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Rate Structure" sheetId="1" r:id="rId1"/>
    <sheet name="Brokerage" sheetId="2" r:id="rId2"/>
  </sheets>
  <definedNames>
    <definedName name="_xlnm._FilterDatabase" localSheetId="1" hidden="1">Brokerage!$A$2:$AA$23</definedName>
  </definedNames>
  <calcPr calcId="144525"/>
</workbook>
</file>

<file path=xl/calcChain.xml><?xml version="1.0" encoding="utf-8"?>
<calcChain xmlns="http://schemas.openxmlformats.org/spreadsheetml/2006/main">
  <c r="AB23" i="2" l="1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  <c r="AB3" i="2"/>
  <c r="AA4" i="2" l="1"/>
  <c r="Z4" i="2"/>
  <c r="A73" i="1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9" i="2"/>
  <c r="AA9" i="2" s="1"/>
  <c r="Z8" i="2"/>
  <c r="Z7" i="2"/>
  <c r="Z6" i="2"/>
  <c r="Z5" i="2"/>
  <c r="Z3" i="2"/>
  <c r="A24" i="1"/>
  <c r="B24" i="1"/>
  <c r="A25" i="1"/>
  <c r="AA3" i="2" s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A18" i="2" s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AA20" i="2" s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A14" i="2"/>
  <c r="AA10" i="2"/>
  <c r="AA5" i="2" l="1"/>
  <c r="AA13" i="2"/>
  <c r="AA21" i="2"/>
  <c r="AA6" i="2"/>
  <c r="AA22" i="2"/>
  <c r="AA17" i="2"/>
  <c r="AA7" i="2"/>
  <c r="AA11" i="2"/>
  <c r="AA15" i="2"/>
  <c r="AA19" i="2"/>
  <c r="AA23" i="2"/>
  <c r="AA8" i="2"/>
  <c r="AA12" i="2"/>
  <c r="AA16" i="2"/>
  <c r="Y23" i="2" l="1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</calcChain>
</file>

<file path=xl/sharedStrings.xml><?xml version="1.0" encoding="utf-8"?>
<sst xmlns="http://schemas.openxmlformats.org/spreadsheetml/2006/main" count="244" uniqueCount="72">
  <si>
    <t>Scheme</t>
  </si>
  <si>
    <t>Broker Code</t>
  </si>
  <si>
    <t>From Date</t>
  </si>
  <si>
    <t>To Date</t>
  </si>
  <si>
    <t>Brokerge Type</t>
  </si>
  <si>
    <t>Units</t>
  </si>
  <si>
    <t>Amount</t>
  </si>
  <si>
    <t>Branch Code</t>
  </si>
  <si>
    <t>Transaction Type</t>
  </si>
  <si>
    <t>Rate</t>
  </si>
  <si>
    <t>Number Of Days</t>
  </si>
  <si>
    <t>Daily Product</t>
  </si>
  <si>
    <t>Brokerage Category</t>
  </si>
  <si>
    <t>Gross Amount</t>
  </si>
  <si>
    <t>Net Brokerage</t>
  </si>
  <si>
    <t>Service Tax Amount</t>
  </si>
  <si>
    <t>Education Cess Amount</t>
  </si>
  <si>
    <t>ACTIVEFLAG</t>
  </si>
  <si>
    <t>FlagDescription</t>
  </si>
  <si>
    <t>NAV</t>
  </si>
  <si>
    <t>Cumulative NAV</t>
  </si>
  <si>
    <t>From Scheme</t>
  </si>
  <si>
    <t>Sipregdate</t>
  </si>
  <si>
    <t>InvStatus</t>
  </si>
  <si>
    <t>BF</t>
  </si>
  <si>
    <t>ARN-0003</t>
  </si>
  <si>
    <t>Annualized</t>
  </si>
  <si>
    <t>BB04</t>
  </si>
  <si>
    <t>SWIA</t>
  </si>
  <si>
    <t>105</t>
  </si>
  <si>
    <t>Paid</t>
  </si>
  <si>
    <t>C</t>
  </si>
  <si>
    <t>ARN-0009</t>
  </si>
  <si>
    <t>Upfront</t>
  </si>
  <si>
    <t>BN04</t>
  </si>
  <si>
    <t>SIN</t>
  </si>
  <si>
    <t>232</t>
  </si>
  <si>
    <t>I</t>
  </si>
  <si>
    <t>ARN-0155</t>
  </si>
  <si>
    <t>239</t>
  </si>
  <si>
    <t>ARN-0002</t>
  </si>
  <si>
    <t>LTIN</t>
  </si>
  <si>
    <t>122</t>
  </si>
  <si>
    <t xml:space="preserve">BB04 </t>
  </si>
  <si>
    <t xml:space="preserve">NEW  </t>
  </si>
  <si>
    <t>505</t>
  </si>
  <si>
    <t>LongTermTrailFee</t>
  </si>
  <si>
    <t xml:space="preserve">MD05 </t>
  </si>
  <si>
    <t>IPO</t>
  </si>
  <si>
    <t>ARN-0010</t>
  </si>
  <si>
    <t xml:space="preserve">DL01 </t>
  </si>
  <si>
    <t xml:space="preserve">SIN  </t>
  </si>
  <si>
    <t>101</t>
  </si>
  <si>
    <t xml:space="preserve">ADD  </t>
  </si>
  <si>
    <t>CO</t>
  </si>
  <si>
    <t>ARN-13962</t>
  </si>
  <si>
    <t xml:space="preserve">MY57 </t>
  </si>
  <si>
    <t>4</t>
  </si>
  <si>
    <t>ARN-58966</t>
  </si>
  <si>
    <t>DL01</t>
  </si>
  <si>
    <t>ARN-0030</t>
  </si>
  <si>
    <t>CA01</t>
  </si>
  <si>
    <t>501</t>
  </si>
  <si>
    <t>MD05</t>
  </si>
  <si>
    <t>503</t>
  </si>
  <si>
    <t>Period from 1-12-2012 to 31/12/2012</t>
  </si>
  <si>
    <t>Others (O)</t>
  </si>
  <si>
    <t>Categories</t>
  </si>
  <si>
    <t>Rates</t>
  </si>
  <si>
    <t>INvSt</t>
  </si>
  <si>
    <t>Corporate Upto Amount Rs. 10,00,000 (CU)</t>
  </si>
  <si>
    <t>Corporate Above Amount Rs. 10,00,000 (CA)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</si>
</sst>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1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0" xfId="0" applyBorder="1"/>
    <xf numFmtId="43" fontId="0" fillId="0" borderId="0" xfId="1" applyFont="1"/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wrapText="1"/>
    </xf>
    <xf numFmtId="164" fontId="0" fillId="3" borderId="1" xfId="0" applyNumberFormat="1" applyFill="1" applyBorder="1"/>
    <xf numFmtId="0" fontId="3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workbookViewId="0">
      <selection activeCell="A2" sqref="A2"/>
    </sheetView>
  </sheetViews>
  <sheetFormatPr defaultRowHeight="15" x14ac:dyDescent="0.25"/>
  <cols>
    <col min="1" max="1" width="32.140625" bestFit="1" customWidth="1"/>
    <col min="3" max="11" width="13.5703125" customWidth="1"/>
  </cols>
  <sheetData>
    <row r="1" spans="1:12" x14ac:dyDescent="0.25">
      <c r="C1" s="11" t="s">
        <v>65</v>
      </c>
      <c r="D1" s="11"/>
      <c r="E1" s="11"/>
      <c r="F1" s="11"/>
      <c r="G1" s="11"/>
      <c r="H1" s="11"/>
      <c r="I1" s="11"/>
      <c r="J1" s="11"/>
      <c r="K1" s="11"/>
      <c r="L1" s="8"/>
    </row>
    <row r="2" spans="1:12" x14ac:dyDescent="0.25">
      <c r="C2" s="11" t="s">
        <v>70</v>
      </c>
      <c r="D2" s="11"/>
      <c r="E2" s="11"/>
      <c r="F2" s="11" t="s">
        <v>71</v>
      </c>
      <c r="G2" s="11"/>
      <c r="H2" s="11"/>
      <c r="I2" s="11" t="s">
        <v>66</v>
      </c>
      <c r="J2" s="11"/>
      <c r="K2" s="11"/>
    </row>
    <row r="3" spans="1:12" ht="30" x14ac:dyDescent="0.25">
      <c r="A3" s="1" t="s">
        <v>1</v>
      </c>
      <c r="B3" s="9" t="s">
        <v>0</v>
      </c>
      <c r="C3" s="14" t="s">
        <v>26</v>
      </c>
      <c r="D3" s="14" t="s">
        <v>33</v>
      </c>
      <c r="E3" s="14" t="s">
        <v>46</v>
      </c>
      <c r="F3" s="12" t="s">
        <v>26</v>
      </c>
      <c r="G3" s="12" t="s">
        <v>33</v>
      </c>
      <c r="H3" s="12" t="s">
        <v>46</v>
      </c>
      <c r="I3" s="14" t="s">
        <v>26</v>
      </c>
      <c r="J3" s="14" t="s">
        <v>33</v>
      </c>
      <c r="K3" s="14" t="s">
        <v>46</v>
      </c>
    </row>
    <row r="4" spans="1:12" x14ac:dyDescent="0.25">
      <c r="A4" s="2" t="s">
        <v>25</v>
      </c>
      <c r="B4" s="10" t="s">
        <v>24</v>
      </c>
      <c r="C4" s="2">
        <v>0.05</v>
      </c>
      <c r="D4" s="2">
        <v>2.5000000000000001E-2</v>
      </c>
      <c r="E4" s="2">
        <v>0.05</v>
      </c>
      <c r="F4" s="2">
        <v>2.5000000000000001E-2</v>
      </c>
      <c r="G4" s="4">
        <v>1</v>
      </c>
      <c r="H4" s="2">
        <v>2.5000000000000001E-2</v>
      </c>
      <c r="I4" s="2">
        <v>0.05</v>
      </c>
      <c r="J4" s="2">
        <v>0.05</v>
      </c>
      <c r="K4" s="2">
        <v>2.5000000000000001E-2</v>
      </c>
    </row>
    <row r="5" spans="1:12" x14ac:dyDescent="0.25">
      <c r="A5" s="2" t="s">
        <v>32</v>
      </c>
      <c r="B5" s="10" t="s">
        <v>24</v>
      </c>
      <c r="C5" s="2">
        <v>2.5000000000000001E-2</v>
      </c>
      <c r="D5" s="4">
        <v>1</v>
      </c>
      <c r="E5" s="2">
        <v>0.05</v>
      </c>
      <c r="F5" s="2">
        <v>2.5000000000000001E-2</v>
      </c>
      <c r="G5" s="2">
        <v>0.05</v>
      </c>
      <c r="H5" s="2">
        <v>2.5000000000000001E-2</v>
      </c>
      <c r="I5" s="2">
        <v>0.05</v>
      </c>
      <c r="J5" s="2">
        <v>2.5000000000000001E-2</v>
      </c>
      <c r="K5" s="4">
        <v>1</v>
      </c>
    </row>
    <row r="6" spans="1:12" x14ac:dyDescent="0.25">
      <c r="A6" s="2" t="s">
        <v>38</v>
      </c>
      <c r="B6" s="10" t="s">
        <v>24</v>
      </c>
      <c r="C6" s="4">
        <v>1</v>
      </c>
      <c r="D6" s="2">
        <v>0.05</v>
      </c>
      <c r="E6" s="2">
        <v>0.05</v>
      </c>
      <c r="F6" s="2">
        <v>2.5000000000000001E-2</v>
      </c>
      <c r="G6" s="2">
        <v>2.5000000000000001E-2</v>
      </c>
      <c r="H6" s="4">
        <v>1</v>
      </c>
      <c r="I6" s="2">
        <v>2.5000000000000001E-2</v>
      </c>
      <c r="J6" s="2">
        <v>0.05</v>
      </c>
      <c r="K6" s="2">
        <v>0.05</v>
      </c>
    </row>
    <row r="7" spans="1:12" x14ac:dyDescent="0.25">
      <c r="A7" s="2" t="s">
        <v>40</v>
      </c>
      <c r="B7" s="10" t="s">
        <v>24</v>
      </c>
      <c r="C7" s="2">
        <v>0.05</v>
      </c>
      <c r="D7" s="2">
        <v>2.5000000000000001E-2</v>
      </c>
      <c r="E7" s="2">
        <v>2.5000000000000001E-2</v>
      </c>
      <c r="F7" s="4">
        <v>1</v>
      </c>
      <c r="G7" s="4">
        <v>1</v>
      </c>
      <c r="H7" s="2">
        <v>0.05</v>
      </c>
      <c r="I7" s="2">
        <v>2.5000000000000001E-2</v>
      </c>
      <c r="J7" s="2">
        <v>0.05</v>
      </c>
      <c r="K7" s="2">
        <v>2.5000000000000001E-2</v>
      </c>
    </row>
    <row r="8" spans="1:12" x14ac:dyDescent="0.25">
      <c r="A8" s="2" t="s">
        <v>49</v>
      </c>
      <c r="B8" s="10" t="s">
        <v>24</v>
      </c>
      <c r="C8" s="2">
        <v>2.5000000000000001E-2</v>
      </c>
      <c r="D8" s="4">
        <v>1</v>
      </c>
      <c r="E8" s="2">
        <v>2.5000000000000001E-2</v>
      </c>
      <c r="F8" s="2">
        <v>0.05</v>
      </c>
      <c r="G8" s="2">
        <v>2.5000000000000001E-2</v>
      </c>
      <c r="H8" s="2">
        <v>2.5000000000000001E-2</v>
      </c>
      <c r="I8" s="2">
        <v>2.5000000000000001E-2</v>
      </c>
      <c r="J8" s="2">
        <v>2.5000000000000001E-2</v>
      </c>
      <c r="K8" s="2">
        <v>0.05</v>
      </c>
    </row>
    <row r="9" spans="1:12" x14ac:dyDescent="0.25">
      <c r="A9" s="2" t="s">
        <v>55</v>
      </c>
      <c r="B9" s="10" t="s">
        <v>24</v>
      </c>
      <c r="C9" s="4">
        <v>1</v>
      </c>
      <c r="D9" s="2">
        <v>0.05</v>
      </c>
      <c r="E9" s="2">
        <v>2.5000000000000001E-2</v>
      </c>
      <c r="F9" s="2">
        <v>2.5000000000000001E-2</v>
      </c>
      <c r="G9" s="2">
        <v>2.5000000000000001E-2</v>
      </c>
      <c r="H9" s="2">
        <v>0.05</v>
      </c>
      <c r="I9" s="4">
        <v>1</v>
      </c>
      <c r="J9" s="2">
        <v>2.5000000000000001E-2</v>
      </c>
      <c r="K9" s="2">
        <v>0.05</v>
      </c>
    </row>
    <row r="10" spans="1:12" x14ac:dyDescent="0.25">
      <c r="A10" s="2" t="s">
        <v>58</v>
      </c>
      <c r="B10" s="10" t="s">
        <v>24</v>
      </c>
      <c r="C10" s="2">
        <v>0.05</v>
      </c>
      <c r="D10" s="2">
        <v>2.5000000000000001E-2</v>
      </c>
      <c r="E10" s="4">
        <v>1</v>
      </c>
      <c r="F10" s="2">
        <v>0.05</v>
      </c>
      <c r="G10" s="4">
        <v>1</v>
      </c>
      <c r="H10" s="2">
        <v>2.5000000000000001E-2</v>
      </c>
      <c r="I10" s="2">
        <v>0.05</v>
      </c>
      <c r="J10" s="2">
        <v>2.5000000000000001E-2</v>
      </c>
      <c r="K10" s="2">
        <v>2.5000000000000001E-2</v>
      </c>
    </row>
    <row r="11" spans="1:12" x14ac:dyDescent="0.25">
      <c r="A11" s="2" t="s">
        <v>60</v>
      </c>
      <c r="B11" s="10" t="s">
        <v>24</v>
      </c>
      <c r="C11" s="2">
        <v>2.5000000000000001E-2</v>
      </c>
      <c r="D11" s="4">
        <v>1</v>
      </c>
      <c r="E11" s="2">
        <v>0.05</v>
      </c>
      <c r="F11" s="2">
        <v>2.5000000000000001E-2</v>
      </c>
      <c r="G11" s="2">
        <v>0.05</v>
      </c>
      <c r="H11" s="4">
        <v>1</v>
      </c>
      <c r="I11" s="2">
        <v>2.5000000000000001E-2</v>
      </c>
      <c r="J11" s="4">
        <v>1</v>
      </c>
      <c r="K11" s="2">
        <v>2.5000000000000001E-2</v>
      </c>
    </row>
    <row r="12" spans="1:12" x14ac:dyDescent="0.25">
      <c r="A12" s="2" t="s">
        <v>25</v>
      </c>
      <c r="B12" s="10" t="s">
        <v>54</v>
      </c>
      <c r="C12" s="4">
        <v>1</v>
      </c>
      <c r="D12" s="2">
        <v>0.05</v>
      </c>
      <c r="E12" s="2">
        <v>2.5000000000000001E-2</v>
      </c>
      <c r="F12" s="4">
        <v>1</v>
      </c>
      <c r="G12" s="2">
        <v>2.5000000000000001E-2</v>
      </c>
      <c r="H12" s="2">
        <v>0.05</v>
      </c>
      <c r="I12" s="4">
        <v>1</v>
      </c>
      <c r="J12" s="2">
        <v>0.05</v>
      </c>
      <c r="K12" s="2">
        <v>2.5000000000000001E-2</v>
      </c>
    </row>
    <row r="13" spans="1:12" x14ac:dyDescent="0.25">
      <c r="A13" s="2" t="s">
        <v>32</v>
      </c>
      <c r="B13" s="10" t="s">
        <v>54</v>
      </c>
      <c r="C13" s="2">
        <v>0.05</v>
      </c>
      <c r="D13" s="2">
        <v>2.5000000000000001E-2</v>
      </c>
      <c r="E13" s="2">
        <v>0.05</v>
      </c>
      <c r="F13" s="2">
        <v>0.05</v>
      </c>
      <c r="G13" s="2">
        <v>2.5000000000000001E-2</v>
      </c>
      <c r="H13" s="2">
        <v>2.5000000000000001E-2</v>
      </c>
      <c r="I13" s="2">
        <v>0.05</v>
      </c>
      <c r="J13" s="2">
        <v>2.5000000000000001E-2</v>
      </c>
      <c r="K13" s="4">
        <v>1</v>
      </c>
    </row>
    <row r="14" spans="1:12" x14ac:dyDescent="0.25">
      <c r="A14" s="2" t="s">
        <v>38</v>
      </c>
      <c r="B14" s="10" t="s">
        <v>54</v>
      </c>
      <c r="C14" s="2">
        <v>2.5000000000000001E-2</v>
      </c>
      <c r="D14" s="4">
        <v>1</v>
      </c>
      <c r="E14" s="2">
        <v>2.5000000000000001E-2</v>
      </c>
      <c r="F14" s="2">
        <v>2.5000000000000001E-2</v>
      </c>
      <c r="G14" s="4">
        <v>1</v>
      </c>
      <c r="H14" s="4">
        <v>1</v>
      </c>
      <c r="I14" s="2">
        <v>2.5000000000000001E-2</v>
      </c>
      <c r="J14" s="4">
        <v>1</v>
      </c>
      <c r="K14" s="2">
        <v>0.05</v>
      </c>
    </row>
    <row r="15" spans="1:12" x14ac:dyDescent="0.25">
      <c r="A15" s="2" t="s">
        <v>40</v>
      </c>
      <c r="B15" s="10" t="s">
        <v>54</v>
      </c>
      <c r="C15" s="4">
        <v>1</v>
      </c>
      <c r="D15" s="2">
        <v>0.05</v>
      </c>
      <c r="E15" s="4">
        <v>1</v>
      </c>
      <c r="F15" s="4">
        <v>1</v>
      </c>
      <c r="G15" s="2">
        <v>0.05</v>
      </c>
      <c r="H15" s="2">
        <v>0.05</v>
      </c>
      <c r="I15" s="4">
        <v>1</v>
      </c>
      <c r="J15" s="2">
        <v>0.05</v>
      </c>
      <c r="K15" s="2">
        <v>0.05</v>
      </c>
    </row>
    <row r="16" spans="1:12" x14ac:dyDescent="0.25">
      <c r="A16" s="2" t="s">
        <v>49</v>
      </c>
      <c r="B16" s="10" t="s">
        <v>54</v>
      </c>
      <c r="C16" s="2">
        <v>0.05</v>
      </c>
      <c r="D16" s="2">
        <v>2.5000000000000001E-2</v>
      </c>
      <c r="E16" s="2">
        <v>0.05</v>
      </c>
      <c r="F16" s="2">
        <v>2.5000000000000001E-2</v>
      </c>
      <c r="G16" s="2">
        <v>2.5000000000000001E-2</v>
      </c>
      <c r="H16" s="4">
        <v>1</v>
      </c>
      <c r="I16" s="2">
        <v>0.05</v>
      </c>
      <c r="J16" s="2">
        <v>2.5000000000000001E-2</v>
      </c>
      <c r="K16" s="2">
        <v>2.5000000000000001E-2</v>
      </c>
    </row>
    <row r="17" spans="1:11" x14ac:dyDescent="0.25">
      <c r="A17" s="2" t="s">
        <v>55</v>
      </c>
      <c r="B17" s="10" t="s">
        <v>54</v>
      </c>
      <c r="C17" s="2">
        <v>2.5000000000000001E-2</v>
      </c>
      <c r="D17" s="4">
        <v>1</v>
      </c>
      <c r="E17" s="2">
        <v>2.5000000000000001E-2</v>
      </c>
      <c r="F17" s="2">
        <v>0.05</v>
      </c>
      <c r="G17" s="2">
        <v>0.05</v>
      </c>
      <c r="H17" s="2">
        <v>0.05</v>
      </c>
      <c r="I17" s="4">
        <v>1</v>
      </c>
      <c r="J17" s="4">
        <v>1</v>
      </c>
      <c r="K17" s="4">
        <v>1</v>
      </c>
    </row>
    <row r="18" spans="1:11" x14ac:dyDescent="0.25">
      <c r="A18" s="2" t="s">
        <v>58</v>
      </c>
      <c r="B18" s="10" t="s">
        <v>54</v>
      </c>
      <c r="C18" s="4">
        <v>1</v>
      </c>
      <c r="D18" s="2">
        <v>0.05</v>
      </c>
      <c r="E18" s="4">
        <v>1</v>
      </c>
      <c r="F18" s="2">
        <v>2.5000000000000001E-2</v>
      </c>
      <c r="G18" s="2">
        <v>0.05</v>
      </c>
      <c r="H18" s="2">
        <v>2.5000000000000001E-2</v>
      </c>
      <c r="I18" s="4">
        <v>1</v>
      </c>
      <c r="J18" s="2">
        <v>0.05</v>
      </c>
      <c r="K18" s="2">
        <v>0.05</v>
      </c>
    </row>
    <row r="19" spans="1:11" x14ac:dyDescent="0.25">
      <c r="A19" s="2" t="s">
        <v>60</v>
      </c>
      <c r="B19" s="10" t="s">
        <v>54</v>
      </c>
      <c r="C19" s="2">
        <v>0.05</v>
      </c>
      <c r="D19" s="2">
        <v>2.5000000000000001E-2</v>
      </c>
      <c r="E19" s="2">
        <v>0.05</v>
      </c>
      <c r="F19" s="4">
        <v>1</v>
      </c>
      <c r="G19" s="2">
        <v>2.5000000000000001E-2</v>
      </c>
      <c r="H19" s="4">
        <v>1</v>
      </c>
      <c r="I19" s="2">
        <v>0.05</v>
      </c>
      <c r="J19" s="4">
        <v>1</v>
      </c>
      <c r="K19" s="4">
        <v>1</v>
      </c>
    </row>
    <row r="23" spans="1:11" x14ac:dyDescent="0.25">
      <c r="A23" s="16" t="s">
        <v>67</v>
      </c>
      <c r="B23" s="16" t="s">
        <v>68</v>
      </c>
    </row>
    <row r="24" spans="1:11" x14ac:dyDescent="0.25">
      <c r="A24" t="str">
        <f t="shared" ref="A24:A39" si="0">A4&amp;B4&amp;$C$3&amp;"CU"</f>
        <v>ARN-0003BFAnnualizedCU</v>
      </c>
      <c r="B24">
        <f>C4</f>
        <v>0.05</v>
      </c>
    </row>
    <row r="25" spans="1:11" x14ac:dyDescent="0.25">
      <c r="A25" t="str">
        <f t="shared" si="0"/>
        <v>ARN-0009BFAnnualizedCU</v>
      </c>
      <c r="B25">
        <f t="shared" ref="B25:B39" si="1">C5</f>
        <v>2.5000000000000001E-2</v>
      </c>
    </row>
    <row r="26" spans="1:11" x14ac:dyDescent="0.25">
      <c r="A26" t="str">
        <f t="shared" si="0"/>
        <v>ARN-0155BFAnnualizedCU</v>
      </c>
      <c r="B26">
        <f t="shared" si="1"/>
        <v>1</v>
      </c>
    </row>
    <row r="27" spans="1:11" x14ac:dyDescent="0.25">
      <c r="A27" t="str">
        <f t="shared" si="0"/>
        <v>ARN-0002BFAnnualizedCU</v>
      </c>
      <c r="B27">
        <f t="shared" si="1"/>
        <v>0.05</v>
      </c>
    </row>
    <row r="28" spans="1:11" x14ac:dyDescent="0.25">
      <c r="A28" t="str">
        <f t="shared" si="0"/>
        <v>ARN-0010BFAnnualizedCU</v>
      </c>
      <c r="B28">
        <f t="shared" si="1"/>
        <v>2.5000000000000001E-2</v>
      </c>
    </row>
    <row r="29" spans="1:11" x14ac:dyDescent="0.25">
      <c r="A29" t="str">
        <f t="shared" si="0"/>
        <v>ARN-13962BFAnnualizedCU</v>
      </c>
      <c r="B29">
        <f t="shared" si="1"/>
        <v>1</v>
      </c>
    </row>
    <row r="30" spans="1:11" x14ac:dyDescent="0.25">
      <c r="A30" t="str">
        <f t="shared" si="0"/>
        <v>ARN-58966BFAnnualizedCU</v>
      </c>
      <c r="B30">
        <f t="shared" si="1"/>
        <v>0.05</v>
      </c>
    </row>
    <row r="31" spans="1:11" x14ac:dyDescent="0.25">
      <c r="A31" t="str">
        <f t="shared" si="0"/>
        <v>ARN-0030BFAnnualizedCU</v>
      </c>
      <c r="B31">
        <f t="shared" si="1"/>
        <v>2.5000000000000001E-2</v>
      </c>
    </row>
    <row r="32" spans="1:11" x14ac:dyDescent="0.25">
      <c r="A32" t="str">
        <f t="shared" si="0"/>
        <v>ARN-0003COAnnualizedCU</v>
      </c>
      <c r="B32">
        <f t="shared" si="1"/>
        <v>1</v>
      </c>
    </row>
    <row r="33" spans="1:2" x14ac:dyDescent="0.25">
      <c r="A33" t="str">
        <f t="shared" si="0"/>
        <v>ARN-0009COAnnualizedCU</v>
      </c>
      <c r="B33">
        <f t="shared" si="1"/>
        <v>0.05</v>
      </c>
    </row>
    <row r="34" spans="1:2" x14ac:dyDescent="0.25">
      <c r="A34" t="str">
        <f t="shared" si="0"/>
        <v>ARN-0155COAnnualizedCU</v>
      </c>
      <c r="B34">
        <f t="shared" si="1"/>
        <v>2.5000000000000001E-2</v>
      </c>
    </row>
    <row r="35" spans="1:2" x14ac:dyDescent="0.25">
      <c r="A35" t="str">
        <f t="shared" si="0"/>
        <v>ARN-0002COAnnualizedCU</v>
      </c>
      <c r="B35">
        <f t="shared" si="1"/>
        <v>1</v>
      </c>
    </row>
    <row r="36" spans="1:2" x14ac:dyDescent="0.25">
      <c r="A36" t="str">
        <f t="shared" si="0"/>
        <v>ARN-0010COAnnualizedCU</v>
      </c>
      <c r="B36">
        <f t="shared" si="1"/>
        <v>0.05</v>
      </c>
    </row>
    <row r="37" spans="1:2" x14ac:dyDescent="0.25">
      <c r="A37" t="str">
        <f t="shared" si="0"/>
        <v>ARN-13962COAnnualizedCU</v>
      </c>
      <c r="B37">
        <f t="shared" si="1"/>
        <v>2.5000000000000001E-2</v>
      </c>
    </row>
    <row r="38" spans="1:2" x14ac:dyDescent="0.25">
      <c r="A38" t="str">
        <f t="shared" si="0"/>
        <v>ARN-58966COAnnualizedCU</v>
      </c>
      <c r="B38">
        <f t="shared" si="1"/>
        <v>1</v>
      </c>
    </row>
    <row r="39" spans="1:2" x14ac:dyDescent="0.25">
      <c r="A39" t="str">
        <f t="shared" si="0"/>
        <v>ARN-0030COAnnualizedCU</v>
      </c>
      <c r="B39">
        <f t="shared" si="1"/>
        <v>0.05</v>
      </c>
    </row>
    <row r="40" spans="1:2" x14ac:dyDescent="0.25">
      <c r="A40" t="str">
        <f t="shared" ref="A40:A55" si="2">A4&amp;B4&amp;$D$3&amp;"CU"</f>
        <v>ARN-0003BFUpfrontCU</v>
      </c>
      <c r="B40">
        <f>D4</f>
        <v>2.5000000000000001E-2</v>
      </c>
    </row>
    <row r="41" spans="1:2" x14ac:dyDescent="0.25">
      <c r="A41" t="str">
        <f t="shared" si="2"/>
        <v>ARN-0009BFUpfrontCU</v>
      </c>
      <c r="B41">
        <f t="shared" ref="B41:B55" si="3">D5</f>
        <v>1</v>
      </c>
    </row>
    <row r="42" spans="1:2" x14ac:dyDescent="0.25">
      <c r="A42" t="str">
        <f t="shared" si="2"/>
        <v>ARN-0155BFUpfrontCU</v>
      </c>
      <c r="B42">
        <f t="shared" si="3"/>
        <v>0.05</v>
      </c>
    </row>
    <row r="43" spans="1:2" x14ac:dyDescent="0.25">
      <c r="A43" t="str">
        <f t="shared" si="2"/>
        <v>ARN-0002BFUpfrontCU</v>
      </c>
      <c r="B43">
        <f t="shared" si="3"/>
        <v>2.5000000000000001E-2</v>
      </c>
    </row>
    <row r="44" spans="1:2" x14ac:dyDescent="0.25">
      <c r="A44" t="str">
        <f t="shared" si="2"/>
        <v>ARN-0010BFUpfrontCU</v>
      </c>
      <c r="B44">
        <f t="shared" si="3"/>
        <v>1</v>
      </c>
    </row>
    <row r="45" spans="1:2" x14ac:dyDescent="0.25">
      <c r="A45" t="str">
        <f t="shared" si="2"/>
        <v>ARN-13962BFUpfrontCU</v>
      </c>
      <c r="B45">
        <f t="shared" si="3"/>
        <v>0.05</v>
      </c>
    </row>
    <row r="46" spans="1:2" x14ac:dyDescent="0.25">
      <c r="A46" t="str">
        <f t="shared" si="2"/>
        <v>ARN-58966BFUpfrontCU</v>
      </c>
      <c r="B46">
        <f t="shared" si="3"/>
        <v>2.5000000000000001E-2</v>
      </c>
    </row>
    <row r="47" spans="1:2" x14ac:dyDescent="0.25">
      <c r="A47" t="str">
        <f t="shared" si="2"/>
        <v>ARN-0030BFUpfrontCU</v>
      </c>
      <c r="B47">
        <f t="shared" si="3"/>
        <v>1</v>
      </c>
    </row>
    <row r="48" spans="1:2" x14ac:dyDescent="0.25">
      <c r="A48" t="str">
        <f t="shared" si="2"/>
        <v>ARN-0003COUpfrontCU</v>
      </c>
      <c r="B48">
        <f t="shared" si="3"/>
        <v>0.05</v>
      </c>
    </row>
    <row r="49" spans="1:2" x14ac:dyDescent="0.25">
      <c r="A49" t="str">
        <f t="shared" si="2"/>
        <v>ARN-0009COUpfrontCU</v>
      </c>
      <c r="B49">
        <f t="shared" si="3"/>
        <v>2.5000000000000001E-2</v>
      </c>
    </row>
    <row r="50" spans="1:2" x14ac:dyDescent="0.25">
      <c r="A50" t="str">
        <f t="shared" si="2"/>
        <v>ARN-0155COUpfrontCU</v>
      </c>
      <c r="B50">
        <f t="shared" si="3"/>
        <v>1</v>
      </c>
    </row>
    <row r="51" spans="1:2" x14ac:dyDescent="0.25">
      <c r="A51" t="str">
        <f t="shared" si="2"/>
        <v>ARN-0002COUpfrontCU</v>
      </c>
      <c r="B51">
        <f t="shared" si="3"/>
        <v>0.05</v>
      </c>
    </row>
    <row r="52" spans="1:2" x14ac:dyDescent="0.25">
      <c r="A52" t="str">
        <f t="shared" si="2"/>
        <v>ARN-0010COUpfrontCU</v>
      </c>
      <c r="B52">
        <f t="shared" si="3"/>
        <v>2.5000000000000001E-2</v>
      </c>
    </row>
    <row r="53" spans="1:2" x14ac:dyDescent="0.25">
      <c r="A53" t="str">
        <f t="shared" si="2"/>
        <v>ARN-13962COUpfrontCU</v>
      </c>
      <c r="B53">
        <f t="shared" si="3"/>
        <v>1</v>
      </c>
    </row>
    <row r="54" spans="1:2" x14ac:dyDescent="0.25">
      <c r="A54" t="str">
        <f t="shared" si="2"/>
        <v>ARN-58966COUpfrontCU</v>
      </c>
      <c r="B54">
        <f t="shared" si="3"/>
        <v>0.05</v>
      </c>
    </row>
    <row r="55" spans="1:2" x14ac:dyDescent="0.25">
      <c r="A55" t="str">
        <f t="shared" si="2"/>
        <v>ARN-0030COUpfrontCU</v>
      </c>
      <c r="B55">
        <f t="shared" si="3"/>
        <v>2.5000000000000001E-2</v>
      </c>
    </row>
    <row r="56" spans="1:2" x14ac:dyDescent="0.25">
      <c r="A56" t="str">
        <f t="shared" ref="A56:A71" si="4">A4&amp;B4&amp;$E$3&amp;"CU"</f>
        <v>ARN-0003BFLongTermTrailFeeCU</v>
      </c>
      <c r="B56">
        <f>E4</f>
        <v>0.05</v>
      </c>
    </row>
    <row r="57" spans="1:2" x14ac:dyDescent="0.25">
      <c r="A57" t="str">
        <f t="shared" si="4"/>
        <v>ARN-0009BFLongTermTrailFeeCU</v>
      </c>
      <c r="B57">
        <f t="shared" ref="B57:B71" si="5">E5</f>
        <v>0.05</v>
      </c>
    </row>
    <row r="58" spans="1:2" x14ac:dyDescent="0.25">
      <c r="A58" t="str">
        <f t="shared" si="4"/>
        <v>ARN-0155BFLongTermTrailFeeCU</v>
      </c>
      <c r="B58">
        <f t="shared" si="5"/>
        <v>0.05</v>
      </c>
    </row>
    <row r="59" spans="1:2" x14ac:dyDescent="0.25">
      <c r="A59" t="str">
        <f t="shared" si="4"/>
        <v>ARN-0002BFLongTermTrailFeeCU</v>
      </c>
      <c r="B59">
        <f t="shared" si="5"/>
        <v>2.5000000000000001E-2</v>
      </c>
    </row>
    <row r="60" spans="1:2" x14ac:dyDescent="0.25">
      <c r="A60" t="str">
        <f t="shared" si="4"/>
        <v>ARN-0010BFLongTermTrailFeeCU</v>
      </c>
      <c r="B60">
        <f t="shared" si="5"/>
        <v>2.5000000000000001E-2</v>
      </c>
    </row>
    <row r="61" spans="1:2" x14ac:dyDescent="0.25">
      <c r="A61" t="str">
        <f t="shared" si="4"/>
        <v>ARN-13962BFLongTermTrailFeeCU</v>
      </c>
      <c r="B61">
        <f t="shared" si="5"/>
        <v>2.5000000000000001E-2</v>
      </c>
    </row>
    <row r="62" spans="1:2" x14ac:dyDescent="0.25">
      <c r="A62" t="str">
        <f t="shared" si="4"/>
        <v>ARN-58966BFLongTermTrailFeeCU</v>
      </c>
      <c r="B62">
        <f t="shared" si="5"/>
        <v>1</v>
      </c>
    </row>
    <row r="63" spans="1:2" x14ac:dyDescent="0.25">
      <c r="A63" t="str">
        <f t="shared" si="4"/>
        <v>ARN-0030BFLongTermTrailFeeCU</v>
      </c>
      <c r="B63">
        <f t="shared" si="5"/>
        <v>0.05</v>
      </c>
    </row>
    <row r="64" spans="1:2" x14ac:dyDescent="0.25">
      <c r="A64" t="str">
        <f t="shared" si="4"/>
        <v>ARN-0003COLongTermTrailFeeCU</v>
      </c>
      <c r="B64">
        <f t="shared" si="5"/>
        <v>2.5000000000000001E-2</v>
      </c>
    </row>
    <row r="65" spans="1:2" x14ac:dyDescent="0.25">
      <c r="A65" t="str">
        <f t="shared" si="4"/>
        <v>ARN-0009COLongTermTrailFeeCU</v>
      </c>
      <c r="B65">
        <f t="shared" si="5"/>
        <v>0.05</v>
      </c>
    </row>
    <row r="66" spans="1:2" x14ac:dyDescent="0.25">
      <c r="A66" t="str">
        <f t="shared" si="4"/>
        <v>ARN-0155COLongTermTrailFeeCU</v>
      </c>
      <c r="B66">
        <f t="shared" si="5"/>
        <v>2.5000000000000001E-2</v>
      </c>
    </row>
    <row r="67" spans="1:2" x14ac:dyDescent="0.25">
      <c r="A67" t="str">
        <f t="shared" si="4"/>
        <v>ARN-0002COLongTermTrailFeeCU</v>
      </c>
      <c r="B67">
        <f t="shared" si="5"/>
        <v>1</v>
      </c>
    </row>
    <row r="68" spans="1:2" x14ac:dyDescent="0.25">
      <c r="A68" t="str">
        <f t="shared" si="4"/>
        <v>ARN-0010COLongTermTrailFeeCU</v>
      </c>
      <c r="B68">
        <f t="shared" si="5"/>
        <v>0.05</v>
      </c>
    </row>
    <row r="69" spans="1:2" x14ac:dyDescent="0.25">
      <c r="A69" t="str">
        <f t="shared" si="4"/>
        <v>ARN-13962COLongTermTrailFeeCU</v>
      </c>
      <c r="B69">
        <f t="shared" si="5"/>
        <v>2.5000000000000001E-2</v>
      </c>
    </row>
    <row r="70" spans="1:2" x14ac:dyDescent="0.25">
      <c r="A70" t="str">
        <f t="shared" si="4"/>
        <v>ARN-58966COLongTermTrailFeeCU</v>
      </c>
      <c r="B70">
        <f t="shared" si="5"/>
        <v>1</v>
      </c>
    </row>
    <row r="71" spans="1:2" x14ac:dyDescent="0.25">
      <c r="A71" t="str">
        <f t="shared" si="4"/>
        <v>ARN-0030COLongTermTrailFeeCU</v>
      </c>
      <c r="B71">
        <f t="shared" si="5"/>
        <v>0.05</v>
      </c>
    </row>
    <row r="72" spans="1:2" s="16" customFormat="1" x14ac:dyDescent="0.25">
      <c r="A72" s="18" t="str">
        <f t="shared" ref="A72:A87" si="6">A4&amp;B4&amp;$F$3&amp;"CA"</f>
        <v>ARN-0003BFAnnualizedCA</v>
      </c>
      <c r="B72" s="18">
        <f>F4</f>
        <v>2.5000000000000001E-2</v>
      </c>
    </row>
    <row r="73" spans="1:2" x14ac:dyDescent="0.25">
      <c r="A73" t="str">
        <f t="shared" si="6"/>
        <v>ARN-0009BFAnnualizedCA</v>
      </c>
      <c r="B73">
        <f t="shared" ref="B73:B87" si="7">F5</f>
        <v>2.5000000000000001E-2</v>
      </c>
    </row>
    <row r="74" spans="1:2" x14ac:dyDescent="0.25">
      <c r="A74" t="str">
        <f t="shared" si="6"/>
        <v>ARN-0155BFAnnualizedCA</v>
      </c>
      <c r="B74">
        <f t="shared" si="7"/>
        <v>2.5000000000000001E-2</v>
      </c>
    </row>
    <row r="75" spans="1:2" x14ac:dyDescent="0.25">
      <c r="A75" t="str">
        <f t="shared" si="6"/>
        <v>ARN-0002BFAnnualizedCA</v>
      </c>
      <c r="B75">
        <f t="shared" si="7"/>
        <v>1</v>
      </c>
    </row>
    <row r="76" spans="1:2" x14ac:dyDescent="0.25">
      <c r="A76" t="str">
        <f t="shared" si="6"/>
        <v>ARN-0010BFAnnualizedCA</v>
      </c>
      <c r="B76">
        <f t="shared" si="7"/>
        <v>0.05</v>
      </c>
    </row>
    <row r="77" spans="1:2" x14ac:dyDescent="0.25">
      <c r="A77" t="str">
        <f t="shared" si="6"/>
        <v>ARN-13962BFAnnualizedCA</v>
      </c>
      <c r="B77">
        <f t="shared" si="7"/>
        <v>2.5000000000000001E-2</v>
      </c>
    </row>
    <row r="78" spans="1:2" x14ac:dyDescent="0.25">
      <c r="A78" t="str">
        <f t="shared" si="6"/>
        <v>ARN-58966BFAnnualizedCA</v>
      </c>
      <c r="B78">
        <f t="shared" si="7"/>
        <v>0.05</v>
      </c>
    </row>
    <row r="79" spans="1:2" x14ac:dyDescent="0.25">
      <c r="A79" t="str">
        <f t="shared" si="6"/>
        <v>ARN-0030BFAnnualizedCA</v>
      </c>
      <c r="B79">
        <f t="shared" si="7"/>
        <v>2.5000000000000001E-2</v>
      </c>
    </row>
    <row r="80" spans="1:2" x14ac:dyDescent="0.25">
      <c r="A80" t="str">
        <f t="shared" si="6"/>
        <v>ARN-0003COAnnualizedCA</v>
      </c>
      <c r="B80">
        <f t="shared" si="7"/>
        <v>1</v>
      </c>
    </row>
    <row r="81" spans="1:2" x14ac:dyDescent="0.25">
      <c r="A81" t="str">
        <f t="shared" si="6"/>
        <v>ARN-0009COAnnualizedCA</v>
      </c>
      <c r="B81">
        <f t="shared" si="7"/>
        <v>0.05</v>
      </c>
    </row>
    <row r="82" spans="1:2" x14ac:dyDescent="0.25">
      <c r="A82" t="str">
        <f t="shared" si="6"/>
        <v>ARN-0155COAnnualizedCA</v>
      </c>
      <c r="B82">
        <f t="shared" si="7"/>
        <v>2.5000000000000001E-2</v>
      </c>
    </row>
    <row r="83" spans="1:2" x14ac:dyDescent="0.25">
      <c r="A83" t="str">
        <f t="shared" si="6"/>
        <v>ARN-0002COAnnualizedCA</v>
      </c>
      <c r="B83">
        <f t="shared" si="7"/>
        <v>1</v>
      </c>
    </row>
    <row r="84" spans="1:2" x14ac:dyDescent="0.25">
      <c r="A84" t="str">
        <f t="shared" si="6"/>
        <v>ARN-0010COAnnualizedCA</v>
      </c>
      <c r="B84">
        <f t="shared" si="7"/>
        <v>2.5000000000000001E-2</v>
      </c>
    </row>
    <row r="85" spans="1:2" x14ac:dyDescent="0.25">
      <c r="A85" t="str">
        <f t="shared" si="6"/>
        <v>ARN-13962COAnnualizedCA</v>
      </c>
      <c r="B85">
        <f t="shared" si="7"/>
        <v>0.05</v>
      </c>
    </row>
    <row r="86" spans="1:2" x14ac:dyDescent="0.25">
      <c r="A86" t="str">
        <f t="shared" si="6"/>
        <v>ARN-58966COAnnualizedCA</v>
      </c>
      <c r="B86">
        <f t="shared" si="7"/>
        <v>2.5000000000000001E-2</v>
      </c>
    </row>
    <row r="87" spans="1:2" x14ac:dyDescent="0.25">
      <c r="A87" t="str">
        <f t="shared" si="6"/>
        <v>ARN-0030COAnnualizedCA</v>
      </c>
      <c r="B87">
        <f t="shared" si="7"/>
        <v>1</v>
      </c>
    </row>
    <row r="88" spans="1:2" x14ac:dyDescent="0.25">
      <c r="A88" t="str">
        <f t="shared" ref="A88:A103" si="8">A4&amp;B4&amp;$G$3&amp;"CA"</f>
        <v>ARN-0003BFUpfrontCA</v>
      </c>
      <c r="B88" s="17">
        <f>G4</f>
        <v>1</v>
      </c>
    </row>
    <row r="89" spans="1:2" x14ac:dyDescent="0.25">
      <c r="A89" t="str">
        <f t="shared" si="8"/>
        <v>ARN-0009BFUpfrontCA</v>
      </c>
      <c r="B89" s="17">
        <f t="shared" ref="B89:B103" si="9">G5</f>
        <v>0.05</v>
      </c>
    </row>
    <row r="90" spans="1:2" x14ac:dyDescent="0.25">
      <c r="A90" t="str">
        <f t="shared" si="8"/>
        <v>ARN-0155BFUpfrontCA</v>
      </c>
      <c r="B90" s="17">
        <f t="shared" si="9"/>
        <v>2.5000000000000001E-2</v>
      </c>
    </row>
    <row r="91" spans="1:2" x14ac:dyDescent="0.25">
      <c r="A91" t="str">
        <f t="shared" si="8"/>
        <v>ARN-0002BFUpfrontCA</v>
      </c>
      <c r="B91" s="17">
        <f t="shared" si="9"/>
        <v>1</v>
      </c>
    </row>
    <row r="92" spans="1:2" x14ac:dyDescent="0.25">
      <c r="A92" t="str">
        <f t="shared" si="8"/>
        <v>ARN-0010BFUpfrontCA</v>
      </c>
      <c r="B92" s="17">
        <f t="shared" si="9"/>
        <v>2.5000000000000001E-2</v>
      </c>
    </row>
    <row r="93" spans="1:2" x14ac:dyDescent="0.25">
      <c r="A93" t="str">
        <f t="shared" si="8"/>
        <v>ARN-13962BFUpfrontCA</v>
      </c>
      <c r="B93" s="17">
        <f t="shared" si="9"/>
        <v>2.5000000000000001E-2</v>
      </c>
    </row>
    <row r="94" spans="1:2" x14ac:dyDescent="0.25">
      <c r="A94" t="str">
        <f t="shared" si="8"/>
        <v>ARN-58966BFUpfrontCA</v>
      </c>
      <c r="B94" s="17">
        <f t="shared" si="9"/>
        <v>1</v>
      </c>
    </row>
    <row r="95" spans="1:2" x14ac:dyDescent="0.25">
      <c r="A95" t="str">
        <f t="shared" si="8"/>
        <v>ARN-0030BFUpfrontCA</v>
      </c>
      <c r="B95" s="17">
        <f t="shared" si="9"/>
        <v>0.05</v>
      </c>
    </row>
    <row r="96" spans="1:2" x14ac:dyDescent="0.25">
      <c r="A96" t="str">
        <f t="shared" si="8"/>
        <v>ARN-0003COUpfrontCA</v>
      </c>
      <c r="B96" s="17">
        <f t="shared" si="9"/>
        <v>2.5000000000000001E-2</v>
      </c>
    </row>
    <row r="97" spans="1:2" x14ac:dyDescent="0.25">
      <c r="A97" t="str">
        <f t="shared" si="8"/>
        <v>ARN-0009COUpfrontCA</v>
      </c>
      <c r="B97" s="17">
        <f t="shared" si="9"/>
        <v>2.5000000000000001E-2</v>
      </c>
    </row>
    <row r="98" spans="1:2" x14ac:dyDescent="0.25">
      <c r="A98" t="str">
        <f t="shared" si="8"/>
        <v>ARN-0155COUpfrontCA</v>
      </c>
      <c r="B98" s="17">
        <f t="shared" si="9"/>
        <v>1</v>
      </c>
    </row>
    <row r="99" spans="1:2" x14ac:dyDescent="0.25">
      <c r="A99" t="str">
        <f t="shared" si="8"/>
        <v>ARN-0002COUpfrontCA</v>
      </c>
      <c r="B99" s="17">
        <f t="shared" si="9"/>
        <v>0.05</v>
      </c>
    </row>
    <row r="100" spans="1:2" x14ac:dyDescent="0.25">
      <c r="A100" t="str">
        <f t="shared" si="8"/>
        <v>ARN-0010COUpfrontCA</v>
      </c>
      <c r="B100" s="17">
        <f t="shared" si="9"/>
        <v>2.5000000000000001E-2</v>
      </c>
    </row>
    <row r="101" spans="1:2" x14ac:dyDescent="0.25">
      <c r="A101" t="str">
        <f t="shared" si="8"/>
        <v>ARN-13962COUpfrontCA</v>
      </c>
      <c r="B101" s="17">
        <f t="shared" si="9"/>
        <v>0.05</v>
      </c>
    </row>
    <row r="102" spans="1:2" x14ac:dyDescent="0.25">
      <c r="A102" t="str">
        <f t="shared" si="8"/>
        <v>ARN-58966COUpfrontCA</v>
      </c>
      <c r="B102" s="17">
        <f t="shared" si="9"/>
        <v>0.05</v>
      </c>
    </row>
    <row r="103" spans="1:2" x14ac:dyDescent="0.25">
      <c r="A103" t="str">
        <f t="shared" si="8"/>
        <v>ARN-0030COUpfrontCA</v>
      </c>
      <c r="B103" s="17">
        <f t="shared" si="9"/>
        <v>2.5000000000000001E-2</v>
      </c>
    </row>
    <row r="104" spans="1:2" x14ac:dyDescent="0.25">
      <c r="A104" t="str">
        <f>A4&amp;B4&amp;$H$3&amp;"CA"</f>
        <v>ARN-0003BFLongTermTrailFeeCA</v>
      </c>
      <c r="B104" s="17">
        <f>H4</f>
        <v>2.5000000000000001E-2</v>
      </c>
    </row>
    <row r="105" spans="1:2" x14ac:dyDescent="0.25">
      <c r="A105" t="str">
        <f t="shared" ref="A105:A119" si="10">A5&amp;B5&amp;$H$3&amp;"CA"</f>
        <v>ARN-0009BFLongTermTrailFeeCA</v>
      </c>
      <c r="B105" s="17">
        <f t="shared" ref="B105:B119" si="11">H5</f>
        <v>2.5000000000000001E-2</v>
      </c>
    </row>
    <row r="106" spans="1:2" x14ac:dyDescent="0.25">
      <c r="A106" t="str">
        <f t="shared" si="10"/>
        <v>ARN-0155BFLongTermTrailFeeCA</v>
      </c>
      <c r="B106" s="17">
        <f t="shared" si="11"/>
        <v>1</v>
      </c>
    </row>
    <row r="107" spans="1:2" x14ac:dyDescent="0.25">
      <c r="A107" t="str">
        <f t="shared" si="10"/>
        <v>ARN-0002BFLongTermTrailFeeCA</v>
      </c>
      <c r="B107" s="17">
        <f t="shared" si="11"/>
        <v>0.05</v>
      </c>
    </row>
    <row r="108" spans="1:2" x14ac:dyDescent="0.25">
      <c r="A108" t="str">
        <f t="shared" si="10"/>
        <v>ARN-0010BFLongTermTrailFeeCA</v>
      </c>
      <c r="B108" s="17">
        <f t="shared" si="11"/>
        <v>2.5000000000000001E-2</v>
      </c>
    </row>
    <row r="109" spans="1:2" x14ac:dyDescent="0.25">
      <c r="A109" t="str">
        <f t="shared" si="10"/>
        <v>ARN-13962BFLongTermTrailFeeCA</v>
      </c>
      <c r="B109" s="17">
        <f t="shared" si="11"/>
        <v>0.05</v>
      </c>
    </row>
    <row r="110" spans="1:2" x14ac:dyDescent="0.25">
      <c r="A110" t="str">
        <f t="shared" si="10"/>
        <v>ARN-58966BFLongTermTrailFeeCA</v>
      </c>
      <c r="B110" s="17">
        <f t="shared" si="11"/>
        <v>2.5000000000000001E-2</v>
      </c>
    </row>
    <row r="111" spans="1:2" x14ac:dyDescent="0.25">
      <c r="A111" t="str">
        <f t="shared" si="10"/>
        <v>ARN-0030BFLongTermTrailFeeCA</v>
      </c>
      <c r="B111" s="17">
        <f t="shared" si="11"/>
        <v>1</v>
      </c>
    </row>
    <row r="112" spans="1:2" x14ac:dyDescent="0.25">
      <c r="A112" t="str">
        <f t="shared" si="10"/>
        <v>ARN-0003COLongTermTrailFeeCA</v>
      </c>
      <c r="B112" s="17">
        <f t="shared" si="11"/>
        <v>0.05</v>
      </c>
    </row>
    <row r="113" spans="1:2" x14ac:dyDescent="0.25">
      <c r="A113" t="str">
        <f t="shared" si="10"/>
        <v>ARN-0009COLongTermTrailFeeCA</v>
      </c>
      <c r="B113" s="17">
        <f t="shared" si="11"/>
        <v>2.5000000000000001E-2</v>
      </c>
    </row>
    <row r="114" spans="1:2" x14ac:dyDescent="0.25">
      <c r="A114" t="str">
        <f t="shared" si="10"/>
        <v>ARN-0155COLongTermTrailFeeCA</v>
      </c>
      <c r="B114" s="17">
        <f t="shared" si="11"/>
        <v>1</v>
      </c>
    </row>
    <row r="115" spans="1:2" x14ac:dyDescent="0.25">
      <c r="A115" t="str">
        <f t="shared" si="10"/>
        <v>ARN-0002COLongTermTrailFeeCA</v>
      </c>
      <c r="B115" s="17">
        <f t="shared" si="11"/>
        <v>0.05</v>
      </c>
    </row>
    <row r="116" spans="1:2" x14ac:dyDescent="0.25">
      <c r="A116" t="str">
        <f t="shared" si="10"/>
        <v>ARN-0010COLongTermTrailFeeCA</v>
      </c>
      <c r="B116" s="17">
        <f t="shared" si="11"/>
        <v>1</v>
      </c>
    </row>
    <row r="117" spans="1:2" x14ac:dyDescent="0.25">
      <c r="A117" t="str">
        <f t="shared" si="10"/>
        <v>ARN-13962COLongTermTrailFeeCA</v>
      </c>
      <c r="B117" s="17">
        <f t="shared" si="11"/>
        <v>0.05</v>
      </c>
    </row>
    <row r="118" spans="1:2" x14ac:dyDescent="0.25">
      <c r="A118" t="str">
        <f t="shared" si="10"/>
        <v>ARN-58966COLongTermTrailFeeCA</v>
      </c>
      <c r="B118" s="17">
        <f t="shared" si="11"/>
        <v>2.5000000000000001E-2</v>
      </c>
    </row>
    <row r="119" spans="1:2" x14ac:dyDescent="0.25">
      <c r="A119" t="str">
        <f t="shared" si="10"/>
        <v>ARN-0030COLongTermTrailFeeCA</v>
      </c>
      <c r="B119" s="17">
        <f t="shared" si="11"/>
        <v>1</v>
      </c>
    </row>
    <row r="120" spans="1:2" x14ac:dyDescent="0.25">
      <c r="A120" t="str">
        <f t="shared" ref="A120:A135" si="12">A4&amp;B4&amp;$I$3&amp;"I"</f>
        <v>ARN-0003BFAnnualizedI</v>
      </c>
      <c r="B120">
        <f>I4</f>
        <v>0.05</v>
      </c>
    </row>
    <row r="121" spans="1:2" x14ac:dyDescent="0.25">
      <c r="A121" t="str">
        <f t="shared" si="12"/>
        <v>ARN-0009BFAnnualizedI</v>
      </c>
      <c r="B121">
        <f t="shared" ref="B121:B135" si="13">I5</f>
        <v>0.05</v>
      </c>
    </row>
    <row r="122" spans="1:2" x14ac:dyDescent="0.25">
      <c r="A122" t="str">
        <f t="shared" si="12"/>
        <v>ARN-0155BFAnnualizedI</v>
      </c>
      <c r="B122">
        <f t="shared" si="13"/>
        <v>2.5000000000000001E-2</v>
      </c>
    </row>
    <row r="123" spans="1:2" x14ac:dyDescent="0.25">
      <c r="A123" t="str">
        <f t="shared" si="12"/>
        <v>ARN-0002BFAnnualizedI</v>
      </c>
      <c r="B123">
        <f t="shared" si="13"/>
        <v>2.5000000000000001E-2</v>
      </c>
    </row>
    <row r="124" spans="1:2" x14ac:dyDescent="0.25">
      <c r="A124" t="str">
        <f t="shared" si="12"/>
        <v>ARN-0010BFAnnualizedI</v>
      </c>
      <c r="B124">
        <f t="shared" si="13"/>
        <v>2.5000000000000001E-2</v>
      </c>
    </row>
    <row r="125" spans="1:2" x14ac:dyDescent="0.25">
      <c r="A125" t="str">
        <f t="shared" si="12"/>
        <v>ARN-13962BFAnnualizedI</v>
      </c>
      <c r="B125">
        <f t="shared" si="13"/>
        <v>1</v>
      </c>
    </row>
    <row r="126" spans="1:2" x14ac:dyDescent="0.25">
      <c r="A126" t="str">
        <f t="shared" si="12"/>
        <v>ARN-58966BFAnnualizedI</v>
      </c>
      <c r="B126">
        <f t="shared" si="13"/>
        <v>0.05</v>
      </c>
    </row>
    <row r="127" spans="1:2" x14ac:dyDescent="0.25">
      <c r="A127" t="str">
        <f t="shared" si="12"/>
        <v>ARN-0030BFAnnualizedI</v>
      </c>
      <c r="B127">
        <f t="shared" si="13"/>
        <v>2.5000000000000001E-2</v>
      </c>
    </row>
    <row r="128" spans="1:2" x14ac:dyDescent="0.25">
      <c r="A128" t="str">
        <f t="shared" si="12"/>
        <v>ARN-0003COAnnualizedI</v>
      </c>
      <c r="B128">
        <f t="shared" si="13"/>
        <v>1</v>
      </c>
    </row>
    <row r="129" spans="1:2" x14ac:dyDescent="0.25">
      <c r="A129" t="str">
        <f t="shared" si="12"/>
        <v>ARN-0009COAnnualizedI</v>
      </c>
      <c r="B129">
        <f t="shared" si="13"/>
        <v>0.05</v>
      </c>
    </row>
    <row r="130" spans="1:2" x14ac:dyDescent="0.25">
      <c r="A130" t="str">
        <f t="shared" si="12"/>
        <v>ARN-0155COAnnualizedI</v>
      </c>
      <c r="B130">
        <f t="shared" si="13"/>
        <v>2.5000000000000001E-2</v>
      </c>
    </row>
    <row r="131" spans="1:2" x14ac:dyDescent="0.25">
      <c r="A131" t="str">
        <f t="shared" si="12"/>
        <v>ARN-0002COAnnualizedI</v>
      </c>
      <c r="B131">
        <f t="shared" si="13"/>
        <v>1</v>
      </c>
    </row>
    <row r="132" spans="1:2" x14ac:dyDescent="0.25">
      <c r="A132" t="str">
        <f t="shared" si="12"/>
        <v>ARN-0010COAnnualizedI</v>
      </c>
      <c r="B132">
        <f t="shared" si="13"/>
        <v>0.05</v>
      </c>
    </row>
    <row r="133" spans="1:2" x14ac:dyDescent="0.25">
      <c r="A133" t="str">
        <f t="shared" si="12"/>
        <v>ARN-13962COAnnualizedI</v>
      </c>
      <c r="B133">
        <f t="shared" si="13"/>
        <v>1</v>
      </c>
    </row>
    <row r="134" spans="1:2" x14ac:dyDescent="0.25">
      <c r="A134" t="str">
        <f t="shared" si="12"/>
        <v>ARN-58966COAnnualizedI</v>
      </c>
      <c r="B134">
        <f t="shared" si="13"/>
        <v>1</v>
      </c>
    </row>
    <row r="135" spans="1:2" x14ac:dyDescent="0.25">
      <c r="A135" t="str">
        <f t="shared" si="12"/>
        <v>ARN-0030COAnnualizedI</v>
      </c>
      <c r="B135">
        <f t="shared" si="13"/>
        <v>0.05</v>
      </c>
    </row>
    <row r="136" spans="1:2" x14ac:dyDescent="0.25">
      <c r="A136" t="str">
        <f t="shared" ref="A136:A151" si="14">A4&amp;B4&amp;$J$3&amp;"I"</f>
        <v>ARN-0003BFUpfrontI</v>
      </c>
      <c r="B136">
        <f>J4</f>
        <v>0.05</v>
      </c>
    </row>
    <row r="137" spans="1:2" x14ac:dyDescent="0.25">
      <c r="A137" t="str">
        <f t="shared" si="14"/>
        <v>ARN-0009BFUpfrontI</v>
      </c>
      <c r="B137">
        <f t="shared" ref="B137:B151" si="15">J5</f>
        <v>2.5000000000000001E-2</v>
      </c>
    </row>
    <row r="138" spans="1:2" x14ac:dyDescent="0.25">
      <c r="A138" t="str">
        <f t="shared" si="14"/>
        <v>ARN-0155BFUpfrontI</v>
      </c>
      <c r="B138">
        <f t="shared" si="15"/>
        <v>0.05</v>
      </c>
    </row>
    <row r="139" spans="1:2" x14ac:dyDescent="0.25">
      <c r="A139" t="str">
        <f t="shared" si="14"/>
        <v>ARN-0002BFUpfrontI</v>
      </c>
      <c r="B139">
        <f t="shared" si="15"/>
        <v>0.05</v>
      </c>
    </row>
    <row r="140" spans="1:2" x14ac:dyDescent="0.25">
      <c r="A140" t="str">
        <f t="shared" si="14"/>
        <v>ARN-0010BFUpfrontI</v>
      </c>
      <c r="B140">
        <f t="shared" si="15"/>
        <v>2.5000000000000001E-2</v>
      </c>
    </row>
    <row r="141" spans="1:2" x14ac:dyDescent="0.25">
      <c r="A141" t="str">
        <f t="shared" si="14"/>
        <v>ARN-13962BFUpfrontI</v>
      </c>
      <c r="B141">
        <f t="shared" si="15"/>
        <v>2.5000000000000001E-2</v>
      </c>
    </row>
    <row r="142" spans="1:2" x14ac:dyDescent="0.25">
      <c r="A142" t="str">
        <f t="shared" si="14"/>
        <v>ARN-58966BFUpfrontI</v>
      </c>
      <c r="B142">
        <f t="shared" si="15"/>
        <v>2.5000000000000001E-2</v>
      </c>
    </row>
    <row r="143" spans="1:2" x14ac:dyDescent="0.25">
      <c r="A143" t="str">
        <f t="shared" si="14"/>
        <v>ARN-0030BFUpfrontI</v>
      </c>
      <c r="B143">
        <f t="shared" si="15"/>
        <v>1</v>
      </c>
    </row>
    <row r="144" spans="1:2" x14ac:dyDescent="0.25">
      <c r="A144" t="str">
        <f t="shared" si="14"/>
        <v>ARN-0003COUpfrontI</v>
      </c>
      <c r="B144">
        <f t="shared" si="15"/>
        <v>0.05</v>
      </c>
    </row>
    <row r="145" spans="1:2" x14ac:dyDescent="0.25">
      <c r="A145" t="str">
        <f t="shared" si="14"/>
        <v>ARN-0009COUpfrontI</v>
      </c>
      <c r="B145">
        <f t="shared" si="15"/>
        <v>2.5000000000000001E-2</v>
      </c>
    </row>
    <row r="146" spans="1:2" x14ac:dyDescent="0.25">
      <c r="A146" t="str">
        <f t="shared" si="14"/>
        <v>ARN-0155COUpfrontI</v>
      </c>
      <c r="B146">
        <f t="shared" si="15"/>
        <v>1</v>
      </c>
    </row>
    <row r="147" spans="1:2" x14ac:dyDescent="0.25">
      <c r="A147" t="str">
        <f t="shared" si="14"/>
        <v>ARN-0002COUpfrontI</v>
      </c>
      <c r="B147">
        <f t="shared" si="15"/>
        <v>0.05</v>
      </c>
    </row>
    <row r="148" spans="1:2" x14ac:dyDescent="0.25">
      <c r="A148" t="str">
        <f t="shared" si="14"/>
        <v>ARN-0010COUpfrontI</v>
      </c>
      <c r="B148">
        <f t="shared" si="15"/>
        <v>2.5000000000000001E-2</v>
      </c>
    </row>
    <row r="149" spans="1:2" x14ac:dyDescent="0.25">
      <c r="A149" t="str">
        <f t="shared" si="14"/>
        <v>ARN-13962COUpfrontI</v>
      </c>
      <c r="B149">
        <f t="shared" si="15"/>
        <v>1</v>
      </c>
    </row>
    <row r="150" spans="1:2" x14ac:dyDescent="0.25">
      <c r="A150" t="str">
        <f t="shared" si="14"/>
        <v>ARN-58966COUpfrontI</v>
      </c>
      <c r="B150">
        <f t="shared" si="15"/>
        <v>0.05</v>
      </c>
    </row>
    <row r="151" spans="1:2" x14ac:dyDescent="0.25">
      <c r="A151" t="str">
        <f t="shared" si="14"/>
        <v>ARN-0030COUpfrontI</v>
      </c>
      <c r="B151">
        <f t="shared" si="15"/>
        <v>1</v>
      </c>
    </row>
    <row r="152" spans="1:2" x14ac:dyDescent="0.25">
      <c r="A152" t="str">
        <f t="shared" ref="A152:A167" si="16">A4&amp;B4&amp;$K$3&amp;"I"</f>
        <v>ARN-0003BFLongTermTrailFeeI</v>
      </c>
      <c r="B152">
        <f>K4</f>
        <v>2.5000000000000001E-2</v>
      </c>
    </row>
    <row r="153" spans="1:2" x14ac:dyDescent="0.25">
      <c r="A153" t="str">
        <f t="shared" si="16"/>
        <v>ARN-0009BFLongTermTrailFeeI</v>
      </c>
      <c r="B153">
        <f t="shared" ref="B153:B167" si="17">K5</f>
        <v>1</v>
      </c>
    </row>
    <row r="154" spans="1:2" x14ac:dyDescent="0.25">
      <c r="A154" t="str">
        <f t="shared" si="16"/>
        <v>ARN-0155BFLongTermTrailFeeI</v>
      </c>
      <c r="B154">
        <f t="shared" si="17"/>
        <v>0.05</v>
      </c>
    </row>
    <row r="155" spans="1:2" x14ac:dyDescent="0.25">
      <c r="A155" t="str">
        <f t="shared" si="16"/>
        <v>ARN-0002BFLongTermTrailFeeI</v>
      </c>
      <c r="B155">
        <f t="shared" si="17"/>
        <v>2.5000000000000001E-2</v>
      </c>
    </row>
    <row r="156" spans="1:2" x14ac:dyDescent="0.25">
      <c r="A156" t="str">
        <f t="shared" si="16"/>
        <v>ARN-0010BFLongTermTrailFeeI</v>
      </c>
      <c r="B156">
        <f t="shared" si="17"/>
        <v>0.05</v>
      </c>
    </row>
    <row r="157" spans="1:2" x14ac:dyDescent="0.25">
      <c r="A157" t="str">
        <f t="shared" si="16"/>
        <v>ARN-13962BFLongTermTrailFeeI</v>
      </c>
      <c r="B157">
        <f t="shared" si="17"/>
        <v>0.05</v>
      </c>
    </row>
    <row r="158" spans="1:2" x14ac:dyDescent="0.25">
      <c r="A158" t="str">
        <f t="shared" si="16"/>
        <v>ARN-58966BFLongTermTrailFeeI</v>
      </c>
      <c r="B158">
        <f t="shared" si="17"/>
        <v>2.5000000000000001E-2</v>
      </c>
    </row>
    <row r="159" spans="1:2" x14ac:dyDescent="0.25">
      <c r="A159" t="str">
        <f t="shared" si="16"/>
        <v>ARN-0030BFLongTermTrailFeeI</v>
      </c>
      <c r="B159">
        <f t="shared" si="17"/>
        <v>2.5000000000000001E-2</v>
      </c>
    </row>
    <row r="160" spans="1:2" x14ac:dyDescent="0.25">
      <c r="A160" t="str">
        <f t="shared" si="16"/>
        <v>ARN-0003COLongTermTrailFeeI</v>
      </c>
      <c r="B160">
        <f t="shared" si="17"/>
        <v>2.5000000000000001E-2</v>
      </c>
    </row>
    <row r="161" spans="1:2" x14ac:dyDescent="0.25">
      <c r="A161" t="str">
        <f t="shared" si="16"/>
        <v>ARN-0009COLongTermTrailFeeI</v>
      </c>
      <c r="B161">
        <f t="shared" si="17"/>
        <v>1</v>
      </c>
    </row>
    <row r="162" spans="1:2" x14ac:dyDescent="0.25">
      <c r="A162" t="str">
        <f t="shared" si="16"/>
        <v>ARN-0155COLongTermTrailFeeI</v>
      </c>
      <c r="B162">
        <f t="shared" si="17"/>
        <v>0.05</v>
      </c>
    </row>
    <row r="163" spans="1:2" x14ac:dyDescent="0.25">
      <c r="A163" t="str">
        <f t="shared" si="16"/>
        <v>ARN-0002COLongTermTrailFeeI</v>
      </c>
      <c r="B163">
        <f t="shared" si="17"/>
        <v>0.05</v>
      </c>
    </row>
    <row r="164" spans="1:2" x14ac:dyDescent="0.25">
      <c r="A164" t="str">
        <f t="shared" si="16"/>
        <v>ARN-0010COLongTermTrailFeeI</v>
      </c>
      <c r="B164">
        <f t="shared" si="17"/>
        <v>2.5000000000000001E-2</v>
      </c>
    </row>
    <row r="165" spans="1:2" x14ac:dyDescent="0.25">
      <c r="A165" t="str">
        <f t="shared" si="16"/>
        <v>ARN-13962COLongTermTrailFeeI</v>
      </c>
      <c r="B165">
        <f t="shared" si="17"/>
        <v>1</v>
      </c>
    </row>
    <row r="166" spans="1:2" x14ac:dyDescent="0.25">
      <c r="A166" t="str">
        <f t="shared" si="16"/>
        <v>ARN-58966COLongTermTrailFeeI</v>
      </c>
      <c r="B166">
        <f t="shared" si="17"/>
        <v>0.05</v>
      </c>
    </row>
    <row r="167" spans="1:2" x14ac:dyDescent="0.25">
      <c r="A167" t="str">
        <f t="shared" si="16"/>
        <v>ARN-0030COLongTermTrailFeeI</v>
      </c>
      <c r="B167">
        <f t="shared" si="17"/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3"/>
  <sheetViews>
    <sheetView topLeftCell="A2" workbookViewId="0">
      <pane ySplit="1" topLeftCell="A3" activePane="bottomLeft" state="frozen"/>
      <selection activeCell="A2" sqref="A2"/>
      <selection pane="bottomLeft" activeCell="A3" sqref="A3"/>
    </sheetView>
  </sheetViews>
  <sheetFormatPr defaultRowHeight="15" x14ac:dyDescent="0.25"/>
  <cols>
    <col min="2" max="2" width="11.42578125" bestFit="1" customWidth="1"/>
    <col min="3" max="3" width="10.28515625" customWidth="1"/>
    <col min="4" max="4" width="10.7109375" customWidth="1"/>
    <col min="6" max="6" width="10.85546875" customWidth="1"/>
    <col min="7" max="7" width="11.85546875" customWidth="1"/>
    <col min="12" max="12" width="13.7109375" bestFit="1" customWidth="1"/>
    <col min="21" max="21" width="10.42578125" customWidth="1"/>
    <col min="23" max="23" width="9.85546875" customWidth="1"/>
    <col min="26" max="26" width="29.28515625" bestFit="1" customWidth="1"/>
  </cols>
  <sheetData>
    <row r="2" spans="1:3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5" t="s">
        <v>69</v>
      </c>
      <c r="Z2" s="15" t="s">
        <v>67</v>
      </c>
      <c r="AA2" s="15" t="s">
        <v>9</v>
      </c>
    </row>
    <row r="3" spans="1:31" x14ac:dyDescent="0.25">
      <c r="A3" s="2" t="s">
        <v>24</v>
      </c>
      <c r="B3" s="2" t="s">
        <v>25</v>
      </c>
      <c r="C3" s="3">
        <v>41275</v>
      </c>
      <c r="D3" s="3">
        <v>41285</v>
      </c>
      <c r="E3" s="2" t="s">
        <v>26</v>
      </c>
      <c r="F3" s="4">
        <v>47597.934999999998</v>
      </c>
      <c r="G3" s="5">
        <v>51796143.780000001</v>
      </c>
      <c r="H3" s="2" t="s">
        <v>27</v>
      </c>
      <c r="I3" s="2" t="s">
        <v>28</v>
      </c>
      <c r="J3" s="13">
        <v>2.5000000000000001E-2</v>
      </c>
      <c r="K3" s="2">
        <v>11</v>
      </c>
      <c r="L3" s="4">
        <v>576381582.09000003</v>
      </c>
      <c r="M3" s="2" t="s">
        <v>29</v>
      </c>
      <c r="N3" s="5">
        <v>7874.07</v>
      </c>
      <c r="O3" s="5">
        <v>7874.07</v>
      </c>
      <c r="P3" s="5">
        <v>0</v>
      </c>
      <c r="Q3" s="5">
        <v>0</v>
      </c>
      <c r="R3" s="2">
        <v>1</v>
      </c>
      <c r="S3" s="2" t="s">
        <v>30</v>
      </c>
      <c r="T3" s="2">
        <v>1088.2014999999999</v>
      </c>
      <c r="U3" s="4">
        <v>12109.382100000001</v>
      </c>
      <c r="V3" s="2"/>
      <c r="W3" s="3">
        <v>40920</v>
      </c>
      <c r="X3" s="2" t="s">
        <v>31</v>
      </c>
      <c r="Y3" s="6" t="str">
        <f>IF(X3="I","I",IF(G3&lt;=1000000,"CU","CA"))</f>
        <v>CA</v>
      </c>
      <c r="Z3" s="6" t="str">
        <f>B3&amp;A3&amp;E3&amp;Y3</f>
        <v>ARN-0003BFAnnualizedCA</v>
      </c>
      <c r="AA3">
        <f>VLOOKUP(Z3,'Rate Structure'!$A$23:$B$167,2,0)</f>
        <v>2.5000000000000001E-2</v>
      </c>
      <c r="AB3" t="b">
        <f>J3=AA3</f>
        <v>1</v>
      </c>
    </row>
    <row r="4" spans="1:31" x14ac:dyDescent="0.25">
      <c r="A4" s="2" t="s">
        <v>24</v>
      </c>
      <c r="B4" s="2" t="s">
        <v>32</v>
      </c>
      <c r="C4" s="3">
        <v>41275</v>
      </c>
      <c r="D4" s="3">
        <v>41305</v>
      </c>
      <c r="E4" s="2" t="s">
        <v>33</v>
      </c>
      <c r="F4" s="4">
        <v>9.0440000000000005</v>
      </c>
      <c r="G4" s="5">
        <v>10000</v>
      </c>
      <c r="H4" s="2" t="s">
        <v>34</v>
      </c>
      <c r="I4" s="2" t="s">
        <v>35</v>
      </c>
      <c r="J4" s="13">
        <v>2.5000000000000001E-2</v>
      </c>
      <c r="K4" s="2">
        <v>0</v>
      </c>
      <c r="L4" s="4">
        <v>0</v>
      </c>
      <c r="M4" s="2" t="s">
        <v>36</v>
      </c>
      <c r="N4" s="5">
        <v>100</v>
      </c>
      <c r="O4" s="5">
        <v>100</v>
      </c>
      <c r="P4" s="5">
        <v>0</v>
      </c>
      <c r="Q4" s="5">
        <v>0</v>
      </c>
      <c r="R4" s="2">
        <v>1</v>
      </c>
      <c r="S4" s="2" t="s">
        <v>30</v>
      </c>
      <c r="T4" s="4">
        <v>1105.6596999999999</v>
      </c>
      <c r="U4" s="4">
        <v>0</v>
      </c>
      <c r="V4" s="2"/>
      <c r="W4" s="3">
        <v>41148</v>
      </c>
      <c r="X4" s="2" t="s">
        <v>37</v>
      </c>
      <c r="Y4" s="6" t="str">
        <f t="shared" ref="Y4:Y23" si="0">IF(X4="I","I",IF(G4&lt;=1000000,"CU","CA"))</f>
        <v>I</v>
      </c>
      <c r="Z4" s="6" t="str">
        <f>B4&amp;A4&amp;E4&amp;Y4</f>
        <v>ARN-0009BFUpfrontI</v>
      </c>
      <c r="AA4">
        <f>VLOOKUP(Z4,'Rate Structure'!$A$23:$B$167,2,0)</f>
        <v>2.5000000000000001E-2</v>
      </c>
      <c r="AB4" t="b">
        <f t="shared" ref="AB4:AB23" si="1">J4=AA4</f>
        <v>1</v>
      </c>
    </row>
    <row r="5" spans="1:31" x14ac:dyDescent="0.25">
      <c r="A5" s="2" t="s">
        <v>24</v>
      </c>
      <c r="B5" s="2" t="s">
        <v>38</v>
      </c>
      <c r="C5" s="3">
        <v>41275</v>
      </c>
      <c r="D5" s="3">
        <v>41305</v>
      </c>
      <c r="E5" s="2" t="s">
        <v>33</v>
      </c>
      <c r="F5" s="4">
        <v>8.9830000000000005</v>
      </c>
      <c r="G5" s="5">
        <v>9975</v>
      </c>
      <c r="H5" s="2" t="s">
        <v>34</v>
      </c>
      <c r="I5" s="2" t="s">
        <v>35</v>
      </c>
      <c r="J5" s="13">
        <v>0.05</v>
      </c>
      <c r="K5" s="2">
        <v>0</v>
      </c>
      <c r="L5" s="4">
        <v>0</v>
      </c>
      <c r="M5" s="2" t="s">
        <v>39</v>
      </c>
      <c r="N5" s="5">
        <v>149.63</v>
      </c>
      <c r="O5" s="5">
        <v>149.63</v>
      </c>
      <c r="P5" s="5">
        <v>0</v>
      </c>
      <c r="Q5" s="5">
        <v>0</v>
      </c>
      <c r="R5" s="2">
        <v>1</v>
      </c>
      <c r="S5" s="2" t="s">
        <v>30</v>
      </c>
      <c r="T5" s="4">
        <v>1110.4471000000001</v>
      </c>
      <c r="U5" s="4">
        <v>0</v>
      </c>
      <c r="V5" s="2"/>
      <c r="W5" s="3">
        <v>41143</v>
      </c>
      <c r="X5" s="2" t="s">
        <v>37</v>
      </c>
      <c r="Y5" s="6" t="str">
        <f t="shared" si="0"/>
        <v>I</v>
      </c>
      <c r="Z5" s="6" t="str">
        <f>B5&amp;A5&amp;E5&amp;Y5</f>
        <v>ARN-0155BFUpfrontI</v>
      </c>
      <c r="AA5">
        <f>VLOOKUP(Z5,'Rate Structure'!$A$23:$B$167,2,0)</f>
        <v>0.05</v>
      </c>
      <c r="AB5" t="b">
        <f t="shared" si="1"/>
        <v>1</v>
      </c>
    </row>
    <row r="6" spans="1:31" x14ac:dyDescent="0.25">
      <c r="A6" s="2" t="s">
        <v>24</v>
      </c>
      <c r="B6" s="2" t="s">
        <v>40</v>
      </c>
      <c r="C6" s="3">
        <v>41275</v>
      </c>
      <c r="D6" s="3">
        <v>41292</v>
      </c>
      <c r="E6" s="2" t="s">
        <v>26</v>
      </c>
      <c r="F6" s="4">
        <v>99.79</v>
      </c>
      <c r="G6" s="5">
        <v>100000</v>
      </c>
      <c r="H6" s="2" t="s">
        <v>27</v>
      </c>
      <c r="I6" s="2" t="s">
        <v>41</v>
      </c>
      <c r="J6" s="13">
        <v>2.5000000000000001E-2</v>
      </c>
      <c r="K6" s="2">
        <v>18</v>
      </c>
      <c r="L6" s="4">
        <v>1831944.39</v>
      </c>
      <c r="M6" s="2" t="s">
        <v>42</v>
      </c>
      <c r="N6" s="5">
        <v>50.05</v>
      </c>
      <c r="O6" s="5">
        <v>50.05</v>
      </c>
      <c r="P6" s="5">
        <v>0</v>
      </c>
      <c r="Q6" s="5">
        <v>0</v>
      </c>
      <c r="R6" s="2">
        <v>1</v>
      </c>
      <c r="S6" s="2" t="s">
        <v>30</v>
      </c>
      <c r="T6" s="2">
        <v>1002.1068</v>
      </c>
      <c r="U6" s="4">
        <v>18357.995699999999</v>
      </c>
      <c r="V6" s="2"/>
      <c r="W6" s="3">
        <v>40927</v>
      </c>
      <c r="X6" s="2" t="s">
        <v>37</v>
      </c>
      <c r="Y6" s="6" t="str">
        <f t="shared" si="0"/>
        <v>I</v>
      </c>
      <c r="Z6" s="6" t="str">
        <f>B6&amp;A6&amp;E6&amp;Y6</f>
        <v>ARN-0002BFAnnualizedI</v>
      </c>
      <c r="AA6">
        <f>VLOOKUP(Z6,'Rate Structure'!$A$23:$B$167,2,0)</f>
        <v>2.5000000000000001E-2</v>
      </c>
      <c r="AB6" t="b">
        <f t="shared" si="1"/>
        <v>1</v>
      </c>
      <c r="AE6" s="7"/>
    </row>
    <row r="7" spans="1:31" x14ac:dyDescent="0.25">
      <c r="A7" s="2" t="s">
        <v>24</v>
      </c>
      <c r="B7" s="2" t="s">
        <v>25</v>
      </c>
      <c r="C7" s="3">
        <v>41275</v>
      </c>
      <c r="D7" s="3">
        <v>41305</v>
      </c>
      <c r="E7" s="2" t="s">
        <v>33</v>
      </c>
      <c r="F7" s="4">
        <v>1497.646</v>
      </c>
      <c r="G7" s="5">
        <v>1500000</v>
      </c>
      <c r="H7" s="2" t="s">
        <v>43</v>
      </c>
      <c r="I7" s="2" t="s">
        <v>44</v>
      </c>
      <c r="J7" s="13">
        <v>0.05</v>
      </c>
      <c r="K7" s="2">
        <v>0</v>
      </c>
      <c r="L7" s="4">
        <v>0</v>
      </c>
      <c r="M7" s="2" t="s">
        <v>45</v>
      </c>
      <c r="N7" s="5">
        <v>22500</v>
      </c>
      <c r="O7" s="5">
        <v>22500</v>
      </c>
      <c r="P7" s="5">
        <v>0</v>
      </c>
      <c r="Q7" s="5">
        <v>0</v>
      </c>
      <c r="R7" s="2">
        <v>1</v>
      </c>
      <c r="S7" s="2" t="s">
        <v>30</v>
      </c>
      <c r="T7" s="4">
        <v>1001.5721</v>
      </c>
      <c r="U7" s="4">
        <v>0</v>
      </c>
      <c r="V7" s="2"/>
      <c r="W7" s="3">
        <v>41302</v>
      </c>
      <c r="X7" s="2" t="s">
        <v>37</v>
      </c>
      <c r="Y7" s="6" t="str">
        <f t="shared" si="0"/>
        <v>I</v>
      </c>
      <c r="Z7" s="6" t="str">
        <f>B7&amp;A7&amp;E7&amp;Y7</f>
        <v>ARN-0003BFUpfrontI</v>
      </c>
      <c r="AA7">
        <f>VLOOKUP(Z7,'Rate Structure'!$A$23:$B$167,2,0)</f>
        <v>0.05</v>
      </c>
      <c r="AB7" t="b">
        <f t="shared" si="1"/>
        <v>1</v>
      </c>
    </row>
    <row r="8" spans="1:31" x14ac:dyDescent="0.25">
      <c r="A8" s="2" t="s">
        <v>24</v>
      </c>
      <c r="B8" s="2" t="s">
        <v>40</v>
      </c>
      <c r="C8" s="3">
        <v>41293</v>
      </c>
      <c r="D8" s="3">
        <v>41305</v>
      </c>
      <c r="E8" s="2" t="s">
        <v>46</v>
      </c>
      <c r="F8" s="4">
        <v>99.79</v>
      </c>
      <c r="G8" s="5">
        <v>100000</v>
      </c>
      <c r="H8" s="2" t="s">
        <v>27</v>
      </c>
      <c r="I8" s="2" t="s">
        <v>41</v>
      </c>
      <c r="J8" s="13">
        <v>2.5000000000000001E-2</v>
      </c>
      <c r="K8" s="2">
        <v>13</v>
      </c>
      <c r="L8" s="4">
        <v>1320947.1399999999</v>
      </c>
      <c r="M8" s="2" t="s">
        <v>42</v>
      </c>
      <c r="N8" s="5">
        <v>36.090000000000003</v>
      </c>
      <c r="O8" s="5">
        <v>36.090000000000003</v>
      </c>
      <c r="P8" s="5">
        <v>0</v>
      </c>
      <c r="Q8" s="5">
        <v>0</v>
      </c>
      <c r="R8" s="2">
        <v>1</v>
      </c>
      <c r="S8" s="2" t="s">
        <v>30</v>
      </c>
      <c r="T8" s="2">
        <v>1002.1068</v>
      </c>
      <c r="U8" s="4">
        <v>13237.269700000001</v>
      </c>
      <c r="V8" s="2"/>
      <c r="W8" s="3">
        <v>40927</v>
      </c>
      <c r="X8" s="2" t="s">
        <v>37</v>
      </c>
      <c r="Y8" s="6" t="str">
        <f t="shared" si="0"/>
        <v>I</v>
      </c>
      <c r="Z8" s="6" t="str">
        <f t="shared" ref="Z8:Z23" si="2">B8&amp;A8&amp;E8&amp;Y8</f>
        <v>ARN-0002BFLongTermTrailFeeI</v>
      </c>
      <c r="AA8">
        <f>VLOOKUP(Z8,'Rate Structure'!$A$23:$B$167,2,0)</f>
        <v>2.5000000000000001E-2</v>
      </c>
      <c r="AB8" t="b">
        <f t="shared" si="1"/>
        <v>1</v>
      </c>
    </row>
    <row r="9" spans="1:31" x14ac:dyDescent="0.25">
      <c r="A9" s="2" t="s">
        <v>24</v>
      </c>
      <c r="B9" s="2" t="s">
        <v>25</v>
      </c>
      <c r="C9" s="3">
        <v>41286</v>
      </c>
      <c r="D9" s="3">
        <v>41294</v>
      </c>
      <c r="E9" s="2" t="s">
        <v>46</v>
      </c>
      <c r="F9" s="4">
        <v>47597.934999999998</v>
      </c>
      <c r="G9" s="5">
        <v>51796143.780000001</v>
      </c>
      <c r="H9" s="2" t="s">
        <v>27</v>
      </c>
      <c r="I9" s="2" t="s">
        <v>28</v>
      </c>
      <c r="J9" s="13">
        <v>1</v>
      </c>
      <c r="K9" s="2">
        <v>9</v>
      </c>
      <c r="L9" s="4">
        <v>475034540.50999999</v>
      </c>
      <c r="M9" s="2" t="s">
        <v>29</v>
      </c>
      <c r="N9" s="5">
        <v>3244.77</v>
      </c>
      <c r="O9" s="5">
        <v>3244.77</v>
      </c>
      <c r="P9" s="5">
        <v>0</v>
      </c>
      <c r="Q9" s="5">
        <v>0</v>
      </c>
      <c r="R9" s="2">
        <v>1</v>
      </c>
      <c r="S9" s="2" t="s">
        <v>30</v>
      </c>
      <c r="T9" s="2">
        <v>1088.2014999999999</v>
      </c>
      <c r="U9" s="4">
        <v>9980.1502</v>
      </c>
      <c r="V9" s="2"/>
      <c r="W9" s="3">
        <v>40920</v>
      </c>
      <c r="X9" s="2" t="s">
        <v>31</v>
      </c>
      <c r="Y9" s="6" t="str">
        <f t="shared" si="0"/>
        <v>CA</v>
      </c>
      <c r="Z9" s="6" t="str">
        <f t="shared" si="2"/>
        <v>ARN-0003BFLongTermTrailFeeCA</v>
      </c>
      <c r="AA9">
        <f>VLOOKUP(Z9,'Rate Structure'!$A$23:$B$167,2,0)</f>
        <v>2.5000000000000001E-2</v>
      </c>
      <c r="AB9" t="b">
        <f t="shared" si="1"/>
        <v>0</v>
      </c>
    </row>
    <row r="10" spans="1:31" x14ac:dyDescent="0.25">
      <c r="A10" s="2" t="s">
        <v>24</v>
      </c>
      <c r="B10" s="2" t="s">
        <v>25</v>
      </c>
      <c r="C10" s="3">
        <v>41286</v>
      </c>
      <c r="D10" s="3">
        <v>41305</v>
      </c>
      <c r="E10" s="2" t="s">
        <v>46</v>
      </c>
      <c r="F10" s="4">
        <v>500</v>
      </c>
      <c r="G10" s="5">
        <v>500000</v>
      </c>
      <c r="H10" s="2" t="s">
        <v>47</v>
      </c>
      <c r="I10" s="2" t="s">
        <v>48</v>
      </c>
      <c r="J10" s="13">
        <v>0.05</v>
      </c>
      <c r="K10" s="2">
        <v>20</v>
      </c>
      <c r="L10" s="4">
        <v>11082585.800000001</v>
      </c>
      <c r="M10" s="2" t="s">
        <v>29</v>
      </c>
      <c r="N10" s="5">
        <v>75.7</v>
      </c>
      <c r="O10" s="5">
        <v>75.7</v>
      </c>
      <c r="P10" s="5">
        <v>0</v>
      </c>
      <c r="Q10" s="5">
        <v>0</v>
      </c>
      <c r="R10" s="2">
        <v>1</v>
      </c>
      <c r="S10" s="2" t="s">
        <v>30</v>
      </c>
      <c r="T10" s="2">
        <v>1000</v>
      </c>
      <c r="U10" s="4">
        <v>22165.171600000001</v>
      </c>
      <c r="V10" s="2"/>
      <c r="W10" s="3">
        <v>40920</v>
      </c>
      <c r="X10" s="2" t="s">
        <v>31</v>
      </c>
      <c r="Y10" s="6" t="str">
        <f t="shared" si="0"/>
        <v>CU</v>
      </c>
      <c r="Z10" s="6" t="str">
        <f t="shared" si="2"/>
        <v>ARN-0003BFLongTermTrailFeeCU</v>
      </c>
      <c r="AA10">
        <f>VLOOKUP(Z10,'Rate Structure'!$A$23:$B$167,2,0)</f>
        <v>0.05</v>
      </c>
      <c r="AB10" t="b">
        <f t="shared" si="1"/>
        <v>1</v>
      </c>
    </row>
    <row r="11" spans="1:31" x14ac:dyDescent="0.25">
      <c r="A11" s="2" t="s">
        <v>24</v>
      </c>
      <c r="B11" s="2" t="s">
        <v>49</v>
      </c>
      <c r="C11" s="3">
        <v>41297</v>
      </c>
      <c r="D11" s="3">
        <v>41305</v>
      </c>
      <c r="E11" s="2" t="s">
        <v>46</v>
      </c>
      <c r="F11" s="4">
        <v>1.994</v>
      </c>
      <c r="G11" s="5">
        <v>2000</v>
      </c>
      <c r="H11" s="2" t="s">
        <v>50</v>
      </c>
      <c r="I11" s="2" t="s">
        <v>51</v>
      </c>
      <c r="J11" s="13">
        <v>0.05</v>
      </c>
      <c r="K11" s="2">
        <v>9</v>
      </c>
      <c r="L11" s="4">
        <v>19876.05</v>
      </c>
      <c r="M11" s="2" t="s">
        <v>52</v>
      </c>
      <c r="N11" s="5">
        <v>0.14000000000000001</v>
      </c>
      <c r="O11" s="5">
        <v>0.14000000000000001</v>
      </c>
      <c r="P11" s="5">
        <v>0</v>
      </c>
      <c r="Q11" s="5">
        <v>0</v>
      </c>
      <c r="R11" s="2">
        <v>1</v>
      </c>
      <c r="S11" s="2" t="s">
        <v>30</v>
      </c>
      <c r="T11" s="2">
        <v>1003.2402</v>
      </c>
      <c r="U11" s="4">
        <v>9967.9308999999994</v>
      </c>
      <c r="V11" s="2"/>
      <c r="W11" s="3">
        <v>40931</v>
      </c>
      <c r="X11" s="2" t="s">
        <v>37</v>
      </c>
      <c r="Y11" s="6" t="str">
        <f t="shared" si="0"/>
        <v>I</v>
      </c>
      <c r="Z11" s="6" t="str">
        <f t="shared" si="2"/>
        <v>ARN-0010BFLongTermTrailFeeI</v>
      </c>
      <c r="AA11">
        <f>VLOOKUP(Z11,'Rate Structure'!$A$23:$B$167,2,0)</f>
        <v>0.05</v>
      </c>
      <c r="AB11" t="b">
        <f t="shared" si="1"/>
        <v>1</v>
      </c>
    </row>
    <row r="12" spans="1:31" x14ac:dyDescent="0.25">
      <c r="A12" s="2" t="s">
        <v>24</v>
      </c>
      <c r="B12" s="2" t="s">
        <v>49</v>
      </c>
      <c r="C12" s="3">
        <v>41286</v>
      </c>
      <c r="D12" s="3">
        <v>41305</v>
      </c>
      <c r="E12" s="2" t="s">
        <v>46</v>
      </c>
      <c r="F12" s="4">
        <v>5</v>
      </c>
      <c r="G12" s="5">
        <v>5000</v>
      </c>
      <c r="H12" s="2" t="s">
        <v>50</v>
      </c>
      <c r="I12" s="2" t="s">
        <v>48</v>
      </c>
      <c r="J12" s="13">
        <v>0.05</v>
      </c>
      <c r="K12" s="2">
        <v>20</v>
      </c>
      <c r="L12" s="4">
        <v>110825.86</v>
      </c>
      <c r="M12" s="2" t="s">
        <v>52</v>
      </c>
      <c r="N12" s="5">
        <v>0.76</v>
      </c>
      <c r="O12" s="5">
        <v>0.76</v>
      </c>
      <c r="P12" s="5">
        <v>0</v>
      </c>
      <c r="Q12" s="5">
        <v>0</v>
      </c>
      <c r="R12" s="2">
        <v>1</v>
      </c>
      <c r="S12" s="2" t="s">
        <v>30</v>
      </c>
      <c r="T12" s="2">
        <v>1000</v>
      </c>
      <c r="U12" s="4">
        <v>22165.171600000001</v>
      </c>
      <c r="V12" s="2"/>
      <c r="W12" s="3">
        <v>40920</v>
      </c>
      <c r="X12" s="2" t="s">
        <v>37</v>
      </c>
      <c r="Y12" s="6" t="str">
        <f t="shared" si="0"/>
        <v>I</v>
      </c>
      <c r="Z12" s="6" t="str">
        <f t="shared" si="2"/>
        <v>ARN-0010BFLongTermTrailFeeI</v>
      </c>
      <c r="AA12">
        <f>VLOOKUP(Z12,'Rate Structure'!$A$23:$B$167,2,0)</f>
        <v>0.05</v>
      </c>
      <c r="AB12" t="b">
        <f t="shared" si="1"/>
        <v>1</v>
      </c>
    </row>
    <row r="13" spans="1:31" x14ac:dyDescent="0.25">
      <c r="A13" s="2" t="s">
        <v>24</v>
      </c>
      <c r="B13" s="2" t="s">
        <v>40</v>
      </c>
      <c r="C13" s="3">
        <v>41275</v>
      </c>
      <c r="D13" s="3">
        <v>41305</v>
      </c>
      <c r="E13" s="2" t="s">
        <v>26</v>
      </c>
      <c r="F13" s="4">
        <v>149.85</v>
      </c>
      <c r="G13" s="5">
        <v>150000</v>
      </c>
      <c r="H13" s="2" t="s">
        <v>43</v>
      </c>
      <c r="I13" s="2" t="s">
        <v>53</v>
      </c>
      <c r="J13" s="13">
        <v>2.5000000000000001E-2</v>
      </c>
      <c r="K13" s="2">
        <v>31</v>
      </c>
      <c r="L13" s="4">
        <v>4734550.5199999996</v>
      </c>
      <c r="M13" s="2" t="s">
        <v>52</v>
      </c>
      <c r="N13" s="5">
        <v>64.680000000000007</v>
      </c>
      <c r="O13" s="5">
        <v>64.680000000000007</v>
      </c>
      <c r="P13" s="5">
        <v>0</v>
      </c>
      <c r="Q13" s="5">
        <v>0</v>
      </c>
      <c r="R13" s="2">
        <v>1</v>
      </c>
      <c r="S13" s="2" t="s">
        <v>30</v>
      </c>
      <c r="T13" s="2">
        <v>1001</v>
      </c>
      <c r="U13" s="4">
        <v>31595.2654</v>
      </c>
      <c r="V13" s="2"/>
      <c r="W13" s="3">
        <v>41025</v>
      </c>
      <c r="X13" s="2" t="s">
        <v>37</v>
      </c>
      <c r="Y13" s="6" t="str">
        <f t="shared" si="0"/>
        <v>I</v>
      </c>
      <c r="Z13" s="6" t="str">
        <f t="shared" si="2"/>
        <v>ARN-0002BFAnnualizedI</v>
      </c>
      <c r="AA13">
        <f>VLOOKUP(Z13,'Rate Structure'!$A$23:$B$167,2,0)</f>
        <v>2.5000000000000001E-2</v>
      </c>
      <c r="AB13" t="b">
        <f t="shared" si="1"/>
        <v>1</v>
      </c>
    </row>
    <row r="14" spans="1:31" x14ac:dyDescent="0.25">
      <c r="A14" s="2" t="s">
        <v>24</v>
      </c>
      <c r="B14" s="2" t="s">
        <v>25</v>
      </c>
      <c r="C14" s="3">
        <v>41275</v>
      </c>
      <c r="D14" s="3">
        <v>41285</v>
      </c>
      <c r="E14" s="2" t="s">
        <v>26</v>
      </c>
      <c r="F14" s="4">
        <v>47597.934999999998</v>
      </c>
      <c r="G14" s="5">
        <v>51796143.780000001</v>
      </c>
      <c r="H14" s="2" t="s">
        <v>27</v>
      </c>
      <c r="I14" s="2" t="s">
        <v>28</v>
      </c>
      <c r="J14" s="13">
        <v>0.05</v>
      </c>
      <c r="K14" s="2">
        <v>11</v>
      </c>
      <c r="L14" s="4">
        <v>576381582.09000003</v>
      </c>
      <c r="M14" s="2" t="s">
        <v>29</v>
      </c>
      <c r="N14" s="5">
        <v>7874.07</v>
      </c>
      <c r="O14" s="5">
        <v>7874.07</v>
      </c>
      <c r="P14" s="5">
        <v>0</v>
      </c>
      <c r="Q14" s="5">
        <v>0</v>
      </c>
      <c r="R14" s="2">
        <v>1</v>
      </c>
      <c r="S14" s="2" t="s">
        <v>30</v>
      </c>
      <c r="T14" s="2">
        <v>1088.2014999999999</v>
      </c>
      <c r="U14" s="4">
        <v>12109.382100000001</v>
      </c>
      <c r="V14" s="2"/>
      <c r="W14" s="3">
        <v>40920</v>
      </c>
      <c r="X14" s="2" t="s">
        <v>31</v>
      </c>
      <c r="Y14" s="6" t="str">
        <f t="shared" si="0"/>
        <v>CA</v>
      </c>
      <c r="Z14" s="6" t="str">
        <f t="shared" si="2"/>
        <v>ARN-0003BFAnnualizedCA</v>
      </c>
      <c r="AA14">
        <f>VLOOKUP(Z14,'Rate Structure'!$A$23:$B$167,2,0)</f>
        <v>2.5000000000000001E-2</v>
      </c>
      <c r="AB14" t="b">
        <f t="shared" si="1"/>
        <v>0</v>
      </c>
    </row>
    <row r="15" spans="1:31" x14ac:dyDescent="0.25">
      <c r="A15" s="2" t="s">
        <v>54</v>
      </c>
      <c r="B15" s="2" t="s">
        <v>55</v>
      </c>
      <c r="C15" s="3">
        <v>41244</v>
      </c>
      <c r="D15" s="3">
        <v>41274</v>
      </c>
      <c r="E15" s="2" t="s">
        <v>33</v>
      </c>
      <c r="F15" s="4">
        <v>44.716999999999999</v>
      </c>
      <c r="G15" s="5">
        <v>50000</v>
      </c>
      <c r="H15" s="2" t="s">
        <v>56</v>
      </c>
      <c r="I15" s="2" t="s">
        <v>44</v>
      </c>
      <c r="J15" s="13">
        <v>1</v>
      </c>
      <c r="K15" s="2">
        <v>0</v>
      </c>
      <c r="L15" s="4">
        <v>0</v>
      </c>
      <c r="M15" s="2" t="s">
        <v>57</v>
      </c>
      <c r="N15" s="5">
        <v>250</v>
      </c>
      <c r="O15" s="5">
        <v>250</v>
      </c>
      <c r="P15" s="5">
        <v>0</v>
      </c>
      <c r="Q15" s="5">
        <v>0</v>
      </c>
      <c r="R15" s="2">
        <v>1</v>
      </c>
      <c r="S15" s="2" t="s">
        <v>30</v>
      </c>
      <c r="T15" s="4">
        <v>1118.1452999999999</v>
      </c>
      <c r="U15" s="4">
        <v>0</v>
      </c>
      <c r="V15" s="2"/>
      <c r="W15" s="3">
        <v>41250</v>
      </c>
      <c r="X15" s="2" t="s">
        <v>37</v>
      </c>
      <c r="Y15" s="6" t="str">
        <f t="shared" si="0"/>
        <v>I</v>
      </c>
      <c r="Z15" s="6" t="str">
        <f t="shared" si="2"/>
        <v>ARN-13962COUpfrontI</v>
      </c>
      <c r="AA15">
        <f>VLOOKUP(Z15,'Rate Structure'!$A$23:$B$167,2,0)</f>
        <v>1</v>
      </c>
      <c r="AB15" t="b">
        <f t="shared" si="1"/>
        <v>1</v>
      </c>
    </row>
    <row r="16" spans="1:31" x14ac:dyDescent="0.25">
      <c r="A16" s="2" t="s">
        <v>54</v>
      </c>
      <c r="B16" s="2" t="s">
        <v>58</v>
      </c>
      <c r="C16" s="3">
        <v>41275</v>
      </c>
      <c r="D16" s="3">
        <v>41305</v>
      </c>
      <c r="E16" s="2" t="s">
        <v>33</v>
      </c>
      <c r="F16" s="4">
        <v>0.88</v>
      </c>
      <c r="G16" s="5">
        <v>1000</v>
      </c>
      <c r="H16" s="2" t="s">
        <v>59</v>
      </c>
      <c r="I16" s="2" t="s">
        <v>35</v>
      </c>
      <c r="J16" s="13">
        <v>0.05</v>
      </c>
      <c r="K16" s="2">
        <v>0</v>
      </c>
      <c r="L16" s="4">
        <v>0</v>
      </c>
      <c r="M16" s="2" t="s">
        <v>52</v>
      </c>
      <c r="N16" s="5">
        <v>10</v>
      </c>
      <c r="O16" s="5">
        <v>10</v>
      </c>
      <c r="P16" s="5">
        <v>0</v>
      </c>
      <c r="Q16" s="5">
        <v>0</v>
      </c>
      <c r="R16" s="2">
        <v>1</v>
      </c>
      <c r="S16" s="2" t="s">
        <v>30</v>
      </c>
      <c r="T16" s="2">
        <v>1135.9855</v>
      </c>
      <c r="U16" s="4">
        <v>0</v>
      </c>
      <c r="V16" s="2"/>
      <c r="W16" s="3">
        <v>41173</v>
      </c>
      <c r="X16" s="2" t="s">
        <v>37</v>
      </c>
      <c r="Y16" s="6" t="str">
        <f t="shared" si="0"/>
        <v>I</v>
      </c>
      <c r="Z16" s="6" t="str">
        <f t="shared" si="2"/>
        <v>ARN-58966COUpfrontI</v>
      </c>
      <c r="AA16">
        <f>VLOOKUP(Z16,'Rate Structure'!$A$23:$B$167,2,0)</f>
        <v>0.05</v>
      </c>
      <c r="AB16" t="b">
        <f t="shared" si="1"/>
        <v>1</v>
      </c>
    </row>
    <row r="17" spans="1:28" x14ac:dyDescent="0.25">
      <c r="A17" s="2" t="s">
        <v>54</v>
      </c>
      <c r="B17" s="2" t="s">
        <v>58</v>
      </c>
      <c r="C17" s="3">
        <v>41275</v>
      </c>
      <c r="D17" s="3">
        <v>41305</v>
      </c>
      <c r="E17" s="2" t="s">
        <v>33</v>
      </c>
      <c r="F17" s="4">
        <v>0.88</v>
      </c>
      <c r="G17" s="5">
        <v>1000</v>
      </c>
      <c r="H17" s="2" t="s">
        <v>59</v>
      </c>
      <c r="I17" s="2" t="s">
        <v>35</v>
      </c>
      <c r="J17" s="13">
        <v>1</v>
      </c>
      <c r="K17" s="2">
        <v>0</v>
      </c>
      <c r="L17" s="4">
        <v>0</v>
      </c>
      <c r="M17" s="2" t="s">
        <v>52</v>
      </c>
      <c r="N17" s="5">
        <v>10</v>
      </c>
      <c r="O17" s="5">
        <v>10</v>
      </c>
      <c r="P17" s="5">
        <v>0</v>
      </c>
      <c r="Q17" s="5">
        <v>0</v>
      </c>
      <c r="R17" s="2">
        <v>1</v>
      </c>
      <c r="S17" s="2" t="s">
        <v>30</v>
      </c>
      <c r="T17" s="2">
        <v>1135.9855</v>
      </c>
      <c r="U17" s="4">
        <v>0</v>
      </c>
      <c r="V17" s="2"/>
      <c r="W17" s="3">
        <v>41173</v>
      </c>
      <c r="X17" s="2" t="s">
        <v>37</v>
      </c>
      <c r="Y17" s="6" t="str">
        <f t="shared" si="0"/>
        <v>I</v>
      </c>
      <c r="Z17" s="6" t="str">
        <f t="shared" si="2"/>
        <v>ARN-58966COUpfrontI</v>
      </c>
      <c r="AA17">
        <f>VLOOKUP(Z17,'Rate Structure'!$A$23:$B$167,2,0)</f>
        <v>0.05</v>
      </c>
      <c r="AB17" t="b">
        <f t="shared" si="1"/>
        <v>0</v>
      </c>
    </row>
    <row r="18" spans="1:28" x14ac:dyDescent="0.25">
      <c r="A18" s="2" t="s">
        <v>54</v>
      </c>
      <c r="B18" s="2" t="s">
        <v>60</v>
      </c>
      <c r="C18" s="3">
        <v>41285</v>
      </c>
      <c r="D18" s="3">
        <v>41305</v>
      </c>
      <c r="E18" s="2" t="s">
        <v>26</v>
      </c>
      <c r="F18" s="4">
        <v>251.75700000000001</v>
      </c>
      <c r="G18" s="5">
        <v>284992.83</v>
      </c>
      <c r="H18" s="2" t="s">
        <v>61</v>
      </c>
      <c r="I18" s="2" t="s">
        <v>41</v>
      </c>
      <c r="J18" s="13">
        <v>0.05</v>
      </c>
      <c r="K18" s="2">
        <v>21</v>
      </c>
      <c r="L18" s="4">
        <v>5998158.8899999997</v>
      </c>
      <c r="M18" s="2" t="s">
        <v>62</v>
      </c>
      <c r="N18" s="5">
        <v>81.94</v>
      </c>
      <c r="O18" s="5">
        <v>81.94</v>
      </c>
      <c r="P18" s="5">
        <v>0</v>
      </c>
      <c r="Q18" s="5">
        <v>0</v>
      </c>
      <c r="R18" s="2">
        <v>1</v>
      </c>
      <c r="S18" s="2" t="s">
        <v>30</v>
      </c>
      <c r="T18" s="2">
        <v>1132.0164</v>
      </c>
      <c r="U18" s="4">
        <v>23825.1921</v>
      </c>
      <c r="V18" s="2"/>
      <c r="W18" s="3">
        <v>41285</v>
      </c>
      <c r="X18" s="2" t="s">
        <v>31</v>
      </c>
      <c r="Y18" s="6" t="str">
        <f t="shared" si="0"/>
        <v>CU</v>
      </c>
      <c r="Z18" s="6" t="str">
        <f t="shared" si="2"/>
        <v>ARN-0030COAnnualizedCU</v>
      </c>
      <c r="AA18">
        <f>VLOOKUP(Z18,'Rate Structure'!$A$23:$B$167,2,0)</f>
        <v>0.05</v>
      </c>
      <c r="AB18" t="b">
        <f t="shared" si="1"/>
        <v>1</v>
      </c>
    </row>
    <row r="19" spans="1:28" x14ac:dyDescent="0.25">
      <c r="A19" s="2" t="s">
        <v>54</v>
      </c>
      <c r="B19" s="2" t="s">
        <v>60</v>
      </c>
      <c r="C19" s="3">
        <v>41296</v>
      </c>
      <c r="D19" s="3">
        <v>41305</v>
      </c>
      <c r="E19" s="2" t="s">
        <v>26</v>
      </c>
      <c r="F19" s="4">
        <v>305.54000000000002</v>
      </c>
      <c r="G19" s="5">
        <v>346832.8</v>
      </c>
      <c r="H19" s="2" t="s">
        <v>61</v>
      </c>
      <c r="I19" s="2" t="s">
        <v>41</v>
      </c>
      <c r="J19" s="13">
        <v>0.05</v>
      </c>
      <c r="K19" s="2">
        <v>10</v>
      </c>
      <c r="L19" s="4">
        <v>3469283.63</v>
      </c>
      <c r="M19" s="2" t="s">
        <v>62</v>
      </c>
      <c r="N19" s="5">
        <v>47.39</v>
      </c>
      <c r="O19" s="5">
        <v>47.39</v>
      </c>
      <c r="P19" s="5">
        <v>0</v>
      </c>
      <c r="Q19" s="5">
        <v>0</v>
      </c>
      <c r="R19" s="2">
        <v>1</v>
      </c>
      <c r="S19" s="2" t="s">
        <v>30</v>
      </c>
      <c r="T19" s="2">
        <v>1135.1479999999999</v>
      </c>
      <c r="U19" s="4">
        <v>11354.5972</v>
      </c>
      <c r="V19" s="2"/>
      <c r="W19" s="3">
        <v>41296</v>
      </c>
      <c r="X19" s="2" t="s">
        <v>37</v>
      </c>
      <c r="Y19" s="6" t="str">
        <f t="shared" si="0"/>
        <v>I</v>
      </c>
      <c r="Z19" s="6" t="str">
        <f t="shared" si="2"/>
        <v>ARN-0030COAnnualizedI</v>
      </c>
      <c r="AA19">
        <f>VLOOKUP(Z19,'Rate Structure'!$A$23:$B$167,2,0)</f>
        <v>0.05</v>
      </c>
      <c r="AB19" t="b">
        <f t="shared" si="1"/>
        <v>1</v>
      </c>
    </row>
    <row r="20" spans="1:28" x14ac:dyDescent="0.25">
      <c r="A20" s="2" t="s">
        <v>54</v>
      </c>
      <c r="B20" s="2" t="s">
        <v>60</v>
      </c>
      <c r="C20" s="3">
        <v>41296</v>
      </c>
      <c r="D20" s="3">
        <v>41305</v>
      </c>
      <c r="E20" s="2" t="s">
        <v>26</v>
      </c>
      <c r="F20" s="4">
        <v>252.465</v>
      </c>
      <c r="G20" s="5">
        <v>286584.71000000002</v>
      </c>
      <c r="H20" s="2" t="s">
        <v>61</v>
      </c>
      <c r="I20" s="2" t="s">
        <v>41</v>
      </c>
      <c r="J20" s="13">
        <v>0.05</v>
      </c>
      <c r="K20" s="2">
        <v>10</v>
      </c>
      <c r="L20" s="4">
        <v>2866638.38</v>
      </c>
      <c r="M20" s="2" t="s">
        <v>62</v>
      </c>
      <c r="N20" s="5">
        <v>39.159999999999997</v>
      </c>
      <c r="O20" s="5">
        <v>39.159999999999997</v>
      </c>
      <c r="P20" s="5">
        <v>0</v>
      </c>
      <c r="Q20" s="5">
        <v>0</v>
      </c>
      <c r="R20" s="2">
        <v>1</v>
      </c>
      <c r="S20" s="2" t="s">
        <v>30</v>
      </c>
      <c r="T20" s="2">
        <v>1135.1479999999999</v>
      </c>
      <c r="U20" s="4">
        <v>11354.5972</v>
      </c>
      <c r="V20" s="2"/>
      <c r="W20" s="3">
        <v>41296</v>
      </c>
      <c r="X20" s="2" t="s">
        <v>37</v>
      </c>
      <c r="Y20" s="6" t="str">
        <f t="shared" si="0"/>
        <v>I</v>
      </c>
      <c r="Z20" s="6" t="str">
        <f t="shared" si="2"/>
        <v>ARN-0030COAnnualizedI</v>
      </c>
      <c r="AA20">
        <f>VLOOKUP(Z20,'Rate Structure'!$A$23:$B$167,2,0)</f>
        <v>0.05</v>
      </c>
      <c r="AB20" t="b">
        <f t="shared" si="1"/>
        <v>1</v>
      </c>
    </row>
    <row r="21" spans="1:28" x14ac:dyDescent="0.25">
      <c r="A21" s="2" t="s">
        <v>54</v>
      </c>
      <c r="B21" s="2" t="s">
        <v>25</v>
      </c>
      <c r="C21" s="3">
        <v>41275</v>
      </c>
      <c r="D21" s="3">
        <v>41305</v>
      </c>
      <c r="E21" s="2" t="s">
        <v>33</v>
      </c>
      <c r="F21" s="4">
        <v>2.113</v>
      </c>
      <c r="G21" s="5">
        <v>2400</v>
      </c>
      <c r="H21" s="2" t="s">
        <v>63</v>
      </c>
      <c r="I21" s="2" t="s">
        <v>35</v>
      </c>
      <c r="J21" s="13">
        <v>0.05</v>
      </c>
      <c r="K21" s="2">
        <v>0</v>
      </c>
      <c r="L21" s="4">
        <v>0</v>
      </c>
      <c r="M21" s="2" t="s">
        <v>62</v>
      </c>
      <c r="N21" s="5">
        <v>24</v>
      </c>
      <c r="O21" s="5">
        <v>24</v>
      </c>
      <c r="P21" s="5">
        <v>0</v>
      </c>
      <c r="Q21" s="5">
        <v>0</v>
      </c>
      <c r="R21" s="2">
        <v>1</v>
      </c>
      <c r="S21" s="2" t="s">
        <v>30</v>
      </c>
      <c r="T21" s="4">
        <v>1135.9855</v>
      </c>
      <c r="U21" s="4">
        <v>0</v>
      </c>
      <c r="V21" s="2"/>
      <c r="W21" s="3">
        <v>41267</v>
      </c>
      <c r="X21" s="2" t="s">
        <v>37</v>
      </c>
      <c r="Y21" s="6" t="str">
        <f t="shared" si="0"/>
        <v>I</v>
      </c>
      <c r="Z21" s="6" t="str">
        <f t="shared" si="2"/>
        <v>ARN-0003COUpfrontI</v>
      </c>
      <c r="AA21">
        <f>VLOOKUP(Z21,'Rate Structure'!$A$23:$B$167,2,0)</f>
        <v>0.05</v>
      </c>
      <c r="AB21" t="b">
        <f t="shared" si="1"/>
        <v>1</v>
      </c>
    </row>
    <row r="22" spans="1:28" x14ac:dyDescent="0.25">
      <c r="A22" s="2" t="s">
        <v>54</v>
      </c>
      <c r="B22" s="2" t="s">
        <v>32</v>
      </c>
      <c r="C22" s="3">
        <v>41275</v>
      </c>
      <c r="D22" s="3">
        <v>41305</v>
      </c>
      <c r="E22" s="2" t="s">
        <v>33</v>
      </c>
      <c r="F22" s="4">
        <v>0.98199999999999998</v>
      </c>
      <c r="G22" s="5">
        <v>1000</v>
      </c>
      <c r="H22" s="2" t="s">
        <v>47</v>
      </c>
      <c r="I22" s="2" t="s">
        <v>51</v>
      </c>
      <c r="J22" s="13">
        <v>2.5000000000000001E-2</v>
      </c>
      <c r="K22" s="2">
        <v>0</v>
      </c>
      <c r="L22" s="4">
        <v>0</v>
      </c>
      <c r="M22" s="2" t="s">
        <v>64</v>
      </c>
      <c r="N22" s="5">
        <v>15</v>
      </c>
      <c r="O22" s="5">
        <v>15</v>
      </c>
      <c r="P22" s="5">
        <v>0</v>
      </c>
      <c r="Q22" s="5">
        <v>0</v>
      </c>
      <c r="R22" s="2">
        <v>1</v>
      </c>
      <c r="S22" s="2" t="s">
        <v>30</v>
      </c>
      <c r="T22" s="4">
        <v>1018.447</v>
      </c>
      <c r="U22" s="4">
        <v>0</v>
      </c>
      <c r="V22" s="2"/>
      <c r="W22" s="3">
        <v>41302</v>
      </c>
      <c r="X22" s="2" t="s">
        <v>37</v>
      </c>
      <c r="Y22" s="6" t="str">
        <f t="shared" si="0"/>
        <v>I</v>
      </c>
      <c r="Z22" s="6" t="str">
        <f t="shared" si="2"/>
        <v>ARN-0009COUpfrontI</v>
      </c>
      <c r="AA22">
        <f>VLOOKUP(Z22,'Rate Structure'!$A$23:$B$167,2,0)</f>
        <v>2.5000000000000001E-2</v>
      </c>
      <c r="AB22" t="b">
        <f t="shared" si="1"/>
        <v>1</v>
      </c>
    </row>
    <row r="23" spans="1:28" x14ac:dyDescent="0.25">
      <c r="A23" s="2" t="s">
        <v>54</v>
      </c>
      <c r="B23" s="2" t="s">
        <v>32</v>
      </c>
      <c r="C23" s="3">
        <v>41275</v>
      </c>
      <c r="D23" s="3">
        <v>41305</v>
      </c>
      <c r="E23" s="2" t="s">
        <v>33</v>
      </c>
      <c r="F23" s="4">
        <v>0.88200000000000001</v>
      </c>
      <c r="G23" s="5">
        <v>1000</v>
      </c>
      <c r="H23" s="2" t="s">
        <v>63</v>
      </c>
      <c r="I23" s="2" t="s">
        <v>35</v>
      </c>
      <c r="J23" s="13">
        <v>2.5000000000000001E-2</v>
      </c>
      <c r="K23" s="2">
        <v>0</v>
      </c>
      <c r="L23" s="4">
        <v>0</v>
      </c>
      <c r="M23" s="2" t="s">
        <v>36</v>
      </c>
      <c r="N23" s="5">
        <v>10</v>
      </c>
      <c r="O23" s="5">
        <v>10</v>
      </c>
      <c r="P23" s="5">
        <v>0</v>
      </c>
      <c r="Q23" s="5">
        <v>0</v>
      </c>
      <c r="R23" s="2">
        <v>1</v>
      </c>
      <c r="S23" s="2" t="s">
        <v>30</v>
      </c>
      <c r="T23" s="4">
        <v>1133.8294000000001</v>
      </c>
      <c r="U23" s="4">
        <v>0</v>
      </c>
      <c r="V23" s="2"/>
      <c r="W23" s="3">
        <v>41144</v>
      </c>
      <c r="X23" s="2" t="s">
        <v>37</v>
      </c>
      <c r="Y23" s="6" t="str">
        <f t="shared" si="0"/>
        <v>I</v>
      </c>
      <c r="Z23" s="6" t="str">
        <f t="shared" si="2"/>
        <v>ARN-0009COUpfrontI</v>
      </c>
      <c r="AA23">
        <f>VLOOKUP(Z23,'Rate Structure'!$A$23:$B$167,2,0)</f>
        <v>2.5000000000000001E-2</v>
      </c>
      <c r="AB23" t="b">
        <f t="shared" si="1"/>
        <v>1</v>
      </c>
    </row>
  </sheetData>
  <autoFilter ref="A2:AA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Structure</vt:lpstr>
      <vt:lpstr>Brokerage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JMA005</dc:creator>
  <cp:lastModifiedBy>jmauser</cp:lastModifiedBy>
  <dcterms:created xsi:type="dcterms:W3CDTF">2013-05-31T13:28:52Z</dcterms:created>
  <dcterms:modified xsi:type="dcterms:W3CDTF">2013-06-06T06:37:12Z</dcterms:modified>
</cp:coreProperties>
</file>