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showHorizontalScroll="0" xWindow="360" yWindow="420" windowWidth="15480" windowHeight="8145"/>
  </bookViews>
  <sheets>
    <sheet name="Main" sheetId="1" r:id="rId1"/>
    <sheet name="Back Data" sheetId="2" r:id="rId2"/>
    <sheet name="Rent" sheetId="5" r:id="rId3"/>
  </sheets>
  <calcPr calcId="124519"/>
</workbook>
</file>

<file path=xl/calcChain.xml><?xml version="1.0" encoding="utf-8"?>
<calcChain xmlns="http://schemas.openxmlformats.org/spreadsheetml/2006/main">
  <c r="AF1" i="1"/>
  <c r="T1"/>
  <c r="E51"/>
  <c r="T45"/>
  <c r="T44"/>
  <c r="T43"/>
  <c r="T42"/>
  <c r="T41"/>
  <c r="T40"/>
  <c r="T39"/>
  <c r="T38"/>
  <c r="T37"/>
  <c r="T36"/>
  <c r="T35"/>
  <c r="T34"/>
  <c r="N55" i="5"/>
  <c r="M55"/>
  <c r="L55"/>
  <c r="K55"/>
  <c r="J55"/>
  <c r="I55"/>
  <c r="H55"/>
  <c r="G55"/>
  <c r="F55"/>
  <c r="E55"/>
  <c r="D55"/>
  <c r="C55"/>
  <c r="N54"/>
  <c r="M54"/>
  <c r="L54"/>
  <c r="K54"/>
  <c r="J54"/>
  <c r="I54"/>
  <c r="H54"/>
  <c r="G54"/>
  <c r="F54"/>
  <c r="E54"/>
  <c r="D54"/>
  <c r="C54"/>
  <c r="N53"/>
  <c r="M53"/>
  <c r="L53"/>
  <c r="K53"/>
  <c r="J53"/>
  <c r="I53"/>
  <c r="H53"/>
  <c r="G53"/>
  <c r="F53"/>
  <c r="E53"/>
  <c r="D53"/>
  <c r="C53"/>
  <c r="N52"/>
  <c r="M52"/>
  <c r="L52"/>
  <c r="K52"/>
  <c r="J52"/>
  <c r="I52"/>
  <c r="H52"/>
  <c r="G52"/>
  <c r="F52"/>
  <c r="E52"/>
  <c r="D52"/>
  <c r="C52"/>
  <c r="N51"/>
  <c r="X45" i="1" s="1"/>
  <c r="M51" i="5"/>
  <c r="X44" i="1" s="1"/>
  <c r="L51" i="5"/>
  <c r="X43" i="1" s="1"/>
  <c r="K51" i="5"/>
  <c r="X42" i="1" s="1"/>
  <c r="J51" i="5"/>
  <c r="X41" i="1" s="1"/>
  <c r="I51" i="5"/>
  <c r="X40" i="1" s="1"/>
  <c r="H51" i="5"/>
  <c r="X39" i="1" s="1"/>
  <c r="G51" i="5"/>
  <c r="X38" i="1" s="1"/>
  <c r="F51" i="5"/>
  <c r="X37" i="1" s="1"/>
  <c r="E51" i="5"/>
  <c r="X36" i="1" s="1"/>
  <c r="D51" i="5"/>
  <c r="X35" i="1" s="1"/>
  <c r="C51" i="5"/>
  <c r="X34" i="1" s="1"/>
  <c r="N50" i="5"/>
  <c r="M50"/>
  <c r="L50"/>
  <c r="K50"/>
  <c r="J50"/>
  <c r="I50"/>
  <c r="H50"/>
  <c r="G50"/>
  <c r="F50"/>
  <c r="E50"/>
  <c r="D50"/>
  <c r="C50"/>
  <c r="N49"/>
  <c r="M49"/>
  <c r="L49"/>
  <c r="K49"/>
  <c r="J49"/>
  <c r="I49"/>
  <c r="H49"/>
  <c r="G49"/>
  <c r="F49"/>
  <c r="E49"/>
  <c r="D49"/>
  <c r="C49"/>
  <c r="N48"/>
  <c r="M48"/>
  <c r="L48"/>
  <c r="K48"/>
  <c r="J48"/>
  <c r="I48"/>
  <c r="H48"/>
  <c r="G48"/>
  <c r="F48"/>
  <c r="E48"/>
  <c r="D48"/>
  <c r="C48"/>
  <c r="N47"/>
  <c r="M47"/>
  <c r="L47"/>
  <c r="K47"/>
  <c r="J47"/>
  <c r="I47"/>
  <c r="H47"/>
  <c r="G47"/>
  <c r="F47"/>
  <c r="E47"/>
  <c r="D47"/>
  <c r="C47"/>
  <c r="C21"/>
  <c r="C22"/>
  <c r="C23"/>
  <c r="C24"/>
  <c r="C25"/>
  <c r="C26"/>
  <c r="C27"/>
  <c r="C28"/>
  <c r="C29"/>
  <c r="M27" i="1"/>
  <c r="N29" i="5"/>
  <c r="M29"/>
  <c r="L29"/>
  <c r="K29"/>
  <c r="J29"/>
  <c r="I29"/>
  <c r="H29"/>
  <c r="G29"/>
  <c r="F29"/>
  <c r="E29"/>
  <c r="D29"/>
  <c r="N28"/>
  <c r="M28"/>
  <c r="L28"/>
  <c r="K28"/>
  <c r="J28"/>
  <c r="I28"/>
  <c r="H28"/>
  <c r="G28"/>
  <c r="F28"/>
  <c r="E28"/>
  <c r="D28"/>
  <c r="N27"/>
  <c r="M27"/>
  <c r="L27"/>
  <c r="K27"/>
  <c r="J27"/>
  <c r="I27"/>
  <c r="H27"/>
  <c r="G27"/>
  <c r="F27"/>
  <c r="E27"/>
  <c r="D27"/>
  <c r="N26"/>
  <c r="M26"/>
  <c r="L26"/>
  <c r="K26"/>
  <c r="J26"/>
  <c r="I26"/>
  <c r="H26"/>
  <c r="G26"/>
  <c r="F26"/>
  <c r="E26"/>
  <c r="D26"/>
  <c r="N25"/>
  <c r="M25"/>
  <c r="L25"/>
  <c r="K25"/>
  <c r="J25"/>
  <c r="I25"/>
  <c r="H25"/>
  <c r="G25"/>
  <c r="F25"/>
  <c r="E25"/>
  <c r="D25"/>
  <c r="N24"/>
  <c r="M24"/>
  <c r="L24"/>
  <c r="K24"/>
  <c r="J24"/>
  <c r="I24"/>
  <c r="H24"/>
  <c r="G24"/>
  <c r="F24"/>
  <c r="E24"/>
  <c r="D24"/>
  <c r="N23"/>
  <c r="M23"/>
  <c r="L23"/>
  <c r="K23"/>
  <c r="J23"/>
  <c r="I23"/>
  <c r="H23"/>
  <c r="G23"/>
  <c r="F23"/>
  <c r="E23"/>
  <c r="D23"/>
  <c r="N22"/>
  <c r="M22"/>
  <c r="L22"/>
  <c r="K22"/>
  <c r="J22"/>
  <c r="I22"/>
  <c r="H22"/>
  <c r="G22"/>
  <c r="F22"/>
  <c r="E22"/>
  <c r="D22"/>
  <c r="N21"/>
  <c r="M21"/>
  <c r="L21"/>
  <c r="K21"/>
  <c r="J21"/>
  <c r="I21"/>
  <c r="H21"/>
  <c r="G21"/>
  <c r="F21"/>
  <c r="E21"/>
  <c r="D21"/>
  <c r="O45" i="1"/>
  <c r="O44"/>
  <c r="O43"/>
  <c r="O42"/>
  <c r="O41"/>
  <c r="O40"/>
  <c r="O39"/>
  <c r="O38"/>
  <c r="O37"/>
  <c r="O36"/>
  <c r="O35"/>
  <c r="O34"/>
  <c r="K11" i="2"/>
  <c r="K10"/>
  <c r="J45" i="1"/>
  <c r="J44"/>
  <c r="J43"/>
  <c r="J42"/>
  <c r="J41"/>
  <c r="J40"/>
  <c r="J39"/>
  <c r="J38"/>
  <c r="J37"/>
  <c r="J36"/>
  <c r="J35"/>
  <c r="J34"/>
  <c r="K9" i="2"/>
  <c r="K8"/>
  <c r="K7"/>
  <c r="K6"/>
  <c r="C35" i="1"/>
  <c r="C36" s="1"/>
  <c r="C37" s="1"/>
  <c r="C38" s="1"/>
  <c r="C39" s="1"/>
  <c r="C40" s="1"/>
  <c r="C41" s="1"/>
  <c r="C42" s="1"/>
  <c r="C43" s="1"/>
  <c r="C44" s="1"/>
  <c r="C45" s="1"/>
  <c r="K4" i="2"/>
  <c r="M25" i="1"/>
  <c r="AA23"/>
  <c r="M23"/>
  <c r="AA21"/>
  <c r="AA19"/>
  <c r="M21"/>
  <c r="Y17"/>
  <c r="M17"/>
  <c r="W10"/>
  <c r="K10"/>
  <c r="K8"/>
  <c r="W8"/>
  <c r="K3" i="2"/>
  <c r="I5"/>
  <c r="M19" i="1" s="1"/>
  <c r="K12"/>
  <c r="AC38" l="1"/>
  <c r="AC40"/>
  <c r="AC42"/>
  <c r="AC44"/>
  <c r="AC37"/>
  <c r="AC39"/>
  <c r="AC41"/>
  <c r="AC43"/>
  <c r="AC45"/>
  <c r="AC36"/>
  <c r="AC35"/>
  <c r="AC34"/>
  <c r="K5" i="2"/>
</calcChain>
</file>

<file path=xl/sharedStrings.xml><?xml version="1.0" encoding="utf-8"?>
<sst xmlns="http://schemas.openxmlformats.org/spreadsheetml/2006/main" count="281" uniqueCount="124">
  <si>
    <t>Name of Party</t>
  </si>
  <si>
    <t>Location</t>
  </si>
  <si>
    <t>Lobby Level</t>
  </si>
  <si>
    <t>Level 1</t>
  </si>
  <si>
    <t>Responsible Person</t>
  </si>
  <si>
    <t>Date of execution of MOU</t>
  </si>
  <si>
    <t>Terms of MOU</t>
  </si>
  <si>
    <t>01-04-2014 to 30-06-2014</t>
  </si>
  <si>
    <t>01-04-2014 to 31-03-2015</t>
  </si>
  <si>
    <t>Security Deposit as per MOU</t>
  </si>
  <si>
    <t>Security Deposit as per book</t>
  </si>
  <si>
    <t>Difference</t>
  </si>
  <si>
    <t>-</t>
  </si>
  <si>
    <t>Monthly Consideration</t>
  </si>
  <si>
    <t>32125 *</t>
  </si>
  <si>
    <t>140000 *</t>
  </si>
  <si>
    <t>Payment Terms</t>
  </si>
  <si>
    <t>5th of Next Month</t>
  </si>
  <si>
    <t>CAM Per Month</t>
  </si>
  <si>
    <t>HVAC,Energy,DG Charges</t>
  </si>
  <si>
    <t xml:space="preserve">Waived </t>
  </si>
  <si>
    <t>Counter Status</t>
  </si>
  <si>
    <t>Active</t>
  </si>
  <si>
    <t>01-04-2014 to 31-03-2016</t>
  </si>
  <si>
    <t>22000 *</t>
  </si>
  <si>
    <t>Arihant Foods</t>
  </si>
  <si>
    <t>Level 2</t>
  </si>
  <si>
    <t>43285 *</t>
  </si>
  <si>
    <t>Not Available</t>
  </si>
  <si>
    <t>Mobile No.</t>
  </si>
  <si>
    <t>Mobile</t>
  </si>
  <si>
    <t>E-mail ID</t>
  </si>
  <si>
    <t>E-mail</t>
  </si>
  <si>
    <t>Date of Execution of MOU</t>
  </si>
  <si>
    <t>Security Deposit as per Book</t>
  </si>
  <si>
    <t>CAM per month</t>
  </si>
  <si>
    <t>HVAC, Energy Charges</t>
  </si>
  <si>
    <t>Sr.</t>
  </si>
  <si>
    <t>Month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</si>
  <si>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</si>
  <si>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</si>
  <si>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</si>
  <si>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</si>
  <si>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</si>
  <si>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</si>
  <si>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</si>
  <si>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</si>
  <si>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</si>
  <si>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</si>
  <si>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</si>
  <si>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</si>
  <si>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Rent</t>
  </si>
  <si>
    <t>ST - 12.36%</t>
  </si>
  <si>
    <t>CAM</t>
  </si>
  <si>
    <t>Total Receivable</t>
  </si>
  <si>
    <t>• Contact Details</t>
  </si>
  <si>
    <t>• Agreement Details</t>
  </si>
  <si>
    <t>• Other Information</t>
  </si>
  <si>
    <t>◘  Select Party</t>
  </si>
  <si>
    <t>01-06-2014 to 31-03-2015</t>
  </si>
  <si>
    <t>Address</t>
  </si>
  <si>
    <t>Additional Notes</t>
  </si>
  <si>
    <t>Security Deposit Rs. 43000 to be given in October, 2014</t>
  </si>
  <si>
    <t>* Service Tax Additional    ** Service Tax Include</t>
  </si>
  <si>
    <t>ST @ 12.36%</t>
  </si>
  <si>
    <t>Service Tax on Rent</t>
  </si>
  <si>
    <t>Service Tax on CAM</t>
  </si>
  <si>
    <t>01-03-2014 to 31-01-2015</t>
  </si>
  <si>
    <t>Rs 32500/- for first 6 month, Rs. 35000/- for next 5 month</t>
  </si>
  <si>
    <t>Per unit Rs. 16/-</t>
  </si>
  <si>
    <t>Rs 63000/- for first 6 month, Rs. 70000/- for next 6 month</t>
  </si>
  <si>
    <t>Remark</t>
  </si>
  <si>
    <t>Shot collect for the month July &amp; August of Rs. 8652/-</t>
  </si>
  <si>
    <t>See additional Note *</t>
  </si>
  <si>
    <t>Rs. 100000/- for 1st year or 15% revenue share which ever higher,
Rs. 105000/- for 2nd year or 15% revenue share which ever higher</t>
  </si>
  <si>
    <t>See Note *</t>
  </si>
  <si>
    <t>Closed</t>
  </si>
  <si>
    <t>Security Deposit A/c name -  'Vision Shade'</t>
  </si>
  <si>
    <t>Elecltricity charges entered in August month</t>
  </si>
  <si>
    <t>Rs. 35000/- inclusive ST till 30.06.2014</t>
  </si>
  <si>
    <t>1050 *</t>
  </si>
  <si>
    <t>1416 *</t>
  </si>
  <si>
    <t>2160 *</t>
  </si>
  <si>
    <t>8100 *</t>
  </si>
  <si>
    <t>• Rental Calculation</t>
  </si>
  <si>
    <t>Rent for 1st year 40000/-, for 2nd year Rs. 44000/-
CAM for 1st Year 6120/-, for 2nd year 6732/-</t>
  </si>
  <si>
    <t>Prepared by : Sanjay Zanwar</t>
  </si>
  <si>
    <t>Details of Tenant</t>
  </si>
  <si>
    <t>Ms. Anant Mehta</t>
  </si>
  <si>
    <t>Art Of Life</t>
  </si>
  <si>
    <t>Kimi's Food Kitchen</t>
  </si>
  <si>
    <t>Diya Center</t>
  </si>
  <si>
    <t>Kids Enterprises</t>
  </si>
  <si>
    <t>Premium Corner</t>
  </si>
  <si>
    <t>AVS Enterprises</t>
  </si>
  <si>
    <t>Agrawal Center House</t>
  </si>
  <si>
    <t>Lemon Jocky LLP</t>
  </si>
  <si>
    <t>Mr. Banti Khanna</t>
  </si>
  <si>
    <t>Mr. Suhel Khan</t>
  </si>
  <si>
    <t>Mr.Ajinkya Dixit</t>
  </si>
  <si>
    <t>Mr. Manish Gupta</t>
  </si>
  <si>
    <t>Ms. Kiran More</t>
  </si>
  <si>
    <t>Mr. Himanshu Agarwal</t>
  </si>
  <si>
    <t>Mr. Vivek Patil</t>
  </si>
  <si>
    <t>anant9988@gmail.com</t>
  </si>
  <si>
    <t>vivek@gmail.com</t>
  </si>
  <si>
    <t>banti7766@gmail.com</t>
  </si>
  <si>
    <t>kids123@gmail.com</t>
  </si>
  <si>
    <t>Mr. Piyush Khandelwal</t>
  </si>
  <si>
    <t>suhel.8888@gmail.com</t>
  </si>
  <si>
    <t>AVS9393@gmail.com</t>
  </si>
  <si>
    <t>cross9494@hotmail.com</t>
  </si>
  <si>
    <t>kiran9595@gmail.com</t>
  </si>
  <si>
    <t>lemo@jocky.in</t>
  </si>
  <si>
    <t>Diya Center, A-1, 504, Phase-2, Mountward Prestige, Aundh Road, Pimpari, Pune</t>
  </si>
  <si>
    <t>M/s Agarwal Center House, Sohrab Hall, 2nd Floor, Near Jahangir Home, Mumbai</t>
  </si>
  <si>
    <t>Lemon Jockey LLP, S 258/3, H.No. 1823, Balaji Park, Baner, Behind Anand Park, Pune - 411045</t>
  </si>
  <si>
    <t>Arihant Foods, Rose Icon "S" Wing, Flat No. 702, S.No. 73, 144, Opp. HDFC Bank, Nagpur - 411027</t>
  </si>
  <si>
    <t>Kimi's Food Kitchen, 123, Krupa Building, Baner Main Road, Baner, Pune</t>
  </si>
  <si>
    <t>M/s Art of Life, S. No. 43/2B, Datta Nagar, Aurangabad</t>
  </si>
  <si>
    <t>M/s Kids Enterprises, Shop No. 4, Land Mark Apartment, 42, Beed</t>
  </si>
  <si>
    <t>Premium Corner, Row House No. 4, Homestead, Lane No. 11, Sai Baba Nagar, Near Shalimar Hill Park, Kondhwa K. Pune</t>
  </si>
  <si>
    <t>AVS Enterprises, H-602, 6th Floor, Vasant Avenue, Jalgaon</t>
  </si>
  <si>
    <t>For password mail at - sanjayzanwar9765@gmail.com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</si>
</sst>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[$-F800]dddd\,\ mmmm\ dd\,\ yyyy"/>
    <numFmt numFmtId="165" formatCode="[$-409]h:mm\ AM/PM;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6">
    <xf numFmtId="0" fontId="0" fillId="0" borderId="0" xfId="0"/>
    <xf numFmtId="0" fontId="0" fillId="3" borderId="0" xfId="0" applyFill="1"/>
    <xf numFmtId="0" fontId="0" fillId="0" borderId="0" xfId="0" applyBorder="1"/>
    <xf numFmtId="0" fontId="0" fillId="0" borderId="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ill="1"/>
    <xf numFmtId="0" fontId="0" fillId="0" borderId="0" xfId="0" applyAlignment="1">
      <alignment vertical="center"/>
    </xf>
    <xf numFmtId="43" fontId="0" fillId="0" borderId="8" xfId="1" applyFont="1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2" xfId="0" applyBorder="1"/>
    <xf numFmtId="0" fontId="0" fillId="0" borderId="23" xfId="0" applyBorder="1" applyAlignment="1">
      <alignment horizontal="center"/>
    </xf>
    <xf numFmtId="43" fontId="0" fillId="0" borderId="12" xfId="1" applyFont="1" applyBorder="1" applyAlignment="1"/>
    <xf numFmtId="0" fontId="0" fillId="2" borderId="18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0" xfId="0" applyFill="1"/>
    <xf numFmtId="0" fontId="3" fillId="2" borderId="0" xfId="0" applyFont="1" applyFill="1"/>
    <xf numFmtId="0" fontId="0" fillId="2" borderId="0" xfId="0" applyFill="1" applyBorder="1"/>
    <xf numFmtId="0" fontId="0" fillId="2" borderId="15" xfId="0" applyFill="1" applyBorder="1"/>
    <xf numFmtId="0" fontId="0" fillId="2" borderId="19" xfId="0" applyFill="1" applyBorder="1"/>
    <xf numFmtId="0" fontId="0" fillId="2" borderId="0" xfId="0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0" fillId="2" borderId="0" xfId="0" applyFill="1" applyBorder="1" applyAlignment="1"/>
    <xf numFmtId="0" fontId="0" fillId="2" borderId="17" xfId="0" applyFill="1" applyBorder="1"/>
    <xf numFmtId="0" fontId="5" fillId="2" borderId="0" xfId="0" applyFont="1" applyFill="1" applyBorder="1" applyAlignment="1"/>
    <xf numFmtId="0" fontId="5" fillId="2" borderId="0" xfId="0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43" fontId="0" fillId="2" borderId="0" xfId="1" applyFont="1" applyFill="1" applyBorder="1" applyAlignment="1"/>
    <xf numFmtId="0" fontId="0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/>
    </xf>
    <xf numFmtId="0" fontId="0" fillId="2" borderId="2" xfId="0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  <xf numFmtId="0" fontId="0" fillId="2" borderId="20" xfId="0" applyFill="1" applyBorder="1"/>
    <xf numFmtId="0" fontId="0" fillId="2" borderId="16" xfId="0" applyFill="1" applyBorder="1"/>
    <xf numFmtId="0" fontId="0" fillId="0" borderId="22" xfId="0" applyBorder="1" applyAlignment="1">
      <alignment horizontal="center"/>
    </xf>
    <xf numFmtId="2" fontId="0" fillId="0" borderId="0" xfId="1" applyNumberFormat="1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3" borderId="0" xfId="0" applyFont="1" applyFill="1"/>
    <xf numFmtId="0" fontId="6" fillId="2" borderId="19" xfId="0" applyFont="1" applyFill="1" applyBorder="1"/>
    <xf numFmtId="0" fontId="6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15" xfId="0" applyFont="1" applyFill="1" applyBorder="1"/>
    <xf numFmtId="0" fontId="6" fillId="0" borderId="0" xfId="0" applyFont="1"/>
    <xf numFmtId="0" fontId="0" fillId="2" borderId="0" xfId="0" applyFill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0" fillId="6" borderId="11" xfId="0" applyFill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6" borderId="11" xfId="0" applyFont="1" applyFill="1" applyBorder="1" applyAlignment="1">
      <alignment vertical="top"/>
    </xf>
    <xf numFmtId="0" fontId="0" fillId="0" borderId="0" xfId="0" applyFont="1" applyAlignment="1">
      <alignment vertical="top"/>
    </xf>
    <xf numFmtId="21" fontId="0" fillId="2" borderId="13" xfId="0" applyNumberFormat="1" applyFill="1" applyBorder="1"/>
    <xf numFmtId="21" fontId="0" fillId="3" borderId="16" xfId="0" applyNumberFormat="1" applyFill="1" applyBorder="1" applyAlignment="1"/>
    <xf numFmtId="21" fontId="0" fillId="3" borderId="16" xfId="0" applyNumberFormat="1" applyFill="1" applyBorder="1" applyAlignment="1">
      <alignment horizontal="center"/>
    </xf>
    <xf numFmtId="21" fontId="0" fillId="3" borderId="16" xfId="0" applyNumberFormat="1" applyFill="1" applyBorder="1" applyAlignment="1"/>
    <xf numFmtId="0" fontId="0" fillId="3" borderId="0" xfId="0" applyFill="1" applyAlignment="1">
      <alignment horizontal="right"/>
    </xf>
    <xf numFmtId="0" fontId="0" fillId="6" borderId="11" xfId="0" applyFill="1" applyBorder="1" applyAlignment="1">
      <alignment vertical="top" wrapText="1"/>
    </xf>
    <xf numFmtId="0" fontId="0" fillId="0" borderId="11" xfId="0" applyFill="1" applyBorder="1" applyAlignment="1">
      <alignment vertical="top" wrapText="1"/>
    </xf>
    <xf numFmtId="0" fontId="0" fillId="0" borderId="1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14" fontId="0" fillId="0" borderId="10" xfId="0" applyNumberFormat="1" applyFont="1" applyFill="1" applyBorder="1" applyAlignment="1">
      <alignment horizontal="left" vertical="top"/>
    </xf>
    <xf numFmtId="2" fontId="1" fillId="0" borderId="10" xfId="1" applyNumberFormat="1" applyFont="1" applyFill="1" applyBorder="1" applyAlignment="1">
      <alignment horizontal="left" vertical="top"/>
    </xf>
    <xf numFmtId="2" fontId="1" fillId="0" borderId="0" xfId="1" applyNumberFormat="1" applyFont="1" applyFill="1" applyBorder="1" applyAlignment="1">
      <alignment horizontal="left" vertical="top"/>
    </xf>
    <xf numFmtId="43" fontId="0" fillId="0" borderId="10" xfId="1" applyFont="1" applyFill="1" applyBorder="1" applyAlignment="1">
      <alignment vertical="top"/>
    </xf>
    <xf numFmtId="2" fontId="0" fillId="0" borderId="0" xfId="0" applyNumberFormat="1" applyFill="1" applyBorder="1" applyAlignment="1">
      <alignment horizontal="left" vertical="top"/>
    </xf>
    <xf numFmtId="0" fontId="0" fillId="0" borderId="10" xfId="0" applyFill="1" applyBorder="1" applyAlignment="1">
      <alignment horizontal="left" vertical="top" wrapText="1"/>
    </xf>
    <xf numFmtId="0" fontId="0" fillId="0" borderId="0" xfId="0" applyFill="1" applyBorder="1" applyAlignment="1">
      <alignment vertical="top"/>
    </xf>
    <xf numFmtId="0" fontId="0" fillId="0" borderId="10" xfId="0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0" fillId="0" borderId="11" xfId="0" applyFill="1" applyBorder="1" applyAlignment="1">
      <alignment vertical="top"/>
    </xf>
    <xf numFmtId="0" fontId="0" fillId="0" borderId="11" xfId="0" applyFill="1" applyBorder="1" applyAlignment="1">
      <alignment horizontal="left" vertical="top"/>
    </xf>
    <xf numFmtId="14" fontId="0" fillId="0" borderId="11" xfId="0" applyNumberFormat="1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2" fontId="0" fillId="0" borderId="11" xfId="1" applyNumberFormat="1" applyFont="1" applyFill="1" applyBorder="1" applyAlignment="1">
      <alignment horizontal="left" vertical="top"/>
    </xf>
    <xf numFmtId="43" fontId="0" fillId="0" borderId="11" xfId="1" applyFont="1" applyFill="1" applyBorder="1" applyAlignment="1">
      <alignment vertical="top"/>
    </xf>
    <xf numFmtId="2" fontId="0" fillId="0" borderId="11" xfId="0" applyNumberFormat="1" applyFill="1" applyBorder="1" applyAlignment="1">
      <alignment horizontal="left" vertical="top"/>
    </xf>
    <xf numFmtId="0" fontId="0" fillId="0" borderId="11" xfId="0" applyFont="1" applyFill="1" applyBorder="1" applyAlignment="1">
      <alignment horizontal="left" vertical="top" wrapText="1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vertical="top" wrapText="1"/>
    </xf>
    <xf numFmtId="0" fontId="0" fillId="0" borderId="11" xfId="0" applyFill="1" applyBorder="1" applyAlignment="1">
      <alignment horizontal="left" vertical="top" wrapText="1"/>
    </xf>
    <xf numFmtId="14" fontId="0" fillId="0" borderId="11" xfId="0" applyNumberFormat="1" applyFont="1" applyFill="1" applyBorder="1" applyAlignment="1">
      <alignment horizontal="left" vertical="top" wrapText="1"/>
    </xf>
    <xf numFmtId="2" fontId="0" fillId="0" borderId="11" xfId="1" applyNumberFormat="1" applyFont="1" applyFill="1" applyBorder="1" applyAlignment="1">
      <alignment horizontal="left" vertical="top" wrapText="1"/>
    </xf>
    <xf numFmtId="2" fontId="0" fillId="0" borderId="0" xfId="1" applyNumberFormat="1" applyFont="1" applyFill="1" applyBorder="1" applyAlignment="1">
      <alignment horizontal="left" vertical="top" wrapText="1"/>
    </xf>
    <xf numFmtId="2" fontId="0" fillId="0" borderId="0" xfId="0" applyNumberFormat="1" applyFill="1" applyBorder="1" applyAlignment="1">
      <alignment horizontal="left" vertical="top" wrapText="1"/>
    </xf>
    <xf numFmtId="14" fontId="0" fillId="0" borderId="11" xfId="0" applyNumberFormat="1" applyFill="1" applyBorder="1" applyAlignment="1">
      <alignment horizontal="left" vertical="top" wrapText="1"/>
    </xf>
    <xf numFmtId="2" fontId="0" fillId="0" borderId="11" xfId="0" applyNumberFormat="1" applyFill="1" applyBorder="1" applyAlignment="1">
      <alignment horizontal="left" vertical="top" wrapText="1"/>
    </xf>
    <xf numFmtId="0" fontId="0" fillId="0" borderId="11" xfId="0" applyFont="1" applyFill="1" applyBorder="1" applyAlignment="1">
      <alignment vertical="top"/>
    </xf>
    <xf numFmtId="0" fontId="0" fillId="0" borderId="12" xfId="0" applyFill="1" applyBorder="1" applyAlignment="1">
      <alignment vertical="top"/>
    </xf>
    <xf numFmtId="0" fontId="0" fillId="0" borderId="8" xfId="0" applyFill="1" applyBorder="1" applyAlignment="1">
      <alignment vertical="top"/>
    </xf>
    <xf numFmtId="14" fontId="0" fillId="0" borderId="12" xfId="0" applyNumberFormat="1" applyFill="1" applyBorder="1" applyAlignment="1">
      <alignment vertical="top"/>
    </xf>
    <xf numFmtId="0" fontId="0" fillId="0" borderId="12" xfId="0" applyFont="1" applyFill="1" applyBorder="1" applyAlignment="1">
      <alignment vertical="top"/>
    </xf>
    <xf numFmtId="43" fontId="0" fillId="0" borderId="0" xfId="1" applyFont="1" applyFill="1" applyBorder="1" applyAlignment="1"/>
    <xf numFmtId="43" fontId="0" fillId="0" borderId="10" xfId="1" applyFont="1" applyFill="1" applyBorder="1" applyAlignment="1"/>
    <xf numFmtId="43" fontId="0" fillId="0" borderId="6" xfId="1" applyFont="1" applyFill="1" applyBorder="1" applyAlignment="1"/>
    <xf numFmtId="43" fontId="0" fillId="0" borderId="11" xfId="1" applyFont="1" applyFill="1" applyBorder="1" applyAlignment="1"/>
    <xf numFmtId="0" fontId="0" fillId="0" borderId="12" xfId="0" applyFill="1" applyBorder="1"/>
    <xf numFmtId="43" fontId="0" fillId="0" borderId="8" xfId="1" applyFont="1" applyFill="1" applyBorder="1" applyAlignment="1"/>
    <xf numFmtId="43" fontId="0" fillId="0" borderId="12" xfId="1" applyFont="1" applyFill="1" applyBorder="1" applyAlignment="1"/>
    <xf numFmtId="0" fontId="4" fillId="5" borderId="24" xfId="0" applyFont="1" applyFill="1" applyBorder="1" applyAlignment="1">
      <alignment horizontal="left"/>
    </xf>
    <xf numFmtId="0" fontId="4" fillId="5" borderId="25" xfId="0" applyFont="1" applyFill="1" applyBorder="1" applyAlignment="1">
      <alignment horizontal="left"/>
    </xf>
    <xf numFmtId="0" fontId="4" fillId="5" borderId="26" xfId="0" applyFont="1" applyFill="1" applyBorder="1" applyAlignment="1">
      <alignment horizontal="left"/>
    </xf>
    <xf numFmtId="43" fontId="0" fillId="0" borderId="5" xfId="1" applyFont="1" applyFill="1" applyBorder="1" applyAlignment="1">
      <alignment horizontal="center"/>
    </xf>
    <xf numFmtId="43" fontId="0" fillId="0" borderId="0" xfId="1" applyFont="1" applyFill="1" applyBorder="1" applyAlignment="1">
      <alignment horizontal="center"/>
    </xf>
    <xf numFmtId="43" fontId="0" fillId="0" borderId="7" xfId="1" applyFont="1" applyFill="1" applyBorder="1" applyAlignment="1">
      <alignment horizontal="center"/>
    </xf>
    <xf numFmtId="43" fontId="0" fillId="0" borderId="8" xfId="1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43" fontId="0" fillId="0" borderId="5" xfId="1" applyFont="1" applyFill="1" applyBorder="1" applyAlignment="1">
      <alignment horizontal="right"/>
    </xf>
    <xf numFmtId="43" fontId="0" fillId="0" borderId="0" xfId="1" applyFont="1" applyFill="1" applyBorder="1" applyAlignment="1">
      <alignment horizontal="right"/>
    </xf>
    <xf numFmtId="43" fontId="0" fillId="0" borderId="7" xfId="1" applyFont="1" applyFill="1" applyBorder="1" applyAlignment="1">
      <alignment horizontal="right"/>
    </xf>
    <xf numFmtId="43" fontId="0" fillId="0" borderId="8" xfId="1" applyFont="1" applyFill="1" applyBorder="1" applyAlignment="1">
      <alignment horizontal="right"/>
    </xf>
    <xf numFmtId="43" fontId="0" fillId="0" borderId="5" xfId="0" applyNumberForma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43" fontId="0" fillId="0" borderId="6" xfId="0" applyNumberFormat="1" applyFill="1" applyBorder="1" applyAlignment="1">
      <alignment horizontal="center"/>
    </xf>
    <xf numFmtId="43" fontId="0" fillId="0" borderId="7" xfId="0" applyNumberFormat="1" applyFill="1" applyBorder="1" applyAlignment="1">
      <alignment horizontal="center"/>
    </xf>
    <xf numFmtId="43" fontId="0" fillId="0" borderId="8" xfId="0" applyNumberFormat="1" applyFill="1" applyBorder="1" applyAlignment="1">
      <alignment horizontal="center"/>
    </xf>
    <xf numFmtId="43" fontId="0" fillId="0" borderId="9" xfId="0" applyNumberFormat="1" applyFill="1" applyBorder="1" applyAlignment="1">
      <alignment horizontal="center"/>
    </xf>
    <xf numFmtId="43" fontId="0" fillId="0" borderId="6" xfId="1" applyFont="1" applyFill="1" applyBorder="1" applyAlignment="1">
      <alignment horizontal="center"/>
    </xf>
    <xf numFmtId="0" fontId="0" fillId="0" borderId="5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5" xfId="0" applyFill="1" applyBorder="1" applyAlignment="1"/>
    <xf numFmtId="0" fontId="0" fillId="0" borderId="0" xfId="0" applyFill="1" applyBorder="1" applyAlignment="1"/>
    <xf numFmtId="43" fontId="0" fillId="0" borderId="2" xfId="1" applyFont="1" applyFill="1" applyBorder="1" applyAlignment="1">
      <alignment horizontal="right"/>
    </xf>
    <xf numFmtId="43" fontId="0" fillId="0" borderId="3" xfId="1" applyFont="1" applyFill="1" applyBorder="1" applyAlignment="1">
      <alignment horizontal="right"/>
    </xf>
    <xf numFmtId="43" fontId="0" fillId="0" borderId="2" xfId="1" applyFont="1" applyFill="1" applyBorder="1" applyAlignment="1">
      <alignment horizontal="center"/>
    </xf>
    <xf numFmtId="43" fontId="0" fillId="0" borderId="3" xfId="1" applyFont="1" applyFill="1" applyBorder="1" applyAlignment="1">
      <alignment horizontal="center"/>
    </xf>
    <xf numFmtId="43" fontId="0" fillId="0" borderId="4" xfId="1" applyFont="1" applyFill="1" applyBorder="1" applyAlignment="1">
      <alignment horizontal="center"/>
    </xf>
    <xf numFmtId="0" fontId="2" fillId="4" borderId="21" xfId="0" applyFont="1" applyFill="1" applyBorder="1" applyAlignment="1" applyProtection="1">
      <alignment horizontal="left"/>
      <protection locked="0"/>
    </xf>
    <xf numFmtId="0" fontId="2" fillId="4" borderId="22" xfId="0" applyFont="1" applyFill="1" applyBorder="1" applyAlignment="1" applyProtection="1">
      <alignment horizontal="left"/>
      <protection locked="0"/>
    </xf>
    <xf numFmtId="0" fontId="2" fillId="4" borderId="23" xfId="0" applyFont="1" applyFill="1" applyBorder="1" applyAlignment="1" applyProtection="1">
      <alignment horizontal="left"/>
      <protection locked="0"/>
    </xf>
    <xf numFmtId="0" fontId="5" fillId="0" borderId="21" xfId="0" applyFont="1" applyFill="1" applyBorder="1" applyAlignment="1">
      <alignment horizontal="left"/>
    </xf>
    <xf numFmtId="0" fontId="5" fillId="0" borderId="22" xfId="0" applyFont="1" applyFill="1" applyBorder="1" applyAlignment="1">
      <alignment horizontal="left"/>
    </xf>
    <xf numFmtId="0" fontId="5" fillId="0" borderId="23" xfId="0" applyFont="1" applyFill="1" applyBorder="1" applyAlignment="1">
      <alignment horizontal="left"/>
    </xf>
    <xf numFmtId="0" fontId="0" fillId="0" borderId="21" xfId="0" applyFill="1" applyBorder="1" applyAlignment="1">
      <alignment horizontal="left"/>
    </xf>
    <xf numFmtId="0" fontId="0" fillId="0" borderId="22" xfId="0" applyFill="1" applyBorder="1" applyAlignment="1">
      <alignment horizontal="left"/>
    </xf>
    <xf numFmtId="0" fontId="0" fillId="0" borderId="23" xfId="0" applyFill="1" applyBorder="1" applyAlignment="1">
      <alignment horizontal="left"/>
    </xf>
    <xf numFmtId="0" fontId="0" fillId="0" borderId="21" xfId="0" applyFill="1" applyBorder="1" applyAlignment="1">
      <alignment horizontal="left" vertical="top" wrapText="1"/>
    </xf>
    <xf numFmtId="0" fontId="0" fillId="0" borderId="22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 wrapText="1"/>
    </xf>
    <xf numFmtId="43" fontId="0" fillId="0" borderId="21" xfId="1" applyFont="1" applyFill="1" applyBorder="1" applyAlignment="1">
      <alignment horizontal="center"/>
    </xf>
    <xf numFmtId="43" fontId="0" fillId="0" borderId="22" xfId="1" applyFont="1" applyFill="1" applyBorder="1" applyAlignment="1">
      <alignment horizontal="center"/>
    </xf>
    <xf numFmtId="43" fontId="0" fillId="0" borderId="23" xfId="1" applyFont="1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2" fillId="4" borderId="21" xfId="0" applyFont="1" applyFill="1" applyBorder="1" applyAlignment="1">
      <alignment horizontal="left"/>
    </xf>
    <xf numFmtId="0" fontId="2" fillId="4" borderId="22" xfId="0" applyFont="1" applyFill="1" applyBorder="1" applyAlignment="1">
      <alignment horizontal="left"/>
    </xf>
    <xf numFmtId="0" fontId="2" fillId="4" borderId="23" xfId="0" applyFont="1" applyFill="1" applyBorder="1" applyAlignment="1">
      <alignment horizontal="left"/>
    </xf>
    <xf numFmtId="43" fontId="5" fillId="0" borderId="21" xfId="1" applyFont="1" applyFill="1" applyBorder="1" applyAlignment="1">
      <alignment horizontal="center"/>
    </xf>
    <xf numFmtId="43" fontId="5" fillId="0" borderId="22" xfId="1" applyFont="1" applyFill="1" applyBorder="1" applyAlignment="1">
      <alignment horizontal="center"/>
    </xf>
    <xf numFmtId="43" fontId="5" fillId="0" borderId="23" xfId="1" applyFont="1" applyFill="1" applyBorder="1" applyAlignment="1">
      <alignment horizontal="center"/>
    </xf>
    <xf numFmtId="43" fontId="0" fillId="0" borderId="21" xfId="1" applyFont="1" applyFill="1" applyBorder="1" applyAlignment="1">
      <alignment horizontal="right"/>
    </xf>
    <xf numFmtId="43" fontId="0" fillId="0" borderId="22" xfId="1" applyFont="1" applyFill="1" applyBorder="1" applyAlignment="1">
      <alignment horizontal="right"/>
    </xf>
    <xf numFmtId="43" fontId="0" fillId="0" borderId="23" xfId="1" applyFont="1" applyFill="1" applyBorder="1" applyAlignment="1">
      <alignment horizontal="right"/>
    </xf>
    <xf numFmtId="14" fontId="5" fillId="0" borderId="21" xfId="0" applyNumberFormat="1" applyFont="1" applyFill="1" applyBorder="1" applyAlignment="1">
      <alignment horizontal="center"/>
    </xf>
    <xf numFmtId="14" fontId="5" fillId="0" borderId="22" xfId="0" applyNumberFormat="1" applyFont="1" applyFill="1" applyBorder="1" applyAlignment="1">
      <alignment horizontal="center"/>
    </xf>
    <xf numFmtId="14" fontId="5" fillId="0" borderId="23" xfId="0" applyNumberFormat="1" applyFont="1" applyFill="1" applyBorder="1" applyAlignment="1">
      <alignment horizontal="center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right"/>
    </xf>
    <xf numFmtId="165" fontId="0" fillId="3" borderId="16" xfId="0" applyNumberFormat="1" applyFill="1" applyBorder="1" applyAlignment="1">
      <alignment horizontal="center"/>
    </xf>
    <xf numFmtId="164" fontId="0" fillId="3" borderId="16" xfId="0" applyNumberFormat="1" applyFill="1" applyBorder="1" applyAlignment="1">
      <alignment horizontal="right"/>
    </xf>
    <xf numFmtId="0" fontId="0" fillId="2" borderId="0" xfId="0" applyFill="1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43" fontId="0" fillId="0" borderId="9" xfId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3" fontId="0" fillId="0" borderId="2" xfId="0" applyNumberFormat="1" applyFill="1" applyBorder="1" applyAlignment="1">
      <alignment horizontal="center"/>
    </xf>
    <xf numFmtId="43" fontId="0" fillId="0" borderId="3" xfId="0" applyNumberFormat="1" applyFill="1" applyBorder="1" applyAlignment="1">
      <alignment horizontal="center"/>
    </xf>
    <xf numFmtId="43" fontId="0" fillId="0" borderId="4" xfId="0" applyNumberForma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colors>
    <mruColors>
      <color rgb="FFFF99CC"/>
      <color rgb="FFFF66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53"/>
  <sheetViews>
    <sheetView showGridLines="0" showRowColHeaders="0" tabSelected="1" topLeftCell="A31" workbookViewId="0">
      <selection activeCell="I3" sqref="I3:R3"/>
    </sheetView>
  </sheetViews>
  <sheetFormatPr defaultColWidth="0" defaultRowHeight="15" zeroHeight="1"/>
  <cols>
    <col min="1" max="2" width="2.7109375" customWidth="1"/>
    <col min="3" max="3" width="6.42578125" customWidth="1"/>
    <col min="4" max="19" width="2.7109375" customWidth="1"/>
    <col min="20" max="22" width="3.28515625" customWidth="1"/>
    <col min="23" max="36" width="2.7109375" customWidth="1"/>
    <col min="37" max="37" width="2.7109375" hidden="1" customWidth="1"/>
    <col min="38" max="38" width="9.140625" hidden="1" customWidth="1"/>
    <col min="39" max="39" width="30.7109375" hidden="1" customWidth="1"/>
    <col min="40" max="16384" width="9.140625" hidden="1"/>
  </cols>
  <sheetData>
    <row r="1" spans="1:39" ht="15.75" thickBot="1">
      <c r="A1" s="1"/>
      <c r="B1" s="59" t="s">
        <v>87</v>
      </c>
      <c r="C1" s="58"/>
      <c r="D1" s="57"/>
      <c r="E1" s="59"/>
      <c r="F1" s="59"/>
      <c r="G1" s="5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74">
        <f ca="1">TODAY()</f>
        <v>41895</v>
      </c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3">
        <f ca="1">NOW()</f>
        <v>41895.53830763889</v>
      </c>
      <c r="AG1" s="173"/>
      <c r="AH1" s="173"/>
      <c r="AI1" s="173"/>
      <c r="AJ1" s="1"/>
    </row>
    <row r="2" spans="1:39">
      <c r="A2" s="1"/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56"/>
      <c r="Z2" s="17"/>
      <c r="AA2" s="17"/>
      <c r="AB2" s="17"/>
      <c r="AC2" s="17"/>
      <c r="AD2" s="17"/>
      <c r="AE2" s="17"/>
      <c r="AF2" s="17"/>
      <c r="AG2" s="17"/>
      <c r="AH2" s="17"/>
      <c r="AI2" s="18"/>
      <c r="AJ2" s="1"/>
    </row>
    <row r="3" spans="1:39">
      <c r="A3" s="1"/>
      <c r="B3" s="23"/>
      <c r="C3" s="175" t="s">
        <v>58</v>
      </c>
      <c r="D3" s="175"/>
      <c r="E3" s="175"/>
      <c r="F3" s="175"/>
      <c r="G3" s="175"/>
      <c r="H3" s="175"/>
      <c r="I3" s="138" t="s">
        <v>91</v>
      </c>
      <c r="J3" s="139"/>
      <c r="K3" s="139"/>
      <c r="L3" s="139"/>
      <c r="M3" s="139"/>
      <c r="N3" s="139"/>
      <c r="O3" s="139"/>
      <c r="P3" s="139"/>
      <c r="Q3" s="139"/>
      <c r="R3" s="140"/>
      <c r="S3" s="19"/>
      <c r="T3" s="19"/>
      <c r="U3" s="20"/>
      <c r="V3" s="172"/>
      <c r="W3" s="172"/>
      <c r="X3" s="172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22"/>
      <c r="AJ3" s="1"/>
      <c r="AM3" s="61" t="s">
        <v>90</v>
      </c>
    </row>
    <row r="4" spans="1:39" ht="6.95" customHeight="1">
      <c r="A4" s="1"/>
      <c r="B4" s="23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2"/>
      <c r="AJ4" s="1"/>
      <c r="AM4" s="52" t="s">
        <v>89</v>
      </c>
    </row>
    <row r="5" spans="1:39" ht="6.95" customHeight="1" thickBot="1">
      <c r="A5" s="1"/>
      <c r="B5" s="23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2"/>
      <c r="AJ5" s="1"/>
      <c r="AM5" s="52" t="s">
        <v>91</v>
      </c>
    </row>
    <row r="6" spans="1:39" ht="15" customHeight="1" thickTop="1" thickBot="1">
      <c r="A6" s="1"/>
      <c r="B6" s="23"/>
      <c r="C6" s="103" t="s">
        <v>55</v>
      </c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5"/>
      <c r="AI6" s="22"/>
      <c r="AJ6" s="1"/>
      <c r="AM6" s="52" t="s">
        <v>92</v>
      </c>
    </row>
    <row r="7" spans="1:39" ht="6.95" customHeight="1" thickTop="1">
      <c r="A7" s="1"/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2"/>
      <c r="AJ7" s="1"/>
      <c r="AM7" s="61" t="s">
        <v>93</v>
      </c>
    </row>
    <row r="8" spans="1:39">
      <c r="A8" s="1"/>
      <c r="B8" s="23"/>
      <c r="C8" s="21" t="s">
        <v>4</v>
      </c>
      <c r="D8" s="21"/>
      <c r="E8" s="21"/>
      <c r="F8" s="21"/>
      <c r="G8" s="21"/>
      <c r="H8" s="21"/>
      <c r="I8" s="21"/>
      <c r="J8" s="21"/>
      <c r="K8" s="141" t="str">
        <f>VLOOKUP($I$3,'Back Data'!$A$2:$R$12,3,FALSE)</f>
        <v>Mr. Banti Khanna</v>
      </c>
      <c r="L8" s="142"/>
      <c r="M8" s="142"/>
      <c r="N8" s="142"/>
      <c r="O8" s="142"/>
      <c r="P8" s="142"/>
      <c r="Q8" s="142"/>
      <c r="R8" s="143"/>
      <c r="S8" s="28"/>
      <c r="T8" s="19" t="s">
        <v>1</v>
      </c>
      <c r="U8" s="21"/>
      <c r="V8" s="19"/>
      <c r="W8" s="141" t="str">
        <f>VLOOKUP($I$3,'Back Data'!$A$2:$R$12,2,FALSE)</f>
        <v>Level 1</v>
      </c>
      <c r="X8" s="142"/>
      <c r="Y8" s="142"/>
      <c r="Z8" s="142"/>
      <c r="AA8" s="143"/>
      <c r="AB8" s="19"/>
      <c r="AC8" s="19"/>
      <c r="AD8" s="19"/>
      <c r="AE8" s="21"/>
      <c r="AF8" s="21"/>
      <c r="AG8" s="21"/>
      <c r="AH8" s="21"/>
      <c r="AI8" s="22"/>
      <c r="AJ8" s="1"/>
      <c r="AM8" s="61" t="s">
        <v>94</v>
      </c>
    </row>
    <row r="9" spans="1:39" ht="6.95" customHeight="1">
      <c r="A9" s="1"/>
      <c r="B9" s="23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2"/>
      <c r="AJ9" s="1"/>
      <c r="AM9" s="52" t="s">
        <v>95</v>
      </c>
    </row>
    <row r="10" spans="1:39">
      <c r="A10" s="1"/>
      <c r="B10" s="23"/>
      <c r="C10" s="21" t="s">
        <v>29</v>
      </c>
      <c r="D10" s="21"/>
      <c r="E10" s="21"/>
      <c r="F10" s="21"/>
      <c r="G10" s="21"/>
      <c r="H10" s="19"/>
      <c r="I10" s="19"/>
      <c r="J10" s="19"/>
      <c r="K10" s="141">
        <f>VLOOKUP($I$3,'Back Data'!$A$2:$R$12,4,FALSE)</f>
        <v>7766554433</v>
      </c>
      <c r="L10" s="142"/>
      <c r="M10" s="142"/>
      <c r="N10" s="142"/>
      <c r="O10" s="142"/>
      <c r="P10" s="143"/>
      <c r="Q10" s="28"/>
      <c r="R10" s="28"/>
      <c r="S10" s="28"/>
      <c r="T10" s="19" t="s">
        <v>32</v>
      </c>
      <c r="U10" s="28"/>
      <c r="V10" s="28"/>
      <c r="W10" s="141" t="str">
        <f>VLOOKUP($I$3,'Back Data'!$A$2:$R$12,5,FALSE)</f>
        <v>banti7766@gmail.com</v>
      </c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3"/>
      <c r="AI10" s="22"/>
      <c r="AJ10" s="1"/>
      <c r="AM10" s="54" t="s">
        <v>25</v>
      </c>
    </row>
    <row r="11" spans="1:39" ht="6.95" customHeight="1">
      <c r="A11" s="1"/>
      <c r="B11" s="23"/>
      <c r="C11" s="21"/>
      <c r="D11" s="21"/>
      <c r="E11" s="21"/>
      <c r="F11" s="21"/>
      <c r="G11" s="21"/>
      <c r="H11" s="25"/>
      <c r="I11" s="25"/>
      <c r="J11" s="25"/>
      <c r="K11" s="25"/>
      <c r="L11" s="25"/>
      <c r="M11" s="28"/>
      <c r="N11" s="28"/>
      <c r="O11" s="19"/>
      <c r="P11" s="19"/>
      <c r="Q11" s="1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19"/>
      <c r="AI11" s="22"/>
      <c r="AJ11" s="1"/>
      <c r="AM11" s="61" t="s">
        <v>96</v>
      </c>
    </row>
    <row r="12" spans="1:39" ht="30" customHeight="1">
      <c r="A12" s="1"/>
      <c r="B12" s="23"/>
      <c r="C12" s="49" t="s">
        <v>60</v>
      </c>
      <c r="D12" s="21"/>
      <c r="E12" s="21"/>
      <c r="F12" s="21"/>
      <c r="G12" s="21"/>
      <c r="H12" s="26"/>
      <c r="I12" s="26"/>
      <c r="J12" s="26"/>
      <c r="K12" s="147" t="str">
        <f>VLOOKUP($I$3,'Back Data'!$A$2:$R$12,6,FALSE)</f>
        <v>Diya Center, A-1, 504, Phase-2, Mountward Prestige, Aundh Road, Pimpari, Pune</v>
      </c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9"/>
      <c r="AI12" s="22"/>
      <c r="AJ12" s="1"/>
      <c r="AM12" s="4"/>
    </row>
    <row r="13" spans="1:39" ht="6.95" customHeight="1">
      <c r="A13" s="1"/>
      <c r="B13" s="23"/>
      <c r="C13" s="21"/>
      <c r="D13" s="21"/>
      <c r="E13" s="21"/>
      <c r="F13" s="21"/>
      <c r="G13" s="21"/>
      <c r="H13" s="26"/>
      <c r="I13" s="26"/>
      <c r="J13" s="26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22"/>
      <c r="AJ13" s="1"/>
    </row>
    <row r="14" spans="1:39" ht="6.95" customHeight="1" thickBot="1">
      <c r="A14" s="1"/>
      <c r="B14" s="23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2"/>
      <c r="AJ14" s="1"/>
      <c r="AM14" s="5"/>
    </row>
    <row r="15" spans="1:39" ht="16.5" thickTop="1" thickBot="1">
      <c r="A15" s="1"/>
      <c r="B15" s="23"/>
      <c r="C15" s="103" t="s">
        <v>56</v>
      </c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5"/>
      <c r="AI15" s="22"/>
      <c r="AJ15" s="1"/>
      <c r="AL15" s="2"/>
    </row>
    <row r="16" spans="1:39" ht="6.95" customHeight="1" thickTop="1">
      <c r="A16" s="1"/>
      <c r="B16" s="23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2"/>
      <c r="AJ16" s="1"/>
      <c r="AL16" s="2"/>
    </row>
    <row r="17" spans="1:36">
      <c r="A17" s="1"/>
      <c r="B17" s="23"/>
      <c r="C17" s="21" t="s">
        <v>33</v>
      </c>
      <c r="D17" s="21"/>
      <c r="E17" s="21"/>
      <c r="F17" s="21"/>
      <c r="G17" s="21"/>
      <c r="H17" s="21"/>
      <c r="I17" s="21"/>
      <c r="J17" s="21"/>
      <c r="K17" s="21"/>
      <c r="L17" s="19"/>
      <c r="M17" s="168">
        <f>VLOOKUP($I$3,'Back Data'!$A$2:$R$12,7,FALSE)</f>
        <v>41718</v>
      </c>
      <c r="N17" s="169"/>
      <c r="O17" s="169"/>
      <c r="P17" s="169"/>
      <c r="Q17" s="170"/>
      <c r="R17" s="19"/>
      <c r="S17" s="21" t="s">
        <v>6</v>
      </c>
      <c r="T17" s="21"/>
      <c r="U17" s="21"/>
      <c r="V17" s="21"/>
      <c r="W17" s="19"/>
      <c r="X17" s="26"/>
      <c r="Y17" s="153" t="str">
        <f>VLOOKUP($I$3,'Back Data'!$A$2:$R$12,8,FALSE)</f>
        <v>01-04-2014 to 31-03-2015</v>
      </c>
      <c r="Z17" s="154"/>
      <c r="AA17" s="154"/>
      <c r="AB17" s="154"/>
      <c r="AC17" s="154"/>
      <c r="AD17" s="154"/>
      <c r="AE17" s="154"/>
      <c r="AF17" s="154"/>
      <c r="AG17" s="154"/>
      <c r="AH17" s="155"/>
      <c r="AI17" s="22"/>
      <c r="AJ17" s="1"/>
    </row>
    <row r="18" spans="1:36" ht="6.95" customHeight="1">
      <c r="A18" s="1"/>
      <c r="B18" s="23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2"/>
      <c r="AJ18" s="1"/>
    </row>
    <row r="19" spans="1:36">
      <c r="A19" s="1"/>
      <c r="B19" s="23"/>
      <c r="C19" s="21" t="s">
        <v>9</v>
      </c>
      <c r="D19" s="21"/>
      <c r="E19" s="21"/>
      <c r="F19" s="21"/>
      <c r="G19" s="21"/>
      <c r="H19" s="21"/>
      <c r="I19" s="21"/>
      <c r="J19" s="21"/>
      <c r="K19" s="21"/>
      <c r="L19" s="21"/>
      <c r="M19" s="162">
        <f>VLOOKUP($I$3,'Back Data'!$A$2:$R$12,9,FALSE)</f>
        <v>140000</v>
      </c>
      <c r="N19" s="163"/>
      <c r="O19" s="163"/>
      <c r="P19" s="163"/>
      <c r="Q19" s="164"/>
      <c r="R19" s="21"/>
      <c r="S19" s="21" t="s">
        <v>13</v>
      </c>
      <c r="T19" s="21"/>
      <c r="U19" s="21"/>
      <c r="V19" s="21"/>
      <c r="W19" s="21"/>
      <c r="X19" s="21"/>
      <c r="Y19" s="21"/>
      <c r="Z19" s="21"/>
      <c r="AA19" s="159" t="str">
        <f>VLOOKUP($I$3,'Back Data'!$A$2:$R$12,12,FALSE)</f>
        <v>140000 *</v>
      </c>
      <c r="AB19" s="160"/>
      <c r="AC19" s="160"/>
      <c r="AD19" s="160"/>
      <c r="AE19" s="160"/>
      <c r="AF19" s="160"/>
      <c r="AG19" s="160"/>
      <c r="AH19" s="161"/>
      <c r="AI19" s="22"/>
      <c r="AJ19" s="1"/>
    </row>
    <row r="20" spans="1:36" ht="6.95" customHeight="1">
      <c r="A20" s="1"/>
      <c r="B20" s="23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2"/>
      <c r="AJ20" s="1"/>
    </row>
    <row r="21" spans="1:36">
      <c r="A21" s="1"/>
      <c r="B21" s="23"/>
      <c r="C21" s="21" t="s">
        <v>34</v>
      </c>
      <c r="D21" s="21"/>
      <c r="E21" s="21"/>
      <c r="F21" s="21"/>
      <c r="G21" s="21"/>
      <c r="H21" s="21"/>
      <c r="I21" s="21"/>
      <c r="J21" s="21"/>
      <c r="K21" s="21"/>
      <c r="L21" s="21"/>
      <c r="M21" s="150">
        <f>VLOOKUP($I$3,'Back Data'!$A$2:$R$12,10,FALSE)</f>
        <v>140000</v>
      </c>
      <c r="N21" s="151"/>
      <c r="O21" s="151"/>
      <c r="P21" s="151"/>
      <c r="Q21" s="152"/>
      <c r="R21" s="31"/>
      <c r="S21" s="32" t="s">
        <v>16</v>
      </c>
      <c r="T21" s="21"/>
      <c r="U21" s="21"/>
      <c r="V21" s="21"/>
      <c r="W21" s="21"/>
      <c r="X21" s="21"/>
      <c r="Y21" s="21"/>
      <c r="Z21" s="21"/>
      <c r="AA21" s="156" t="str">
        <f>VLOOKUP($I$3,'Back Data'!$A$2:$R$12,13,FALSE)</f>
        <v>5th of Next Month</v>
      </c>
      <c r="AB21" s="157"/>
      <c r="AC21" s="157"/>
      <c r="AD21" s="157"/>
      <c r="AE21" s="157"/>
      <c r="AF21" s="157"/>
      <c r="AG21" s="157"/>
      <c r="AH21" s="158"/>
      <c r="AI21" s="22"/>
      <c r="AJ21" s="1"/>
    </row>
    <row r="22" spans="1:36" ht="6.95" customHeight="1">
      <c r="A22" s="1"/>
      <c r="B22" s="23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2"/>
      <c r="AJ22" s="1"/>
    </row>
    <row r="23" spans="1:36">
      <c r="A23" s="1"/>
      <c r="B23" s="23"/>
      <c r="C23" s="19" t="s">
        <v>35</v>
      </c>
      <c r="D23" s="21"/>
      <c r="E23" s="21"/>
      <c r="F23" s="21"/>
      <c r="G23" s="21"/>
      <c r="H23" s="21"/>
      <c r="I23" s="21"/>
      <c r="J23" s="21"/>
      <c r="K23" s="21"/>
      <c r="L23" s="21"/>
      <c r="M23" s="165" t="str">
        <f>VLOOKUP($I$3,'Back Data'!$A$2:$R$12,14,FALSE)</f>
        <v>8100 *</v>
      </c>
      <c r="N23" s="166"/>
      <c r="O23" s="166"/>
      <c r="P23" s="166"/>
      <c r="Q23" s="167"/>
      <c r="R23" s="21"/>
      <c r="S23" s="21" t="s">
        <v>36</v>
      </c>
      <c r="T23" s="21"/>
      <c r="U23" s="21"/>
      <c r="V23" s="21"/>
      <c r="W23" s="21"/>
      <c r="X23" s="21"/>
      <c r="Y23" s="21"/>
      <c r="Z23" s="21"/>
      <c r="AA23" s="144" t="str">
        <f>VLOOKUP($I$3,'Back Data'!$A$2:$R$12,15,FALSE)</f>
        <v>Per unit Rs. 16/-</v>
      </c>
      <c r="AB23" s="145"/>
      <c r="AC23" s="145"/>
      <c r="AD23" s="145"/>
      <c r="AE23" s="145"/>
      <c r="AF23" s="145"/>
      <c r="AG23" s="145"/>
      <c r="AH23" s="146"/>
      <c r="AI23" s="22"/>
      <c r="AJ23" s="1"/>
    </row>
    <row r="24" spans="1:36" ht="6.95" customHeight="1">
      <c r="A24" s="1"/>
      <c r="B24" s="23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2"/>
      <c r="AJ24" s="1"/>
    </row>
    <row r="25" spans="1:36">
      <c r="A25" s="1"/>
      <c r="B25" s="23"/>
      <c r="C25" s="21" t="s">
        <v>21</v>
      </c>
      <c r="D25" s="21"/>
      <c r="E25" s="21"/>
      <c r="F25" s="21"/>
      <c r="G25" s="21"/>
      <c r="H25" s="21"/>
      <c r="I25" s="21"/>
      <c r="J25" s="21"/>
      <c r="K25" s="21"/>
      <c r="L25" s="21"/>
      <c r="M25" s="144" t="str">
        <f>VLOOKUP($I$3,'Back Data'!$A$2:$R$12,16,FALSE)</f>
        <v>Active</v>
      </c>
      <c r="N25" s="145"/>
      <c r="O25" s="145"/>
      <c r="P25" s="145"/>
      <c r="Q25" s="146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2"/>
      <c r="AJ25" s="1"/>
    </row>
    <row r="26" spans="1:36" s="8" customFormat="1" ht="6.95" customHeight="1">
      <c r="A26" s="1"/>
      <c r="B26" s="23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30"/>
      <c r="N26" s="30"/>
      <c r="O26" s="30"/>
      <c r="P26" s="30"/>
      <c r="Q26" s="30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2"/>
      <c r="AJ26" s="1"/>
    </row>
    <row r="27" spans="1:36">
      <c r="A27" s="1"/>
      <c r="B27" s="23"/>
      <c r="C27" s="21" t="s">
        <v>61</v>
      </c>
      <c r="D27" s="21"/>
      <c r="E27" s="21"/>
      <c r="F27" s="21"/>
      <c r="G27" s="21"/>
      <c r="H27" s="21"/>
      <c r="I27" s="21"/>
      <c r="J27" s="21"/>
      <c r="K27" s="21"/>
      <c r="L27" s="21"/>
      <c r="M27" s="185" t="str">
        <f>VLOOKUP($I$3,'Back Data'!$A$2:$R$12,17,FALSE)</f>
        <v>-</v>
      </c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7"/>
      <c r="AI27" s="22"/>
      <c r="AJ27" s="1"/>
    </row>
    <row r="28" spans="1:36">
      <c r="A28" s="1"/>
      <c r="B28" s="23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188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90"/>
      <c r="AI28" s="22"/>
      <c r="AJ28" s="1"/>
    </row>
    <row r="29" spans="1:36" s="48" customFormat="1" ht="12.75">
      <c r="A29" s="43"/>
      <c r="B29" s="44"/>
      <c r="C29" s="45" t="s">
        <v>63</v>
      </c>
      <c r="D29" s="45"/>
      <c r="E29" s="45"/>
      <c r="F29" s="45"/>
      <c r="G29" s="45"/>
      <c r="H29" s="45"/>
      <c r="I29" s="45"/>
      <c r="J29" s="45"/>
      <c r="K29" s="45"/>
      <c r="L29" s="45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7"/>
      <c r="AJ29" s="43"/>
    </row>
    <row r="30" spans="1:36" ht="6.95" customHeight="1" thickBot="1">
      <c r="A30" s="1"/>
      <c r="B30" s="23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2"/>
      <c r="AJ30" s="1"/>
    </row>
    <row r="31" spans="1:36" ht="16.5" thickTop="1" thickBot="1">
      <c r="A31" s="1"/>
      <c r="B31" s="23"/>
      <c r="C31" s="103" t="s">
        <v>84</v>
      </c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5"/>
      <c r="AI31" s="22"/>
      <c r="AJ31" s="1"/>
    </row>
    <row r="32" spans="1:36" ht="6.95" customHeight="1" thickTop="1">
      <c r="A32" s="1"/>
      <c r="B32" s="2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22"/>
      <c r="AJ32" s="1"/>
    </row>
    <row r="33" spans="1:36" ht="15" customHeight="1">
      <c r="A33" s="1"/>
      <c r="B33" s="23"/>
      <c r="C33" s="178" t="s">
        <v>37</v>
      </c>
      <c r="D33" s="179"/>
      <c r="E33" s="178" t="s">
        <v>38</v>
      </c>
      <c r="F33" s="179"/>
      <c r="G33" s="179"/>
      <c r="H33" s="179"/>
      <c r="I33" s="184"/>
      <c r="J33" s="180" t="s">
        <v>51</v>
      </c>
      <c r="K33" s="181"/>
      <c r="L33" s="181"/>
      <c r="M33" s="181"/>
      <c r="N33" s="182"/>
      <c r="O33" s="180" t="s">
        <v>52</v>
      </c>
      <c r="P33" s="181"/>
      <c r="Q33" s="181"/>
      <c r="R33" s="181"/>
      <c r="S33" s="182"/>
      <c r="T33" s="183" t="s">
        <v>53</v>
      </c>
      <c r="U33" s="183"/>
      <c r="V33" s="183"/>
      <c r="W33" s="183"/>
      <c r="X33" s="192" t="s">
        <v>64</v>
      </c>
      <c r="Y33" s="192"/>
      <c r="Z33" s="192"/>
      <c r="AA33" s="192"/>
      <c r="AB33" s="192"/>
      <c r="AC33" s="34" t="s">
        <v>54</v>
      </c>
      <c r="AD33" s="35"/>
      <c r="AE33" s="35"/>
      <c r="AF33" s="35"/>
      <c r="AG33" s="35"/>
      <c r="AH33" s="36"/>
      <c r="AI33" s="22"/>
      <c r="AJ33" s="1"/>
    </row>
    <row r="34" spans="1:36" ht="15" customHeight="1">
      <c r="A34" s="1"/>
      <c r="B34" s="23"/>
      <c r="C34" s="176">
        <v>1</v>
      </c>
      <c r="D34" s="177"/>
      <c r="E34" s="131" t="s">
        <v>39</v>
      </c>
      <c r="F34" s="132"/>
      <c r="G34" s="132"/>
      <c r="H34" s="132"/>
      <c r="I34" s="132"/>
      <c r="J34" s="135">
        <f>VLOOKUP($I$3,Rent!$B$7:$N$17,2,FALSE)</f>
        <v>140000</v>
      </c>
      <c r="K34" s="136"/>
      <c r="L34" s="136"/>
      <c r="M34" s="136"/>
      <c r="N34" s="136"/>
      <c r="O34" s="133">
        <f>VLOOKUP($I$3,Rent!$B$20:$N$30,2,FALSE)</f>
        <v>17304</v>
      </c>
      <c r="P34" s="134"/>
      <c r="Q34" s="134"/>
      <c r="R34" s="134"/>
      <c r="S34" s="134"/>
      <c r="T34" s="135">
        <f>VLOOKUP($I$3,Rent!$B$33:$N$43,2,FALSE)</f>
        <v>8100</v>
      </c>
      <c r="U34" s="136"/>
      <c r="V34" s="136"/>
      <c r="W34" s="137"/>
      <c r="X34" s="135">
        <f>VLOOKUP($I$3,Rent!$B$46:$N$56,2,FALSE)</f>
        <v>1001</v>
      </c>
      <c r="Y34" s="136"/>
      <c r="Z34" s="136"/>
      <c r="AA34" s="136"/>
      <c r="AB34" s="137"/>
      <c r="AC34" s="193">
        <f>SUM(J34:AB34)</f>
        <v>166405</v>
      </c>
      <c r="AD34" s="194"/>
      <c r="AE34" s="194"/>
      <c r="AF34" s="194"/>
      <c r="AG34" s="194"/>
      <c r="AH34" s="195"/>
      <c r="AI34" s="22"/>
      <c r="AJ34" s="1"/>
    </row>
    <row r="35" spans="1:36" ht="15" customHeight="1">
      <c r="A35" s="1"/>
      <c r="B35" s="23"/>
      <c r="C35" s="110">
        <f>C34+1</f>
        <v>2</v>
      </c>
      <c r="D35" s="111"/>
      <c r="E35" s="131" t="s">
        <v>40</v>
      </c>
      <c r="F35" s="132"/>
      <c r="G35" s="132"/>
      <c r="H35" s="132"/>
      <c r="I35" s="132"/>
      <c r="J35" s="106">
        <f>VLOOKUP($I$3,Rent!$B$7:$N$17,3,FALSE)</f>
        <v>140000</v>
      </c>
      <c r="K35" s="107"/>
      <c r="L35" s="107"/>
      <c r="M35" s="107"/>
      <c r="N35" s="107"/>
      <c r="O35" s="114">
        <f>VLOOKUP($I$3,Rent!$B$20:$N$30,3,FALSE)</f>
        <v>17304</v>
      </c>
      <c r="P35" s="115"/>
      <c r="Q35" s="115"/>
      <c r="R35" s="115"/>
      <c r="S35" s="115"/>
      <c r="T35" s="106">
        <f>VLOOKUP($I$3,Rent!$B$33:$N$43,3,FALSE)</f>
        <v>8100</v>
      </c>
      <c r="U35" s="107"/>
      <c r="V35" s="107"/>
      <c r="W35" s="124"/>
      <c r="X35" s="106">
        <f>VLOOKUP($I$3,Rent!$B$46:$N$56,3,FALSE)</f>
        <v>1001</v>
      </c>
      <c r="Y35" s="107"/>
      <c r="Z35" s="107"/>
      <c r="AA35" s="107"/>
      <c r="AB35" s="124"/>
      <c r="AC35" s="118">
        <f t="shared" ref="AC35:AC45" si="0">SUM(J35:AB35)</f>
        <v>166405</v>
      </c>
      <c r="AD35" s="119"/>
      <c r="AE35" s="119"/>
      <c r="AF35" s="119"/>
      <c r="AG35" s="119"/>
      <c r="AH35" s="120"/>
      <c r="AI35" s="22"/>
      <c r="AJ35" s="1"/>
    </row>
    <row r="36" spans="1:36" ht="15" customHeight="1">
      <c r="A36" s="1"/>
      <c r="B36" s="23"/>
      <c r="C36" s="110">
        <f t="shared" ref="C36:C43" si="1">C35+1</f>
        <v>3</v>
      </c>
      <c r="D36" s="111"/>
      <c r="E36" s="131" t="s">
        <v>41</v>
      </c>
      <c r="F36" s="132"/>
      <c r="G36" s="132"/>
      <c r="H36" s="132"/>
      <c r="I36" s="132"/>
      <c r="J36" s="106">
        <f>VLOOKUP($I$3,Rent!$B$7:$N$17,4,FALSE)</f>
        <v>140000</v>
      </c>
      <c r="K36" s="107"/>
      <c r="L36" s="107"/>
      <c r="M36" s="107"/>
      <c r="N36" s="107"/>
      <c r="O36" s="114">
        <f>VLOOKUP($I$3,Rent!$B$20:$N$30,4,FALSE)</f>
        <v>17304</v>
      </c>
      <c r="P36" s="115"/>
      <c r="Q36" s="115"/>
      <c r="R36" s="115"/>
      <c r="S36" s="115"/>
      <c r="T36" s="106">
        <f>VLOOKUP($I$3,Rent!$B$33:$N$43,4,FALSE)</f>
        <v>8100</v>
      </c>
      <c r="U36" s="107"/>
      <c r="V36" s="107"/>
      <c r="W36" s="124"/>
      <c r="X36" s="106">
        <f>VLOOKUP($I$3,Rent!$B$46:$N$56,4,FALSE)</f>
        <v>1001</v>
      </c>
      <c r="Y36" s="107"/>
      <c r="Z36" s="107"/>
      <c r="AA36" s="107"/>
      <c r="AB36" s="124"/>
      <c r="AC36" s="118">
        <f t="shared" si="0"/>
        <v>166405</v>
      </c>
      <c r="AD36" s="119"/>
      <c r="AE36" s="119"/>
      <c r="AF36" s="119"/>
      <c r="AG36" s="119"/>
      <c r="AH36" s="120"/>
      <c r="AI36" s="22"/>
      <c r="AJ36" s="1"/>
    </row>
    <row r="37" spans="1:36">
      <c r="A37" s="1"/>
      <c r="B37" s="23"/>
      <c r="C37" s="110">
        <f t="shared" si="1"/>
        <v>4</v>
      </c>
      <c r="D37" s="111"/>
      <c r="E37" s="131" t="s">
        <v>42</v>
      </c>
      <c r="F37" s="132"/>
      <c r="G37" s="132"/>
      <c r="H37" s="132"/>
      <c r="I37" s="132"/>
      <c r="J37" s="106">
        <f>VLOOKUP($I$3,Rent!$B$7:$N$17,5,FALSE)</f>
        <v>140000</v>
      </c>
      <c r="K37" s="107"/>
      <c r="L37" s="107"/>
      <c r="M37" s="107"/>
      <c r="N37" s="107"/>
      <c r="O37" s="114">
        <f>VLOOKUP($I$3,Rent!$B$20:$N$30,5,FALSE)</f>
        <v>17304</v>
      </c>
      <c r="P37" s="115"/>
      <c r="Q37" s="115"/>
      <c r="R37" s="115"/>
      <c r="S37" s="115"/>
      <c r="T37" s="106">
        <f>VLOOKUP($I$3,Rent!$B$33:$N$43,5,FALSE)</f>
        <v>8100</v>
      </c>
      <c r="U37" s="107"/>
      <c r="V37" s="107"/>
      <c r="W37" s="124"/>
      <c r="X37" s="106">
        <f>VLOOKUP($I$3,Rent!$B$46:$N$56,5,FALSE)</f>
        <v>1001</v>
      </c>
      <c r="Y37" s="107"/>
      <c r="Z37" s="107"/>
      <c r="AA37" s="107"/>
      <c r="AB37" s="124"/>
      <c r="AC37" s="118">
        <f t="shared" si="0"/>
        <v>166405</v>
      </c>
      <c r="AD37" s="119"/>
      <c r="AE37" s="119"/>
      <c r="AF37" s="119"/>
      <c r="AG37" s="119"/>
      <c r="AH37" s="120"/>
      <c r="AI37" s="22"/>
      <c r="AJ37" s="1"/>
    </row>
    <row r="38" spans="1:36">
      <c r="A38" s="1"/>
      <c r="B38" s="23"/>
      <c r="C38" s="110">
        <f t="shared" si="1"/>
        <v>5</v>
      </c>
      <c r="D38" s="111"/>
      <c r="E38" s="131" t="s">
        <v>43</v>
      </c>
      <c r="F38" s="132"/>
      <c r="G38" s="132"/>
      <c r="H38" s="132"/>
      <c r="I38" s="132"/>
      <c r="J38" s="106">
        <f>VLOOKUP($I$3,Rent!$B$7:$N$17,6,FALSE)</f>
        <v>140000</v>
      </c>
      <c r="K38" s="107"/>
      <c r="L38" s="107"/>
      <c r="M38" s="107"/>
      <c r="N38" s="107"/>
      <c r="O38" s="114">
        <f>VLOOKUP($I$3,Rent!$B$20:$N$30,6,FALSE)</f>
        <v>17304</v>
      </c>
      <c r="P38" s="115"/>
      <c r="Q38" s="115"/>
      <c r="R38" s="115"/>
      <c r="S38" s="115"/>
      <c r="T38" s="106">
        <f>VLOOKUP($I$3,Rent!$B$33:$N$43,6,FALSE)</f>
        <v>8100</v>
      </c>
      <c r="U38" s="107"/>
      <c r="V38" s="107"/>
      <c r="W38" s="124"/>
      <c r="X38" s="106">
        <f>VLOOKUP($I$3,Rent!$B$46:$N$56,6,FALSE)</f>
        <v>1001</v>
      </c>
      <c r="Y38" s="107"/>
      <c r="Z38" s="107"/>
      <c r="AA38" s="107"/>
      <c r="AB38" s="124"/>
      <c r="AC38" s="118">
        <f t="shared" si="0"/>
        <v>166405</v>
      </c>
      <c r="AD38" s="119"/>
      <c r="AE38" s="119"/>
      <c r="AF38" s="119"/>
      <c r="AG38" s="119"/>
      <c r="AH38" s="120"/>
      <c r="AI38" s="22"/>
      <c r="AJ38" s="1"/>
    </row>
    <row r="39" spans="1:36">
      <c r="A39" s="1"/>
      <c r="B39" s="23"/>
      <c r="C39" s="110">
        <f t="shared" si="1"/>
        <v>6</v>
      </c>
      <c r="D39" s="111"/>
      <c r="E39" s="131" t="s">
        <v>44</v>
      </c>
      <c r="F39" s="132"/>
      <c r="G39" s="132"/>
      <c r="H39" s="132"/>
      <c r="I39" s="132"/>
      <c r="J39" s="106">
        <f>VLOOKUP($I$3,Rent!$B$7:$N$17,7,FALSE)</f>
        <v>140000</v>
      </c>
      <c r="K39" s="107"/>
      <c r="L39" s="107"/>
      <c r="M39" s="107"/>
      <c r="N39" s="107"/>
      <c r="O39" s="114">
        <f>VLOOKUP($I$3,Rent!$B$20:$N$30,7,FALSE)</f>
        <v>17304</v>
      </c>
      <c r="P39" s="115"/>
      <c r="Q39" s="115"/>
      <c r="R39" s="115"/>
      <c r="S39" s="115"/>
      <c r="T39" s="106">
        <f>VLOOKUP($I$3,Rent!$B$33:$N$43,7,FALSE)</f>
        <v>8100</v>
      </c>
      <c r="U39" s="107"/>
      <c r="V39" s="107"/>
      <c r="W39" s="124"/>
      <c r="X39" s="106">
        <f>VLOOKUP($I$3,Rent!$B$46:$N$56,7,FALSE)</f>
        <v>1001</v>
      </c>
      <c r="Y39" s="107"/>
      <c r="Z39" s="107"/>
      <c r="AA39" s="107"/>
      <c r="AB39" s="124"/>
      <c r="AC39" s="118">
        <f t="shared" si="0"/>
        <v>166405</v>
      </c>
      <c r="AD39" s="119"/>
      <c r="AE39" s="119"/>
      <c r="AF39" s="119"/>
      <c r="AG39" s="119"/>
      <c r="AH39" s="120"/>
      <c r="AI39" s="22"/>
      <c r="AJ39" s="1"/>
    </row>
    <row r="40" spans="1:36">
      <c r="A40" s="1"/>
      <c r="B40" s="23"/>
      <c r="C40" s="110">
        <f t="shared" si="1"/>
        <v>7</v>
      </c>
      <c r="D40" s="111"/>
      <c r="E40" s="131" t="s">
        <v>45</v>
      </c>
      <c r="F40" s="132"/>
      <c r="G40" s="132"/>
      <c r="H40" s="132"/>
      <c r="I40" s="132"/>
      <c r="J40" s="106">
        <f>VLOOKUP($I$3,Rent!$B$7:$N$17,8,FALSE)</f>
        <v>140000</v>
      </c>
      <c r="K40" s="107"/>
      <c r="L40" s="107"/>
      <c r="M40" s="107"/>
      <c r="N40" s="107"/>
      <c r="O40" s="114">
        <f>VLOOKUP($I$3,Rent!$B$20:$N$30,8,FALSE)</f>
        <v>17304</v>
      </c>
      <c r="P40" s="115"/>
      <c r="Q40" s="115"/>
      <c r="R40" s="115"/>
      <c r="S40" s="115"/>
      <c r="T40" s="106">
        <f>VLOOKUP($I$3,Rent!$B$33:$N$43,8,FALSE)</f>
        <v>8100</v>
      </c>
      <c r="U40" s="107"/>
      <c r="V40" s="107"/>
      <c r="W40" s="124"/>
      <c r="X40" s="106">
        <f>VLOOKUP($I$3,Rent!$B$46:$N$56,8,FALSE)</f>
        <v>1001</v>
      </c>
      <c r="Y40" s="107"/>
      <c r="Z40" s="107"/>
      <c r="AA40" s="107"/>
      <c r="AB40" s="124"/>
      <c r="AC40" s="118">
        <f t="shared" si="0"/>
        <v>166405</v>
      </c>
      <c r="AD40" s="119"/>
      <c r="AE40" s="119"/>
      <c r="AF40" s="119"/>
      <c r="AG40" s="119"/>
      <c r="AH40" s="120"/>
      <c r="AI40" s="22"/>
      <c r="AJ40" s="1"/>
    </row>
    <row r="41" spans="1:36">
      <c r="A41" s="1"/>
      <c r="B41" s="23"/>
      <c r="C41" s="110">
        <f t="shared" si="1"/>
        <v>8</v>
      </c>
      <c r="D41" s="111"/>
      <c r="E41" s="125" t="s">
        <v>46</v>
      </c>
      <c r="F41" s="126"/>
      <c r="G41" s="126"/>
      <c r="H41" s="126"/>
      <c r="I41" s="126"/>
      <c r="J41" s="106">
        <f>VLOOKUP($I$3,Rent!$B$7:$N$17,9,FALSE)</f>
        <v>140000</v>
      </c>
      <c r="K41" s="107"/>
      <c r="L41" s="107"/>
      <c r="M41" s="107"/>
      <c r="N41" s="107"/>
      <c r="O41" s="114">
        <f>VLOOKUP($I$3,Rent!$B$20:$N$30,9,FALSE)</f>
        <v>17304</v>
      </c>
      <c r="P41" s="115"/>
      <c r="Q41" s="115"/>
      <c r="R41" s="115"/>
      <c r="S41" s="115"/>
      <c r="T41" s="106">
        <f>VLOOKUP($I$3,Rent!$B$33:$N$43,9,FALSE)</f>
        <v>8100</v>
      </c>
      <c r="U41" s="107"/>
      <c r="V41" s="107"/>
      <c r="W41" s="124"/>
      <c r="X41" s="106">
        <f>VLOOKUP($I$3,Rent!$B$46:$N$56,9,FALSE)</f>
        <v>1001</v>
      </c>
      <c r="Y41" s="107"/>
      <c r="Z41" s="107"/>
      <c r="AA41" s="107"/>
      <c r="AB41" s="124"/>
      <c r="AC41" s="118">
        <f t="shared" si="0"/>
        <v>166405</v>
      </c>
      <c r="AD41" s="119"/>
      <c r="AE41" s="119"/>
      <c r="AF41" s="119"/>
      <c r="AG41" s="119"/>
      <c r="AH41" s="120"/>
      <c r="AI41" s="22"/>
      <c r="AJ41" s="1"/>
    </row>
    <row r="42" spans="1:36">
      <c r="A42" s="1"/>
      <c r="B42" s="23"/>
      <c r="C42" s="110">
        <f t="shared" si="1"/>
        <v>9</v>
      </c>
      <c r="D42" s="111"/>
      <c r="E42" s="125" t="s">
        <v>47</v>
      </c>
      <c r="F42" s="126"/>
      <c r="G42" s="126"/>
      <c r="H42" s="126"/>
      <c r="I42" s="127"/>
      <c r="J42" s="106">
        <f>VLOOKUP($I$3,Rent!$B$7:$N$17,10,FALSE)</f>
        <v>140000</v>
      </c>
      <c r="K42" s="107"/>
      <c r="L42" s="107"/>
      <c r="M42" s="107"/>
      <c r="N42" s="107"/>
      <c r="O42" s="114">
        <f>VLOOKUP($I$3,Rent!$B$20:$N$30,10,FALSE)</f>
        <v>17304</v>
      </c>
      <c r="P42" s="115"/>
      <c r="Q42" s="115"/>
      <c r="R42" s="115"/>
      <c r="S42" s="115"/>
      <c r="T42" s="106">
        <f>VLOOKUP($I$3,Rent!$B$33:$N$43,10,FALSE)</f>
        <v>8100</v>
      </c>
      <c r="U42" s="107"/>
      <c r="V42" s="107"/>
      <c r="W42" s="124"/>
      <c r="X42" s="106">
        <f>VLOOKUP($I$3,Rent!$B$46:$N$56,10,FALSE)</f>
        <v>1001</v>
      </c>
      <c r="Y42" s="107"/>
      <c r="Z42" s="107"/>
      <c r="AA42" s="107"/>
      <c r="AB42" s="124"/>
      <c r="AC42" s="118">
        <f t="shared" si="0"/>
        <v>166405</v>
      </c>
      <c r="AD42" s="119"/>
      <c r="AE42" s="119"/>
      <c r="AF42" s="119"/>
      <c r="AG42" s="119"/>
      <c r="AH42" s="120"/>
      <c r="AI42" s="22"/>
      <c r="AJ42" s="1"/>
    </row>
    <row r="43" spans="1:36">
      <c r="A43" s="1"/>
      <c r="B43" s="23"/>
      <c r="C43" s="110">
        <f t="shared" si="1"/>
        <v>10</v>
      </c>
      <c r="D43" s="111"/>
      <c r="E43" s="125" t="s">
        <v>48</v>
      </c>
      <c r="F43" s="126"/>
      <c r="G43" s="126"/>
      <c r="H43" s="126"/>
      <c r="I43" s="127"/>
      <c r="J43" s="106">
        <f>VLOOKUP($I$3,Rent!$B$7:$N$17,11,FALSE)</f>
        <v>140000</v>
      </c>
      <c r="K43" s="107"/>
      <c r="L43" s="107"/>
      <c r="M43" s="107"/>
      <c r="N43" s="107"/>
      <c r="O43" s="114">
        <f>VLOOKUP($I$3,Rent!$B$20:$N$30,11,FALSE)</f>
        <v>17304</v>
      </c>
      <c r="P43" s="115"/>
      <c r="Q43" s="115"/>
      <c r="R43" s="115"/>
      <c r="S43" s="115"/>
      <c r="T43" s="106">
        <f>VLOOKUP($I$3,Rent!$B$33:$N$43,11,FALSE)</f>
        <v>8100</v>
      </c>
      <c r="U43" s="107"/>
      <c r="V43" s="107"/>
      <c r="W43" s="124"/>
      <c r="X43" s="106">
        <f>VLOOKUP($I$3,Rent!$B$46:$N$56,11,FALSE)</f>
        <v>1001</v>
      </c>
      <c r="Y43" s="107"/>
      <c r="Z43" s="107"/>
      <c r="AA43" s="107"/>
      <c r="AB43" s="124"/>
      <c r="AC43" s="118">
        <f t="shared" si="0"/>
        <v>166405</v>
      </c>
      <c r="AD43" s="119"/>
      <c r="AE43" s="119"/>
      <c r="AF43" s="119"/>
      <c r="AG43" s="119"/>
      <c r="AH43" s="120"/>
      <c r="AI43" s="22"/>
      <c r="AJ43" s="1"/>
    </row>
    <row r="44" spans="1:36">
      <c r="A44" s="1"/>
      <c r="B44" s="23"/>
      <c r="C44" s="110">
        <f t="shared" ref="C44" si="2">C43+1</f>
        <v>11</v>
      </c>
      <c r="D44" s="111"/>
      <c r="E44" s="125" t="s">
        <v>49</v>
      </c>
      <c r="F44" s="126"/>
      <c r="G44" s="126"/>
      <c r="H44" s="126"/>
      <c r="I44" s="127"/>
      <c r="J44" s="106">
        <f>VLOOKUP($I$3,Rent!$B$7:$N$17,12,FALSE)</f>
        <v>140000</v>
      </c>
      <c r="K44" s="107"/>
      <c r="L44" s="107"/>
      <c r="M44" s="107"/>
      <c r="N44" s="107"/>
      <c r="O44" s="114">
        <f>VLOOKUP($I$3,Rent!$B$20:$N$30,12,FALSE)</f>
        <v>17304</v>
      </c>
      <c r="P44" s="115"/>
      <c r="Q44" s="115"/>
      <c r="R44" s="115"/>
      <c r="S44" s="115"/>
      <c r="T44" s="106">
        <f>VLOOKUP($I$3,Rent!$B$33:$N$43,12,FALSE)</f>
        <v>8100</v>
      </c>
      <c r="U44" s="107"/>
      <c r="V44" s="107"/>
      <c r="W44" s="124"/>
      <c r="X44" s="106">
        <f>VLOOKUP($I$3,Rent!$B$46:$N$56,12,FALSE)</f>
        <v>1001</v>
      </c>
      <c r="Y44" s="107"/>
      <c r="Z44" s="107"/>
      <c r="AA44" s="107"/>
      <c r="AB44" s="124"/>
      <c r="AC44" s="118">
        <f t="shared" si="0"/>
        <v>166405</v>
      </c>
      <c r="AD44" s="119"/>
      <c r="AE44" s="119"/>
      <c r="AF44" s="119"/>
      <c r="AG44" s="119"/>
      <c r="AH44" s="120"/>
      <c r="AI44" s="22"/>
      <c r="AJ44" s="1"/>
    </row>
    <row r="45" spans="1:36">
      <c r="A45" s="1"/>
      <c r="B45" s="23"/>
      <c r="C45" s="112">
        <f t="shared" ref="C45" si="3">C44+1</f>
        <v>12</v>
      </c>
      <c r="D45" s="113"/>
      <c r="E45" s="128" t="s">
        <v>50</v>
      </c>
      <c r="F45" s="129"/>
      <c r="G45" s="129"/>
      <c r="H45" s="129"/>
      <c r="I45" s="130"/>
      <c r="J45" s="108">
        <f>VLOOKUP($I$3,Rent!$B$7:$N$17,13,FALSE)</f>
        <v>140000</v>
      </c>
      <c r="K45" s="109"/>
      <c r="L45" s="109"/>
      <c r="M45" s="109"/>
      <c r="N45" s="109"/>
      <c r="O45" s="116">
        <f>VLOOKUP($I$3,Rent!$B$20:$N$30,13,FALSE)</f>
        <v>17304</v>
      </c>
      <c r="P45" s="117"/>
      <c r="Q45" s="117"/>
      <c r="R45" s="117"/>
      <c r="S45" s="117"/>
      <c r="T45" s="108">
        <f>VLOOKUP($I$3,Rent!$B$33:$N$43,13,FALSE)</f>
        <v>8100</v>
      </c>
      <c r="U45" s="109"/>
      <c r="V45" s="109"/>
      <c r="W45" s="191"/>
      <c r="X45" s="108">
        <f>VLOOKUP($I$3,Rent!$B$46:$N$56,13,FALSE)</f>
        <v>1001</v>
      </c>
      <c r="Y45" s="109"/>
      <c r="Z45" s="109"/>
      <c r="AA45" s="109"/>
      <c r="AB45" s="191"/>
      <c r="AC45" s="121">
        <f t="shared" si="0"/>
        <v>166405</v>
      </c>
      <c r="AD45" s="122"/>
      <c r="AE45" s="122"/>
      <c r="AF45" s="122"/>
      <c r="AG45" s="122"/>
      <c r="AH45" s="123"/>
      <c r="AI45" s="22"/>
      <c r="AJ45" s="1"/>
    </row>
    <row r="46" spans="1:36" ht="6.95" customHeight="1">
      <c r="A46" s="1"/>
      <c r="B46" s="23"/>
      <c r="C46" s="24"/>
      <c r="D46" s="24"/>
      <c r="E46" s="26"/>
      <c r="F46" s="26"/>
      <c r="G46" s="26"/>
      <c r="H46" s="26"/>
      <c r="I46" s="26"/>
      <c r="J46" s="26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2"/>
      <c r="AJ46" s="1"/>
    </row>
    <row r="47" spans="1:36" ht="6.95" customHeight="1">
      <c r="A47" s="1"/>
      <c r="B47" s="23"/>
      <c r="C47" s="24"/>
      <c r="D47" s="24"/>
      <c r="E47" s="26"/>
      <c r="F47" s="26"/>
      <c r="G47" s="26"/>
      <c r="H47" s="26"/>
      <c r="I47" s="26"/>
      <c r="J47" s="26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2"/>
      <c r="AJ47" s="1"/>
    </row>
    <row r="48" spans="1:36" ht="6.95" customHeight="1" thickBot="1">
      <c r="A48" s="1"/>
      <c r="B48" s="23"/>
      <c r="C48" s="24"/>
      <c r="D48" s="24"/>
      <c r="E48" s="26"/>
      <c r="F48" s="26"/>
      <c r="G48" s="26"/>
      <c r="H48" s="26"/>
      <c r="I48" s="26"/>
      <c r="J48" s="26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2"/>
      <c r="AJ48" s="1"/>
    </row>
    <row r="49" spans="1:36" ht="16.5" thickTop="1" thickBot="1">
      <c r="A49" s="1"/>
      <c r="B49" s="23"/>
      <c r="C49" s="103" t="s">
        <v>57</v>
      </c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5"/>
      <c r="AI49" s="22"/>
      <c r="AJ49" s="1"/>
    </row>
    <row r="50" spans="1:36" ht="6.95" customHeight="1" thickTop="1">
      <c r="A50" s="1"/>
      <c r="B50" s="23"/>
      <c r="C50" s="24"/>
      <c r="D50" s="24"/>
      <c r="E50" s="26"/>
      <c r="F50" s="26"/>
      <c r="G50" s="26"/>
      <c r="H50" s="26"/>
      <c r="I50" s="26"/>
      <c r="J50" s="26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2"/>
      <c r="AJ50" s="1"/>
    </row>
    <row r="51" spans="1:36">
      <c r="A51" s="1"/>
      <c r="B51" s="23"/>
      <c r="C51" s="24" t="s">
        <v>71</v>
      </c>
      <c r="D51" s="24"/>
      <c r="E51" s="144" t="str">
        <f>VLOOKUP($I$3,'Back Data'!$A$2:$R$12,18,FALSE)</f>
        <v>-</v>
      </c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6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2"/>
      <c r="AJ51" s="1"/>
    </row>
    <row r="52" spans="1:36" ht="15.75" thickBot="1">
      <c r="A52" s="1"/>
      <c r="B52" s="37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27"/>
      <c r="AJ52" s="1"/>
    </row>
    <row r="53" spans="1:36">
      <c r="A53" s="1"/>
      <c r="B53" s="1" t="s">
        <v>123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60" t="s">
        <v>86</v>
      </c>
      <c r="AJ53" s="1"/>
    </row>
  </sheetData>
  <sheetProtection password="F311" sheet="1" objects="1" scenarios="1" selectLockedCells="1"/>
  <mergeCells count="116">
    <mergeCell ref="E51:U51"/>
    <mergeCell ref="M27:AH28"/>
    <mergeCell ref="T41:W41"/>
    <mergeCell ref="T42:W42"/>
    <mergeCell ref="T43:W43"/>
    <mergeCell ref="T44:W44"/>
    <mergeCell ref="T45:W45"/>
    <mergeCell ref="X33:AB33"/>
    <mergeCell ref="AC39:AH39"/>
    <mergeCell ref="AC40:AH40"/>
    <mergeCell ref="AC41:AH41"/>
    <mergeCell ref="AC42:AH42"/>
    <mergeCell ref="AC43:AH43"/>
    <mergeCell ref="AC34:AH34"/>
    <mergeCell ref="AC35:AH35"/>
    <mergeCell ref="AC36:AH36"/>
    <mergeCell ref="X44:AB44"/>
    <mergeCell ref="X45:AB45"/>
    <mergeCell ref="X35:AB35"/>
    <mergeCell ref="X36:AB36"/>
    <mergeCell ref="X39:AB39"/>
    <mergeCell ref="X40:AB40"/>
    <mergeCell ref="X41:AB41"/>
    <mergeCell ref="X42:AB42"/>
    <mergeCell ref="AF1:AI1"/>
    <mergeCell ref="T1:AE1"/>
    <mergeCell ref="X37:AB37"/>
    <mergeCell ref="X38:AB38"/>
    <mergeCell ref="C3:H3"/>
    <mergeCell ref="C34:D34"/>
    <mergeCell ref="E42:I42"/>
    <mergeCell ref="E43:I43"/>
    <mergeCell ref="AC37:AH37"/>
    <mergeCell ref="AC38:AH38"/>
    <mergeCell ref="C31:AH31"/>
    <mergeCell ref="C33:D33"/>
    <mergeCell ref="J33:N33"/>
    <mergeCell ref="O33:S33"/>
    <mergeCell ref="T33:W33"/>
    <mergeCell ref="T34:W34"/>
    <mergeCell ref="T35:W35"/>
    <mergeCell ref="T36:W36"/>
    <mergeCell ref="T37:W37"/>
    <mergeCell ref="T38:W38"/>
    <mergeCell ref="O42:S42"/>
    <mergeCell ref="E33:I33"/>
    <mergeCell ref="E34:I34"/>
    <mergeCell ref="X43:AB43"/>
    <mergeCell ref="X34:AB34"/>
    <mergeCell ref="I3:R3"/>
    <mergeCell ref="W8:AA8"/>
    <mergeCell ref="AA23:AH23"/>
    <mergeCell ref="M25:Q25"/>
    <mergeCell ref="W10:AH10"/>
    <mergeCell ref="K12:AH12"/>
    <mergeCell ref="M21:Q21"/>
    <mergeCell ref="Y17:AH17"/>
    <mergeCell ref="AA21:AH21"/>
    <mergeCell ref="AA19:AH19"/>
    <mergeCell ref="M19:Q19"/>
    <mergeCell ref="M23:Q23"/>
    <mergeCell ref="M17:Q17"/>
    <mergeCell ref="Y3:AH3"/>
    <mergeCell ref="V3:X3"/>
    <mergeCell ref="K8:R8"/>
    <mergeCell ref="C6:AH6"/>
    <mergeCell ref="C15:AH15"/>
    <mergeCell ref="K10:P10"/>
    <mergeCell ref="E44:I44"/>
    <mergeCell ref="E45:I45"/>
    <mergeCell ref="E40:I40"/>
    <mergeCell ref="E41:I41"/>
    <mergeCell ref="J40:N40"/>
    <mergeCell ref="J41:N41"/>
    <mergeCell ref="C41:D41"/>
    <mergeCell ref="O34:S34"/>
    <mergeCell ref="O35:S35"/>
    <mergeCell ref="O36:S36"/>
    <mergeCell ref="O37:S37"/>
    <mergeCell ref="O38:S38"/>
    <mergeCell ref="O39:S39"/>
    <mergeCell ref="O40:S40"/>
    <mergeCell ref="J43:N43"/>
    <mergeCell ref="J44:N44"/>
    <mergeCell ref="O43:S43"/>
    <mergeCell ref="E35:I35"/>
    <mergeCell ref="E36:I36"/>
    <mergeCell ref="E37:I37"/>
    <mergeCell ref="E38:I38"/>
    <mergeCell ref="E39:I39"/>
    <mergeCell ref="J42:N42"/>
    <mergeCell ref="J34:N34"/>
    <mergeCell ref="C49:AH49"/>
    <mergeCell ref="J35:N35"/>
    <mergeCell ref="J36:N36"/>
    <mergeCell ref="J37:N37"/>
    <mergeCell ref="J38:N38"/>
    <mergeCell ref="J39:N39"/>
    <mergeCell ref="J45:N45"/>
    <mergeCell ref="C42:D42"/>
    <mergeCell ref="C43:D43"/>
    <mergeCell ref="C44:D44"/>
    <mergeCell ref="C45:D45"/>
    <mergeCell ref="C35:D35"/>
    <mergeCell ref="C36:D36"/>
    <mergeCell ref="C37:D37"/>
    <mergeCell ref="C38:D38"/>
    <mergeCell ref="C39:D39"/>
    <mergeCell ref="C40:D40"/>
    <mergeCell ref="O44:S44"/>
    <mergeCell ref="O45:S45"/>
    <mergeCell ref="AC44:AH44"/>
    <mergeCell ref="AC45:AH45"/>
    <mergeCell ref="T39:W39"/>
    <mergeCell ref="T40:W40"/>
    <mergeCell ref="O41:S41"/>
  </mergeCells>
  <conditionalFormatting sqref="C34:AH45">
    <cfRule type="timePeriod" dxfId="3" priority="2" timePeriod="thisMonth">
      <formula>AND(MONTH(C34)=MONTH(TODAY()),YEAR(C34)=YEAR(TODAY()))</formula>
    </cfRule>
    <cfRule type="timePeriod" dxfId="2" priority="3" timePeriod="thisMonth">
      <formula>AND(MONTH(C34)=MONTH(TODAY()),YEAR(C34)=YEAR(TODAY()))</formula>
    </cfRule>
    <cfRule type="timePeriod" dxfId="1" priority="4" timePeriod="thisMonth">
      <formula>AND(MONTH(C34)=MONTH(TODAY()),YEAR(C34)=YEAR(TODAY()))</formula>
    </cfRule>
  </conditionalFormatting>
  <conditionalFormatting sqref="C33:AH45">
    <cfRule type="timePeriod" dxfId="0" priority="1" timePeriod="thisMonth">
      <formula>AND(MONTH(C33)=MONTH(TODAY()),YEAR(C33)=YEAR(TODAY()))</formula>
    </cfRule>
  </conditionalFormatting>
  <dataValidations count="1">
    <dataValidation type="list" allowBlank="1" showInputMessage="1" showErrorMessage="1" sqref="I3:R3">
      <formula1>$AM$3:$AM$11</formula1>
    </dataValidation>
  </dataValidations>
  <pageMargins left="0.2" right="0.2" top="0.75" bottom="0.75" header="0.3" footer="0.3"/>
  <pageSetup paperSize="9" scale="9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>
      <selection activeCell="A11" sqref="A11"/>
    </sheetView>
  </sheetViews>
  <sheetFormatPr defaultRowHeight="15"/>
  <cols>
    <col min="1" max="1" width="20.85546875" style="51" bestFit="1" customWidth="1"/>
    <col min="2" max="2" width="11.42578125" style="51" bestFit="1" customWidth="1"/>
    <col min="3" max="3" width="21.5703125" style="51" bestFit="1" customWidth="1"/>
    <col min="4" max="4" width="11" style="51" customWidth="1"/>
    <col min="5" max="5" width="22.85546875" style="51" bestFit="1" customWidth="1"/>
    <col min="6" max="6" width="116.7109375" style="51" bestFit="1" customWidth="1"/>
    <col min="7" max="7" width="24.28515625" style="51" bestFit="1" customWidth="1"/>
    <col min="8" max="8" width="23" style="51" bestFit="1" customWidth="1"/>
    <col min="9" max="10" width="9.5703125" style="51" bestFit="1" customWidth="1"/>
    <col min="11" max="11" width="10.5703125" style="51" bestFit="1" customWidth="1"/>
    <col min="12" max="12" width="20.28515625" style="51" bestFit="1" customWidth="1"/>
    <col min="13" max="13" width="17.42578125" style="51" bestFit="1" customWidth="1"/>
    <col min="14" max="14" width="15" style="51" bestFit="1" customWidth="1"/>
    <col min="15" max="15" width="23.5703125" style="51" bestFit="1" customWidth="1"/>
    <col min="16" max="16" width="14.140625" style="55" bestFit="1" customWidth="1"/>
    <col min="17" max="17" width="60" style="51" bestFit="1" customWidth="1"/>
    <col min="18" max="18" width="48.85546875" style="51" bestFit="1" customWidth="1"/>
    <col min="19" max="16384" width="9.140625" style="51"/>
  </cols>
  <sheetData>
    <row r="1" spans="1:18" s="50" customFormat="1">
      <c r="P1" s="53"/>
    </row>
    <row r="2" spans="1:18" s="7" customFormat="1" ht="60">
      <c r="A2" s="41" t="s">
        <v>0</v>
      </c>
      <c r="B2" s="41" t="s">
        <v>1</v>
      </c>
      <c r="C2" s="41" t="s">
        <v>4</v>
      </c>
      <c r="D2" s="41" t="s">
        <v>30</v>
      </c>
      <c r="E2" s="41" t="s">
        <v>31</v>
      </c>
      <c r="F2" s="42" t="s">
        <v>60</v>
      </c>
      <c r="G2" s="41" t="s">
        <v>5</v>
      </c>
      <c r="H2" s="41" t="s">
        <v>6</v>
      </c>
      <c r="I2" s="41" t="s">
        <v>9</v>
      </c>
      <c r="J2" s="41" t="s">
        <v>10</v>
      </c>
      <c r="K2" s="41" t="s">
        <v>11</v>
      </c>
      <c r="L2" s="41" t="s">
        <v>13</v>
      </c>
      <c r="M2" s="41" t="s">
        <v>16</v>
      </c>
      <c r="N2" s="41" t="s">
        <v>18</v>
      </c>
      <c r="O2" s="41" t="s">
        <v>19</v>
      </c>
      <c r="P2" s="41" t="s">
        <v>21</v>
      </c>
      <c r="Q2" s="42" t="s">
        <v>61</v>
      </c>
      <c r="R2" s="42" t="s">
        <v>71</v>
      </c>
    </row>
    <row r="3" spans="1:18" s="73" customFormat="1">
      <c r="A3" s="62" t="s">
        <v>90</v>
      </c>
      <c r="B3" s="4" t="s">
        <v>2</v>
      </c>
      <c r="C3" s="63" t="s">
        <v>88</v>
      </c>
      <c r="D3" s="3">
        <v>9988776655</v>
      </c>
      <c r="E3" s="63" t="s">
        <v>104</v>
      </c>
      <c r="F3" s="64" t="s">
        <v>118</v>
      </c>
      <c r="G3" s="65">
        <v>41730</v>
      </c>
      <c r="H3" s="4" t="s">
        <v>7</v>
      </c>
      <c r="I3" s="66">
        <v>105000</v>
      </c>
      <c r="J3" s="67">
        <v>105000</v>
      </c>
      <c r="K3" s="68">
        <f t="shared" ref="K3:K11" si="0">I3-J3</f>
        <v>0</v>
      </c>
      <c r="L3" s="69" t="s">
        <v>73</v>
      </c>
      <c r="M3" s="63" t="s">
        <v>17</v>
      </c>
      <c r="N3" s="69" t="s">
        <v>12</v>
      </c>
      <c r="O3" s="70" t="s">
        <v>20</v>
      </c>
      <c r="P3" s="70" t="s">
        <v>76</v>
      </c>
      <c r="Q3" s="71" t="s">
        <v>79</v>
      </c>
      <c r="R3" s="72" t="s">
        <v>72</v>
      </c>
    </row>
    <row r="4" spans="1:18" s="82" customFormat="1">
      <c r="A4" s="74" t="s">
        <v>89</v>
      </c>
      <c r="B4" s="3" t="s">
        <v>3</v>
      </c>
      <c r="C4" s="75" t="s">
        <v>103</v>
      </c>
      <c r="D4" s="64">
        <v>8877665544</v>
      </c>
      <c r="E4" s="75" t="s">
        <v>105</v>
      </c>
      <c r="F4" s="64" t="s">
        <v>119</v>
      </c>
      <c r="G4" s="76">
        <v>41718</v>
      </c>
      <c r="H4" s="77" t="s">
        <v>8</v>
      </c>
      <c r="I4" s="78">
        <v>96375</v>
      </c>
      <c r="J4" s="40">
        <v>96375</v>
      </c>
      <c r="K4" s="79">
        <f t="shared" si="0"/>
        <v>0</v>
      </c>
      <c r="L4" s="69" t="s">
        <v>14</v>
      </c>
      <c r="M4" s="75" t="s">
        <v>17</v>
      </c>
      <c r="N4" s="69" t="s">
        <v>82</v>
      </c>
      <c r="O4" s="80" t="s">
        <v>69</v>
      </c>
      <c r="P4" s="81" t="s">
        <v>22</v>
      </c>
      <c r="Q4" s="71" t="s">
        <v>12</v>
      </c>
      <c r="R4" s="74" t="s">
        <v>12</v>
      </c>
    </row>
    <row r="5" spans="1:18" s="82" customFormat="1">
      <c r="A5" s="74" t="s">
        <v>91</v>
      </c>
      <c r="B5" s="3" t="s">
        <v>3</v>
      </c>
      <c r="C5" s="75" t="s">
        <v>97</v>
      </c>
      <c r="D5" s="71">
        <v>7766554433</v>
      </c>
      <c r="E5" s="74" t="s">
        <v>106</v>
      </c>
      <c r="F5" s="71" t="s">
        <v>114</v>
      </c>
      <c r="G5" s="76">
        <v>41718</v>
      </c>
      <c r="H5" s="77" t="s">
        <v>8</v>
      </c>
      <c r="I5" s="78">
        <f>127785+12215</f>
        <v>140000</v>
      </c>
      <c r="J5" s="40">
        <v>140000</v>
      </c>
      <c r="K5" s="79">
        <f t="shared" si="0"/>
        <v>0</v>
      </c>
      <c r="L5" s="69" t="s">
        <v>15</v>
      </c>
      <c r="M5" s="75" t="s">
        <v>17</v>
      </c>
      <c r="N5" s="69" t="s">
        <v>83</v>
      </c>
      <c r="O5" s="80" t="s">
        <v>69</v>
      </c>
      <c r="P5" s="81" t="s">
        <v>22</v>
      </c>
      <c r="Q5" s="71" t="s">
        <v>12</v>
      </c>
      <c r="R5" s="74" t="s">
        <v>12</v>
      </c>
    </row>
    <row r="6" spans="1:18" s="82" customFormat="1" ht="30">
      <c r="A6" s="74" t="s">
        <v>92</v>
      </c>
      <c r="B6" s="3" t="s">
        <v>3</v>
      </c>
      <c r="C6" s="75" t="s">
        <v>108</v>
      </c>
      <c r="D6" s="71">
        <v>9977665544</v>
      </c>
      <c r="E6" s="74" t="s">
        <v>107</v>
      </c>
      <c r="F6" s="71" t="s">
        <v>120</v>
      </c>
      <c r="G6" s="76">
        <v>41718</v>
      </c>
      <c r="H6" s="77" t="s">
        <v>23</v>
      </c>
      <c r="I6" s="78">
        <v>120000</v>
      </c>
      <c r="J6" s="40">
        <v>120000</v>
      </c>
      <c r="K6" s="79">
        <f t="shared" si="0"/>
        <v>0</v>
      </c>
      <c r="L6" s="40" t="s">
        <v>73</v>
      </c>
      <c r="M6" s="75" t="s">
        <v>17</v>
      </c>
      <c r="N6" s="40" t="s">
        <v>75</v>
      </c>
      <c r="O6" s="80" t="s">
        <v>69</v>
      </c>
      <c r="P6" s="81" t="s">
        <v>22</v>
      </c>
      <c r="Q6" s="83" t="s">
        <v>85</v>
      </c>
      <c r="R6" s="74" t="s">
        <v>12</v>
      </c>
    </row>
    <row r="7" spans="1:18" s="82" customFormat="1">
      <c r="A7" s="62" t="s">
        <v>93</v>
      </c>
      <c r="B7" s="3" t="s">
        <v>3</v>
      </c>
      <c r="C7" s="84" t="s">
        <v>98</v>
      </c>
      <c r="D7" s="71">
        <v>8888844444</v>
      </c>
      <c r="E7" s="74" t="s">
        <v>109</v>
      </c>
      <c r="F7" s="71" t="s">
        <v>121</v>
      </c>
      <c r="G7" s="85">
        <v>41730</v>
      </c>
      <c r="H7" s="77" t="s">
        <v>8</v>
      </c>
      <c r="I7" s="86">
        <v>200000</v>
      </c>
      <c r="J7" s="87">
        <v>200000</v>
      </c>
      <c r="K7" s="79">
        <f t="shared" si="0"/>
        <v>0</v>
      </c>
      <c r="L7" s="40" t="s">
        <v>73</v>
      </c>
      <c r="M7" s="75" t="s">
        <v>17</v>
      </c>
      <c r="N7" s="88" t="s">
        <v>12</v>
      </c>
      <c r="O7" s="80" t="s">
        <v>69</v>
      </c>
      <c r="P7" s="81" t="s">
        <v>22</v>
      </c>
      <c r="Q7" s="71" t="s">
        <v>70</v>
      </c>
      <c r="R7" s="74" t="s">
        <v>77</v>
      </c>
    </row>
    <row r="8" spans="1:18" s="82" customFormat="1">
      <c r="A8" s="62" t="s">
        <v>94</v>
      </c>
      <c r="B8" s="3" t="s">
        <v>3</v>
      </c>
      <c r="C8" s="84" t="s">
        <v>99</v>
      </c>
      <c r="D8" s="71">
        <v>9393939393</v>
      </c>
      <c r="E8" s="74" t="s">
        <v>110</v>
      </c>
      <c r="F8" s="71" t="s">
        <v>122</v>
      </c>
      <c r="G8" s="89">
        <v>41718</v>
      </c>
      <c r="H8" s="77" t="s">
        <v>8</v>
      </c>
      <c r="I8" s="90">
        <v>66000</v>
      </c>
      <c r="J8" s="88">
        <v>66000</v>
      </c>
      <c r="K8" s="79">
        <f t="shared" si="0"/>
        <v>0</v>
      </c>
      <c r="L8" s="88" t="s">
        <v>24</v>
      </c>
      <c r="M8" s="84" t="s">
        <v>17</v>
      </c>
      <c r="N8" s="88" t="s">
        <v>12</v>
      </c>
      <c r="O8" s="80" t="s">
        <v>69</v>
      </c>
      <c r="P8" s="81" t="s">
        <v>22</v>
      </c>
      <c r="Q8" s="71" t="s">
        <v>12</v>
      </c>
      <c r="R8" s="74" t="s">
        <v>78</v>
      </c>
    </row>
    <row r="9" spans="1:18" s="82" customFormat="1" ht="30">
      <c r="A9" s="74" t="s">
        <v>95</v>
      </c>
      <c r="B9" s="3" t="s">
        <v>3</v>
      </c>
      <c r="C9" s="75" t="s">
        <v>100</v>
      </c>
      <c r="D9" s="71">
        <v>9494949494</v>
      </c>
      <c r="E9" s="74" t="s">
        <v>111</v>
      </c>
      <c r="F9" s="71" t="s">
        <v>115</v>
      </c>
      <c r="G9" s="76">
        <v>41718</v>
      </c>
      <c r="H9" s="77" t="s">
        <v>23</v>
      </c>
      <c r="I9" s="78">
        <v>381150</v>
      </c>
      <c r="J9" s="40">
        <v>381150</v>
      </c>
      <c r="K9" s="79">
        <f t="shared" si="0"/>
        <v>0</v>
      </c>
      <c r="L9" s="69" t="s">
        <v>73</v>
      </c>
      <c r="M9" s="75" t="s">
        <v>17</v>
      </c>
      <c r="N9" s="71" t="s">
        <v>12</v>
      </c>
      <c r="O9" s="84" t="s">
        <v>12</v>
      </c>
      <c r="P9" s="81" t="s">
        <v>22</v>
      </c>
      <c r="Q9" s="83" t="s">
        <v>74</v>
      </c>
      <c r="R9" s="74" t="s">
        <v>12</v>
      </c>
    </row>
    <row r="10" spans="1:18" s="82" customFormat="1">
      <c r="A10" s="91" t="s">
        <v>25</v>
      </c>
      <c r="B10" s="3" t="s">
        <v>26</v>
      </c>
      <c r="C10" s="75" t="s">
        <v>101</v>
      </c>
      <c r="D10" s="71">
        <v>9595959595</v>
      </c>
      <c r="E10" s="74" t="s">
        <v>112</v>
      </c>
      <c r="F10" s="74" t="s">
        <v>117</v>
      </c>
      <c r="G10" s="76">
        <v>41794</v>
      </c>
      <c r="H10" s="77" t="s">
        <v>59</v>
      </c>
      <c r="I10" s="78">
        <v>173000</v>
      </c>
      <c r="J10" s="40">
        <v>130000</v>
      </c>
      <c r="K10" s="79">
        <f t="shared" si="0"/>
        <v>43000</v>
      </c>
      <c r="L10" s="69" t="s">
        <v>27</v>
      </c>
      <c r="M10" s="75" t="s">
        <v>17</v>
      </c>
      <c r="N10" s="69" t="s">
        <v>80</v>
      </c>
      <c r="O10" s="80" t="s">
        <v>28</v>
      </c>
      <c r="P10" s="81" t="s">
        <v>22</v>
      </c>
      <c r="Q10" s="80" t="s">
        <v>62</v>
      </c>
      <c r="R10" s="74" t="s">
        <v>12</v>
      </c>
    </row>
    <row r="11" spans="1:18" s="82" customFormat="1">
      <c r="A11" s="62" t="s">
        <v>96</v>
      </c>
      <c r="B11" s="4" t="s">
        <v>26</v>
      </c>
      <c r="C11" s="84" t="s">
        <v>102</v>
      </c>
      <c r="D11" s="71">
        <v>9999000000</v>
      </c>
      <c r="E11" s="80" t="s">
        <v>113</v>
      </c>
      <c r="F11" s="69" t="s">
        <v>116</v>
      </c>
      <c r="G11" s="85">
        <v>41697</v>
      </c>
      <c r="H11" s="77" t="s">
        <v>67</v>
      </c>
      <c r="I11" s="86">
        <v>236000</v>
      </c>
      <c r="J11" s="87">
        <v>236000</v>
      </c>
      <c r="K11" s="79">
        <f t="shared" si="0"/>
        <v>0</v>
      </c>
      <c r="L11" s="40" t="s">
        <v>73</v>
      </c>
      <c r="M11" s="84" t="s">
        <v>17</v>
      </c>
      <c r="N11" s="88" t="s">
        <v>81</v>
      </c>
      <c r="O11" s="80" t="s">
        <v>69</v>
      </c>
      <c r="P11" s="81" t="s">
        <v>22</v>
      </c>
      <c r="Q11" s="71" t="s">
        <v>68</v>
      </c>
      <c r="R11" s="74" t="s">
        <v>12</v>
      </c>
    </row>
    <row r="12" spans="1:18" s="82" customFormat="1">
      <c r="A12" s="92"/>
      <c r="B12" s="93"/>
      <c r="C12" s="92"/>
      <c r="D12" s="93"/>
      <c r="E12" s="92"/>
      <c r="F12" s="93"/>
      <c r="G12" s="94"/>
      <c r="H12" s="93"/>
      <c r="I12" s="92"/>
      <c r="J12" s="93"/>
      <c r="K12" s="92"/>
      <c r="L12" s="93"/>
      <c r="M12" s="92"/>
      <c r="N12" s="93"/>
      <c r="O12" s="92"/>
      <c r="P12" s="95"/>
      <c r="Q12" s="93"/>
      <c r="R12" s="9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3:N56"/>
  <sheetViews>
    <sheetView topLeftCell="A40" workbookViewId="0">
      <selection activeCell="B8" sqref="B8"/>
    </sheetView>
  </sheetViews>
  <sheetFormatPr defaultRowHeight="15"/>
  <cols>
    <col min="2" max="2" width="30.7109375" customWidth="1"/>
    <col min="3" max="3" width="15.7109375" customWidth="1"/>
    <col min="4" max="4" width="11.5703125" bestFit="1" customWidth="1"/>
    <col min="5" max="9" width="11.5703125" customWidth="1"/>
    <col min="10" max="14" width="11.5703125" bestFit="1" customWidth="1"/>
  </cols>
  <sheetData>
    <row r="3" spans="2:14">
      <c r="B3" s="9"/>
    </row>
    <row r="4" spans="2:14">
      <c r="B4" s="9"/>
    </row>
    <row r="6" spans="2:14">
      <c r="B6" s="1" t="s">
        <v>51</v>
      </c>
    </row>
    <row r="7" spans="2:14" s="6" customFormat="1">
      <c r="B7" s="11" t="s">
        <v>0</v>
      </c>
      <c r="C7" s="12" t="s">
        <v>39</v>
      </c>
      <c r="D7" s="39" t="s">
        <v>40</v>
      </c>
      <c r="E7" s="12" t="s">
        <v>41</v>
      </c>
      <c r="F7" s="39" t="s">
        <v>42</v>
      </c>
      <c r="G7" s="12" t="s">
        <v>43</v>
      </c>
      <c r="H7" s="39" t="s">
        <v>44</v>
      </c>
      <c r="I7" s="12" t="s">
        <v>45</v>
      </c>
      <c r="J7" s="39" t="s">
        <v>46</v>
      </c>
      <c r="K7" s="12" t="s">
        <v>47</v>
      </c>
      <c r="L7" s="39" t="s">
        <v>48</v>
      </c>
      <c r="M7" s="12" t="s">
        <v>49</v>
      </c>
      <c r="N7" s="12" t="s">
        <v>50</v>
      </c>
    </row>
    <row r="8" spans="2:14" s="8" customFormat="1">
      <c r="B8" s="62" t="s">
        <v>90</v>
      </c>
      <c r="C8" s="99">
        <v>31150</v>
      </c>
      <c r="D8" s="99">
        <v>31150</v>
      </c>
      <c r="E8" s="99">
        <v>31150</v>
      </c>
      <c r="F8" s="96">
        <v>35000</v>
      </c>
      <c r="G8" s="99">
        <v>35000</v>
      </c>
      <c r="H8" s="96">
        <v>0</v>
      </c>
      <c r="I8" s="99">
        <v>0</v>
      </c>
      <c r="J8" s="96">
        <v>0</v>
      </c>
      <c r="K8" s="99">
        <v>0</v>
      </c>
      <c r="L8" s="96">
        <v>0</v>
      </c>
      <c r="M8" s="99">
        <v>0</v>
      </c>
      <c r="N8" s="99">
        <v>0</v>
      </c>
    </row>
    <row r="9" spans="2:14" s="8" customFormat="1">
      <c r="B9" s="74" t="s">
        <v>89</v>
      </c>
      <c r="C9" s="99">
        <v>32125</v>
      </c>
      <c r="D9" s="96">
        <v>32125</v>
      </c>
      <c r="E9" s="99">
        <v>32125</v>
      </c>
      <c r="F9" s="96">
        <v>32125</v>
      </c>
      <c r="G9" s="99">
        <v>32125</v>
      </c>
      <c r="H9" s="96">
        <v>32125</v>
      </c>
      <c r="I9" s="99">
        <v>32125</v>
      </c>
      <c r="J9" s="96">
        <v>32125</v>
      </c>
      <c r="K9" s="99">
        <v>32125</v>
      </c>
      <c r="L9" s="96">
        <v>32125</v>
      </c>
      <c r="M9" s="99">
        <v>32125</v>
      </c>
      <c r="N9" s="99">
        <v>32125</v>
      </c>
    </row>
    <row r="10" spans="2:14" s="8" customFormat="1">
      <c r="B10" s="74" t="s">
        <v>91</v>
      </c>
      <c r="C10" s="99">
        <v>140000</v>
      </c>
      <c r="D10" s="96">
        <v>140000</v>
      </c>
      <c r="E10" s="99">
        <v>140000</v>
      </c>
      <c r="F10" s="96">
        <v>140000</v>
      </c>
      <c r="G10" s="99">
        <v>140000</v>
      </c>
      <c r="H10" s="96">
        <v>140000</v>
      </c>
      <c r="I10" s="99">
        <v>140000</v>
      </c>
      <c r="J10" s="96">
        <v>140000</v>
      </c>
      <c r="K10" s="99">
        <v>140000</v>
      </c>
      <c r="L10" s="96">
        <v>140000</v>
      </c>
      <c r="M10" s="99">
        <v>140000</v>
      </c>
      <c r="N10" s="99">
        <v>140000</v>
      </c>
    </row>
    <row r="11" spans="2:14" s="8" customFormat="1">
      <c r="B11" s="74" t="s">
        <v>92</v>
      </c>
      <c r="C11" s="99">
        <v>40000</v>
      </c>
      <c r="D11" s="96">
        <v>40000</v>
      </c>
      <c r="E11" s="99">
        <v>40000</v>
      </c>
      <c r="F11" s="96">
        <v>40000</v>
      </c>
      <c r="G11" s="99">
        <v>40000</v>
      </c>
      <c r="H11" s="96">
        <v>40000</v>
      </c>
      <c r="I11" s="99">
        <v>40000</v>
      </c>
      <c r="J11" s="96">
        <v>40000</v>
      </c>
      <c r="K11" s="99">
        <v>40000</v>
      </c>
      <c r="L11" s="96">
        <v>40000</v>
      </c>
      <c r="M11" s="99">
        <v>40000</v>
      </c>
      <c r="N11" s="99">
        <v>40000</v>
      </c>
    </row>
    <row r="12" spans="2:14" s="8" customFormat="1">
      <c r="B12" s="62" t="s">
        <v>93</v>
      </c>
      <c r="C12" s="99">
        <v>63000</v>
      </c>
      <c r="D12" s="96">
        <v>63000</v>
      </c>
      <c r="E12" s="99">
        <v>63000</v>
      </c>
      <c r="F12" s="96">
        <v>63000</v>
      </c>
      <c r="G12" s="99">
        <v>63000</v>
      </c>
      <c r="H12" s="96">
        <v>63000</v>
      </c>
      <c r="I12" s="99">
        <v>70000</v>
      </c>
      <c r="J12" s="99">
        <v>70000</v>
      </c>
      <c r="K12" s="99">
        <v>70000</v>
      </c>
      <c r="L12" s="99">
        <v>70000</v>
      </c>
      <c r="M12" s="99">
        <v>70000</v>
      </c>
      <c r="N12" s="99">
        <v>70000</v>
      </c>
    </row>
    <row r="13" spans="2:14" s="8" customFormat="1">
      <c r="B13" s="62" t="s">
        <v>94</v>
      </c>
      <c r="C13" s="99">
        <v>22000</v>
      </c>
      <c r="D13" s="96">
        <v>22000</v>
      </c>
      <c r="E13" s="99">
        <v>22000</v>
      </c>
      <c r="F13" s="96">
        <v>22000</v>
      </c>
      <c r="G13" s="99">
        <v>22000</v>
      </c>
      <c r="H13" s="96">
        <v>22000</v>
      </c>
      <c r="I13" s="99">
        <v>22000</v>
      </c>
      <c r="J13" s="96">
        <v>22000</v>
      </c>
      <c r="K13" s="99">
        <v>22000</v>
      </c>
      <c r="L13" s="96">
        <v>22000</v>
      </c>
      <c r="M13" s="99">
        <v>22000</v>
      </c>
      <c r="N13" s="99">
        <v>22000</v>
      </c>
    </row>
    <row r="14" spans="2:14" s="8" customFormat="1">
      <c r="B14" s="74" t="s">
        <v>95</v>
      </c>
      <c r="C14" s="99">
        <v>100000</v>
      </c>
      <c r="D14" s="96">
        <v>100000</v>
      </c>
      <c r="E14" s="99">
        <v>100000</v>
      </c>
      <c r="F14" s="96">
        <v>100000</v>
      </c>
      <c r="G14" s="99">
        <v>100000</v>
      </c>
      <c r="H14" s="96">
        <v>100000</v>
      </c>
      <c r="I14" s="99">
        <v>100000</v>
      </c>
      <c r="J14" s="96">
        <v>100000</v>
      </c>
      <c r="K14" s="99">
        <v>100000</v>
      </c>
      <c r="L14" s="96">
        <v>100000</v>
      </c>
      <c r="M14" s="99">
        <v>100000</v>
      </c>
      <c r="N14" s="99">
        <v>100000</v>
      </c>
    </row>
    <row r="15" spans="2:14" s="8" customFormat="1">
      <c r="B15" s="91" t="s">
        <v>25</v>
      </c>
      <c r="C15" s="99">
        <v>43285</v>
      </c>
      <c r="D15" s="96">
        <v>43285</v>
      </c>
      <c r="E15" s="99">
        <v>43285</v>
      </c>
      <c r="F15" s="96">
        <v>43285</v>
      </c>
      <c r="G15" s="99">
        <v>43285</v>
      </c>
      <c r="H15" s="96">
        <v>43285</v>
      </c>
      <c r="I15" s="99">
        <v>43285</v>
      </c>
      <c r="J15" s="96">
        <v>43285</v>
      </c>
      <c r="K15" s="99">
        <v>43285</v>
      </c>
      <c r="L15" s="96">
        <v>43285</v>
      </c>
      <c r="M15" s="99">
        <v>43285</v>
      </c>
      <c r="N15" s="99">
        <v>43285</v>
      </c>
    </row>
    <row r="16" spans="2:14" s="8" customFormat="1">
      <c r="B16" s="62" t="s">
        <v>96</v>
      </c>
      <c r="C16" s="99">
        <v>32500</v>
      </c>
      <c r="D16" s="96">
        <v>32500</v>
      </c>
      <c r="E16" s="99">
        <v>32500</v>
      </c>
      <c r="F16" s="96">
        <v>32500</v>
      </c>
      <c r="G16" s="99">
        <v>32500</v>
      </c>
      <c r="H16" s="96">
        <v>35000</v>
      </c>
      <c r="I16" s="99">
        <v>35000</v>
      </c>
      <c r="J16" s="96">
        <v>35000</v>
      </c>
      <c r="K16" s="99">
        <v>35000</v>
      </c>
      <c r="L16" s="96">
        <v>35000</v>
      </c>
      <c r="M16" s="99">
        <v>0</v>
      </c>
      <c r="N16" s="99">
        <v>0</v>
      </c>
    </row>
    <row r="17" spans="2:14" s="8" customFormat="1">
      <c r="B17" s="100"/>
      <c r="C17" s="102"/>
      <c r="D17" s="101"/>
      <c r="E17" s="102"/>
      <c r="F17" s="101"/>
      <c r="G17" s="102"/>
      <c r="H17" s="101"/>
      <c r="I17" s="102"/>
      <c r="J17" s="101"/>
      <c r="K17" s="102"/>
      <c r="L17" s="101"/>
      <c r="M17" s="102"/>
      <c r="N17" s="102"/>
    </row>
    <row r="19" spans="2:14">
      <c r="B19" s="1" t="s">
        <v>65</v>
      </c>
    </row>
    <row r="20" spans="2:14">
      <c r="B20" s="11" t="s">
        <v>0</v>
      </c>
      <c r="C20" s="14" t="s">
        <v>39</v>
      </c>
      <c r="D20" s="12" t="s">
        <v>40</v>
      </c>
      <c r="E20" s="12" t="s">
        <v>41</v>
      </c>
      <c r="F20" s="12" t="s">
        <v>42</v>
      </c>
      <c r="G20" s="12" t="s">
        <v>43</v>
      </c>
      <c r="H20" s="12" t="s">
        <v>44</v>
      </c>
      <c r="I20" s="12" t="s">
        <v>45</v>
      </c>
      <c r="J20" s="12" t="s">
        <v>46</v>
      </c>
      <c r="K20" s="12" t="s">
        <v>47</v>
      </c>
      <c r="L20" s="12" t="s">
        <v>48</v>
      </c>
      <c r="M20" s="12" t="s">
        <v>49</v>
      </c>
      <c r="N20" s="12" t="s">
        <v>50</v>
      </c>
    </row>
    <row r="21" spans="2:14" s="8" customFormat="1">
      <c r="B21" s="62" t="s">
        <v>90</v>
      </c>
      <c r="C21" s="96">
        <f>ROUND(C8*12.36%,0)</f>
        <v>3850</v>
      </c>
      <c r="D21" s="97">
        <f t="shared" ref="D21:N21" si="0">ROUND(D8*12.36%,0)</f>
        <v>3850</v>
      </c>
      <c r="E21" s="96">
        <f t="shared" si="0"/>
        <v>3850</v>
      </c>
      <c r="F21" s="97">
        <f t="shared" si="0"/>
        <v>4326</v>
      </c>
      <c r="G21" s="96">
        <f t="shared" si="0"/>
        <v>4326</v>
      </c>
      <c r="H21" s="97">
        <f t="shared" si="0"/>
        <v>0</v>
      </c>
      <c r="I21" s="96">
        <f t="shared" si="0"/>
        <v>0</v>
      </c>
      <c r="J21" s="97">
        <f t="shared" si="0"/>
        <v>0</v>
      </c>
      <c r="K21" s="96">
        <f t="shared" si="0"/>
        <v>0</v>
      </c>
      <c r="L21" s="97">
        <f t="shared" si="0"/>
        <v>0</v>
      </c>
      <c r="M21" s="96">
        <f t="shared" si="0"/>
        <v>0</v>
      </c>
      <c r="N21" s="97">
        <f t="shared" si="0"/>
        <v>0</v>
      </c>
    </row>
    <row r="22" spans="2:14" s="8" customFormat="1">
      <c r="B22" s="74" t="s">
        <v>89</v>
      </c>
      <c r="C22" s="96">
        <f t="shared" ref="C22:N22" si="1">ROUND(C9*12.36%,0)</f>
        <v>3971</v>
      </c>
      <c r="D22" s="99">
        <f t="shared" si="1"/>
        <v>3971</v>
      </c>
      <c r="E22" s="96">
        <f t="shared" si="1"/>
        <v>3971</v>
      </c>
      <c r="F22" s="99">
        <f t="shared" si="1"/>
        <v>3971</v>
      </c>
      <c r="G22" s="96">
        <f t="shared" si="1"/>
        <v>3971</v>
      </c>
      <c r="H22" s="99">
        <f t="shared" si="1"/>
        <v>3971</v>
      </c>
      <c r="I22" s="96">
        <f t="shared" si="1"/>
        <v>3971</v>
      </c>
      <c r="J22" s="99">
        <f t="shared" si="1"/>
        <v>3971</v>
      </c>
      <c r="K22" s="96">
        <f t="shared" si="1"/>
        <v>3971</v>
      </c>
      <c r="L22" s="99">
        <f t="shared" si="1"/>
        <v>3971</v>
      </c>
      <c r="M22" s="96">
        <f t="shared" si="1"/>
        <v>3971</v>
      </c>
      <c r="N22" s="99">
        <f t="shared" si="1"/>
        <v>3971</v>
      </c>
    </row>
    <row r="23" spans="2:14" s="8" customFormat="1">
      <c r="B23" s="74" t="s">
        <v>91</v>
      </c>
      <c r="C23" s="96">
        <f t="shared" ref="C23:N23" si="2">ROUND(C10*12.36%,0)</f>
        <v>17304</v>
      </c>
      <c r="D23" s="99">
        <f t="shared" si="2"/>
        <v>17304</v>
      </c>
      <c r="E23" s="96">
        <f t="shared" si="2"/>
        <v>17304</v>
      </c>
      <c r="F23" s="99">
        <f t="shared" si="2"/>
        <v>17304</v>
      </c>
      <c r="G23" s="96">
        <f t="shared" si="2"/>
        <v>17304</v>
      </c>
      <c r="H23" s="99">
        <f t="shared" si="2"/>
        <v>17304</v>
      </c>
      <c r="I23" s="96">
        <f t="shared" si="2"/>
        <v>17304</v>
      </c>
      <c r="J23" s="99">
        <f t="shared" si="2"/>
        <v>17304</v>
      </c>
      <c r="K23" s="96">
        <f t="shared" si="2"/>
        <v>17304</v>
      </c>
      <c r="L23" s="99">
        <f t="shared" si="2"/>
        <v>17304</v>
      </c>
      <c r="M23" s="96">
        <f t="shared" si="2"/>
        <v>17304</v>
      </c>
      <c r="N23" s="99">
        <f t="shared" si="2"/>
        <v>17304</v>
      </c>
    </row>
    <row r="24" spans="2:14" s="8" customFormat="1">
      <c r="B24" s="74" t="s">
        <v>92</v>
      </c>
      <c r="C24" s="96">
        <f t="shared" ref="C24:N24" si="3">ROUND(C11*12.36%,0)</f>
        <v>4944</v>
      </c>
      <c r="D24" s="99">
        <f t="shared" si="3"/>
        <v>4944</v>
      </c>
      <c r="E24" s="96">
        <f t="shared" si="3"/>
        <v>4944</v>
      </c>
      <c r="F24" s="99">
        <f t="shared" si="3"/>
        <v>4944</v>
      </c>
      <c r="G24" s="96">
        <f t="shared" si="3"/>
        <v>4944</v>
      </c>
      <c r="H24" s="99">
        <f t="shared" si="3"/>
        <v>4944</v>
      </c>
      <c r="I24" s="96">
        <f t="shared" si="3"/>
        <v>4944</v>
      </c>
      <c r="J24" s="99">
        <f t="shared" si="3"/>
        <v>4944</v>
      </c>
      <c r="K24" s="96">
        <f t="shared" si="3"/>
        <v>4944</v>
      </c>
      <c r="L24" s="99">
        <f t="shared" si="3"/>
        <v>4944</v>
      </c>
      <c r="M24" s="96">
        <f t="shared" si="3"/>
        <v>4944</v>
      </c>
      <c r="N24" s="99">
        <f t="shared" si="3"/>
        <v>4944</v>
      </c>
    </row>
    <row r="25" spans="2:14" s="8" customFormat="1">
      <c r="B25" s="62" t="s">
        <v>93</v>
      </c>
      <c r="C25" s="96">
        <f t="shared" ref="C25:N25" si="4">ROUND(C12*12.36%,0)</f>
        <v>7787</v>
      </c>
      <c r="D25" s="99">
        <f t="shared" si="4"/>
        <v>7787</v>
      </c>
      <c r="E25" s="96">
        <f t="shared" si="4"/>
        <v>7787</v>
      </c>
      <c r="F25" s="99">
        <f t="shared" si="4"/>
        <v>7787</v>
      </c>
      <c r="G25" s="96">
        <f t="shared" si="4"/>
        <v>7787</v>
      </c>
      <c r="H25" s="99">
        <f t="shared" si="4"/>
        <v>7787</v>
      </c>
      <c r="I25" s="96">
        <f t="shared" si="4"/>
        <v>8652</v>
      </c>
      <c r="J25" s="99">
        <f t="shared" si="4"/>
        <v>8652</v>
      </c>
      <c r="K25" s="96">
        <f t="shared" si="4"/>
        <v>8652</v>
      </c>
      <c r="L25" s="99">
        <f t="shared" si="4"/>
        <v>8652</v>
      </c>
      <c r="M25" s="96">
        <f t="shared" si="4"/>
        <v>8652</v>
      </c>
      <c r="N25" s="99">
        <f t="shared" si="4"/>
        <v>8652</v>
      </c>
    </row>
    <row r="26" spans="2:14" s="8" customFormat="1">
      <c r="B26" s="62" t="s">
        <v>94</v>
      </c>
      <c r="C26" s="96">
        <f t="shared" ref="C26:N26" si="5">ROUND(C13*12.36%,0)</f>
        <v>2719</v>
      </c>
      <c r="D26" s="99">
        <f t="shared" si="5"/>
        <v>2719</v>
      </c>
      <c r="E26" s="96">
        <f t="shared" si="5"/>
        <v>2719</v>
      </c>
      <c r="F26" s="99">
        <f t="shared" si="5"/>
        <v>2719</v>
      </c>
      <c r="G26" s="96">
        <f t="shared" si="5"/>
        <v>2719</v>
      </c>
      <c r="H26" s="99">
        <f t="shared" si="5"/>
        <v>2719</v>
      </c>
      <c r="I26" s="96">
        <f t="shared" si="5"/>
        <v>2719</v>
      </c>
      <c r="J26" s="99">
        <f t="shared" si="5"/>
        <v>2719</v>
      </c>
      <c r="K26" s="96">
        <f t="shared" si="5"/>
        <v>2719</v>
      </c>
      <c r="L26" s="99">
        <f t="shared" si="5"/>
        <v>2719</v>
      </c>
      <c r="M26" s="96">
        <f t="shared" si="5"/>
        <v>2719</v>
      </c>
      <c r="N26" s="99">
        <f t="shared" si="5"/>
        <v>2719</v>
      </c>
    </row>
    <row r="27" spans="2:14" s="8" customFormat="1">
      <c r="B27" s="74" t="s">
        <v>95</v>
      </c>
      <c r="C27" s="96">
        <f t="shared" ref="C27:N27" si="6">ROUND(C14*12.36%,0)</f>
        <v>12360</v>
      </c>
      <c r="D27" s="99">
        <f t="shared" si="6"/>
        <v>12360</v>
      </c>
      <c r="E27" s="96">
        <f t="shared" si="6"/>
        <v>12360</v>
      </c>
      <c r="F27" s="99">
        <f t="shared" si="6"/>
        <v>12360</v>
      </c>
      <c r="G27" s="96">
        <f t="shared" si="6"/>
        <v>12360</v>
      </c>
      <c r="H27" s="99">
        <f t="shared" si="6"/>
        <v>12360</v>
      </c>
      <c r="I27" s="96">
        <f t="shared" si="6"/>
        <v>12360</v>
      </c>
      <c r="J27" s="99">
        <f t="shared" si="6"/>
        <v>12360</v>
      </c>
      <c r="K27" s="96">
        <f t="shared" si="6"/>
        <v>12360</v>
      </c>
      <c r="L27" s="99">
        <f t="shared" si="6"/>
        <v>12360</v>
      </c>
      <c r="M27" s="96">
        <f t="shared" si="6"/>
        <v>12360</v>
      </c>
      <c r="N27" s="99">
        <f t="shared" si="6"/>
        <v>12360</v>
      </c>
    </row>
    <row r="28" spans="2:14" s="8" customFormat="1">
      <c r="B28" s="91" t="s">
        <v>25</v>
      </c>
      <c r="C28" s="96">
        <f t="shared" ref="C28:N28" si="7">ROUND(C15*12.36%,0)</f>
        <v>5350</v>
      </c>
      <c r="D28" s="99">
        <f t="shared" si="7"/>
        <v>5350</v>
      </c>
      <c r="E28" s="96">
        <f t="shared" si="7"/>
        <v>5350</v>
      </c>
      <c r="F28" s="99">
        <f t="shared" si="7"/>
        <v>5350</v>
      </c>
      <c r="G28" s="96">
        <f t="shared" si="7"/>
        <v>5350</v>
      </c>
      <c r="H28" s="99">
        <f t="shared" si="7"/>
        <v>5350</v>
      </c>
      <c r="I28" s="96">
        <f t="shared" si="7"/>
        <v>5350</v>
      </c>
      <c r="J28" s="99">
        <f t="shared" si="7"/>
        <v>5350</v>
      </c>
      <c r="K28" s="96">
        <f t="shared" si="7"/>
        <v>5350</v>
      </c>
      <c r="L28" s="99">
        <f t="shared" si="7"/>
        <v>5350</v>
      </c>
      <c r="M28" s="96">
        <f t="shared" si="7"/>
        <v>5350</v>
      </c>
      <c r="N28" s="99">
        <f t="shared" si="7"/>
        <v>5350</v>
      </c>
    </row>
    <row r="29" spans="2:14" s="8" customFormat="1">
      <c r="B29" s="62" t="s">
        <v>96</v>
      </c>
      <c r="C29" s="96">
        <f t="shared" ref="C29:N29" si="8">ROUND(C16*12.36%,0)</f>
        <v>4017</v>
      </c>
      <c r="D29" s="99">
        <f t="shared" si="8"/>
        <v>4017</v>
      </c>
      <c r="E29" s="96">
        <f t="shared" si="8"/>
        <v>4017</v>
      </c>
      <c r="F29" s="99">
        <f t="shared" si="8"/>
        <v>4017</v>
      </c>
      <c r="G29" s="96">
        <f t="shared" si="8"/>
        <v>4017</v>
      </c>
      <c r="H29" s="99">
        <f t="shared" si="8"/>
        <v>4326</v>
      </c>
      <c r="I29" s="96">
        <f t="shared" si="8"/>
        <v>4326</v>
      </c>
      <c r="J29" s="99">
        <f t="shared" si="8"/>
        <v>4326</v>
      </c>
      <c r="K29" s="96">
        <f t="shared" si="8"/>
        <v>4326</v>
      </c>
      <c r="L29" s="99">
        <f t="shared" si="8"/>
        <v>4326</v>
      </c>
      <c r="M29" s="96">
        <f t="shared" si="8"/>
        <v>0</v>
      </c>
      <c r="N29" s="99">
        <f t="shared" si="8"/>
        <v>0</v>
      </c>
    </row>
    <row r="30" spans="2:14" s="8" customFormat="1">
      <c r="B30" s="100"/>
      <c r="C30" s="101"/>
      <c r="D30" s="102"/>
      <c r="E30" s="101"/>
      <c r="F30" s="102"/>
      <c r="G30" s="101"/>
      <c r="H30" s="102"/>
      <c r="I30" s="101"/>
      <c r="J30" s="102"/>
      <c r="K30" s="101"/>
      <c r="L30" s="102"/>
      <c r="M30" s="101"/>
      <c r="N30" s="102"/>
    </row>
    <row r="32" spans="2:14">
      <c r="B32" s="1" t="s">
        <v>53</v>
      </c>
    </row>
    <row r="33" spans="2:14">
      <c r="B33" s="11" t="s">
        <v>0</v>
      </c>
      <c r="C33" s="12" t="s">
        <v>39</v>
      </c>
      <c r="D33" s="14" t="s">
        <v>40</v>
      </c>
      <c r="E33" s="12" t="s">
        <v>41</v>
      </c>
      <c r="F33" s="12" t="s">
        <v>42</v>
      </c>
      <c r="G33" s="12" t="s">
        <v>43</v>
      </c>
      <c r="H33" s="12" t="s">
        <v>44</v>
      </c>
      <c r="I33" s="12" t="s">
        <v>45</v>
      </c>
      <c r="J33" s="12" t="s">
        <v>46</v>
      </c>
      <c r="K33" s="12" t="s">
        <v>47</v>
      </c>
      <c r="L33" s="12" t="s">
        <v>48</v>
      </c>
      <c r="M33" s="12" t="s">
        <v>49</v>
      </c>
      <c r="N33" s="12" t="s">
        <v>50</v>
      </c>
    </row>
    <row r="34" spans="2:14" s="8" customFormat="1">
      <c r="B34" s="62" t="s">
        <v>90</v>
      </c>
      <c r="C34" s="99">
        <v>0</v>
      </c>
      <c r="D34" s="96">
        <v>0</v>
      </c>
      <c r="E34" s="97">
        <v>0</v>
      </c>
      <c r="F34" s="96">
        <v>0</v>
      </c>
      <c r="G34" s="97">
        <v>0</v>
      </c>
      <c r="H34" s="97">
        <v>0</v>
      </c>
      <c r="I34" s="96">
        <v>0</v>
      </c>
      <c r="J34" s="97">
        <v>0</v>
      </c>
      <c r="K34" s="96">
        <v>0</v>
      </c>
      <c r="L34" s="97">
        <v>0</v>
      </c>
      <c r="M34" s="96">
        <v>0</v>
      </c>
      <c r="N34" s="97">
        <v>0</v>
      </c>
    </row>
    <row r="35" spans="2:14" s="8" customFormat="1">
      <c r="B35" s="74" t="s">
        <v>89</v>
      </c>
      <c r="C35" s="99">
        <v>2160</v>
      </c>
      <c r="D35" s="96">
        <v>2160</v>
      </c>
      <c r="E35" s="99">
        <v>2160</v>
      </c>
      <c r="F35" s="96">
        <v>2160</v>
      </c>
      <c r="G35" s="99">
        <v>2160</v>
      </c>
      <c r="H35" s="99">
        <v>2160</v>
      </c>
      <c r="I35" s="96">
        <v>2160</v>
      </c>
      <c r="J35" s="99">
        <v>2160</v>
      </c>
      <c r="K35" s="96">
        <v>2160</v>
      </c>
      <c r="L35" s="99">
        <v>2160</v>
      </c>
      <c r="M35" s="96">
        <v>2160</v>
      </c>
      <c r="N35" s="99">
        <v>2160</v>
      </c>
    </row>
    <row r="36" spans="2:14" s="8" customFormat="1">
      <c r="B36" s="74" t="s">
        <v>91</v>
      </c>
      <c r="C36" s="99">
        <v>8100</v>
      </c>
      <c r="D36" s="96">
        <v>8100</v>
      </c>
      <c r="E36" s="99">
        <v>8100</v>
      </c>
      <c r="F36" s="96">
        <v>8100</v>
      </c>
      <c r="G36" s="99">
        <v>8100</v>
      </c>
      <c r="H36" s="99">
        <v>8100</v>
      </c>
      <c r="I36" s="96">
        <v>8100</v>
      </c>
      <c r="J36" s="99">
        <v>8100</v>
      </c>
      <c r="K36" s="96">
        <v>8100</v>
      </c>
      <c r="L36" s="99">
        <v>8100</v>
      </c>
      <c r="M36" s="96">
        <v>8100</v>
      </c>
      <c r="N36" s="99">
        <v>8100</v>
      </c>
    </row>
    <row r="37" spans="2:14" s="8" customFormat="1">
      <c r="B37" s="74" t="s">
        <v>92</v>
      </c>
      <c r="C37" s="99">
        <v>6120</v>
      </c>
      <c r="D37" s="96">
        <v>6120</v>
      </c>
      <c r="E37" s="99">
        <v>6120</v>
      </c>
      <c r="F37" s="96">
        <v>6120</v>
      </c>
      <c r="G37" s="99">
        <v>6120</v>
      </c>
      <c r="H37" s="99">
        <v>6120</v>
      </c>
      <c r="I37" s="96">
        <v>6120</v>
      </c>
      <c r="J37" s="99">
        <v>6120</v>
      </c>
      <c r="K37" s="96">
        <v>6120</v>
      </c>
      <c r="L37" s="99">
        <v>6120</v>
      </c>
      <c r="M37" s="96">
        <v>6120</v>
      </c>
      <c r="N37" s="99">
        <v>6120</v>
      </c>
    </row>
    <row r="38" spans="2:14" s="8" customFormat="1">
      <c r="B38" s="62" t="s">
        <v>93</v>
      </c>
      <c r="C38" s="99">
        <v>0</v>
      </c>
      <c r="D38" s="99">
        <v>0</v>
      </c>
      <c r="E38" s="99">
        <v>0</v>
      </c>
      <c r="F38" s="99">
        <v>0</v>
      </c>
      <c r="G38" s="99">
        <v>0</v>
      </c>
      <c r="H38" s="99">
        <v>0</v>
      </c>
      <c r="I38" s="99">
        <v>0</v>
      </c>
      <c r="J38" s="99">
        <v>0</v>
      </c>
      <c r="K38" s="99">
        <v>0</v>
      </c>
      <c r="L38" s="99">
        <v>0</v>
      </c>
      <c r="M38" s="99">
        <v>0</v>
      </c>
      <c r="N38" s="99">
        <v>0</v>
      </c>
    </row>
    <row r="39" spans="2:14" s="8" customFormat="1">
      <c r="B39" s="62" t="s">
        <v>94</v>
      </c>
      <c r="C39" s="99">
        <v>0</v>
      </c>
      <c r="D39" s="96">
        <v>0</v>
      </c>
      <c r="E39" s="99">
        <v>0</v>
      </c>
      <c r="F39" s="96">
        <v>0</v>
      </c>
      <c r="G39" s="99">
        <v>0</v>
      </c>
      <c r="H39" s="99">
        <v>0</v>
      </c>
      <c r="I39" s="96">
        <v>0</v>
      </c>
      <c r="J39" s="99">
        <v>0</v>
      </c>
      <c r="K39" s="96">
        <v>0</v>
      </c>
      <c r="L39" s="99">
        <v>0</v>
      </c>
      <c r="M39" s="96">
        <v>0</v>
      </c>
      <c r="N39" s="99">
        <v>0</v>
      </c>
    </row>
    <row r="40" spans="2:14" s="8" customFormat="1">
      <c r="B40" s="74" t="s">
        <v>95</v>
      </c>
      <c r="C40" s="99">
        <v>0</v>
      </c>
      <c r="D40" s="96">
        <v>0</v>
      </c>
      <c r="E40" s="99">
        <v>0</v>
      </c>
      <c r="F40" s="96">
        <v>0</v>
      </c>
      <c r="G40" s="99">
        <v>0</v>
      </c>
      <c r="H40" s="99">
        <v>0</v>
      </c>
      <c r="I40" s="96">
        <v>0</v>
      </c>
      <c r="J40" s="99">
        <v>0</v>
      </c>
      <c r="K40" s="96">
        <v>0</v>
      </c>
      <c r="L40" s="99">
        <v>0</v>
      </c>
      <c r="M40" s="96">
        <v>0</v>
      </c>
      <c r="N40" s="99">
        <v>0</v>
      </c>
    </row>
    <row r="41" spans="2:14" s="8" customFormat="1">
      <c r="B41" s="91" t="s">
        <v>25</v>
      </c>
      <c r="C41" s="99">
        <v>1050</v>
      </c>
      <c r="D41" s="96">
        <v>1050</v>
      </c>
      <c r="E41" s="99">
        <v>1050</v>
      </c>
      <c r="F41" s="96">
        <v>1050</v>
      </c>
      <c r="G41" s="99">
        <v>1050</v>
      </c>
      <c r="H41" s="99">
        <v>1050</v>
      </c>
      <c r="I41" s="96">
        <v>1050</v>
      </c>
      <c r="J41" s="99">
        <v>1050</v>
      </c>
      <c r="K41" s="96">
        <v>1050</v>
      </c>
      <c r="L41" s="99">
        <v>1050</v>
      </c>
      <c r="M41" s="96">
        <v>1050</v>
      </c>
      <c r="N41" s="99">
        <v>1050</v>
      </c>
    </row>
    <row r="42" spans="2:14" s="8" customFormat="1">
      <c r="B42" s="62" t="s">
        <v>96</v>
      </c>
      <c r="C42" s="99">
        <v>1416</v>
      </c>
      <c r="D42" s="96">
        <v>1416</v>
      </c>
      <c r="E42" s="99">
        <v>1416</v>
      </c>
      <c r="F42" s="96">
        <v>1416</v>
      </c>
      <c r="G42" s="99">
        <v>1416</v>
      </c>
      <c r="H42" s="99">
        <v>1416</v>
      </c>
      <c r="I42" s="96">
        <v>1416</v>
      </c>
      <c r="J42" s="99">
        <v>1416</v>
      </c>
      <c r="K42" s="96">
        <v>1416</v>
      </c>
      <c r="L42" s="99">
        <v>1416</v>
      </c>
      <c r="M42" s="96">
        <v>0</v>
      </c>
      <c r="N42" s="99">
        <v>0</v>
      </c>
    </row>
    <row r="43" spans="2:14">
      <c r="B43" s="13"/>
      <c r="C43" s="15"/>
      <c r="D43" s="10"/>
      <c r="E43" s="15"/>
      <c r="F43" s="10"/>
      <c r="G43" s="15"/>
      <c r="H43" s="15"/>
      <c r="I43" s="10"/>
      <c r="J43" s="15"/>
      <c r="K43" s="10"/>
      <c r="L43" s="15"/>
      <c r="M43" s="10"/>
      <c r="N43" s="15"/>
    </row>
    <row r="45" spans="2:14">
      <c r="B45" s="1" t="s">
        <v>66</v>
      </c>
    </row>
    <row r="46" spans="2:14">
      <c r="B46" s="11" t="s">
        <v>0</v>
      </c>
      <c r="C46" s="14" t="s">
        <v>39</v>
      </c>
      <c r="D46" s="12" t="s">
        <v>40</v>
      </c>
      <c r="E46" s="12" t="s">
        <v>41</v>
      </c>
      <c r="F46" s="12" t="s">
        <v>42</v>
      </c>
      <c r="G46" s="12" t="s">
        <v>43</v>
      </c>
      <c r="H46" s="12" t="s">
        <v>44</v>
      </c>
      <c r="I46" s="12" t="s">
        <v>45</v>
      </c>
      <c r="J46" s="12" t="s">
        <v>46</v>
      </c>
      <c r="K46" s="12" t="s">
        <v>47</v>
      </c>
      <c r="L46" s="12" t="s">
        <v>48</v>
      </c>
      <c r="M46" s="12" t="s">
        <v>49</v>
      </c>
      <c r="N46" s="12" t="s">
        <v>50</v>
      </c>
    </row>
    <row r="47" spans="2:14" s="8" customFormat="1">
      <c r="B47" s="62" t="s">
        <v>90</v>
      </c>
      <c r="C47" s="96">
        <f>ROUND(C34*12.36%,0)</f>
        <v>0</v>
      </c>
      <c r="D47" s="97">
        <f t="shared" ref="D47:N47" si="9">ROUND(D34*12.36%,0)</f>
        <v>0</v>
      </c>
      <c r="E47" s="96">
        <f t="shared" si="9"/>
        <v>0</v>
      </c>
      <c r="F47" s="97">
        <f t="shared" si="9"/>
        <v>0</v>
      </c>
      <c r="G47" s="96">
        <f t="shared" si="9"/>
        <v>0</v>
      </c>
      <c r="H47" s="97">
        <f t="shared" si="9"/>
        <v>0</v>
      </c>
      <c r="I47" s="96">
        <f t="shared" si="9"/>
        <v>0</v>
      </c>
      <c r="J47" s="96">
        <f t="shared" si="9"/>
        <v>0</v>
      </c>
      <c r="K47" s="96">
        <f t="shared" si="9"/>
        <v>0</v>
      </c>
      <c r="L47" s="96">
        <f t="shared" si="9"/>
        <v>0</v>
      </c>
      <c r="M47" s="96">
        <f t="shared" si="9"/>
        <v>0</v>
      </c>
      <c r="N47" s="98">
        <f t="shared" si="9"/>
        <v>0</v>
      </c>
    </row>
    <row r="48" spans="2:14" s="8" customFormat="1">
      <c r="B48" s="74" t="s">
        <v>89</v>
      </c>
      <c r="C48" s="96">
        <f t="shared" ref="C48:N48" si="10">ROUND(C35*12.36%,0)</f>
        <v>267</v>
      </c>
      <c r="D48" s="99">
        <f t="shared" si="10"/>
        <v>267</v>
      </c>
      <c r="E48" s="96">
        <f t="shared" si="10"/>
        <v>267</v>
      </c>
      <c r="F48" s="99">
        <f t="shared" si="10"/>
        <v>267</v>
      </c>
      <c r="G48" s="96">
        <f t="shared" si="10"/>
        <v>267</v>
      </c>
      <c r="H48" s="99">
        <f t="shared" si="10"/>
        <v>267</v>
      </c>
      <c r="I48" s="96">
        <f t="shared" si="10"/>
        <v>267</v>
      </c>
      <c r="J48" s="96">
        <f t="shared" si="10"/>
        <v>267</v>
      </c>
      <c r="K48" s="96">
        <f t="shared" si="10"/>
        <v>267</v>
      </c>
      <c r="L48" s="96">
        <f t="shared" si="10"/>
        <v>267</v>
      </c>
      <c r="M48" s="96">
        <f t="shared" si="10"/>
        <v>267</v>
      </c>
      <c r="N48" s="98">
        <f t="shared" si="10"/>
        <v>267</v>
      </c>
    </row>
    <row r="49" spans="2:14" s="8" customFormat="1">
      <c r="B49" s="74" t="s">
        <v>91</v>
      </c>
      <c r="C49" s="96">
        <f t="shared" ref="C49:N49" si="11">ROUND(C36*12.36%,0)</f>
        <v>1001</v>
      </c>
      <c r="D49" s="99">
        <f t="shared" si="11"/>
        <v>1001</v>
      </c>
      <c r="E49" s="96">
        <f t="shared" si="11"/>
        <v>1001</v>
      </c>
      <c r="F49" s="99">
        <f t="shared" si="11"/>
        <v>1001</v>
      </c>
      <c r="G49" s="96">
        <f t="shared" si="11"/>
        <v>1001</v>
      </c>
      <c r="H49" s="99">
        <f t="shared" si="11"/>
        <v>1001</v>
      </c>
      <c r="I49" s="96">
        <f t="shared" si="11"/>
        <v>1001</v>
      </c>
      <c r="J49" s="96">
        <f t="shared" si="11"/>
        <v>1001</v>
      </c>
      <c r="K49" s="96">
        <f t="shared" si="11"/>
        <v>1001</v>
      </c>
      <c r="L49" s="96">
        <f t="shared" si="11"/>
        <v>1001</v>
      </c>
      <c r="M49" s="96">
        <f t="shared" si="11"/>
        <v>1001</v>
      </c>
      <c r="N49" s="98">
        <f t="shared" si="11"/>
        <v>1001</v>
      </c>
    </row>
    <row r="50" spans="2:14" s="8" customFormat="1">
      <c r="B50" s="74" t="s">
        <v>92</v>
      </c>
      <c r="C50" s="96">
        <f t="shared" ref="C50:N50" si="12">ROUND(C37*12.36%,0)</f>
        <v>756</v>
      </c>
      <c r="D50" s="99">
        <f t="shared" si="12"/>
        <v>756</v>
      </c>
      <c r="E50" s="96">
        <f t="shared" si="12"/>
        <v>756</v>
      </c>
      <c r="F50" s="99">
        <f t="shared" si="12"/>
        <v>756</v>
      </c>
      <c r="G50" s="96">
        <f t="shared" si="12"/>
        <v>756</v>
      </c>
      <c r="H50" s="99">
        <f t="shared" si="12"/>
        <v>756</v>
      </c>
      <c r="I50" s="96">
        <f t="shared" si="12"/>
        <v>756</v>
      </c>
      <c r="J50" s="96">
        <f t="shared" si="12"/>
        <v>756</v>
      </c>
      <c r="K50" s="96">
        <f t="shared" si="12"/>
        <v>756</v>
      </c>
      <c r="L50" s="96">
        <f t="shared" si="12"/>
        <v>756</v>
      </c>
      <c r="M50" s="96">
        <f t="shared" si="12"/>
        <v>756</v>
      </c>
      <c r="N50" s="98">
        <f t="shared" si="12"/>
        <v>756</v>
      </c>
    </row>
    <row r="51" spans="2:14" s="8" customFormat="1">
      <c r="B51" s="62" t="s">
        <v>93</v>
      </c>
      <c r="C51" s="96">
        <f t="shared" ref="C51:N51" si="13">ROUND(C38*12.36%,0)</f>
        <v>0</v>
      </c>
      <c r="D51" s="99">
        <f t="shared" si="13"/>
        <v>0</v>
      </c>
      <c r="E51" s="96">
        <f t="shared" si="13"/>
        <v>0</v>
      </c>
      <c r="F51" s="99">
        <f t="shared" si="13"/>
        <v>0</v>
      </c>
      <c r="G51" s="96">
        <f t="shared" si="13"/>
        <v>0</v>
      </c>
      <c r="H51" s="99">
        <f t="shared" si="13"/>
        <v>0</v>
      </c>
      <c r="I51" s="96">
        <f t="shared" si="13"/>
        <v>0</v>
      </c>
      <c r="J51" s="96">
        <f t="shared" si="13"/>
        <v>0</v>
      </c>
      <c r="K51" s="96">
        <f t="shared" si="13"/>
        <v>0</v>
      </c>
      <c r="L51" s="96">
        <f t="shared" si="13"/>
        <v>0</v>
      </c>
      <c r="M51" s="96">
        <f t="shared" si="13"/>
        <v>0</v>
      </c>
      <c r="N51" s="98">
        <f t="shared" si="13"/>
        <v>0</v>
      </c>
    </row>
    <row r="52" spans="2:14" s="8" customFormat="1">
      <c r="B52" s="62" t="s">
        <v>94</v>
      </c>
      <c r="C52" s="96">
        <f t="shared" ref="C52:N52" si="14">ROUND(C39*12.36%,0)</f>
        <v>0</v>
      </c>
      <c r="D52" s="99">
        <f t="shared" si="14"/>
        <v>0</v>
      </c>
      <c r="E52" s="96">
        <f t="shared" si="14"/>
        <v>0</v>
      </c>
      <c r="F52" s="99">
        <f t="shared" si="14"/>
        <v>0</v>
      </c>
      <c r="G52" s="96">
        <f t="shared" si="14"/>
        <v>0</v>
      </c>
      <c r="H52" s="99">
        <f t="shared" si="14"/>
        <v>0</v>
      </c>
      <c r="I52" s="96">
        <f t="shared" si="14"/>
        <v>0</v>
      </c>
      <c r="J52" s="96">
        <f t="shared" si="14"/>
        <v>0</v>
      </c>
      <c r="K52" s="96">
        <f t="shared" si="14"/>
        <v>0</v>
      </c>
      <c r="L52" s="96">
        <f t="shared" si="14"/>
        <v>0</v>
      </c>
      <c r="M52" s="96">
        <f t="shared" si="14"/>
        <v>0</v>
      </c>
      <c r="N52" s="98">
        <f t="shared" si="14"/>
        <v>0</v>
      </c>
    </row>
    <row r="53" spans="2:14" s="8" customFormat="1">
      <c r="B53" s="74" t="s">
        <v>95</v>
      </c>
      <c r="C53" s="96">
        <f t="shared" ref="C53:N53" si="15">ROUND(C40*12.36%,0)</f>
        <v>0</v>
      </c>
      <c r="D53" s="99">
        <f t="shared" si="15"/>
        <v>0</v>
      </c>
      <c r="E53" s="96">
        <f t="shared" si="15"/>
        <v>0</v>
      </c>
      <c r="F53" s="99">
        <f t="shared" si="15"/>
        <v>0</v>
      </c>
      <c r="G53" s="96">
        <f t="shared" si="15"/>
        <v>0</v>
      </c>
      <c r="H53" s="99">
        <f t="shared" si="15"/>
        <v>0</v>
      </c>
      <c r="I53" s="96">
        <f t="shared" si="15"/>
        <v>0</v>
      </c>
      <c r="J53" s="96">
        <f t="shared" si="15"/>
        <v>0</v>
      </c>
      <c r="K53" s="96">
        <f t="shared" si="15"/>
        <v>0</v>
      </c>
      <c r="L53" s="96">
        <f t="shared" si="15"/>
        <v>0</v>
      </c>
      <c r="M53" s="96">
        <f t="shared" si="15"/>
        <v>0</v>
      </c>
      <c r="N53" s="98">
        <f t="shared" si="15"/>
        <v>0</v>
      </c>
    </row>
    <row r="54" spans="2:14" s="8" customFormat="1">
      <c r="B54" s="91" t="s">
        <v>25</v>
      </c>
      <c r="C54" s="96">
        <f t="shared" ref="C54:N54" si="16">ROUND(C41*12.36%,0)</f>
        <v>130</v>
      </c>
      <c r="D54" s="99">
        <f t="shared" si="16"/>
        <v>130</v>
      </c>
      <c r="E54" s="96">
        <f t="shared" si="16"/>
        <v>130</v>
      </c>
      <c r="F54" s="99">
        <f t="shared" si="16"/>
        <v>130</v>
      </c>
      <c r="G54" s="96">
        <f t="shared" si="16"/>
        <v>130</v>
      </c>
      <c r="H54" s="99">
        <f t="shared" si="16"/>
        <v>130</v>
      </c>
      <c r="I54" s="96">
        <f t="shared" si="16"/>
        <v>130</v>
      </c>
      <c r="J54" s="96">
        <f t="shared" si="16"/>
        <v>130</v>
      </c>
      <c r="K54" s="96">
        <f t="shared" si="16"/>
        <v>130</v>
      </c>
      <c r="L54" s="96">
        <f t="shared" si="16"/>
        <v>130</v>
      </c>
      <c r="M54" s="96">
        <f t="shared" si="16"/>
        <v>130</v>
      </c>
      <c r="N54" s="98">
        <f t="shared" si="16"/>
        <v>130</v>
      </c>
    </row>
    <row r="55" spans="2:14" s="8" customFormat="1">
      <c r="B55" s="62" t="s">
        <v>96</v>
      </c>
      <c r="C55" s="96">
        <f t="shared" ref="C55:N55" si="17">ROUND(C42*12.36%,0)</f>
        <v>175</v>
      </c>
      <c r="D55" s="99">
        <f t="shared" si="17"/>
        <v>175</v>
      </c>
      <c r="E55" s="96">
        <f t="shared" si="17"/>
        <v>175</v>
      </c>
      <c r="F55" s="99">
        <f t="shared" si="17"/>
        <v>175</v>
      </c>
      <c r="G55" s="96">
        <f t="shared" si="17"/>
        <v>175</v>
      </c>
      <c r="H55" s="99">
        <f t="shared" si="17"/>
        <v>175</v>
      </c>
      <c r="I55" s="96">
        <f t="shared" si="17"/>
        <v>175</v>
      </c>
      <c r="J55" s="96">
        <f t="shared" si="17"/>
        <v>175</v>
      </c>
      <c r="K55" s="96">
        <f t="shared" si="17"/>
        <v>175</v>
      </c>
      <c r="L55" s="96">
        <f t="shared" si="17"/>
        <v>175</v>
      </c>
      <c r="M55" s="96">
        <f t="shared" si="17"/>
        <v>0</v>
      </c>
      <c r="N55" s="98">
        <f t="shared" si="17"/>
        <v>0</v>
      </c>
    </row>
    <row r="56" spans="2:14">
      <c r="B56" s="13"/>
      <c r="C56" s="10"/>
      <c r="D56" s="15"/>
      <c r="E56" s="10"/>
      <c r="F56" s="15"/>
      <c r="G56" s="10"/>
      <c r="H56" s="15"/>
      <c r="I56" s="10"/>
      <c r="J56" s="10"/>
      <c r="K56" s="10"/>
      <c r="L56" s="10"/>
      <c r="M56" s="10"/>
      <c r="N56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</vt:lpstr>
      <vt:lpstr>Back Data</vt:lpstr>
      <vt:lpstr>Rent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2014-09-13T07:25:14Z</dcterms:modified>
</cp:coreProperties>
</file>