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workbookProtection revisionsPassword="CA52" lockRevision="1"/>
  <bookViews>
    <workbookView xWindow="480" yWindow="120" windowWidth="14295" windowHeight="4620" firstSheet="2" activeTab="9"/>
  </bookViews>
  <sheets>
    <sheet name="Instructions" sheetId="1" r:id="rId1"/>
    <sheet name="Individual Below 60" sheetId="2" r:id="rId2"/>
    <sheet name="Senior citizen below 80 yrs" sheetId="3" r:id="rId3"/>
    <sheet name="Senior citizen above 80 yrs" sheetId="4" r:id="rId4"/>
    <sheet name="HP" sheetId="5" r:id="rId5"/>
    <sheet name="PGBP" sheetId="6" r:id="rId6"/>
    <sheet name="CG" sheetId="7" r:id="rId7"/>
    <sheet name="IOS" sheetId="8" r:id="rId8"/>
    <sheet name="Deduction" sheetId="9" r:id="rId9"/>
    <sheet name="About" sheetId="10" r:id="rId10"/>
  </sheets>
  <calcPr calcId="144525"/>
  <customWorkbookViews>
    <customWorkbookView name="Shri - Personal View" guid="{59A07DE8-A932-49EA-A3AB-12475386F7BD}" mergeInterval="0" personalView="1" maximized="1" windowWidth="1436" windowHeight="681" activeSheetId="10"/>
    <customWorkbookView name="user - Personal View" guid="{952829C3-0B5D-4394-995B-7C99061567DC}" mergeInterval="0" personalView="1" maximized="1" xWindow="1" yWindow="1" windowWidth="1366" windowHeight="538" activeSheetId="10"/>
    <customWorkbookView name="A.S.THORAT &amp; CO. - Personal View" guid="{4AA9413E-91F2-475F-9661-35EAFC8F6E54}" mergeInterval="0" personalView="1" maximized="1" xWindow="1" yWindow="1" windowWidth="1024" windowHeight="527" activeSheetId="2" showComments="commIndAndComment"/>
  </customWorkbookViews>
</workbook>
</file>

<file path=xl/calcChain.xml><?xml version="1.0" encoding="utf-8"?>
<calcChain xmlns="http://schemas.openxmlformats.org/spreadsheetml/2006/main">
  <c r="J14" i="3" l="1"/>
  <c r="A5" i="9"/>
  <c r="A4" i="9"/>
  <c r="A3" i="9"/>
  <c r="A5" i="8"/>
  <c r="A4" i="8"/>
  <c r="A3" i="8"/>
  <c r="A4" i="7"/>
  <c r="A3" i="7"/>
  <c r="A2" i="7"/>
  <c r="A5" i="6"/>
  <c r="A4" i="6"/>
  <c r="A3" i="6"/>
  <c r="A5" i="5"/>
  <c r="A4" i="5"/>
  <c r="A3" i="5"/>
  <c r="I24" i="9" l="1"/>
  <c r="J44" i="4"/>
  <c r="J56" i="4"/>
  <c r="J26" i="4"/>
  <c r="I23" i="4"/>
  <c r="I22" i="4"/>
  <c r="I21" i="4"/>
  <c r="J20" i="4" s="1"/>
  <c r="J17" i="4"/>
  <c r="J14" i="4"/>
  <c r="J29" i="4" s="1"/>
  <c r="J44" i="3"/>
  <c r="J44" i="2"/>
  <c r="J56" i="3" l="1"/>
  <c r="I21" i="9"/>
  <c r="I20" i="9"/>
  <c r="G23" i="5"/>
  <c r="A85" i="7"/>
  <c r="A78" i="7"/>
  <c r="I60" i="7"/>
  <c r="I65" i="7" s="1"/>
  <c r="I70" i="7" s="1"/>
  <c r="I23" i="3" s="1"/>
  <c r="I40" i="7"/>
  <c r="I44" i="7" s="1"/>
  <c r="I49" i="7" s="1"/>
  <c r="H80" i="7" s="1"/>
  <c r="H82" i="7" s="1"/>
  <c r="I18" i="7"/>
  <c r="I24" i="7" s="1"/>
  <c r="B8" i="7"/>
  <c r="I25" i="9"/>
  <c r="I23" i="9"/>
  <c r="I22" i="9"/>
  <c r="I19" i="9"/>
  <c r="I18" i="9"/>
  <c r="I17" i="9"/>
  <c r="I16" i="9"/>
  <c r="I14" i="9"/>
  <c r="B9" i="9"/>
  <c r="J16" i="8"/>
  <c r="J26" i="2" s="1"/>
  <c r="B9" i="8"/>
  <c r="J27" i="6"/>
  <c r="J20" i="6"/>
  <c r="B9" i="6"/>
  <c r="B9" i="5"/>
  <c r="I17" i="5"/>
  <c r="J56" i="2"/>
  <c r="I22" i="3" l="1"/>
  <c r="J26" i="3"/>
  <c r="I23" i="2"/>
  <c r="I22" i="2"/>
  <c r="I27" i="9"/>
  <c r="J31" i="4" s="1"/>
  <c r="J34" i="4" s="1"/>
  <c r="J38" i="4" s="1"/>
  <c r="J40" i="4" s="1"/>
  <c r="J42" i="4" s="1"/>
  <c r="J46" i="4" s="1"/>
  <c r="J48" i="4" s="1"/>
  <c r="J50" i="4" s="1"/>
  <c r="J54" i="4" s="1"/>
  <c r="J61" i="4" s="1"/>
  <c r="J29" i="6"/>
  <c r="H87" i="7"/>
  <c r="H89" i="7" s="1"/>
  <c r="I20" i="5"/>
  <c r="I23" i="5" s="1"/>
  <c r="H25" i="5" s="1"/>
  <c r="I29" i="7"/>
  <c r="J31" i="3" l="1"/>
  <c r="J31" i="2"/>
  <c r="I21" i="3"/>
  <c r="J20" i="3" s="1"/>
  <c r="I21" i="2"/>
  <c r="J14" i="2"/>
  <c r="J17" i="2"/>
  <c r="J17" i="3"/>
  <c r="J29" i="3" s="1"/>
  <c r="J29" i="2"/>
  <c r="J34" i="2" s="1"/>
  <c r="J38" i="2" s="1"/>
  <c r="J40" i="2" s="1"/>
  <c r="J42" i="2" s="1"/>
  <c r="J20" i="2"/>
  <c r="J34" i="3" l="1"/>
  <c r="J38" i="3" s="1"/>
  <c r="J40" i="3" s="1"/>
  <c r="J42" i="3" s="1"/>
  <c r="J46" i="3" s="1"/>
  <c r="J48" i="3" s="1"/>
  <c r="J50" i="3" s="1"/>
  <c r="J54" i="3" s="1"/>
  <c r="J61" i="3" s="1"/>
  <c r="J46" i="2"/>
  <c r="J48" i="2" s="1"/>
  <c r="J50" i="2" l="1"/>
  <c r="J54" i="2" s="1"/>
  <c r="J61" i="2" s="1"/>
</calcChain>
</file>

<file path=xl/comments1.xml><?xml version="1.0" encoding="utf-8"?>
<comments xmlns="http://schemas.openxmlformats.org/spreadsheetml/2006/main">
  <authors>
    <author>user</author>
  </authors>
  <commentList>
    <comment ref="A1" authorId="0" guid="{4D2C6B86-F92B-4DFA-91E0-1F402693EB2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WRITE A CLIENT'S NAME</t>
        </r>
      </text>
    </comment>
    <comment ref="A2" authorId="0" guid="{D3740AD9-2502-4709-A453-18C37441399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ADDRESS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 guid="{944E1526-0510-46F6-90F8-5F771B70D51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WRITE A CLIENT'S NAME</t>
        </r>
      </text>
    </comment>
    <comment ref="A2" authorId="0" guid="{513504DE-D4B0-41F6-B9DA-6E8ABA347BE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ADDRESS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A1" authorId="0" guid="{EBD4B69E-CEDB-45A9-91E1-5ACA4DB5132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WRITE A CLIENT'S NAME</t>
        </r>
      </text>
    </comment>
    <comment ref="A2" authorId="0" guid="{E94F1858-09BD-47CA-A14D-7C5DAA4BE95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ADDRESS</t>
        </r>
      </text>
    </comment>
  </commentList>
</comments>
</file>

<file path=xl/sharedStrings.xml><?xml version="1.0" encoding="utf-8"?>
<sst xmlns="http://schemas.openxmlformats.org/spreadsheetml/2006/main" count="314" uniqueCount="132">
  <si>
    <t>STATUS</t>
  </si>
  <si>
    <t>PAN</t>
  </si>
  <si>
    <t>A.Y.</t>
  </si>
  <si>
    <t>DOB</t>
  </si>
  <si>
    <t>BANK</t>
  </si>
  <si>
    <t>MICR</t>
  </si>
  <si>
    <t>STATEMENT OF TOTAL INCOME</t>
  </si>
  <si>
    <t>I)</t>
  </si>
  <si>
    <t>INCOME FROM SALARY</t>
  </si>
  <si>
    <t>(As per Salary Certificate)</t>
  </si>
  <si>
    <t>II)</t>
  </si>
  <si>
    <t>INCOME FROM HOUSE PROPERTY</t>
  </si>
  <si>
    <t>(As per HP Schedule)</t>
  </si>
  <si>
    <t>III)</t>
  </si>
  <si>
    <t>PROFITS &amp; GAINS FROM BUSINESS &amp; PROFESSION</t>
  </si>
  <si>
    <t>(As per PGBP schedule)</t>
  </si>
  <si>
    <t>IV)</t>
  </si>
  <si>
    <t>INCOME FROM CAPITAL GAIN</t>
  </si>
  <si>
    <t>(As per CG schedule)</t>
  </si>
  <si>
    <t>V)</t>
  </si>
  <si>
    <t>INCOME FROM OTHER SOURCES</t>
  </si>
  <si>
    <t>(As per OS Schedule)</t>
  </si>
  <si>
    <t>GROSS TOTAL INCOME</t>
  </si>
  <si>
    <t>Less : Deduction under chapter VI A</t>
  </si>
  <si>
    <t>TOTAL INCOME</t>
  </si>
  <si>
    <t xml:space="preserve">Agriculture Income </t>
  </si>
  <si>
    <t>Tax on Above</t>
  </si>
  <si>
    <t>Rebate on Agriculture Income</t>
  </si>
  <si>
    <t>Add : Interest u/s 234</t>
  </si>
  <si>
    <t>Net Tax Liability</t>
  </si>
  <si>
    <t>TDS</t>
  </si>
  <si>
    <t>Advance Tax</t>
  </si>
  <si>
    <t>S.A.Tax</t>
  </si>
  <si>
    <t>REFUND / DUES</t>
  </si>
  <si>
    <t>Taxes Paid :</t>
  </si>
  <si>
    <t>(As per Deduction Schedule)</t>
  </si>
  <si>
    <t>Add : Education Cess @ 3%</t>
  </si>
  <si>
    <t>Net Tax Payable</t>
  </si>
  <si>
    <t>NET INCOME</t>
  </si>
  <si>
    <t>Rounded off U/S 288A</t>
  </si>
  <si>
    <t xml:space="preserve"> </t>
  </si>
  <si>
    <t>HP Schedule</t>
  </si>
  <si>
    <t>Particulars</t>
  </si>
  <si>
    <t>Gross Annual value</t>
  </si>
  <si>
    <t>Less : Taxes Paid</t>
  </si>
  <si>
    <t>Net Annual value</t>
  </si>
  <si>
    <t xml:space="preserve">Less : </t>
  </si>
  <si>
    <t xml:space="preserve">Deduction U/S 24 </t>
  </si>
  <si>
    <t>Standard deduction u/s 24(a)</t>
  </si>
  <si>
    <t>Interest on borrowed capital u/s 24(b)</t>
  </si>
  <si>
    <t>i)</t>
  </si>
  <si>
    <t>ii)</t>
  </si>
  <si>
    <t>Let - Out</t>
  </si>
  <si>
    <t>Self - occupied</t>
  </si>
  <si>
    <t>Income from House Property</t>
  </si>
  <si>
    <t>Net income from house property</t>
  </si>
  <si>
    <t>NIL</t>
  </si>
  <si>
    <t>Net Profit as per Profit &amp; Loss account</t>
  </si>
  <si>
    <t xml:space="preserve">Add : </t>
  </si>
  <si>
    <t>Disallowances</t>
  </si>
  <si>
    <t>iii)</t>
  </si>
  <si>
    <t>iv)</t>
  </si>
  <si>
    <t>v)</t>
  </si>
  <si>
    <t>Allowances</t>
  </si>
  <si>
    <t>Amount</t>
  </si>
  <si>
    <t>PGBP SCHEDULE</t>
  </si>
  <si>
    <t>IOS SCHEDULE</t>
  </si>
  <si>
    <t>Bank Interest</t>
  </si>
  <si>
    <t>Gift (other than relatives)</t>
  </si>
  <si>
    <t>Other</t>
  </si>
  <si>
    <t>Income from other sources</t>
  </si>
  <si>
    <t>80CCE</t>
  </si>
  <si>
    <t>( Includes 80C, 80CCC, 80CCD)</t>
  </si>
  <si>
    <t>80D</t>
  </si>
  <si>
    <t>80DDB</t>
  </si>
  <si>
    <t>80E</t>
  </si>
  <si>
    <t>80GGB</t>
  </si>
  <si>
    <t>80LA</t>
  </si>
  <si>
    <t>Other deductions</t>
  </si>
  <si>
    <t>Total Deduction under chapter VI A</t>
  </si>
  <si>
    <t>CG SCHEDULE</t>
  </si>
  <si>
    <t>: Individual</t>
  </si>
  <si>
    <t xml:space="preserve">  </t>
  </si>
  <si>
    <r>
      <t xml:space="preserve">Tax Liability </t>
    </r>
    <r>
      <rPr>
        <b/>
        <sz val="9"/>
        <color theme="1"/>
        <rFont val="Book Antiqua"/>
        <family val="1"/>
      </rPr>
      <t>(Including Capital Gain Tax)</t>
    </r>
  </si>
  <si>
    <t>Sale Consideration</t>
  </si>
  <si>
    <t>Less : Expenses on Transfer</t>
  </si>
  <si>
    <t>Net Consideration</t>
  </si>
  <si>
    <t>Less : Cost of Acquisition</t>
  </si>
  <si>
    <t>Less : Cost of Improvement</t>
  </si>
  <si>
    <t>Long term Capital Gain</t>
  </si>
  <si>
    <t>Short Term Capital Gain (Other than 111A)</t>
  </si>
  <si>
    <t>Short Term Capital Gain Covered u/s 111A</t>
  </si>
  <si>
    <t>(A) Short Term Capital Gain (Other than Sec 111A)</t>
  </si>
  <si>
    <t>Capital Gain</t>
  </si>
  <si>
    <t>Less : Exemption U/S 54, 54B, 54D, 54EC etc</t>
  </si>
  <si>
    <t>Less : Brought forward og Losses</t>
  </si>
  <si>
    <t>Net Short Term Capital Gain</t>
  </si>
  <si>
    <t>(B) Short Term Capital Gain covered under Sec 111A</t>
  </si>
  <si>
    <t>( C ) Long Term Capital Gain</t>
  </si>
  <si>
    <t>Less : Indexed Cost of Acquisition</t>
  </si>
  <si>
    <t>Less : Indexed Cost of Improvement</t>
  </si>
  <si>
    <t>Less : Exemption U/s 54, 54B, 54D, 54F, 54G, 54GG</t>
  </si>
  <si>
    <t>Less : Brought forward of losses</t>
  </si>
  <si>
    <t>Long Term Capital Gain</t>
  </si>
  <si>
    <t>Tax Calculation on Capital Gain</t>
  </si>
  <si>
    <t>Short Term capital Gain</t>
  </si>
  <si>
    <t>Tax on Above (Special rate @ 15%)</t>
  </si>
  <si>
    <t>Tax on Above (Special rate @ 20%)</t>
  </si>
  <si>
    <t>Tax will be calculate as per basic slab rate.</t>
  </si>
  <si>
    <t>Profit/Loss from Business/Profession</t>
  </si>
  <si>
    <t>(Calculated)</t>
  </si>
  <si>
    <t xml:space="preserve">Deduction Schedule (Deductions under chapter VI A </t>
  </si>
  <si>
    <t>80G :</t>
  </si>
  <si>
    <t>Name</t>
  </si>
  <si>
    <t>Address</t>
  </si>
  <si>
    <t>Contact Details</t>
  </si>
  <si>
    <t>Blog</t>
  </si>
  <si>
    <t>: Siddharth S. Bumb.</t>
  </si>
  <si>
    <t>I am</t>
  </si>
  <si>
    <t>: Pune</t>
  </si>
  <si>
    <t>: WWW.SIDDHARTHBUMB.BLOGSPOT.COM</t>
  </si>
  <si>
    <t>Note</t>
  </si>
  <si>
    <t>: If you find any mistake or if you face any query please</t>
  </si>
  <si>
    <t xml:space="preserve">  inform me on my email ID as given above.</t>
  </si>
  <si>
    <t>: 2013-14</t>
  </si>
  <si>
    <t>80TTA (Insertion by Finance Act 2012)</t>
  </si>
  <si>
    <t>Facebook Page</t>
  </si>
  <si>
    <t xml:space="preserve">80CCF </t>
  </si>
  <si>
    <t>(Ommited by finance Act 2012)</t>
  </si>
  <si>
    <r>
      <rPr>
        <sz val="11"/>
        <color theme="10"/>
        <rFont val="Calibri"/>
        <family val="2"/>
      </rPr>
      <t xml:space="preserve">: </t>
    </r>
    <r>
      <rPr>
        <u/>
        <sz val="11"/>
        <color theme="10"/>
        <rFont val="Calibri"/>
        <family val="2"/>
      </rPr>
      <t>WWW.FACEBOOK.COM/DTandIDT</t>
    </r>
  </si>
  <si>
    <t>: CA CS Final Student</t>
  </si>
  <si>
    <t>: siddharthbumb@gmail.com or dtidthelp@gmail.com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</si>
</sst>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u/>
      <sz val="11"/>
      <color theme="1"/>
      <name val="Book Antiqu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Calibri"/>
      <family val="2"/>
      <scheme val="minor"/>
    </font>
    <font>
      <b/>
      <u/>
      <sz val="20"/>
      <name val="Book Antiqua"/>
      <family val="1"/>
    </font>
    <font>
      <u/>
      <sz val="11"/>
      <color theme="10"/>
      <name val="Calibri"/>
      <family val="2"/>
    </font>
    <font>
      <sz val="16"/>
      <color theme="1"/>
      <name val="Book Antiqua"/>
      <family val="1"/>
    </font>
    <font>
      <u/>
      <sz val="16"/>
      <color theme="10"/>
      <name val="Calibri"/>
      <family val="2"/>
    </font>
    <font>
      <sz val="20"/>
      <color theme="1"/>
      <name val="Book Antiqua"/>
      <family val="1"/>
    </font>
    <font>
      <b/>
      <strike/>
      <sz val="11"/>
      <color theme="1"/>
      <name val="Book Antiqua"/>
      <family val="1"/>
    </font>
    <font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2" fontId="1" fillId="0" borderId="0" xfId="0" applyNumberFormat="1" applyFont="1" applyProtection="1">
      <protection hidden="1"/>
    </xf>
    <xf numFmtId="2" fontId="2" fillId="0" borderId="0" xfId="0" applyNumberFormat="1" applyFont="1" applyAlignment="1" applyProtection="1">
      <alignment horizontal="right"/>
      <protection hidden="1"/>
    </xf>
    <xf numFmtId="2" fontId="2" fillId="0" borderId="0" xfId="0" applyNumberFormat="1" applyFont="1" applyProtection="1">
      <protection hidden="1"/>
    </xf>
    <xf numFmtId="2" fontId="1" fillId="0" borderId="0" xfId="0" applyNumberFormat="1" applyFont="1" applyFill="1" applyProtection="1">
      <protection hidden="1"/>
    </xf>
    <xf numFmtId="2" fontId="1" fillId="2" borderId="0" xfId="0" applyNumberFormat="1" applyFont="1" applyFill="1" applyProtection="1">
      <protection hidden="1"/>
    </xf>
    <xf numFmtId="2" fontId="3" fillId="0" borderId="0" xfId="0" applyNumberFormat="1" applyFont="1" applyProtection="1">
      <protection hidden="1"/>
    </xf>
    <xf numFmtId="2" fontId="2" fillId="2" borderId="0" xfId="0" applyNumberFormat="1" applyFont="1" applyFill="1" applyProtection="1">
      <protection hidden="1"/>
    </xf>
    <xf numFmtId="2" fontId="7" fillId="0" borderId="0" xfId="0" applyNumberFormat="1" applyFont="1" applyProtection="1">
      <protection hidden="1"/>
    </xf>
    <xf numFmtId="2" fontId="1" fillId="0" borderId="1" xfId="0" applyNumberFormat="1" applyFont="1" applyBorder="1" applyProtection="1">
      <protection hidden="1"/>
    </xf>
    <xf numFmtId="2" fontId="2" fillId="0" borderId="2" xfId="0" applyNumberFormat="1" applyFont="1" applyBorder="1" applyProtection="1">
      <protection hidden="1"/>
    </xf>
    <xf numFmtId="2" fontId="1" fillId="2" borderId="1" xfId="0" applyNumberFormat="1" applyFont="1" applyFill="1" applyBorder="1" applyProtection="1">
      <protection hidden="1"/>
    </xf>
    <xf numFmtId="2" fontId="2" fillId="0" borderId="3" xfId="0" applyNumberFormat="1" applyFont="1" applyBorder="1" applyProtection="1">
      <protection hidden="1"/>
    </xf>
    <xf numFmtId="2" fontId="1" fillId="0" borderId="0" xfId="0" applyNumberFormat="1" applyFont="1" applyAlignment="1" applyProtection="1">
      <alignment horizontal="right"/>
      <protection hidden="1"/>
    </xf>
    <xf numFmtId="2" fontId="2" fillId="0" borderId="3" xfId="0" applyNumberFormat="1" applyFont="1" applyBorder="1" applyAlignment="1" applyProtection="1">
      <alignment horizontal="right"/>
      <protection hidden="1"/>
    </xf>
    <xf numFmtId="2" fontId="1" fillId="2" borderId="0" xfId="0" applyNumberFormat="1" applyFont="1" applyFill="1" applyAlignment="1" applyProtection="1">
      <alignment horizontal="right"/>
      <protection hidden="1"/>
    </xf>
    <xf numFmtId="2" fontId="2" fillId="0" borderId="4" xfId="0" applyNumberFormat="1" applyFont="1" applyBorder="1" applyAlignment="1" applyProtection="1">
      <alignment horizontal="right"/>
      <protection hidden="1"/>
    </xf>
    <xf numFmtId="2" fontId="2" fillId="0" borderId="2" xfId="0" applyNumberFormat="1" applyFont="1" applyBorder="1" applyAlignment="1" applyProtection="1">
      <alignment horizontal="right"/>
      <protection hidden="1"/>
    </xf>
    <xf numFmtId="2" fontId="1" fillId="0" borderId="0" xfId="0" applyNumberFormat="1" applyFont="1" applyBorder="1" applyProtection="1">
      <protection hidden="1"/>
    </xf>
    <xf numFmtId="2" fontId="1" fillId="0" borderId="0" xfId="0" applyNumberFormat="1" applyFont="1" applyBorder="1" applyAlignment="1" applyProtection="1">
      <alignment horizontal="right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2" fontId="1" fillId="0" borderId="0" xfId="0" applyNumberFormat="1" applyFont="1" applyAlignment="1" applyProtection="1">
      <protection hidden="1"/>
    </xf>
    <xf numFmtId="2" fontId="2" fillId="0" borderId="0" xfId="0" applyNumberFormat="1" applyFont="1" applyAlignment="1" applyProtection="1">
      <protection hidden="1"/>
    </xf>
    <xf numFmtId="2" fontId="2" fillId="0" borderId="4" xfId="0" applyNumberFormat="1" applyFont="1" applyBorder="1" applyAlignment="1" applyProtection="1"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2" fontId="1" fillId="0" borderId="1" xfId="0" applyNumberFormat="1" applyFont="1" applyBorder="1" applyAlignment="1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2" fontId="1" fillId="2" borderId="0" xfId="0" applyNumberFormat="1" applyFont="1" applyFill="1" applyAlignment="1" applyProtection="1">
      <alignment horizontal="center"/>
      <protection hidden="1"/>
    </xf>
    <xf numFmtId="2" fontId="2" fillId="0" borderId="2" xfId="0" applyNumberFormat="1" applyFont="1" applyBorder="1" applyAlignment="1" applyProtection="1">
      <alignment horizontal="center"/>
      <protection hidden="1"/>
    </xf>
    <xf numFmtId="2" fontId="1" fillId="0" borderId="0" xfId="0" applyNumberFormat="1" applyFont="1"/>
    <xf numFmtId="9" fontId="1" fillId="0" borderId="0" xfId="1" applyFont="1" applyAlignment="1" applyProtection="1">
      <protection hidden="1"/>
    </xf>
    <xf numFmtId="2" fontId="1" fillId="3" borderId="0" xfId="0" applyNumberFormat="1" applyFont="1" applyFill="1"/>
    <xf numFmtId="2" fontId="10" fillId="3" borderId="0" xfId="2" applyNumberFormat="1" applyFill="1" applyAlignment="1" applyProtection="1"/>
    <xf numFmtId="2" fontId="11" fillId="3" borderId="0" xfId="0" applyNumberFormat="1" applyFont="1" applyFill="1"/>
    <xf numFmtId="2" fontId="12" fillId="3" borderId="0" xfId="2" applyNumberFormat="1" applyFont="1" applyFill="1" applyAlignment="1" applyProtection="1"/>
    <xf numFmtId="2" fontId="13" fillId="3" borderId="0" xfId="0" applyNumberFormat="1" applyFont="1" applyFill="1"/>
    <xf numFmtId="2" fontId="1" fillId="2" borderId="0" xfId="0" applyNumberFormat="1" applyFont="1" applyFill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2" fontId="14" fillId="2" borderId="0" xfId="0" applyNumberFormat="1" applyFont="1" applyFill="1" applyAlignment="1" applyProtection="1">
      <alignment horizontal="center"/>
      <protection hidden="1"/>
    </xf>
    <xf numFmtId="2" fontId="14" fillId="0" borderId="0" xfId="0" applyNumberFormat="1" applyFont="1" applyAlignment="1" applyProtection="1">
      <alignment horizontal="center"/>
      <protection hidden="1"/>
    </xf>
    <xf numFmtId="2" fontId="14" fillId="0" borderId="0" xfId="0" applyNumberFormat="1" applyFont="1" applyAlignment="1" applyProtection="1">
      <protection hidden="1"/>
    </xf>
    <xf numFmtId="2" fontId="9" fillId="0" borderId="0" xfId="0" applyNumberFormat="1" applyFont="1" applyFill="1" applyAlignment="1">
      <alignment horizontal="center"/>
    </xf>
    <xf numFmtId="2" fontId="3" fillId="2" borderId="0" xfId="0" applyNumberFormat="1" applyFont="1" applyFill="1" applyAlignment="1" applyProtection="1">
      <alignment horizontal="center"/>
      <protection hidden="1"/>
    </xf>
    <xf numFmtId="2" fontId="1" fillId="2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2" fontId="2" fillId="0" borderId="3" xfId="0" applyNumberFormat="1" applyFont="1" applyBorder="1" applyAlignment="1" applyProtection="1">
      <alignment horizontal="center"/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2" fontId="2" fillId="0" borderId="2" xfId="0" applyNumberFormat="1" applyFont="1" applyBorder="1" applyAlignment="1" applyProtection="1">
      <alignment horizontal="center"/>
      <protection hidden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171450</xdr:rowOff>
    </xdr:from>
    <xdr:to>
      <xdr:col>8</xdr:col>
      <xdr:colOff>57151</xdr:colOff>
      <xdr:row>34</xdr:row>
      <xdr:rowOff>142875</xdr:rowOff>
    </xdr:to>
    <xdr:sp macro="" textlink="">
      <xdr:nvSpPr>
        <xdr:cNvPr id="2" name="Vertical Scroll 1"/>
        <xdr:cNvSpPr/>
      </xdr:nvSpPr>
      <xdr:spPr>
        <a:xfrm rot="21353916">
          <a:off x="428626" y="1971675"/>
          <a:ext cx="4505325" cy="5419725"/>
        </a:xfrm>
        <a:prstGeom prst="verticalScroll">
          <a:avLst>
            <a:gd name="adj" fmla="val 13974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n-US" sz="1200">
              <a:solidFill>
                <a:srgbClr val="002060"/>
              </a:solidFill>
            </a:rPr>
            <a:t>1 . Please fill amount / data only in coloured cell.</a:t>
          </a:r>
        </a:p>
        <a:p>
          <a:pPr algn="l"/>
          <a:endParaRPr lang="en-US" sz="1200">
            <a:solidFill>
              <a:srgbClr val="002060"/>
            </a:solidFill>
          </a:endParaRPr>
        </a:p>
        <a:p>
          <a:pPr algn="l"/>
          <a:r>
            <a:rPr lang="en-US" sz="1200">
              <a:solidFill>
                <a:srgbClr val="002060"/>
              </a:solidFill>
            </a:rPr>
            <a:t>2 . Capital Gain on Slump Sale is ignored.</a:t>
          </a:r>
        </a:p>
        <a:p>
          <a:pPr algn="l"/>
          <a:endParaRPr lang="en-US" sz="1200">
            <a:solidFill>
              <a:srgbClr val="002060"/>
            </a:solidFill>
          </a:endParaRPr>
        </a:p>
        <a:p>
          <a:pPr algn="l"/>
          <a:r>
            <a:rPr lang="en-US" sz="1200">
              <a:solidFill>
                <a:srgbClr val="002060"/>
              </a:solidFill>
            </a:rPr>
            <a:t>3 . Section 112(1) is ignored.</a:t>
          </a:r>
        </a:p>
        <a:p>
          <a:pPr algn="l"/>
          <a:endParaRPr lang="en-US" sz="1200">
            <a:solidFill>
              <a:srgbClr val="002060"/>
            </a:solidFill>
          </a:endParaRPr>
        </a:p>
        <a:p>
          <a:pPr algn="l"/>
          <a:r>
            <a:rPr lang="en-US" sz="1200">
              <a:solidFill>
                <a:srgbClr val="002060"/>
              </a:solidFill>
            </a:rPr>
            <a:t>4 . Deductions under chapter VI A are taken only     </a:t>
          </a:r>
          <a:r>
            <a:rPr lang="en-US" sz="1200" baseline="0">
              <a:solidFill>
                <a:srgbClr val="002060"/>
              </a:solidFill>
            </a:rPr>
            <a:t>                       </a:t>
          </a:r>
          <a:r>
            <a:rPr lang="en-US" sz="1200">
              <a:solidFill>
                <a:srgbClr val="002060"/>
              </a:solidFill>
            </a:rPr>
            <a:t>which are most used.</a:t>
          </a:r>
        </a:p>
        <a:p>
          <a:pPr algn="l"/>
          <a:endParaRPr lang="en-US" sz="1200">
            <a:solidFill>
              <a:srgbClr val="002060"/>
            </a:solidFill>
          </a:endParaRPr>
        </a:p>
        <a:p>
          <a:pPr algn="l"/>
          <a:r>
            <a:rPr lang="en-US" sz="1200">
              <a:solidFill>
                <a:srgbClr val="002060"/>
              </a:solidFill>
            </a:rPr>
            <a:t>5</a:t>
          </a:r>
          <a:r>
            <a:rPr lang="en-US" sz="1200" baseline="0">
              <a:solidFill>
                <a:srgbClr val="002060"/>
              </a:solidFill>
            </a:rPr>
            <a:t> . You can calculate house property income only on 2 properties, one as self occupied and one is let-out.</a:t>
          </a:r>
        </a:p>
        <a:p>
          <a:pPr algn="l"/>
          <a:endParaRPr lang="en-US" sz="1200">
            <a:solidFill>
              <a:srgbClr val="002060"/>
            </a:solidFill>
          </a:endParaRPr>
        </a:p>
        <a:p>
          <a:pPr algn="l"/>
          <a:r>
            <a:rPr lang="en-US" sz="1200">
              <a:solidFill>
                <a:srgbClr val="002060"/>
              </a:solidFill>
            </a:rPr>
            <a:t>6 . Winnings</a:t>
          </a:r>
          <a:r>
            <a:rPr lang="en-US" sz="1200" baseline="0">
              <a:solidFill>
                <a:srgbClr val="002060"/>
              </a:solidFill>
            </a:rPr>
            <a:t> from lottery, games , maintaining and owing horse races are ignored.</a:t>
          </a:r>
        </a:p>
        <a:p>
          <a:pPr algn="l"/>
          <a:endParaRPr lang="en-US" sz="1200" baseline="0">
            <a:solidFill>
              <a:srgbClr val="002060"/>
            </a:solidFill>
          </a:endParaRPr>
        </a:p>
        <a:p>
          <a:pPr algn="l"/>
          <a:r>
            <a:rPr lang="en-US" sz="1200" baseline="0">
              <a:solidFill>
                <a:srgbClr val="002060"/>
              </a:solidFill>
            </a:rPr>
            <a:t>7. There may be chances where I might be stucked, please do inform me whether anything is required to add or delete.</a:t>
          </a:r>
        </a:p>
        <a:p>
          <a:pPr algn="l"/>
          <a:endParaRPr lang="en-US" sz="1200" baseline="0">
            <a:solidFill>
              <a:srgbClr val="002060"/>
            </a:solidFill>
          </a:endParaRPr>
        </a:p>
        <a:p>
          <a:pPr algn="l"/>
          <a:r>
            <a:rPr lang="en-US" sz="1200" baseline="0">
              <a:solidFill>
                <a:srgbClr val="002060"/>
              </a:solidFill>
            </a:rPr>
            <a:t>8 . If any data shows error then put  " 0 " value.</a:t>
          </a:r>
        </a:p>
        <a:p>
          <a:pPr algn="l"/>
          <a:endParaRPr lang="en-US" sz="1200" baseline="0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38100</xdr:colOff>
      <xdr:row>2</xdr:row>
      <xdr:rowOff>57150</xdr:rowOff>
    </xdr:from>
    <xdr:to>
      <xdr:col>8</xdr:col>
      <xdr:colOff>0</xdr:colOff>
      <xdr:row>5</xdr:row>
      <xdr:rowOff>161925</xdr:rowOff>
    </xdr:to>
    <xdr:sp macro="" textlink="">
      <xdr:nvSpPr>
        <xdr:cNvPr id="3" name="Double Wave 2"/>
        <xdr:cNvSpPr/>
      </xdr:nvSpPr>
      <xdr:spPr>
        <a:xfrm>
          <a:off x="647700" y="476250"/>
          <a:ext cx="4229100" cy="857250"/>
        </a:xfrm>
        <a:prstGeom prst="doubleWave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1">
          <a:schemeClr val="accent4"/>
        </a:lnRef>
        <a:fillRef idx="1003">
          <a:schemeClr val="lt1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2400" b="1" u="sng">
              <a:latin typeface="Book Antiqua" pitchFamily="18" charset="0"/>
            </a:rPr>
            <a:t>* INSTRUCTIONS 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2</xdr:col>
      <xdr:colOff>452427</xdr:colOff>
      <xdr:row>10</xdr:row>
      <xdr:rowOff>41488</xdr:rowOff>
    </xdr:to>
    <xdr:pic>
      <xdr:nvPicPr>
        <xdr:cNvPr id="2" name="Picture 1" descr="sIDDHARTH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1595427" cy="2051263"/>
        </a:xfrm>
        <a:prstGeom prst="rect">
          <a:avLst/>
        </a:prstGeom>
        <a:ln cmpd="sng">
          <a:solidFill>
            <a:schemeClr val="tx1">
              <a:lumMod val="50000"/>
              <a:lumOff val="50000"/>
            </a:schemeClr>
          </a:solidFill>
        </a:ln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  <a:scene3d>
          <a:camera prst="obliqueBottomLeft"/>
          <a:lightRig rig="threePt" dir="t"/>
        </a:scene3d>
        <a:sp3d prstMaterial="plastic">
          <a:bevelT prst="slope"/>
          <a:bevelB prst="angle"/>
        </a:sp3d>
      </xdr:spPr>
    </xdr:pic>
    <xdr:clientData/>
  </xdr:twoCellAnchor>
  <xdr:twoCellAnchor>
    <xdr:from>
      <xdr:col>0</xdr:col>
      <xdr:colOff>161926</xdr:colOff>
      <xdr:row>31</xdr:row>
      <xdr:rowOff>85725</xdr:rowOff>
    </xdr:from>
    <xdr:to>
      <xdr:col>8</xdr:col>
      <xdr:colOff>476250</xdr:colOff>
      <xdr:row>40</xdr:row>
      <xdr:rowOff>152400</xdr:rowOff>
    </xdr:to>
    <xdr:sp macro="" textlink="">
      <xdr:nvSpPr>
        <xdr:cNvPr id="3" name="Left-Right Arrow 2"/>
        <xdr:cNvSpPr/>
      </xdr:nvSpPr>
      <xdr:spPr>
        <a:xfrm>
          <a:off x="161926" y="6400800"/>
          <a:ext cx="5191124" cy="1952625"/>
        </a:xfrm>
        <a:prstGeom prst="leftRightArrow">
          <a:avLst>
            <a:gd name="adj1" fmla="val 61707"/>
            <a:gd name="adj2" fmla="val 50000"/>
          </a:avLst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003">
          <a:schemeClr val="dk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chemeClr val="accent6">
                  <a:lumMod val="60000"/>
                  <a:lumOff val="40000"/>
                </a:schemeClr>
              </a:solidFill>
              <a:latin typeface="Book Antiqua" pitchFamily="18" charset="0"/>
            </a:rPr>
            <a:t>THANK </a:t>
          </a:r>
          <a:r>
            <a:rPr lang="en-US" sz="2400" u="none" baseline="0">
              <a:solidFill>
                <a:schemeClr val="accent6">
                  <a:lumMod val="60000"/>
                  <a:lumOff val="40000"/>
                </a:schemeClr>
              </a:solidFill>
              <a:latin typeface="Book Antiqua" pitchFamily="18" charset="0"/>
            </a:rPr>
            <a:t>YOU</a:t>
          </a:r>
          <a:r>
            <a:rPr lang="en-US" sz="2400">
              <a:solidFill>
                <a:schemeClr val="accent6">
                  <a:lumMod val="60000"/>
                  <a:lumOff val="40000"/>
                </a:schemeClr>
              </a:solidFill>
              <a:latin typeface="Book Antiqua" pitchFamily="18" charset="0"/>
            </a:rPr>
            <a:t> SO MUCH.</a:t>
          </a: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A40AF1D-926A-486E-B43F-622B985CA7E8}" protected="1">
  <header guid="{DA40AF1D-926A-486E-B43F-622B985CA7E8}" dateTime="2013-06-14T18:49:19" maxSheetId="11" userName="Shri" r:id="rId1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hyperlink" Target="mailto:WWW.FACEBOOK.COM/DTandIDT" TargetMode="External"/><Relationship Id="rId5" Type="http://schemas.openxmlformats.org/officeDocument/2006/relationships/hyperlink" Target="http://www.siddharthbumb.blogspot.com/" TargetMode="External"/><Relationship Id="rId4" Type="http://schemas.openxmlformats.org/officeDocument/2006/relationships/hyperlink" Target="mailto:siddharthbumb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I3"/>
  <sheetViews>
    <sheetView topLeftCell="A8" workbookViewId="0">
      <selection activeCell="J20" sqref="J20"/>
    </sheetView>
  </sheetViews>
  <sheetFormatPr defaultRowHeight="16.5" x14ac:dyDescent="0.3"/>
  <cols>
    <col min="1" max="16384" width="9.140625" style="29"/>
  </cols>
  <sheetData>
    <row r="3" spans="1:9" ht="26.25" x14ac:dyDescent="0.4">
      <c r="A3" s="41"/>
      <c r="B3" s="41"/>
      <c r="C3" s="41"/>
      <c r="D3" s="41"/>
      <c r="E3" s="41"/>
      <c r="F3" s="41"/>
      <c r="G3" s="41"/>
      <c r="H3" s="41"/>
      <c r="I3" s="41"/>
    </row>
  </sheetData>
  <sheetProtection password="CA52" sheet="1" objects="1" scenarios="1" selectLockedCells="1" selectUnlockedCells="1"/>
  <customSheetViews>
    <customSheetView guid="{59A07DE8-A932-49EA-A3AB-12475386F7BD}" topLeftCell="A8">
      <selection activeCell="J20" sqref="J20"/>
      <pageMargins left="0.7" right="0.7" top="0.75" bottom="0.75" header="0.3" footer="0.3"/>
      <pageSetup orientation="portrait" verticalDpi="0" r:id="rId1"/>
    </customSheetView>
    <customSheetView guid="{952829C3-0B5D-4394-995B-7C99061567DC}" topLeftCell="A17">
      <selection activeCell="M31" sqref="M31"/>
      <pageMargins left="0.7" right="0.7" top="0.75" bottom="0.75" header="0.3" footer="0.3"/>
      <pageSetup orientation="portrait" verticalDpi="0" r:id="rId2"/>
    </customSheetView>
    <customSheetView guid="{4AA9413E-91F2-475F-9661-35EAFC8F6E54}">
      <selection activeCell="M31" sqref="M31"/>
      <pageMargins left="0.7" right="0.7" top="0.75" bottom="0.75" header="0.3" footer="0.3"/>
      <pageSetup orientation="portrait" verticalDpi="0" r:id="rId3"/>
    </customSheetView>
  </customSheetViews>
  <mergeCells count="1">
    <mergeCell ref="A3:I3"/>
  </mergeCells>
  <pageMargins left="0.7" right="0.7" top="0.75" bottom="0.75" header="0.3" footer="0.3"/>
  <pageSetup orientation="portrait" verticalDpi="0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5:D29"/>
  <sheetViews>
    <sheetView tabSelected="1" workbookViewId="0">
      <selection activeCell="J1" sqref="J1"/>
    </sheetView>
  </sheetViews>
  <sheetFormatPr defaultRowHeight="16.5" x14ac:dyDescent="0.3"/>
  <cols>
    <col min="1" max="16384" width="9.140625" style="31"/>
  </cols>
  <sheetData>
    <row r="15" spans="2:4" s="33" customFormat="1" ht="21" x14ac:dyDescent="0.35">
      <c r="B15" s="33" t="s">
        <v>113</v>
      </c>
      <c r="D15" s="33" t="s">
        <v>117</v>
      </c>
    </row>
    <row r="17" spans="2:4" x14ac:dyDescent="0.3">
      <c r="B17" s="31" t="s">
        <v>118</v>
      </c>
      <c r="D17" s="31" t="s">
        <v>130</v>
      </c>
    </row>
    <row r="19" spans="2:4" x14ac:dyDescent="0.3">
      <c r="B19" s="31" t="s">
        <v>114</v>
      </c>
      <c r="D19" s="31" t="s">
        <v>119</v>
      </c>
    </row>
    <row r="21" spans="2:4" x14ac:dyDescent="0.3">
      <c r="B21" s="31" t="s">
        <v>115</v>
      </c>
      <c r="D21" s="32" t="s">
        <v>131</v>
      </c>
    </row>
    <row r="23" spans="2:4" x14ac:dyDescent="0.3">
      <c r="B23" s="31" t="s">
        <v>126</v>
      </c>
      <c r="D23" s="32" t="s">
        <v>129</v>
      </c>
    </row>
    <row r="25" spans="2:4" s="33" customFormat="1" ht="21" x14ac:dyDescent="0.35">
      <c r="B25" s="33" t="s">
        <v>116</v>
      </c>
      <c r="D25" s="34" t="s">
        <v>120</v>
      </c>
    </row>
    <row r="28" spans="2:4" ht="26.25" x14ac:dyDescent="0.4">
      <c r="B28" s="35" t="s">
        <v>121</v>
      </c>
      <c r="D28" s="31" t="s">
        <v>122</v>
      </c>
    </row>
    <row r="29" spans="2:4" x14ac:dyDescent="0.3">
      <c r="D29" s="31" t="s">
        <v>123</v>
      </c>
    </row>
  </sheetData>
  <sheetProtection password="CA52" sheet="1" objects="1" scenarios="1" selectLockedCells="1" selectUnlockedCells="1"/>
  <customSheetViews>
    <customSheetView guid="{59A07DE8-A932-49EA-A3AB-12475386F7BD}">
      <selection activeCell="J1" sqref="J1"/>
      <pageMargins left="0.7" right="0.7" top="0.75" bottom="0.75" header="0.3" footer="0.3"/>
      <pageSetup orientation="portrait" verticalDpi="0" r:id="rId1"/>
    </customSheetView>
    <customSheetView guid="{952829C3-0B5D-4394-995B-7C99061567DC}">
      <selection activeCell="G9" sqref="G9"/>
      <pageMargins left="0.7" right="0.7" top="0.75" bottom="0.75" header="0.3" footer="0.3"/>
      <pageSetup orientation="portrait" verticalDpi="0" r:id="rId2"/>
    </customSheetView>
    <customSheetView guid="{4AA9413E-91F2-475F-9661-35EAFC8F6E54}">
      <selection activeCell="G9" sqref="G9"/>
      <pageMargins left="0.7" right="0.7" top="0.75" bottom="0.75" header="0.3" footer="0.3"/>
      <pageSetup orientation="portrait" verticalDpi="0" r:id="rId3"/>
    </customSheetView>
  </customSheetViews>
  <hyperlinks>
    <hyperlink ref="D21" r:id="rId4" display="siddharthbumb@gmail.com"/>
    <hyperlink ref="D25" r:id="rId5" display="WWW.SIDDHARTHBUMB.BLOGSPOT.COM"/>
    <hyperlink ref="D23" r:id="rId6" display="WWW.FACEBOOK.COM/DTandIDT"/>
  </hyperlinks>
  <pageMargins left="0.7" right="0.7" top="0.75" bottom="0.75" header="0.3" footer="0.3"/>
  <pageSetup orientation="portrait" verticalDpi="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61"/>
  <sheetViews>
    <sheetView topLeftCell="A35" workbookViewId="0">
      <selection activeCell="J69" sqref="J69"/>
    </sheetView>
  </sheetViews>
  <sheetFormatPr defaultRowHeight="16.5" x14ac:dyDescent="0.3"/>
  <cols>
    <col min="1" max="1" width="4.42578125" style="2" customWidth="1"/>
    <col min="2" max="3" width="9.140625" style="1"/>
    <col min="4" max="4" width="9.28515625" style="1" customWidth="1"/>
    <col min="5" max="8" width="9.140625" style="1"/>
    <col min="9" max="9" width="11.85546875" style="1" bestFit="1" customWidth="1"/>
    <col min="10" max="10" width="12.5703125" style="1" bestFit="1" customWidth="1"/>
    <col min="11" max="11" width="9.140625" style="1"/>
    <col min="12" max="15" width="10.7109375" style="1" bestFit="1" customWidth="1"/>
    <col min="16" max="16" width="11.85546875" style="1" bestFit="1" customWidth="1"/>
    <col min="17" max="16384" width="9.140625" style="1"/>
  </cols>
  <sheetData>
    <row r="1" spans="1:16" x14ac:dyDescent="0.3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</row>
    <row r="2" spans="1:16" ht="14.45" customHeight="1" x14ac:dyDescent="0.3">
      <c r="A2" s="43" t="s">
        <v>40</v>
      </c>
      <c r="B2" s="43"/>
      <c r="C2" s="43"/>
      <c r="D2" s="43"/>
      <c r="E2" s="43"/>
      <c r="F2" s="43"/>
      <c r="G2" s="43"/>
      <c r="H2" s="43"/>
      <c r="I2" s="43"/>
      <c r="J2" s="43"/>
    </row>
    <row r="3" spans="1:16" ht="14.45" customHeight="1" x14ac:dyDescent="0.3">
      <c r="A3" s="43" t="s">
        <v>40</v>
      </c>
      <c r="B3" s="43"/>
      <c r="C3" s="43"/>
      <c r="D3" s="43"/>
      <c r="E3" s="43"/>
      <c r="F3" s="43"/>
      <c r="G3" s="43"/>
      <c r="H3" s="43"/>
      <c r="I3" s="43"/>
      <c r="J3" s="43"/>
    </row>
    <row r="4" spans="1:16" ht="9.6" customHeight="1" x14ac:dyDescent="0.3"/>
    <row r="5" spans="1:16" x14ac:dyDescent="0.3">
      <c r="B5" s="3" t="s">
        <v>0</v>
      </c>
      <c r="C5" s="4" t="s">
        <v>81</v>
      </c>
      <c r="H5" s="3" t="s">
        <v>3</v>
      </c>
      <c r="I5" s="5" t="s">
        <v>40</v>
      </c>
    </row>
    <row r="6" spans="1:16" x14ac:dyDescent="0.3">
      <c r="B6" s="3" t="s">
        <v>1</v>
      </c>
      <c r="C6" s="5" t="s">
        <v>40</v>
      </c>
      <c r="H6" s="3" t="s">
        <v>4</v>
      </c>
      <c r="I6" s="5" t="s">
        <v>40</v>
      </c>
    </row>
    <row r="7" spans="1:16" x14ac:dyDescent="0.3">
      <c r="B7" s="3" t="s">
        <v>2</v>
      </c>
      <c r="C7" s="4" t="s">
        <v>124</v>
      </c>
      <c r="H7" s="3" t="s">
        <v>5</v>
      </c>
      <c r="I7" s="5" t="s">
        <v>40</v>
      </c>
    </row>
    <row r="8" spans="1:16" ht="9.6" customHeight="1" x14ac:dyDescent="0.3"/>
    <row r="9" spans="1:16" ht="14.45" customHeight="1" x14ac:dyDescent="0.3">
      <c r="A9" s="44" t="s">
        <v>6</v>
      </c>
      <c r="B9" s="44"/>
      <c r="C9" s="44"/>
      <c r="D9" s="44"/>
      <c r="E9" s="44"/>
      <c r="F9" s="44"/>
      <c r="G9" s="44"/>
      <c r="H9" s="44"/>
      <c r="I9" s="44"/>
      <c r="J9" s="44"/>
    </row>
    <row r="10" spans="1:16" ht="9.6" customHeight="1" x14ac:dyDescent="0.3"/>
    <row r="11" spans="1:16" ht="15.95" customHeight="1" x14ac:dyDescent="0.3">
      <c r="A11" s="2" t="s">
        <v>7</v>
      </c>
      <c r="B11" s="6" t="s">
        <v>8</v>
      </c>
      <c r="J11" s="7"/>
      <c r="L11" s="1" t="s">
        <v>40</v>
      </c>
      <c r="M11" s="1" t="s">
        <v>40</v>
      </c>
      <c r="N11" s="1" t="s">
        <v>40</v>
      </c>
      <c r="O11" s="1" t="s">
        <v>40</v>
      </c>
      <c r="P11" s="1" t="s">
        <v>82</v>
      </c>
    </row>
    <row r="12" spans="1:16" x14ac:dyDescent="0.3">
      <c r="B12" s="8" t="s">
        <v>9</v>
      </c>
    </row>
    <row r="13" spans="1:16" ht="9.6" customHeight="1" x14ac:dyDescent="0.3"/>
    <row r="14" spans="1:16" ht="15.95" customHeight="1" x14ac:dyDescent="0.3">
      <c r="A14" s="2" t="s">
        <v>10</v>
      </c>
      <c r="B14" s="6" t="s">
        <v>11</v>
      </c>
      <c r="J14" s="3">
        <f>HP!H25</f>
        <v>0</v>
      </c>
      <c r="L14" s="1" t="s">
        <v>40</v>
      </c>
      <c r="M14" s="1" t="s">
        <v>40</v>
      </c>
    </row>
    <row r="15" spans="1:16" x14ac:dyDescent="0.3">
      <c r="B15" s="8" t="s">
        <v>12</v>
      </c>
    </row>
    <row r="16" spans="1:16" ht="9.6" customHeight="1" x14ac:dyDescent="0.3"/>
    <row r="17" spans="1:10" ht="15.95" customHeight="1" x14ac:dyDescent="0.3">
      <c r="A17" s="2" t="s">
        <v>13</v>
      </c>
      <c r="B17" s="6" t="s">
        <v>14</v>
      </c>
      <c r="J17" s="3">
        <f>PGBP!J29</f>
        <v>0</v>
      </c>
    </row>
    <row r="18" spans="1:10" x14ac:dyDescent="0.3">
      <c r="B18" s="8" t="s">
        <v>15</v>
      </c>
    </row>
    <row r="19" spans="1:10" ht="9.6" customHeight="1" x14ac:dyDescent="0.3"/>
    <row r="20" spans="1:10" ht="15.95" customHeight="1" x14ac:dyDescent="0.3">
      <c r="A20" s="2" t="s">
        <v>16</v>
      </c>
      <c r="B20" s="6" t="s">
        <v>17</v>
      </c>
      <c r="J20" s="3">
        <f>I21+I22+I23</f>
        <v>0</v>
      </c>
    </row>
    <row r="21" spans="1:10" x14ac:dyDescent="0.3">
      <c r="B21" s="1" t="s">
        <v>90</v>
      </c>
      <c r="I21" s="1">
        <f>CG!I29</f>
        <v>0</v>
      </c>
      <c r="J21" s="3"/>
    </row>
    <row r="22" spans="1:10" x14ac:dyDescent="0.3">
      <c r="B22" s="1" t="s">
        <v>91</v>
      </c>
      <c r="I22" s="1">
        <f>CG!I49</f>
        <v>0</v>
      </c>
      <c r="J22" s="3"/>
    </row>
    <row r="23" spans="1:10" x14ac:dyDescent="0.3">
      <c r="B23" s="1" t="s">
        <v>89</v>
      </c>
      <c r="I23" s="9">
        <f>CG!I70</f>
        <v>0</v>
      </c>
      <c r="J23" s="3"/>
    </row>
    <row r="24" spans="1:10" x14ac:dyDescent="0.3">
      <c r="B24" s="8" t="s">
        <v>18</v>
      </c>
    </row>
    <row r="25" spans="1:10" ht="9.6" customHeight="1" x14ac:dyDescent="0.3"/>
    <row r="26" spans="1:10" ht="15.95" customHeight="1" x14ac:dyDescent="0.3">
      <c r="A26" s="2" t="s">
        <v>19</v>
      </c>
      <c r="B26" s="6" t="s">
        <v>20</v>
      </c>
      <c r="J26" s="3">
        <f>IOS!J16</f>
        <v>0</v>
      </c>
    </row>
    <row r="27" spans="1:10" x14ac:dyDescent="0.3">
      <c r="B27" s="8" t="s">
        <v>21</v>
      </c>
    </row>
    <row r="28" spans="1:10" ht="9.6" customHeight="1" x14ac:dyDescent="0.3">
      <c r="J28" s="9"/>
    </row>
    <row r="29" spans="1:10" ht="15.95" customHeight="1" x14ac:dyDescent="0.3">
      <c r="F29" s="3" t="s">
        <v>22</v>
      </c>
      <c r="J29" s="3">
        <f>J11+J14+J17+I21+J26</f>
        <v>0</v>
      </c>
    </row>
    <row r="30" spans="1:10" ht="9.6" customHeight="1" x14ac:dyDescent="0.3"/>
    <row r="31" spans="1:10" x14ac:dyDescent="0.3">
      <c r="F31" s="1" t="s">
        <v>23</v>
      </c>
      <c r="J31" s="1">
        <f>Deduction!I27</f>
        <v>0</v>
      </c>
    </row>
    <row r="32" spans="1:10" x14ac:dyDescent="0.3">
      <c r="F32" s="1" t="s">
        <v>35</v>
      </c>
    </row>
    <row r="33" spans="6:10" ht="9.6" customHeight="1" x14ac:dyDescent="0.3"/>
    <row r="34" spans="6:10" ht="15.95" customHeight="1" thickBot="1" x14ac:dyDescent="0.35">
      <c r="F34" s="3" t="s">
        <v>24</v>
      </c>
      <c r="J34" s="10">
        <f>J29-J31</f>
        <v>0</v>
      </c>
    </row>
    <row r="35" spans="6:10" ht="9.6" customHeight="1" thickTop="1" x14ac:dyDescent="0.3"/>
    <row r="36" spans="6:10" x14ac:dyDescent="0.3">
      <c r="F36" s="1" t="s">
        <v>25</v>
      </c>
      <c r="J36" s="5"/>
    </row>
    <row r="37" spans="6:10" ht="9.6" customHeight="1" x14ac:dyDescent="0.3"/>
    <row r="38" spans="6:10" ht="15.95" customHeight="1" x14ac:dyDescent="0.3">
      <c r="F38" s="3" t="s">
        <v>38</v>
      </c>
      <c r="J38" s="3">
        <f>J34+J36</f>
        <v>0</v>
      </c>
    </row>
    <row r="39" spans="6:10" ht="9.6" customHeight="1" x14ac:dyDescent="0.3"/>
    <row r="40" spans="6:10" ht="15.95" customHeight="1" x14ac:dyDescent="0.3">
      <c r="F40" s="3" t="s">
        <v>39</v>
      </c>
      <c r="J40" s="1">
        <f>ROUND(J38,-1)</f>
        <v>0</v>
      </c>
    </row>
    <row r="41" spans="6:10" ht="9.6" customHeight="1" x14ac:dyDescent="0.3"/>
    <row r="42" spans="6:10" x14ac:dyDescent="0.3">
      <c r="F42" s="1" t="s">
        <v>26</v>
      </c>
      <c r="J42" s="1">
        <f>IF(J40&lt;=200000,0,IF(500000&gt;J40,(J40-200000)*0.1,IF(J40&lt;=1000000,(J40-500000)*0.2+30000,IF(J40&gt;1000000,(J40-1000000)*0.3+130000))))</f>
        <v>0</v>
      </c>
    </row>
    <row r="43" spans="6:10" ht="9.6" customHeight="1" x14ac:dyDescent="0.3"/>
    <row r="44" spans="6:10" x14ac:dyDescent="0.3">
      <c r="F44" s="1" t="s">
        <v>27</v>
      </c>
      <c r="J44" s="4">
        <f>IF((J36+200000)&lt;=500000,(J36)*10%,IF((J36+200000)&lt;=1000000,(J36+200000)-500000)*20%+30000)+IF((J36+200000)&gt;1000000,((J36+200000)-1000000)*30%+100000)</f>
        <v>0</v>
      </c>
    </row>
    <row r="45" spans="6:10" ht="9.6" customHeight="1" x14ac:dyDescent="0.3"/>
    <row r="46" spans="6:10" ht="15.95" customHeight="1" x14ac:dyDescent="0.3">
      <c r="F46" s="3" t="s">
        <v>83</v>
      </c>
      <c r="J46" s="3">
        <f>ROUND((J42-J44)+CG!H82+CG!H89,-1)</f>
        <v>0</v>
      </c>
    </row>
    <row r="47" spans="6:10" ht="9.6" customHeight="1" x14ac:dyDescent="0.3"/>
    <row r="48" spans="6:10" x14ac:dyDescent="0.3">
      <c r="F48" s="1" t="s">
        <v>36</v>
      </c>
      <c r="J48" s="1">
        <f>ROUND((J46*0.03),-1)</f>
        <v>0</v>
      </c>
    </row>
    <row r="49" spans="6:12" ht="9.6" customHeight="1" x14ac:dyDescent="0.3"/>
    <row r="50" spans="6:12" ht="15.95" customHeight="1" x14ac:dyDescent="0.3">
      <c r="F50" s="3" t="s">
        <v>29</v>
      </c>
      <c r="J50" s="1">
        <f>J46+J48</f>
        <v>0</v>
      </c>
      <c r="L50" s="1" t="s">
        <v>40</v>
      </c>
    </row>
    <row r="51" spans="6:12" ht="9.6" customHeight="1" x14ac:dyDescent="0.3"/>
    <row r="52" spans="6:12" x14ac:dyDescent="0.3">
      <c r="F52" s="1" t="s">
        <v>28</v>
      </c>
      <c r="J52" s="5">
        <v>0</v>
      </c>
    </row>
    <row r="53" spans="6:12" ht="9.6" customHeight="1" x14ac:dyDescent="0.3"/>
    <row r="54" spans="6:12" ht="15.95" customHeight="1" x14ac:dyDescent="0.3">
      <c r="F54" s="3" t="s">
        <v>37</v>
      </c>
      <c r="J54" s="3">
        <f>J50+J52</f>
        <v>0</v>
      </c>
      <c r="L54" s="4"/>
    </row>
    <row r="55" spans="6:12" ht="9.6" customHeight="1" x14ac:dyDescent="0.3"/>
    <row r="56" spans="6:12" x14ac:dyDescent="0.3">
      <c r="F56" s="1" t="s">
        <v>34</v>
      </c>
      <c r="J56" s="1">
        <f>I57+I58+I59</f>
        <v>0</v>
      </c>
    </row>
    <row r="57" spans="6:12" x14ac:dyDescent="0.3">
      <c r="F57" s="1" t="s">
        <v>30</v>
      </c>
      <c r="I57" s="5">
        <v>0</v>
      </c>
      <c r="J57" s="1" t="s">
        <v>40</v>
      </c>
    </row>
    <row r="58" spans="6:12" x14ac:dyDescent="0.3">
      <c r="F58" s="1" t="s">
        <v>31</v>
      </c>
      <c r="I58" s="5">
        <v>0</v>
      </c>
    </row>
    <row r="59" spans="6:12" x14ac:dyDescent="0.3">
      <c r="F59" s="1" t="s">
        <v>32</v>
      </c>
      <c r="I59" s="11">
        <v>0</v>
      </c>
    </row>
    <row r="60" spans="6:12" ht="9.6" customHeight="1" x14ac:dyDescent="0.3"/>
    <row r="61" spans="6:12" x14ac:dyDescent="0.3">
      <c r="F61" s="3" t="s">
        <v>33</v>
      </c>
      <c r="J61" s="3">
        <f>J56-J54</f>
        <v>0</v>
      </c>
    </row>
  </sheetData>
  <sheetProtection password="CA52" sheet="1" objects="1" scenarios="1"/>
  <protectedRanges>
    <protectedRange sqref="A1:A3 C6 I5:I7 J11 J36 J52 I57:I59" name="Range1"/>
  </protectedRanges>
  <customSheetViews>
    <customSheetView guid="{59A07DE8-A932-49EA-A3AB-12475386F7BD}" topLeftCell="A35">
      <selection activeCell="J69" sqref="J69"/>
      <pageMargins left="0.53" right="0.23" top="0.16" bottom="0.16" header="0" footer="0"/>
      <pageSetup paperSize="9" orientation="portrait" horizontalDpi="300" verticalDpi="300" r:id="rId1"/>
    </customSheetView>
    <customSheetView guid="{952829C3-0B5D-4394-995B-7C99061567DC}" topLeftCell="A46">
      <selection activeCell="J36" sqref="J36"/>
      <pageMargins left="0.53" right="0.23" top="0.16" bottom="0.16" header="0" footer="0"/>
      <pageSetup paperSize="9" orientation="portrait" horizontalDpi="300" verticalDpi="300" r:id="rId2"/>
    </customSheetView>
    <customSheetView guid="{4AA9413E-91F2-475F-9661-35EAFC8F6E54}">
      <selection activeCell="H24" sqref="H24"/>
      <pageMargins left="0.7" right="0.23" top="0.16" bottom="0.16" header="0" footer="0"/>
      <pageSetup paperSize="9" orientation="portrait" horizontalDpi="300" verticalDpi="300" r:id="rId3"/>
    </customSheetView>
  </customSheetViews>
  <mergeCells count="4">
    <mergeCell ref="A1:J1"/>
    <mergeCell ref="A2:J2"/>
    <mergeCell ref="A3:J3"/>
    <mergeCell ref="A9:J9"/>
  </mergeCells>
  <pageMargins left="0.53" right="0.23" top="0.16" bottom="0.16" header="0" footer="0"/>
  <pageSetup paperSize="9" orientation="portrait" horizontalDpi="300" verticalDpi="30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P61"/>
  <sheetViews>
    <sheetView workbookViewId="0">
      <selection activeCell="J12" sqref="J12"/>
    </sheetView>
  </sheetViews>
  <sheetFormatPr defaultRowHeight="16.5" x14ac:dyDescent="0.3"/>
  <cols>
    <col min="1" max="1" width="4.42578125" style="2" customWidth="1"/>
    <col min="2" max="3" width="9.140625" style="1"/>
    <col min="4" max="4" width="9.28515625" style="1" customWidth="1"/>
    <col min="5" max="8" width="9.140625" style="1"/>
    <col min="9" max="9" width="11.85546875" style="1" bestFit="1" customWidth="1"/>
    <col min="10" max="10" width="12.5703125" style="1" bestFit="1" customWidth="1"/>
    <col min="11" max="11" width="9.140625" style="1"/>
    <col min="12" max="15" width="10.7109375" style="1" bestFit="1" customWidth="1"/>
    <col min="16" max="16" width="11.85546875" style="1" bestFit="1" customWidth="1"/>
    <col min="17" max="16384" width="9.140625" style="1"/>
  </cols>
  <sheetData>
    <row r="1" spans="1:16" ht="15.6" customHeigh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</row>
    <row r="2" spans="1:16" ht="15.6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6" ht="15.6" customHeigh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6" ht="9" customHeight="1" x14ac:dyDescent="0.3"/>
    <row r="5" spans="1:16" ht="15.6" customHeight="1" x14ac:dyDescent="0.3">
      <c r="B5" s="3" t="s">
        <v>0</v>
      </c>
      <c r="C5" s="4" t="s">
        <v>81</v>
      </c>
      <c r="H5" s="3" t="s">
        <v>3</v>
      </c>
      <c r="I5" s="5" t="s">
        <v>40</v>
      </c>
    </row>
    <row r="6" spans="1:16" ht="15.6" customHeight="1" x14ac:dyDescent="0.3">
      <c r="B6" s="3" t="s">
        <v>1</v>
      </c>
      <c r="C6" s="5" t="s">
        <v>40</v>
      </c>
      <c r="H6" s="3" t="s">
        <v>4</v>
      </c>
      <c r="I6" s="5" t="s">
        <v>40</v>
      </c>
    </row>
    <row r="7" spans="1:16" ht="15.6" customHeight="1" x14ac:dyDescent="0.3">
      <c r="B7" s="3" t="s">
        <v>2</v>
      </c>
      <c r="C7" s="4" t="s">
        <v>124</v>
      </c>
      <c r="H7" s="3" t="s">
        <v>5</v>
      </c>
      <c r="I7" s="5" t="s">
        <v>40</v>
      </c>
    </row>
    <row r="8" spans="1:16" ht="9" customHeight="1" x14ac:dyDescent="0.3"/>
    <row r="9" spans="1:16" ht="15.6" customHeight="1" x14ac:dyDescent="0.3">
      <c r="A9" s="44" t="s">
        <v>6</v>
      </c>
      <c r="B9" s="44"/>
      <c r="C9" s="44"/>
      <c r="D9" s="44"/>
      <c r="E9" s="44"/>
      <c r="F9" s="44"/>
      <c r="G9" s="44"/>
      <c r="H9" s="44"/>
      <c r="I9" s="44"/>
      <c r="J9" s="44"/>
    </row>
    <row r="10" spans="1:16" ht="9" customHeight="1" x14ac:dyDescent="0.3"/>
    <row r="11" spans="1:16" ht="15.6" customHeight="1" x14ac:dyDescent="0.3">
      <c r="A11" s="2" t="s">
        <v>7</v>
      </c>
      <c r="B11" s="6" t="s">
        <v>8</v>
      </c>
      <c r="J11" s="7">
        <v>0</v>
      </c>
      <c r="L11" s="1" t="s">
        <v>40</v>
      </c>
      <c r="M11" s="1" t="s">
        <v>40</v>
      </c>
      <c r="N11" s="1" t="s">
        <v>40</v>
      </c>
      <c r="O11" s="1" t="s">
        <v>40</v>
      </c>
      <c r="P11" s="1" t="s">
        <v>82</v>
      </c>
    </row>
    <row r="12" spans="1:16" ht="15.6" customHeight="1" x14ac:dyDescent="0.3">
      <c r="B12" s="8" t="s">
        <v>9</v>
      </c>
    </row>
    <row r="13" spans="1:16" ht="9" customHeight="1" x14ac:dyDescent="0.3"/>
    <row r="14" spans="1:16" ht="15.6" customHeight="1" x14ac:dyDescent="0.3">
      <c r="A14" s="2" t="s">
        <v>10</v>
      </c>
      <c r="B14" s="6" t="s">
        <v>11</v>
      </c>
      <c r="J14" s="3">
        <f>HP!H25</f>
        <v>0</v>
      </c>
      <c r="L14" s="1" t="s">
        <v>40</v>
      </c>
      <c r="M14" s="1" t="s">
        <v>40</v>
      </c>
    </row>
    <row r="15" spans="1:16" ht="15.6" customHeight="1" x14ac:dyDescent="0.3">
      <c r="B15" s="8" t="s">
        <v>12</v>
      </c>
    </row>
    <row r="16" spans="1:16" ht="9" customHeight="1" x14ac:dyDescent="0.3"/>
    <row r="17" spans="1:10" ht="15.6" customHeight="1" x14ac:dyDescent="0.3">
      <c r="A17" s="2" t="s">
        <v>13</v>
      </c>
      <c r="B17" s="6" t="s">
        <v>14</v>
      </c>
      <c r="J17" s="3">
        <f>PGBP!J29</f>
        <v>0</v>
      </c>
    </row>
    <row r="18" spans="1:10" x14ac:dyDescent="0.3">
      <c r="B18" s="8" t="s">
        <v>15</v>
      </c>
    </row>
    <row r="19" spans="1:10" ht="9" customHeight="1" x14ac:dyDescent="0.3"/>
    <row r="20" spans="1:10" ht="15.6" customHeight="1" x14ac:dyDescent="0.3">
      <c r="A20" s="2" t="s">
        <v>16</v>
      </c>
      <c r="B20" s="6" t="s">
        <v>17</v>
      </c>
      <c r="J20" s="3">
        <f>I21+I22+I23</f>
        <v>0</v>
      </c>
    </row>
    <row r="21" spans="1:10" x14ac:dyDescent="0.3">
      <c r="B21" s="1" t="s">
        <v>90</v>
      </c>
      <c r="I21" s="1">
        <f>CG!I29</f>
        <v>0</v>
      </c>
      <c r="J21" s="3"/>
    </row>
    <row r="22" spans="1:10" x14ac:dyDescent="0.3">
      <c r="B22" s="1" t="s">
        <v>91</v>
      </c>
      <c r="I22" s="1">
        <f>CG!I49</f>
        <v>0</v>
      </c>
      <c r="J22" s="3"/>
    </row>
    <row r="23" spans="1:10" x14ac:dyDescent="0.3">
      <c r="B23" s="1" t="s">
        <v>89</v>
      </c>
      <c r="I23" s="9">
        <f>CG!I70</f>
        <v>0</v>
      </c>
      <c r="J23" s="3"/>
    </row>
    <row r="24" spans="1:10" x14ac:dyDescent="0.3">
      <c r="B24" s="8" t="s">
        <v>18</v>
      </c>
    </row>
    <row r="25" spans="1:10" ht="9" customHeight="1" x14ac:dyDescent="0.3"/>
    <row r="26" spans="1:10" ht="15.6" customHeight="1" x14ac:dyDescent="0.3">
      <c r="A26" s="2" t="s">
        <v>19</v>
      </c>
      <c r="B26" s="6" t="s">
        <v>20</v>
      </c>
      <c r="J26" s="3">
        <f>IOS!J16</f>
        <v>0</v>
      </c>
    </row>
    <row r="27" spans="1:10" x14ac:dyDescent="0.3">
      <c r="B27" s="8" t="s">
        <v>21</v>
      </c>
    </row>
    <row r="28" spans="1:10" ht="9" customHeight="1" x14ac:dyDescent="0.3">
      <c r="J28" s="9"/>
    </row>
    <row r="29" spans="1:10" ht="14.1" customHeight="1" x14ac:dyDescent="0.3">
      <c r="F29" s="3" t="s">
        <v>22</v>
      </c>
      <c r="J29" s="3">
        <f>J11+J14+J17+I21+J26</f>
        <v>0</v>
      </c>
    </row>
    <row r="30" spans="1:10" ht="9" customHeight="1" x14ac:dyDescent="0.3"/>
    <row r="31" spans="1:10" x14ac:dyDescent="0.3">
      <c r="F31" s="1" t="s">
        <v>23</v>
      </c>
      <c r="J31" s="1">
        <f>Deduction!I27</f>
        <v>0</v>
      </c>
    </row>
    <row r="32" spans="1:10" x14ac:dyDescent="0.3">
      <c r="F32" s="1" t="s">
        <v>35</v>
      </c>
    </row>
    <row r="33" spans="6:12" ht="9" customHeight="1" x14ac:dyDescent="0.3"/>
    <row r="34" spans="6:12" ht="14.1" customHeight="1" thickBot="1" x14ac:dyDescent="0.35">
      <c r="F34" s="3" t="s">
        <v>24</v>
      </c>
      <c r="J34" s="10">
        <f>J29-J31</f>
        <v>0</v>
      </c>
    </row>
    <row r="35" spans="6:12" ht="9" customHeight="1" thickTop="1" x14ac:dyDescent="0.3"/>
    <row r="36" spans="6:12" ht="14.1" customHeight="1" x14ac:dyDescent="0.3">
      <c r="F36" s="1" t="s">
        <v>25</v>
      </c>
      <c r="J36" s="5"/>
    </row>
    <row r="37" spans="6:12" ht="9" customHeight="1" x14ac:dyDescent="0.3"/>
    <row r="38" spans="6:12" ht="14.1" customHeight="1" x14ac:dyDescent="0.3">
      <c r="F38" s="3" t="s">
        <v>38</v>
      </c>
      <c r="J38" s="3">
        <f>J34+J36</f>
        <v>0</v>
      </c>
    </row>
    <row r="39" spans="6:12" ht="9" customHeight="1" x14ac:dyDescent="0.3"/>
    <row r="40" spans="6:12" ht="14.1" customHeight="1" x14ac:dyDescent="0.3">
      <c r="F40" s="3" t="s">
        <v>39</v>
      </c>
      <c r="J40" s="1">
        <f>ROUND(J38,-1)</f>
        <v>0</v>
      </c>
    </row>
    <row r="41" spans="6:12" ht="9" customHeight="1" x14ac:dyDescent="0.3"/>
    <row r="42" spans="6:12" ht="14.1" customHeight="1" x14ac:dyDescent="0.3">
      <c r="F42" s="1" t="s">
        <v>26</v>
      </c>
      <c r="J42" s="1">
        <f>IF(J40&lt;=250000,0,IF(500000&gt;J40,(J40-250000)*0.1,IF(J40&lt;=1000000,(J40-500000)*0.2+25000,IF(J40&gt;1000000,(J40-1000000)*0.3+125000))))</f>
        <v>0</v>
      </c>
      <c r="L42" s="1" t="s">
        <v>40</v>
      </c>
    </row>
    <row r="43" spans="6:12" ht="9" customHeight="1" x14ac:dyDescent="0.3"/>
    <row r="44" spans="6:12" ht="14.1" customHeight="1" x14ac:dyDescent="0.3">
      <c r="F44" s="1" t="s">
        <v>27</v>
      </c>
      <c r="J44" s="4">
        <f>IF((J36+250000)&lt;=500000,(J36)*10%,IF((J36+250000)&lt;=1000000,(J36+250000)-500000)*20%+25000)+IF((J36+250000)&gt;1000000,((J36+250000)-1000000)*30%+100000)</f>
        <v>0</v>
      </c>
    </row>
    <row r="45" spans="6:12" ht="9" customHeight="1" x14ac:dyDescent="0.3"/>
    <row r="46" spans="6:12" ht="14.1" customHeight="1" x14ac:dyDescent="0.3">
      <c r="F46" s="3" t="s">
        <v>83</v>
      </c>
      <c r="J46" s="3">
        <f>ROUND((J42-J44)+CG!H82+CG!H89,-1)</f>
        <v>0</v>
      </c>
    </row>
    <row r="47" spans="6:12" ht="9" customHeight="1" x14ac:dyDescent="0.3"/>
    <row r="48" spans="6:12" ht="14.1" customHeight="1" x14ac:dyDescent="0.3">
      <c r="F48" s="1" t="s">
        <v>36</v>
      </c>
      <c r="J48" s="1">
        <f>ROUND((J46*0.03),-1)</f>
        <v>0</v>
      </c>
    </row>
    <row r="49" spans="6:12" ht="9" customHeight="1" x14ac:dyDescent="0.3"/>
    <row r="50" spans="6:12" ht="14.1" customHeight="1" x14ac:dyDescent="0.3">
      <c r="F50" s="3" t="s">
        <v>29</v>
      </c>
      <c r="J50" s="1">
        <f>J46+J48</f>
        <v>0</v>
      </c>
      <c r="L50" s="1" t="s">
        <v>40</v>
      </c>
    </row>
    <row r="51" spans="6:12" ht="9" customHeight="1" x14ac:dyDescent="0.3"/>
    <row r="52" spans="6:12" ht="14.1" customHeight="1" x14ac:dyDescent="0.3">
      <c r="F52" s="1" t="s">
        <v>28</v>
      </c>
      <c r="J52" s="5">
        <v>0</v>
      </c>
    </row>
    <row r="53" spans="6:12" ht="9" customHeight="1" x14ac:dyDescent="0.3"/>
    <row r="54" spans="6:12" x14ac:dyDescent="0.3">
      <c r="F54" s="3" t="s">
        <v>37</v>
      </c>
      <c r="J54" s="3">
        <f>J50+J52</f>
        <v>0</v>
      </c>
      <c r="L54" s="4"/>
    </row>
    <row r="55" spans="6:12" ht="9" customHeight="1" x14ac:dyDescent="0.3"/>
    <row r="56" spans="6:12" ht="15.6" customHeight="1" x14ac:dyDescent="0.3">
      <c r="F56" s="1" t="s">
        <v>34</v>
      </c>
      <c r="J56" s="1">
        <f>I57+I58+I59</f>
        <v>0</v>
      </c>
    </row>
    <row r="57" spans="6:12" ht="15.6" customHeight="1" x14ac:dyDescent="0.3">
      <c r="F57" s="1" t="s">
        <v>30</v>
      </c>
      <c r="I57" s="5">
        <v>0</v>
      </c>
      <c r="J57" s="1" t="s">
        <v>40</v>
      </c>
    </row>
    <row r="58" spans="6:12" ht="15.6" customHeight="1" x14ac:dyDescent="0.3">
      <c r="F58" s="1" t="s">
        <v>31</v>
      </c>
      <c r="I58" s="5">
        <v>0</v>
      </c>
    </row>
    <row r="59" spans="6:12" ht="15.6" customHeight="1" x14ac:dyDescent="0.3">
      <c r="F59" s="1" t="s">
        <v>32</v>
      </c>
      <c r="I59" s="11">
        <v>0</v>
      </c>
    </row>
    <row r="60" spans="6:12" ht="9" customHeight="1" x14ac:dyDescent="0.3"/>
    <row r="61" spans="6:12" ht="14.1" customHeight="1" x14ac:dyDescent="0.3">
      <c r="F61" s="3" t="s">
        <v>33</v>
      </c>
      <c r="J61" s="3">
        <f>J56-J54</f>
        <v>0</v>
      </c>
    </row>
  </sheetData>
  <sheetProtection password="CA52" sheet="1" objects="1" scenarios="1"/>
  <protectedRanges>
    <protectedRange sqref="A1:A3 C6 I5:I7 J11 J36 J52 I57:I59" name="Range1"/>
  </protectedRanges>
  <customSheetViews>
    <customSheetView guid="{59A07DE8-A932-49EA-A3AB-12475386F7BD}">
      <selection activeCell="J12" sqref="J12"/>
      <pageMargins left="0.55000000000000004" right="0.4" top="0.16" bottom="0.17" header="0.16" footer="0.17"/>
      <pageSetup orientation="portrait" verticalDpi="0" r:id="rId1"/>
    </customSheetView>
    <customSheetView guid="{952829C3-0B5D-4394-995B-7C99061567DC}" topLeftCell="A37">
      <selection activeCell="J36" sqref="J36"/>
      <pageMargins left="0.55000000000000004" right="0.4" top="0.16" bottom="0.17" header="0.16" footer="0.17"/>
      <pageSetup orientation="portrait" verticalDpi="0" r:id="rId2"/>
    </customSheetView>
  </customSheetViews>
  <mergeCells count="4">
    <mergeCell ref="A1:J1"/>
    <mergeCell ref="A2:J2"/>
    <mergeCell ref="A3:J3"/>
    <mergeCell ref="A9:J9"/>
  </mergeCells>
  <pageMargins left="0.55000000000000004" right="0.4" top="0.16" bottom="0.17" header="0.16" footer="0.17"/>
  <pageSetup orientation="portrait" verticalDpi="0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P61"/>
  <sheetViews>
    <sheetView workbookViewId="0">
      <selection sqref="A1:J1"/>
    </sheetView>
  </sheetViews>
  <sheetFormatPr defaultRowHeight="16.5" x14ac:dyDescent="0.3"/>
  <cols>
    <col min="1" max="1" width="4.42578125" style="2" customWidth="1"/>
    <col min="2" max="3" width="9.140625" style="1"/>
    <col min="4" max="4" width="9.28515625" style="1" customWidth="1"/>
    <col min="5" max="8" width="9.140625" style="1"/>
    <col min="9" max="9" width="11.85546875" style="1" bestFit="1" customWidth="1"/>
    <col min="10" max="10" width="12.5703125" style="1" bestFit="1" customWidth="1"/>
    <col min="11" max="11" width="9.140625" style="1"/>
    <col min="12" max="15" width="10.7109375" style="1" bestFit="1" customWidth="1"/>
    <col min="16" max="16" width="11.85546875" style="1" bestFit="1" customWidth="1"/>
    <col min="17" max="16384" width="9.140625" style="1"/>
  </cols>
  <sheetData>
    <row r="1" spans="1:16" ht="15.6" customHeigh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</row>
    <row r="2" spans="1:16" ht="15.6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6" ht="15.6" customHeigh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6" ht="9" customHeight="1" x14ac:dyDescent="0.3"/>
    <row r="5" spans="1:16" ht="15.6" customHeight="1" x14ac:dyDescent="0.3">
      <c r="B5" s="3" t="s">
        <v>0</v>
      </c>
      <c r="C5" s="4" t="s">
        <v>81</v>
      </c>
      <c r="H5" s="3" t="s">
        <v>3</v>
      </c>
      <c r="I5" s="5" t="s">
        <v>40</v>
      </c>
    </row>
    <row r="6" spans="1:16" ht="15.6" customHeight="1" x14ac:dyDescent="0.3">
      <c r="B6" s="3" t="s">
        <v>1</v>
      </c>
      <c r="C6" s="5" t="s">
        <v>40</v>
      </c>
      <c r="H6" s="3" t="s">
        <v>4</v>
      </c>
      <c r="I6" s="5" t="s">
        <v>40</v>
      </c>
    </row>
    <row r="7" spans="1:16" ht="15.6" customHeight="1" x14ac:dyDescent="0.3">
      <c r="B7" s="3" t="s">
        <v>2</v>
      </c>
      <c r="C7" s="4" t="s">
        <v>124</v>
      </c>
      <c r="H7" s="3" t="s">
        <v>5</v>
      </c>
      <c r="I7" s="5" t="s">
        <v>40</v>
      </c>
    </row>
    <row r="8" spans="1:16" ht="9" customHeight="1" x14ac:dyDescent="0.3"/>
    <row r="9" spans="1:16" ht="15.6" customHeight="1" x14ac:dyDescent="0.3">
      <c r="A9" s="44" t="s">
        <v>6</v>
      </c>
      <c r="B9" s="44"/>
      <c r="C9" s="44"/>
      <c r="D9" s="44"/>
      <c r="E9" s="44"/>
      <c r="F9" s="44"/>
      <c r="G9" s="44"/>
      <c r="H9" s="44"/>
      <c r="I9" s="44"/>
      <c r="J9" s="44"/>
    </row>
    <row r="10" spans="1:16" ht="9" customHeight="1" x14ac:dyDescent="0.3"/>
    <row r="11" spans="1:16" ht="15.6" customHeight="1" x14ac:dyDescent="0.3">
      <c r="A11" s="2" t="s">
        <v>7</v>
      </c>
      <c r="B11" s="6" t="s">
        <v>8</v>
      </c>
      <c r="J11" s="7"/>
      <c r="L11" s="1" t="s">
        <v>40</v>
      </c>
      <c r="M11" s="1" t="s">
        <v>40</v>
      </c>
      <c r="N11" s="1" t="s">
        <v>40</v>
      </c>
      <c r="O11" s="1" t="s">
        <v>40</v>
      </c>
      <c r="P11" s="1" t="s">
        <v>82</v>
      </c>
    </row>
    <row r="12" spans="1:16" ht="15.6" customHeight="1" x14ac:dyDescent="0.3">
      <c r="B12" s="8" t="s">
        <v>9</v>
      </c>
    </row>
    <row r="13" spans="1:16" ht="9" customHeight="1" x14ac:dyDescent="0.3"/>
    <row r="14" spans="1:16" ht="15.6" customHeight="1" x14ac:dyDescent="0.3">
      <c r="A14" s="2" t="s">
        <v>10</v>
      </c>
      <c r="B14" s="6" t="s">
        <v>11</v>
      </c>
      <c r="J14" s="3">
        <f>HP!H25</f>
        <v>0</v>
      </c>
      <c r="L14" s="1" t="s">
        <v>40</v>
      </c>
      <c r="M14" s="1" t="s">
        <v>40</v>
      </c>
    </row>
    <row r="15" spans="1:16" ht="15.6" customHeight="1" x14ac:dyDescent="0.3">
      <c r="B15" s="8" t="s">
        <v>12</v>
      </c>
    </row>
    <row r="16" spans="1:16" ht="9" customHeight="1" x14ac:dyDescent="0.3"/>
    <row r="17" spans="1:10" ht="15.6" customHeight="1" x14ac:dyDescent="0.3">
      <c r="A17" s="2" t="s">
        <v>13</v>
      </c>
      <c r="B17" s="6" t="s">
        <v>14</v>
      </c>
      <c r="J17" s="3">
        <f>PGBP!J29</f>
        <v>0</v>
      </c>
    </row>
    <row r="18" spans="1:10" x14ac:dyDescent="0.3">
      <c r="B18" s="8" t="s">
        <v>15</v>
      </c>
    </row>
    <row r="19" spans="1:10" ht="9" customHeight="1" x14ac:dyDescent="0.3"/>
    <row r="20" spans="1:10" ht="15.6" customHeight="1" x14ac:dyDescent="0.3">
      <c r="A20" s="2" t="s">
        <v>16</v>
      </c>
      <c r="B20" s="6" t="s">
        <v>17</v>
      </c>
      <c r="J20" s="3">
        <f>I21+I22+I23</f>
        <v>0</v>
      </c>
    </row>
    <row r="21" spans="1:10" x14ac:dyDescent="0.3">
      <c r="B21" s="1" t="s">
        <v>90</v>
      </c>
      <c r="I21" s="1">
        <f>CG!I29</f>
        <v>0</v>
      </c>
      <c r="J21" s="3"/>
    </row>
    <row r="22" spans="1:10" x14ac:dyDescent="0.3">
      <c r="B22" s="1" t="s">
        <v>91</v>
      </c>
      <c r="I22" s="1">
        <f>CG!I49</f>
        <v>0</v>
      </c>
      <c r="J22" s="3"/>
    </row>
    <row r="23" spans="1:10" x14ac:dyDescent="0.3">
      <c r="B23" s="1" t="s">
        <v>89</v>
      </c>
      <c r="I23" s="9">
        <f>CG!I70</f>
        <v>0</v>
      </c>
      <c r="J23" s="3"/>
    </row>
    <row r="24" spans="1:10" x14ac:dyDescent="0.3">
      <c r="B24" s="8" t="s">
        <v>18</v>
      </c>
    </row>
    <row r="25" spans="1:10" ht="9" customHeight="1" x14ac:dyDescent="0.3"/>
    <row r="26" spans="1:10" ht="15.6" customHeight="1" x14ac:dyDescent="0.3">
      <c r="A26" s="2" t="s">
        <v>19</v>
      </c>
      <c r="B26" s="6" t="s">
        <v>20</v>
      </c>
      <c r="J26" s="3">
        <f>IOS!J16</f>
        <v>0</v>
      </c>
    </row>
    <row r="27" spans="1:10" x14ac:dyDescent="0.3">
      <c r="B27" s="8" t="s">
        <v>21</v>
      </c>
    </row>
    <row r="28" spans="1:10" ht="9" customHeight="1" x14ac:dyDescent="0.3">
      <c r="J28" s="9"/>
    </row>
    <row r="29" spans="1:10" ht="14.1" customHeight="1" x14ac:dyDescent="0.3">
      <c r="F29" s="3" t="s">
        <v>22</v>
      </c>
      <c r="J29" s="3">
        <f>J11+J14+J17+I21+J26</f>
        <v>0</v>
      </c>
    </row>
    <row r="30" spans="1:10" ht="9" customHeight="1" x14ac:dyDescent="0.3"/>
    <row r="31" spans="1:10" x14ac:dyDescent="0.3">
      <c r="F31" s="1" t="s">
        <v>23</v>
      </c>
      <c r="J31" s="1">
        <f>Deduction!I27</f>
        <v>0</v>
      </c>
    </row>
    <row r="32" spans="1:10" x14ac:dyDescent="0.3">
      <c r="F32" s="1" t="s">
        <v>35</v>
      </c>
    </row>
    <row r="33" spans="6:12" ht="9" customHeight="1" x14ac:dyDescent="0.3"/>
    <row r="34" spans="6:12" ht="14.1" customHeight="1" thickBot="1" x14ac:dyDescent="0.35">
      <c r="F34" s="3" t="s">
        <v>24</v>
      </c>
      <c r="J34" s="10">
        <f>J29-J31</f>
        <v>0</v>
      </c>
    </row>
    <row r="35" spans="6:12" ht="9" customHeight="1" thickTop="1" x14ac:dyDescent="0.3"/>
    <row r="36" spans="6:12" ht="14.1" customHeight="1" x14ac:dyDescent="0.3">
      <c r="F36" s="1" t="s">
        <v>25</v>
      </c>
      <c r="J36" s="5"/>
    </row>
    <row r="37" spans="6:12" ht="9" customHeight="1" x14ac:dyDescent="0.3"/>
    <row r="38" spans="6:12" ht="14.1" customHeight="1" x14ac:dyDescent="0.3">
      <c r="F38" s="3" t="s">
        <v>38</v>
      </c>
      <c r="J38" s="3">
        <f>J34+J36</f>
        <v>0</v>
      </c>
    </row>
    <row r="39" spans="6:12" ht="9" customHeight="1" x14ac:dyDescent="0.3"/>
    <row r="40" spans="6:12" ht="14.1" customHeight="1" x14ac:dyDescent="0.3">
      <c r="F40" s="3" t="s">
        <v>39</v>
      </c>
      <c r="J40" s="1">
        <f>ROUND(J38,-1)</f>
        <v>0</v>
      </c>
    </row>
    <row r="41" spans="6:12" ht="9" customHeight="1" x14ac:dyDescent="0.3"/>
    <row r="42" spans="6:12" ht="14.1" customHeight="1" x14ac:dyDescent="0.3">
      <c r="F42" s="1" t="s">
        <v>26</v>
      </c>
      <c r="J42" s="1">
        <f>IF(J40&lt;=500000,0,IF(1000000&gt;=J40,(J40-500000)*0.2,IF(J40&gt;1000000,(J40-1000000)*0.3+100000)))</f>
        <v>0</v>
      </c>
      <c r="L42" s="1" t="s">
        <v>40</v>
      </c>
    </row>
    <row r="43" spans="6:12" ht="9" customHeight="1" x14ac:dyDescent="0.3"/>
    <row r="44" spans="6:12" ht="14.1" customHeight="1" x14ac:dyDescent="0.3">
      <c r="F44" s="1" t="s">
        <v>27</v>
      </c>
      <c r="J44" s="4">
        <f>IF((J36+500000)&lt;=1000000,(J36*20%),IF((J36+500000)&gt;1000000,((J36+500000)-1000000)*30%+100000))</f>
        <v>0</v>
      </c>
    </row>
    <row r="45" spans="6:12" ht="9" customHeight="1" x14ac:dyDescent="0.3"/>
    <row r="46" spans="6:12" ht="14.1" customHeight="1" x14ac:dyDescent="0.3">
      <c r="F46" s="3" t="s">
        <v>83</v>
      </c>
      <c r="J46" s="3">
        <f>ROUND((J42-J44)+CG!H82+CG!H89,-1)</f>
        <v>0</v>
      </c>
    </row>
    <row r="47" spans="6:12" ht="9" customHeight="1" x14ac:dyDescent="0.3"/>
    <row r="48" spans="6:12" ht="14.1" customHeight="1" x14ac:dyDescent="0.3">
      <c r="F48" s="1" t="s">
        <v>36</v>
      </c>
      <c r="J48" s="1">
        <f>ROUND((J46*0.03),-1)</f>
        <v>0</v>
      </c>
    </row>
    <row r="49" spans="6:12" ht="9" customHeight="1" x14ac:dyDescent="0.3"/>
    <row r="50" spans="6:12" ht="14.1" customHeight="1" x14ac:dyDescent="0.3">
      <c r="F50" s="3" t="s">
        <v>29</v>
      </c>
      <c r="J50" s="1">
        <f>J46+J48</f>
        <v>0</v>
      </c>
      <c r="L50" s="1" t="s">
        <v>40</v>
      </c>
    </row>
    <row r="51" spans="6:12" ht="9" customHeight="1" x14ac:dyDescent="0.3"/>
    <row r="52" spans="6:12" ht="14.1" customHeight="1" x14ac:dyDescent="0.3">
      <c r="F52" s="1" t="s">
        <v>28</v>
      </c>
      <c r="J52" s="5">
        <v>0</v>
      </c>
    </row>
    <row r="53" spans="6:12" ht="9" customHeight="1" x14ac:dyDescent="0.3"/>
    <row r="54" spans="6:12" x14ac:dyDescent="0.3">
      <c r="F54" s="3" t="s">
        <v>37</v>
      </c>
      <c r="J54" s="3">
        <f>J50+J52</f>
        <v>0</v>
      </c>
      <c r="L54" s="4"/>
    </row>
    <row r="55" spans="6:12" ht="9" customHeight="1" x14ac:dyDescent="0.3"/>
    <row r="56" spans="6:12" ht="15.6" customHeight="1" x14ac:dyDescent="0.3">
      <c r="F56" s="1" t="s">
        <v>34</v>
      </c>
      <c r="J56" s="1">
        <f>I57+I58+I59</f>
        <v>0</v>
      </c>
    </row>
    <row r="57" spans="6:12" ht="15.6" customHeight="1" x14ac:dyDescent="0.3">
      <c r="F57" s="1" t="s">
        <v>30</v>
      </c>
      <c r="I57" s="5">
        <v>0</v>
      </c>
      <c r="J57" s="1" t="s">
        <v>40</v>
      </c>
    </row>
    <row r="58" spans="6:12" ht="15.6" customHeight="1" x14ac:dyDescent="0.3">
      <c r="F58" s="1" t="s">
        <v>31</v>
      </c>
      <c r="I58" s="5">
        <v>0</v>
      </c>
    </row>
    <row r="59" spans="6:12" ht="15.6" customHeight="1" x14ac:dyDescent="0.3">
      <c r="F59" s="1" t="s">
        <v>32</v>
      </c>
      <c r="I59" s="11">
        <v>0</v>
      </c>
    </row>
    <row r="60" spans="6:12" ht="9" customHeight="1" x14ac:dyDescent="0.3"/>
    <row r="61" spans="6:12" ht="14.1" customHeight="1" x14ac:dyDescent="0.3">
      <c r="F61" s="3" t="s">
        <v>33</v>
      </c>
      <c r="J61" s="3">
        <f>J56-J54</f>
        <v>0</v>
      </c>
    </row>
  </sheetData>
  <sheetProtection password="CA52" sheet="1" objects="1" scenarios="1"/>
  <protectedRanges>
    <protectedRange sqref="A1:A3 C6 I5:I7 J11 J36 J52 I57:I59" name="Range1"/>
  </protectedRanges>
  <customSheetViews>
    <customSheetView guid="{59A07DE8-A932-49EA-A3AB-12475386F7BD}">
      <selection sqref="A1:J1"/>
      <pageMargins left="0.55000000000000004" right="0.4" top="0.16" bottom="0.17" header="0.16" footer="0.17"/>
      <pageSetup orientation="portrait" verticalDpi="0" r:id="rId1"/>
    </customSheetView>
  </customSheetViews>
  <mergeCells count="4">
    <mergeCell ref="A1:J1"/>
    <mergeCell ref="A2:J2"/>
    <mergeCell ref="A3:J3"/>
    <mergeCell ref="A9:J9"/>
  </mergeCells>
  <pageMargins left="0.55000000000000004" right="0.4" top="0.16" bottom="0.17" header="0.16" footer="0.17"/>
  <pageSetup orientation="portrait" verticalDpi="0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M26"/>
  <sheetViews>
    <sheetView workbookViewId="0">
      <selection activeCell="A3" sqref="A3:J3"/>
    </sheetView>
  </sheetViews>
  <sheetFormatPr defaultRowHeight="16.5" x14ac:dyDescent="0.3"/>
  <cols>
    <col min="1" max="10" width="9.140625" style="1"/>
    <col min="11" max="11" width="10.42578125" style="1" bestFit="1" customWidth="1"/>
    <col min="12" max="12" width="10" style="1" bestFit="1" customWidth="1"/>
    <col min="13" max="16384" width="9.140625" style="1"/>
  </cols>
  <sheetData>
    <row r="3" spans="1:10" x14ac:dyDescent="0.3">
      <c r="A3" s="46" t="str">
        <f>CONCATENATE('Individual Below 60'!A1:J1,'Senior citizen below 80 yrs'!A1:J1,'Senior citizen above 80 yrs'!A1:J1)</f>
        <v xml:space="preserve"> 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3">
      <c r="A4" s="46" t="str">
        <f>CONCATENATE('Individual Below 60'!A2:J2,'Senior citizen below 80 yrs'!A2:J2,'Senior citizen above 80 yrs'!A2:J2)</f>
        <v xml:space="preserve"> 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3">
      <c r="A5" s="46" t="str">
        <f>CONCATENATE('Individual Below 60'!A3:J3,'Senior citizen below 80 yrs'!A3:J3,'Senior citizen above 80 yrs'!A3:J3)</f>
        <v xml:space="preserve"> </v>
      </c>
      <c r="B5" s="46"/>
      <c r="C5" s="46"/>
      <c r="D5" s="46"/>
      <c r="E5" s="46"/>
      <c r="F5" s="46"/>
      <c r="G5" s="46"/>
      <c r="H5" s="46"/>
      <c r="I5" s="46"/>
      <c r="J5" s="46"/>
    </row>
    <row r="7" spans="1:10" x14ac:dyDescent="0.3">
      <c r="A7" s="3" t="s">
        <v>41</v>
      </c>
    </row>
    <row r="9" spans="1:10" x14ac:dyDescent="0.3">
      <c r="A9" s="3" t="s">
        <v>2</v>
      </c>
      <c r="B9" s="1" t="str">
        <f>'Individual Below 60'!C7</f>
        <v>: 2013-14</v>
      </c>
    </row>
    <row r="11" spans="1:10" s="3" customFormat="1" ht="15" x14ac:dyDescent="0.25">
      <c r="A11" s="12" t="s">
        <v>42</v>
      </c>
      <c r="B11" s="12"/>
      <c r="C11" s="12"/>
      <c r="D11" s="12"/>
      <c r="E11" s="12"/>
      <c r="F11" s="12"/>
      <c r="G11" s="47" t="s">
        <v>53</v>
      </c>
      <c r="H11" s="47"/>
      <c r="I11" s="47" t="s">
        <v>52</v>
      </c>
      <c r="J11" s="47"/>
    </row>
    <row r="13" spans="1:10" x14ac:dyDescent="0.3">
      <c r="A13" s="1" t="s">
        <v>43</v>
      </c>
      <c r="G13" s="45" t="s">
        <v>56</v>
      </c>
      <c r="H13" s="45"/>
      <c r="I13" s="43">
        <v>0</v>
      </c>
      <c r="J13" s="43"/>
    </row>
    <row r="15" spans="1:10" x14ac:dyDescent="0.3">
      <c r="A15" s="1" t="s">
        <v>44</v>
      </c>
      <c r="G15" s="45" t="s">
        <v>56</v>
      </c>
      <c r="H15" s="45"/>
      <c r="I15" s="43">
        <v>0</v>
      </c>
      <c r="J15" s="43"/>
    </row>
    <row r="17" spans="1:13" x14ac:dyDescent="0.3">
      <c r="A17" s="3" t="s">
        <v>45</v>
      </c>
      <c r="G17" s="48" t="s">
        <v>56</v>
      </c>
      <c r="H17" s="48"/>
      <c r="I17" s="48">
        <f>I13-I15</f>
        <v>0</v>
      </c>
      <c r="J17" s="48"/>
    </row>
    <row r="18" spans="1:13" x14ac:dyDescent="0.3">
      <c r="M18" s="1" t="s">
        <v>40</v>
      </c>
    </row>
    <row r="19" spans="1:13" x14ac:dyDescent="0.3">
      <c r="A19" s="1" t="s">
        <v>46</v>
      </c>
      <c r="B19" s="1" t="s">
        <v>47</v>
      </c>
      <c r="H19" s="1" t="s">
        <v>40</v>
      </c>
    </row>
    <row r="20" spans="1:13" x14ac:dyDescent="0.3">
      <c r="A20" s="13" t="s">
        <v>50</v>
      </c>
      <c r="B20" s="1" t="s">
        <v>48</v>
      </c>
      <c r="G20" s="45" t="s">
        <v>56</v>
      </c>
      <c r="H20" s="45"/>
      <c r="I20" s="45">
        <f>I17*0.3</f>
        <v>0</v>
      </c>
      <c r="J20" s="45"/>
    </row>
    <row r="21" spans="1:13" x14ac:dyDescent="0.3">
      <c r="A21" s="13" t="s">
        <v>51</v>
      </c>
      <c r="B21" s="1" t="s">
        <v>49</v>
      </c>
      <c r="G21" s="43">
        <v>0</v>
      </c>
      <c r="H21" s="43"/>
      <c r="I21" s="43">
        <v>0</v>
      </c>
      <c r="J21" s="43"/>
    </row>
    <row r="22" spans="1:13" x14ac:dyDescent="0.3">
      <c r="A22" s="13"/>
    </row>
    <row r="23" spans="1:13" ht="17.25" thickBot="1" x14ac:dyDescent="0.35">
      <c r="C23" s="3" t="s">
        <v>54</v>
      </c>
      <c r="G23" s="49">
        <f>-G21</f>
        <v>0</v>
      </c>
      <c r="H23" s="49"/>
      <c r="I23" s="49">
        <f>I17-I20-I21</f>
        <v>0</v>
      </c>
      <c r="J23" s="49"/>
    </row>
    <row r="24" spans="1:13" ht="17.25" thickTop="1" x14ac:dyDescent="0.3">
      <c r="G24" s="3"/>
      <c r="H24" s="3"/>
      <c r="I24" s="3"/>
      <c r="J24" s="3"/>
    </row>
    <row r="25" spans="1:13" ht="17.25" thickBot="1" x14ac:dyDescent="0.35">
      <c r="C25" s="3" t="s">
        <v>55</v>
      </c>
      <c r="G25" s="3"/>
      <c r="H25" s="49">
        <f>G23+I23</f>
        <v>0</v>
      </c>
      <c r="I25" s="49"/>
      <c r="J25" s="3"/>
    </row>
    <row r="26" spans="1:13" ht="17.25" thickTop="1" x14ac:dyDescent="0.3"/>
  </sheetData>
  <sheetProtection password="CA52" sheet="1" objects="1" scenarios="1"/>
  <protectedRanges>
    <protectedRange sqref="I13 I15 G21 I21" name="Range1"/>
  </protectedRanges>
  <customSheetViews>
    <customSheetView guid="{59A07DE8-A932-49EA-A3AB-12475386F7BD}">
      <selection activeCell="A3" sqref="A3:J3"/>
      <pageMargins left="0.7" right="0.42" top="0.75" bottom="0.75" header="0.3" footer="0.3"/>
      <pageSetup orientation="portrait" horizontalDpi="300" verticalDpi="300" r:id="rId1"/>
    </customSheetView>
    <customSheetView guid="{952829C3-0B5D-4394-995B-7C99061567DC}">
      <selection activeCell="A3" sqref="A3:J3"/>
      <pageMargins left="0.7" right="0.42" top="0.75" bottom="0.75" header="0.3" footer="0.3"/>
      <pageSetup orientation="portrait" horizontalDpi="300" verticalDpi="300" r:id="rId2"/>
    </customSheetView>
    <customSheetView guid="{4AA9413E-91F2-475F-9661-35EAFC8F6E54}" topLeftCell="A22">
      <selection activeCell="I13" sqref="I13:J13"/>
      <pageMargins left="0.7" right="0.42" top="0.75" bottom="0.75" header="0.3" footer="0.3"/>
      <pageSetup orientation="portrait" horizontalDpi="300" verticalDpi="300" r:id="rId3"/>
    </customSheetView>
  </customSheetViews>
  <mergeCells count="18">
    <mergeCell ref="I21:J21"/>
    <mergeCell ref="G21:H21"/>
    <mergeCell ref="G23:H23"/>
    <mergeCell ref="I23:J23"/>
    <mergeCell ref="H25:I25"/>
    <mergeCell ref="G15:H15"/>
    <mergeCell ref="I15:J15"/>
    <mergeCell ref="G17:H17"/>
    <mergeCell ref="I17:J17"/>
    <mergeCell ref="G20:H20"/>
    <mergeCell ref="I20:J20"/>
    <mergeCell ref="G13:H13"/>
    <mergeCell ref="I13:J13"/>
    <mergeCell ref="A3:J3"/>
    <mergeCell ref="A4:J4"/>
    <mergeCell ref="A5:J5"/>
    <mergeCell ref="G11:H11"/>
    <mergeCell ref="I11:J11"/>
  </mergeCells>
  <pageMargins left="0.7" right="0.42" top="0.75" bottom="0.75" header="0.3" footer="0.3"/>
  <pageSetup orientation="portrait" horizontalDpi="300" verticalDpi="30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3:J30"/>
  <sheetViews>
    <sheetView workbookViewId="0">
      <selection activeCell="A3" sqref="A3:J3"/>
    </sheetView>
  </sheetViews>
  <sheetFormatPr defaultRowHeight="16.5" x14ac:dyDescent="0.3"/>
  <cols>
    <col min="1" max="9" width="9.140625" style="1"/>
    <col min="10" max="10" width="10.7109375" style="1" bestFit="1" customWidth="1"/>
    <col min="11" max="16384" width="9.140625" style="1"/>
  </cols>
  <sheetData>
    <row r="3" spans="1:10" x14ac:dyDescent="0.3">
      <c r="A3" s="46" t="str">
        <f>CONCATENATE('Individual Below 60'!A1:J1,'Senior citizen below 80 yrs'!A1:J1,'Senior citizen above 80 yrs'!A1:J1)</f>
        <v xml:space="preserve"> 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3">
      <c r="A4" s="46" t="str">
        <f>CONCATENATE('Individual Below 60'!A2:J2,'Senior citizen below 80 yrs'!A2:J2,'Senior citizen above 80 yrs'!A2:J2)</f>
        <v xml:space="preserve"> 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3">
      <c r="A5" s="46" t="str">
        <f>CONCATENATE('Individual Below 60'!A3:J3,'Senior citizen below 80 yrs'!A3:J3,'Senior citizen above 80 yrs'!A3:J3)</f>
        <v xml:space="preserve"> </v>
      </c>
      <c r="B5" s="46"/>
      <c r="C5" s="46"/>
      <c r="D5" s="46"/>
      <c r="E5" s="46"/>
      <c r="F5" s="46"/>
      <c r="G5" s="46"/>
      <c r="H5" s="46"/>
      <c r="I5" s="46"/>
      <c r="J5" s="46"/>
    </row>
    <row r="7" spans="1:10" x14ac:dyDescent="0.3">
      <c r="A7" s="3" t="s">
        <v>65</v>
      </c>
    </row>
    <row r="9" spans="1:10" x14ac:dyDescent="0.3">
      <c r="A9" s="3" t="s">
        <v>2</v>
      </c>
      <c r="B9" s="1" t="str">
        <f>'Individual Below 60'!C7</f>
        <v>: 2013-14</v>
      </c>
    </row>
    <row r="11" spans="1:10" x14ac:dyDescent="0.3">
      <c r="A11" s="12" t="s">
        <v>42</v>
      </c>
      <c r="B11" s="12"/>
      <c r="C11" s="12"/>
      <c r="D11" s="12"/>
      <c r="E11" s="12"/>
      <c r="F11" s="12"/>
      <c r="G11" s="12"/>
      <c r="H11" s="12" t="s">
        <v>64</v>
      </c>
      <c r="I11" s="12"/>
      <c r="J11" s="12" t="s">
        <v>64</v>
      </c>
    </row>
    <row r="13" spans="1:10" x14ac:dyDescent="0.3">
      <c r="A13" s="1" t="s">
        <v>57</v>
      </c>
      <c r="J13" s="7">
        <v>0</v>
      </c>
    </row>
    <row r="15" spans="1:10" x14ac:dyDescent="0.3">
      <c r="A15" s="1" t="s">
        <v>58</v>
      </c>
      <c r="B15" s="1" t="s">
        <v>59</v>
      </c>
    </row>
    <row r="16" spans="1:10" x14ac:dyDescent="0.3">
      <c r="A16" s="13" t="s">
        <v>50</v>
      </c>
      <c r="H16" s="5">
        <v>0</v>
      </c>
    </row>
    <row r="17" spans="1:10" x14ac:dyDescent="0.3">
      <c r="A17" s="13" t="s">
        <v>51</v>
      </c>
      <c r="H17" s="5">
        <v>0</v>
      </c>
    </row>
    <row r="18" spans="1:10" x14ac:dyDescent="0.3">
      <c r="A18" s="13" t="s">
        <v>60</v>
      </c>
      <c r="H18" s="5">
        <v>0</v>
      </c>
    </row>
    <row r="19" spans="1:10" x14ac:dyDescent="0.3">
      <c r="A19" s="13" t="s">
        <v>61</v>
      </c>
      <c r="H19" s="5"/>
    </row>
    <row r="20" spans="1:10" x14ac:dyDescent="0.3">
      <c r="A20" s="13" t="s">
        <v>62</v>
      </c>
      <c r="H20" s="11"/>
      <c r="J20" s="1">
        <f>SUM(H16:H20)</f>
        <v>0</v>
      </c>
    </row>
    <row r="22" spans="1:10" x14ac:dyDescent="0.3">
      <c r="A22" s="1" t="s">
        <v>46</v>
      </c>
      <c r="B22" s="1" t="s">
        <v>63</v>
      </c>
    </row>
    <row r="23" spans="1:10" x14ac:dyDescent="0.3">
      <c r="A23" s="13" t="s">
        <v>50</v>
      </c>
      <c r="H23" s="5"/>
    </row>
    <row r="24" spans="1:10" x14ac:dyDescent="0.3">
      <c r="A24" s="13" t="s">
        <v>51</v>
      </c>
      <c r="H24" s="5">
        <v>0</v>
      </c>
    </row>
    <row r="25" spans="1:10" x14ac:dyDescent="0.3">
      <c r="A25" s="13" t="s">
        <v>60</v>
      </c>
      <c r="H25" s="5">
        <v>0</v>
      </c>
    </row>
    <row r="26" spans="1:10" x14ac:dyDescent="0.3">
      <c r="A26" s="13" t="s">
        <v>61</v>
      </c>
      <c r="H26" s="5">
        <v>0</v>
      </c>
    </row>
    <row r="27" spans="1:10" x14ac:dyDescent="0.3">
      <c r="A27" s="13" t="s">
        <v>62</v>
      </c>
      <c r="H27" s="11"/>
      <c r="J27" s="9">
        <f>SUM(H23:H27)</f>
        <v>0</v>
      </c>
    </row>
    <row r="29" spans="1:10" ht="17.25" thickBot="1" x14ac:dyDescent="0.35">
      <c r="E29" s="3" t="s">
        <v>109</v>
      </c>
      <c r="G29" s="3"/>
      <c r="H29" s="3"/>
      <c r="I29" s="3"/>
      <c r="J29" s="10">
        <f>J13+J20-J27</f>
        <v>0</v>
      </c>
    </row>
    <row r="30" spans="1:10" ht="17.25" thickTop="1" x14ac:dyDescent="0.3"/>
  </sheetData>
  <sheetProtection password="CA52" sheet="1" objects="1" scenarios="1"/>
  <protectedRanges>
    <protectedRange sqref="J13 H16:H20 H23:H27" name="Range1"/>
  </protectedRanges>
  <customSheetViews>
    <customSheetView guid="{59A07DE8-A932-49EA-A3AB-12475386F7BD}">
      <selection activeCell="A3" sqref="A3:J3"/>
      <pageMargins left="0.7" right="0.48" top="0.75" bottom="0.75" header="0.3" footer="0.3"/>
      <pageSetup orientation="portrait" horizontalDpi="300" verticalDpi="300" r:id="rId1"/>
    </customSheetView>
    <customSheetView guid="{952829C3-0B5D-4394-995B-7C99061567DC}">
      <selection activeCell="A3" sqref="A3:J3"/>
      <pageMargins left="0.7" right="0.48" top="0.75" bottom="0.75" header="0.3" footer="0.3"/>
      <pageSetup orientation="portrait" horizontalDpi="300" verticalDpi="300" r:id="rId2"/>
    </customSheetView>
    <customSheetView guid="{4AA9413E-91F2-475F-9661-35EAFC8F6E54}" topLeftCell="A11">
      <selection activeCell="H32" sqref="H32"/>
      <pageMargins left="0.7" right="0.48" top="0.75" bottom="0.75" header="0.3" footer="0.3"/>
      <pageSetup orientation="portrait" horizontalDpi="300" verticalDpi="300" r:id="rId3"/>
    </customSheetView>
  </customSheetViews>
  <mergeCells count="3">
    <mergeCell ref="A3:J3"/>
    <mergeCell ref="A4:J4"/>
    <mergeCell ref="A5:J5"/>
  </mergeCells>
  <pageMargins left="0.7" right="0.48" top="0.75" bottom="0.75" header="0.3" footer="0.3"/>
  <pageSetup orientation="portrait" horizontalDpi="300" verticalDpi="30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J89"/>
  <sheetViews>
    <sheetView workbookViewId="0">
      <selection activeCell="A2" sqref="A2:I2"/>
    </sheetView>
  </sheetViews>
  <sheetFormatPr defaultRowHeight="16.5" x14ac:dyDescent="0.3"/>
  <cols>
    <col min="1" max="7" width="9.140625" style="1"/>
    <col min="8" max="8" width="10.7109375" style="1" bestFit="1" customWidth="1"/>
    <col min="9" max="9" width="11.85546875" style="13" bestFit="1" customWidth="1"/>
    <col min="10" max="16384" width="9.140625" style="1"/>
  </cols>
  <sheetData>
    <row r="2" spans="1:10" x14ac:dyDescent="0.3">
      <c r="A2" s="46" t="str">
        <f>CONCATENATE('Individual Below 60'!A1:J1,'Senior citizen below 80 yrs'!A1:J1,'Senior citizen above 80 yrs'!A1:J1)</f>
        <v xml:space="preserve"> </v>
      </c>
      <c r="B2" s="46"/>
      <c r="C2" s="46"/>
      <c r="D2" s="46"/>
      <c r="E2" s="46"/>
      <c r="F2" s="46"/>
      <c r="G2" s="46"/>
      <c r="H2" s="46"/>
      <c r="I2" s="46"/>
      <c r="J2" s="22"/>
    </row>
    <row r="3" spans="1:10" x14ac:dyDescent="0.3">
      <c r="A3" s="46" t="str">
        <f>CONCATENATE('Individual Below 60'!A2:J2,'Senior citizen below 80 yrs'!A2:J2,'Senior citizen above 80 yrs'!A2:J2)</f>
        <v xml:space="preserve"> </v>
      </c>
      <c r="B3" s="46"/>
      <c r="C3" s="46"/>
      <c r="D3" s="46"/>
      <c r="E3" s="46"/>
      <c r="F3" s="46"/>
      <c r="G3" s="46"/>
      <c r="H3" s="46"/>
      <c r="I3" s="46"/>
    </row>
    <row r="4" spans="1:10" x14ac:dyDescent="0.3">
      <c r="A4" s="46" t="str">
        <f>CONCATENATE('Individual Below 60'!A3:J3,'Senior citizen below 80 yrs'!A3:J3,'Senior citizen above 80 yrs'!A3:J3)</f>
        <v xml:space="preserve"> </v>
      </c>
      <c r="B4" s="46"/>
      <c r="C4" s="46"/>
      <c r="D4" s="46"/>
      <c r="E4" s="46"/>
      <c r="F4" s="46"/>
      <c r="G4" s="46"/>
      <c r="H4" s="46"/>
      <c r="I4" s="46"/>
    </row>
    <row r="6" spans="1:10" x14ac:dyDescent="0.3">
      <c r="A6" s="3" t="s">
        <v>80</v>
      </c>
    </row>
    <row r="7" spans="1:10" x14ac:dyDescent="0.3">
      <c r="A7" s="3"/>
    </row>
    <row r="8" spans="1:10" x14ac:dyDescent="0.3">
      <c r="A8" s="3" t="s">
        <v>2</v>
      </c>
      <c r="B8" s="1" t="str">
        <f>'Individual Below 60'!C7</f>
        <v>: 2013-14</v>
      </c>
    </row>
    <row r="10" spans="1:10" x14ac:dyDescent="0.3">
      <c r="A10" s="3" t="s">
        <v>92</v>
      </c>
    </row>
    <row r="12" spans="1:10" s="3" customFormat="1" ht="15" x14ac:dyDescent="0.25">
      <c r="B12" s="12" t="s">
        <v>42</v>
      </c>
      <c r="C12" s="12"/>
      <c r="D12" s="12"/>
      <c r="E12" s="12"/>
      <c r="F12" s="12"/>
      <c r="G12" s="12"/>
      <c r="H12" s="12"/>
      <c r="I12" s="14" t="s">
        <v>64</v>
      </c>
    </row>
    <row r="14" spans="1:10" x14ac:dyDescent="0.3">
      <c r="B14" s="3" t="s">
        <v>84</v>
      </c>
      <c r="I14" s="15">
        <v>0</v>
      </c>
    </row>
    <row r="15" spans="1:10" ht="9.9499999999999993" customHeight="1" x14ac:dyDescent="0.3"/>
    <row r="16" spans="1:10" x14ac:dyDescent="0.3">
      <c r="B16" s="1" t="s">
        <v>85</v>
      </c>
      <c r="I16" s="15">
        <v>0</v>
      </c>
    </row>
    <row r="17" spans="1:9" ht="9.9499999999999993" customHeight="1" x14ac:dyDescent="0.3"/>
    <row r="18" spans="1:9" x14ac:dyDescent="0.3">
      <c r="B18" s="3" t="s">
        <v>86</v>
      </c>
      <c r="I18" s="16">
        <f>I14-I16</f>
        <v>0</v>
      </c>
    </row>
    <row r="19" spans="1:9" ht="9.9499999999999993" customHeight="1" x14ac:dyDescent="0.3"/>
    <row r="20" spans="1:9" x14ac:dyDescent="0.3">
      <c r="B20" s="1" t="s">
        <v>87</v>
      </c>
      <c r="I20" s="15">
        <v>0</v>
      </c>
    </row>
    <row r="21" spans="1:9" ht="9.9499999999999993" customHeight="1" x14ac:dyDescent="0.3"/>
    <row r="22" spans="1:9" x14ac:dyDescent="0.3">
      <c r="B22" s="1" t="s">
        <v>88</v>
      </c>
      <c r="I22" s="15">
        <v>0</v>
      </c>
    </row>
    <row r="23" spans="1:9" ht="9.9499999999999993" customHeight="1" x14ac:dyDescent="0.3"/>
    <row r="24" spans="1:9" ht="17.25" thickBot="1" x14ac:dyDescent="0.35">
      <c r="B24" s="3" t="s">
        <v>93</v>
      </c>
      <c r="I24" s="17">
        <f>I18-I20-I22</f>
        <v>0</v>
      </c>
    </row>
    <row r="25" spans="1:9" ht="9.9499999999999993" customHeight="1" thickTop="1" x14ac:dyDescent="0.3"/>
    <row r="26" spans="1:9" x14ac:dyDescent="0.3">
      <c r="B26" s="1" t="s">
        <v>94</v>
      </c>
      <c r="I26" s="15">
        <v>0</v>
      </c>
    </row>
    <row r="27" spans="1:9" x14ac:dyDescent="0.3">
      <c r="B27" s="1" t="s">
        <v>95</v>
      </c>
      <c r="I27" s="15">
        <v>0</v>
      </c>
    </row>
    <row r="28" spans="1:9" ht="9.9499999999999993" customHeight="1" x14ac:dyDescent="0.3"/>
    <row r="29" spans="1:9" ht="17.25" thickBot="1" x14ac:dyDescent="0.35">
      <c r="B29" s="3" t="s">
        <v>96</v>
      </c>
      <c r="I29" s="17">
        <f>I24-I26-I27</f>
        <v>0</v>
      </c>
    </row>
    <row r="30" spans="1:9" ht="17.25" thickTop="1" x14ac:dyDescent="0.3"/>
    <row r="32" spans="1:9" x14ac:dyDescent="0.3">
      <c r="A32" s="3" t="s">
        <v>97</v>
      </c>
    </row>
    <row r="34" spans="2:9" x14ac:dyDescent="0.3">
      <c r="B34" s="12" t="s">
        <v>42</v>
      </c>
      <c r="C34" s="12"/>
      <c r="D34" s="12"/>
      <c r="E34" s="12"/>
      <c r="F34" s="12"/>
      <c r="G34" s="12"/>
      <c r="H34" s="12"/>
      <c r="I34" s="14" t="s">
        <v>64</v>
      </c>
    </row>
    <row r="36" spans="2:9" x14ac:dyDescent="0.3">
      <c r="B36" s="3" t="s">
        <v>84</v>
      </c>
      <c r="I36" s="15">
        <v>0</v>
      </c>
    </row>
    <row r="37" spans="2:9" ht="9.9499999999999993" customHeight="1" x14ac:dyDescent="0.3"/>
    <row r="38" spans="2:9" x14ac:dyDescent="0.3">
      <c r="B38" s="1" t="s">
        <v>85</v>
      </c>
      <c r="I38" s="15">
        <v>0</v>
      </c>
    </row>
    <row r="39" spans="2:9" ht="9.9499999999999993" customHeight="1" x14ac:dyDescent="0.3"/>
    <row r="40" spans="2:9" x14ac:dyDescent="0.3">
      <c r="B40" s="3" t="s">
        <v>86</v>
      </c>
      <c r="I40" s="16">
        <f>I36-I38</f>
        <v>0</v>
      </c>
    </row>
    <row r="41" spans="2:9" ht="9.9499999999999993" customHeight="1" x14ac:dyDescent="0.3"/>
    <row r="42" spans="2:9" x14ac:dyDescent="0.3">
      <c r="B42" s="1" t="s">
        <v>87</v>
      </c>
      <c r="I42" s="15">
        <v>0</v>
      </c>
    </row>
    <row r="43" spans="2:9" ht="9.9499999999999993" customHeight="1" x14ac:dyDescent="0.3"/>
    <row r="44" spans="2:9" ht="17.25" thickBot="1" x14ac:dyDescent="0.35">
      <c r="B44" s="3" t="s">
        <v>93</v>
      </c>
      <c r="I44" s="17">
        <f>I40-I42</f>
        <v>0</v>
      </c>
    </row>
    <row r="45" spans="2:9" ht="9.9499999999999993" customHeight="1" thickTop="1" x14ac:dyDescent="0.3"/>
    <row r="46" spans="2:9" x14ac:dyDescent="0.3">
      <c r="B46" s="1" t="s">
        <v>94</v>
      </c>
      <c r="I46" s="15"/>
    </row>
    <row r="47" spans="2:9" x14ac:dyDescent="0.3">
      <c r="B47" s="1" t="s">
        <v>95</v>
      </c>
      <c r="I47" s="15"/>
    </row>
    <row r="48" spans="2:9" ht="9.9499999999999993" customHeight="1" x14ac:dyDescent="0.3"/>
    <row r="49" spans="1:9" ht="17.25" thickBot="1" x14ac:dyDescent="0.35">
      <c r="B49" s="3" t="s">
        <v>96</v>
      </c>
      <c r="I49" s="17">
        <f>I44-I46-I47</f>
        <v>0</v>
      </c>
    </row>
    <row r="50" spans="1:9" ht="17.25" thickTop="1" x14ac:dyDescent="0.3">
      <c r="B50" s="18"/>
      <c r="C50" s="18"/>
      <c r="D50" s="18"/>
      <c r="E50" s="18"/>
      <c r="F50" s="18"/>
      <c r="G50" s="18"/>
      <c r="H50" s="18"/>
      <c r="I50" s="19"/>
    </row>
    <row r="51" spans="1:9" x14ac:dyDescent="0.3">
      <c r="B51" s="18"/>
      <c r="C51" s="18"/>
      <c r="D51" s="18"/>
      <c r="E51" s="18"/>
      <c r="F51" s="18"/>
      <c r="G51" s="18"/>
      <c r="H51" s="18"/>
      <c r="I51" s="19"/>
    </row>
    <row r="52" spans="1:9" x14ac:dyDescent="0.3">
      <c r="A52" s="3" t="s">
        <v>98</v>
      </c>
    </row>
    <row r="54" spans="1:9" x14ac:dyDescent="0.3">
      <c r="B54" s="12" t="s">
        <v>42</v>
      </c>
      <c r="C54" s="12"/>
      <c r="D54" s="12"/>
      <c r="E54" s="12"/>
      <c r="F54" s="12"/>
      <c r="G54" s="12"/>
      <c r="H54" s="12"/>
      <c r="I54" s="14" t="s">
        <v>64</v>
      </c>
    </row>
    <row r="56" spans="1:9" x14ac:dyDescent="0.3">
      <c r="B56" s="3" t="s">
        <v>84</v>
      </c>
      <c r="I56" s="15">
        <v>0</v>
      </c>
    </row>
    <row r="57" spans="1:9" ht="9.9499999999999993" customHeight="1" x14ac:dyDescent="0.3">
      <c r="B57" s="3"/>
    </row>
    <row r="58" spans="1:9" x14ac:dyDescent="0.3">
      <c r="B58" s="1" t="s">
        <v>85</v>
      </c>
      <c r="I58" s="15">
        <v>0</v>
      </c>
    </row>
    <row r="59" spans="1:9" ht="9.9499999999999993" customHeight="1" x14ac:dyDescent="0.3"/>
    <row r="60" spans="1:9" x14ac:dyDescent="0.3">
      <c r="B60" s="3" t="s">
        <v>86</v>
      </c>
      <c r="I60" s="16">
        <f>I56-I58</f>
        <v>0</v>
      </c>
    </row>
    <row r="61" spans="1:9" ht="9.9499999999999993" customHeight="1" x14ac:dyDescent="0.3"/>
    <row r="62" spans="1:9" x14ac:dyDescent="0.3">
      <c r="B62" s="1" t="s">
        <v>99</v>
      </c>
      <c r="I62" s="15">
        <v>0</v>
      </c>
    </row>
    <row r="63" spans="1:9" x14ac:dyDescent="0.3">
      <c r="B63" s="1" t="s">
        <v>100</v>
      </c>
      <c r="I63" s="15">
        <v>0</v>
      </c>
    </row>
    <row r="64" spans="1:9" ht="9.9499999999999993" customHeight="1" x14ac:dyDescent="0.3"/>
    <row r="65" spans="1:9" ht="17.25" thickBot="1" x14ac:dyDescent="0.35">
      <c r="B65" s="3" t="s">
        <v>93</v>
      </c>
      <c r="I65" s="17">
        <f>I60-I62-I63</f>
        <v>0</v>
      </c>
    </row>
    <row r="66" spans="1:9" ht="9.9499999999999993" customHeight="1" thickTop="1" x14ac:dyDescent="0.3"/>
    <row r="67" spans="1:9" x14ac:dyDescent="0.3">
      <c r="B67" s="1" t="s">
        <v>101</v>
      </c>
      <c r="I67" s="15">
        <v>0</v>
      </c>
    </row>
    <row r="68" spans="1:9" x14ac:dyDescent="0.3">
      <c r="B68" s="1" t="s">
        <v>102</v>
      </c>
      <c r="I68" s="15">
        <v>0</v>
      </c>
    </row>
    <row r="69" spans="1:9" ht="9.9499999999999993" customHeight="1" x14ac:dyDescent="0.3"/>
    <row r="70" spans="1:9" ht="17.25" thickBot="1" x14ac:dyDescent="0.35">
      <c r="B70" s="3" t="s">
        <v>103</v>
      </c>
      <c r="I70" s="17">
        <f>I65-I67-I68</f>
        <v>0</v>
      </c>
    </row>
    <row r="71" spans="1:9" ht="17.25" thickTop="1" x14ac:dyDescent="0.3"/>
    <row r="73" spans="1:9" x14ac:dyDescent="0.3">
      <c r="A73" s="6" t="s">
        <v>104</v>
      </c>
    </row>
    <row r="75" spans="1:9" x14ac:dyDescent="0.3">
      <c r="A75" s="3" t="s">
        <v>92</v>
      </c>
    </row>
    <row r="76" spans="1:9" x14ac:dyDescent="0.3">
      <c r="B76" s="1" t="s">
        <v>108</v>
      </c>
    </row>
    <row r="78" spans="1:9" x14ac:dyDescent="0.3">
      <c r="A78" s="3" t="str">
        <f>A32</f>
        <v>(B) Short Term Capital Gain covered under Sec 111A</v>
      </c>
    </row>
    <row r="80" spans="1:9" x14ac:dyDescent="0.3">
      <c r="B80" s="1" t="s">
        <v>105</v>
      </c>
      <c r="H80" s="1">
        <f>I49</f>
        <v>0</v>
      </c>
    </row>
    <row r="82" spans="1:8" x14ac:dyDescent="0.3">
      <c r="B82" s="1" t="s">
        <v>106</v>
      </c>
      <c r="H82" s="1">
        <f>H80*15%</f>
        <v>0</v>
      </c>
    </row>
    <row r="85" spans="1:8" x14ac:dyDescent="0.3">
      <c r="A85" s="3" t="str">
        <f>A52</f>
        <v>( C ) Long Term Capital Gain</v>
      </c>
    </row>
    <row r="87" spans="1:8" x14ac:dyDescent="0.3">
      <c r="B87" s="1" t="s">
        <v>103</v>
      </c>
      <c r="H87" s="1">
        <f>I70</f>
        <v>0</v>
      </c>
    </row>
    <row r="89" spans="1:8" x14ac:dyDescent="0.3">
      <c r="B89" s="1" t="s">
        <v>107</v>
      </c>
      <c r="H89" s="1">
        <f>H87*20%</f>
        <v>0</v>
      </c>
    </row>
  </sheetData>
  <sheetProtection password="CA52" sheet="1" objects="1" scenarios="1"/>
  <protectedRanges>
    <protectedRange sqref="I14 I16 I20 I22 I26:I27 I36 I38 I42 I46:I47 I56 I58 I62:I63 I67:I68" name="Range1"/>
  </protectedRanges>
  <customSheetViews>
    <customSheetView guid="{59A07DE8-A932-49EA-A3AB-12475386F7BD}">
      <selection activeCell="A2" sqref="A2:I2"/>
      <pageMargins left="0.7" right="0.55000000000000004" top="0.75" bottom="0.44" header="0.3" footer="0.3"/>
      <pageSetup orientation="portrait" verticalDpi="300" r:id="rId1"/>
    </customSheetView>
    <customSheetView guid="{952829C3-0B5D-4394-995B-7C99061567DC}">
      <selection activeCell="A4" sqref="A4:I4"/>
      <pageMargins left="0.7" right="0.55000000000000004" top="0.75" bottom="0.44" header="0.3" footer="0.3"/>
      <pageSetup orientation="portrait" verticalDpi="300" r:id="rId2"/>
    </customSheetView>
    <customSheetView guid="{4AA9413E-91F2-475F-9661-35EAFC8F6E54}" topLeftCell="A43">
      <selection activeCell="I89" sqref="I89"/>
      <pageMargins left="0.7" right="0.55000000000000004" top="0.75" bottom="0.44" header="0.3" footer="0.3"/>
      <pageSetup orientation="portrait" verticalDpi="300" r:id="rId3"/>
    </customSheetView>
  </customSheetViews>
  <mergeCells count="3">
    <mergeCell ref="A2:I2"/>
    <mergeCell ref="A3:I3"/>
    <mergeCell ref="A4:I4"/>
  </mergeCells>
  <pageMargins left="0.7" right="0.55000000000000004" top="0.75" bottom="0.44" header="0.3" footer="0.3"/>
  <pageSetup orientation="portrait" verticalDpi="300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3:J17"/>
  <sheetViews>
    <sheetView workbookViewId="0">
      <selection activeCell="A5" sqref="A5:J5"/>
    </sheetView>
  </sheetViews>
  <sheetFormatPr defaultRowHeight="16.5" x14ac:dyDescent="0.3"/>
  <cols>
    <col min="1" max="9" width="9.140625" style="1"/>
    <col min="10" max="10" width="11.85546875" style="1" bestFit="1" customWidth="1"/>
    <col min="11" max="16384" width="9.140625" style="1"/>
  </cols>
  <sheetData>
    <row r="3" spans="1:10" x14ac:dyDescent="0.3">
      <c r="A3" s="46" t="str">
        <f>CONCATENATE('Individual Below 60'!A1:J1,'Senior citizen below 80 yrs'!A1:J1,'Senior citizen above 80 yrs'!A1:J1)</f>
        <v xml:space="preserve"> 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3">
      <c r="A4" s="46" t="str">
        <f>CONCATENATE('Individual Below 60'!A2:J2,'Senior citizen below 80 yrs'!A2:J2,'Senior citizen above 80 yrs'!A2:J2)</f>
        <v xml:space="preserve"> 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3">
      <c r="A5" s="46" t="str">
        <f>CONCATENATE('Individual Below 60'!A3:J3,'Senior citizen below 80 yrs'!A3:J3,'Senior citizen above 80 yrs'!A3:J3)</f>
        <v xml:space="preserve"> </v>
      </c>
      <c r="B5" s="46"/>
      <c r="C5" s="46"/>
      <c r="D5" s="46"/>
      <c r="E5" s="46"/>
      <c r="F5" s="46"/>
      <c r="G5" s="46"/>
      <c r="H5" s="46"/>
      <c r="I5" s="46"/>
      <c r="J5" s="46"/>
    </row>
    <row r="7" spans="1:10" x14ac:dyDescent="0.3">
      <c r="A7" s="3" t="s">
        <v>66</v>
      </c>
    </row>
    <row r="9" spans="1:10" x14ac:dyDescent="0.3">
      <c r="A9" s="3" t="s">
        <v>2</v>
      </c>
      <c r="B9" s="1" t="str">
        <f>'Individual Below 60'!C7</f>
        <v>: 2013-14</v>
      </c>
    </row>
    <row r="11" spans="1:10" s="3" customFormat="1" ht="15" x14ac:dyDescent="0.25">
      <c r="A11" s="12" t="s">
        <v>42</v>
      </c>
      <c r="B11" s="12"/>
      <c r="C11" s="12"/>
      <c r="D11" s="12"/>
      <c r="E11" s="12"/>
      <c r="F11" s="12"/>
      <c r="G11" s="12"/>
      <c r="H11" s="12"/>
      <c r="I11" s="12"/>
      <c r="J11" s="12" t="s">
        <v>64</v>
      </c>
    </row>
    <row r="13" spans="1:10" x14ac:dyDescent="0.3">
      <c r="A13" s="20" t="s">
        <v>50</v>
      </c>
      <c r="B13" s="1" t="s">
        <v>67</v>
      </c>
      <c r="J13" s="5">
        <v>0</v>
      </c>
    </row>
    <row r="14" spans="1:10" x14ac:dyDescent="0.3">
      <c r="A14" s="20" t="s">
        <v>51</v>
      </c>
      <c r="B14" s="1" t="s">
        <v>68</v>
      </c>
      <c r="J14" s="5">
        <v>0</v>
      </c>
    </row>
    <row r="15" spans="1:10" x14ac:dyDescent="0.3">
      <c r="A15" s="20" t="s">
        <v>60</v>
      </c>
      <c r="B15" s="1" t="s">
        <v>69</v>
      </c>
      <c r="J15" s="11">
        <v>0</v>
      </c>
    </row>
    <row r="16" spans="1:10" s="3" customFormat="1" ht="15.75" thickBot="1" x14ac:dyDescent="0.3">
      <c r="F16" s="3" t="s">
        <v>70</v>
      </c>
      <c r="J16" s="10">
        <f>SUM(J15+J14+J13)</f>
        <v>0</v>
      </c>
    </row>
    <row r="17" ht="17.25" thickTop="1" x14ac:dyDescent="0.3"/>
  </sheetData>
  <sheetProtection password="CA52" sheet="1" objects="1" scenarios="1"/>
  <protectedRanges>
    <protectedRange sqref="J13:J15" name="Range1"/>
  </protectedRanges>
  <customSheetViews>
    <customSheetView guid="{59A07DE8-A932-49EA-A3AB-12475386F7BD}">
      <selection activeCell="A5" sqref="A5:J5"/>
      <pageMargins left="0.6" right="0.41" top="0.75" bottom="0.75" header="0.3" footer="0.3"/>
      <pageSetup orientation="portrait" horizontalDpi="300" verticalDpi="300" r:id="rId1"/>
    </customSheetView>
    <customSheetView guid="{952829C3-0B5D-4394-995B-7C99061567DC}">
      <selection activeCell="A4" sqref="A4:J5"/>
      <pageMargins left="0.6" right="0.41" top="0.75" bottom="0.75" header="0.3" footer="0.3"/>
      <pageSetup orientation="portrait" horizontalDpi="300" verticalDpi="300" r:id="rId2"/>
    </customSheetView>
    <customSheetView guid="{4AA9413E-91F2-475F-9661-35EAFC8F6E54}">
      <selection activeCell="J16" sqref="J16"/>
      <pageMargins left="0.6" right="0.41" top="0.75" bottom="0.75" header="0.3" footer="0.3"/>
      <pageSetup orientation="portrait" horizontalDpi="300" verticalDpi="300" r:id="rId3"/>
    </customSheetView>
  </customSheetViews>
  <mergeCells count="3">
    <mergeCell ref="A3:J3"/>
    <mergeCell ref="A4:J4"/>
    <mergeCell ref="A5:J5"/>
  </mergeCells>
  <pageMargins left="0.6" right="0.41" top="0.75" bottom="0.75" header="0.3" footer="0.3"/>
  <pageSetup orientation="portrait" horizontalDpi="300" verticalDpi="300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3:I28"/>
  <sheetViews>
    <sheetView workbookViewId="0">
      <selection activeCell="G19" sqref="G19"/>
    </sheetView>
  </sheetViews>
  <sheetFormatPr defaultRowHeight="16.5" x14ac:dyDescent="0.3"/>
  <cols>
    <col min="1" max="5" width="9.140625" style="21"/>
    <col min="6" max="6" width="9.140625" style="21" customWidth="1"/>
    <col min="7" max="7" width="10.7109375" style="21" customWidth="1"/>
    <col min="8" max="8" width="9.140625" style="21"/>
    <col min="9" max="9" width="11.85546875" style="21" bestFit="1" customWidth="1"/>
    <col min="10" max="16384" width="9.140625" style="21"/>
  </cols>
  <sheetData>
    <row r="3" spans="1:9" x14ac:dyDescent="0.3">
      <c r="A3" s="46" t="str">
        <f>CONCATENATE('Individual Below 60'!A1:J1,'Senior citizen below 80 yrs'!A1:J1,'Senior citizen above 80 yrs'!A1:J1)</f>
        <v xml:space="preserve"> </v>
      </c>
      <c r="B3" s="46"/>
      <c r="C3" s="46"/>
      <c r="D3" s="46"/>
      <c r="E3" s="46"/>
      <c r="F3" s="46"/>
      <c r="G3" s="46"/>
      <c r="H3" s="46"/>
      <c r="I3" s="46"/>
    </row>
    <row r="4" spans="1:9" x14ac:dyDescent="0.3">
      <c r="A4" s="46" t="str">
        <f>CONCATENATE('Individual Below 60'!A2:J2,'Senior citizen below 80 yrs'!A2:J2,'Senior citizen above 80 yrs'!A2:J2)</f>
        <v xml:space="preserve"> </v>
      </c>
      <c r="B4" s="46"/>
      <c r="C4" s="46"/>
      <c r="D4" s="46"/>
      <c r="E4" s="46"/>
      <c r="F4" s="46"/>
      <c r="G4" s="46"/>
      <c r="H4" s="46"/>
      <c r="I4" s="46"/>
    </row>
    <row r="5" spans="1:9" x14ac:dyDescent="0.3">
      <c r="A5" s="46" t="str">
        <f>CONCATENATE('Individual Below 60'!A3:J3,'Senior citizen below 80 yrs'!A3:J3,'Senior citizen above 80 yrs'!A3:J3)</f>
        <v xml:space="preserve"> </v>
      </c>
      <c r="B5" s="46"/>
      <c r="C5" s="46"/>
      <c r="D5" s="46"/>
      <c r="E5" s="46"/>
      <c r="F5" s="46"/>
      <c r="G5" s="46"/>
      <c r="H5" s="46"/>
      <c r="I5" s="46"/>
    </row>
    <row r="7" spans="1:9" x14ac:dyDescent="0.3">
      <c r="A7" s="22" t="s">
        <v>111</v>
      </c>
    </row>
    <row r="9" spans="1:9" x14ac:dyDescent="0.3">
      <c r="A9" s="22" t="s">
        <v>2</v>
      </c>
      <c r="B9" s="21" t="str">
        <f>'Individual Below 60'!C7</f>
        <v>: 2013-14</v>
      </c>
    </row>
    <row r="11" spans="1:9" x14ac:dyDescent="0.3">
      <c r="B11" s="23" t="s">
        <v>42</v>
      </c>
      <c r="C11" s="23"/>
      <c r="D11" s="23"/>
      <c r="E11" s="23"/>
      <c r="F11" s="23"/>
      <c r="G11" s="24" t="s">
        <v>64</v>
      </c>
      <c r="H11" s="23"/>
      <c r="I11" s="24" t="s">
        <v>64</v>
      </c>
    </row>
    <row r="12" spans="1:9" x14ac:dyDescent="0.3">
      <c r="B12" s="25"/>
      <c r="C12" s="25"/>
      <c r="D12" s="25"/>
      <c r="E12" s="25"/>
      <c r="F12" s="25"/>
      <c r="G12" s="25"/>
      <c r="H12" s="25"/>
      <c r="I12" s="26" t="s">
        <v>110</v>
      </c>
    </row>
    <row r="14" spans="1:9" x14ac:dyDescent="0.3">
      <c r="B14" s="21" t="s">
        <v>71</v>
      </c>
      <c r="G14" s="27">
        <v>0</v>
      </c>
      <c r="H14" s="20"/>
      <c r="I14" s="20">
        <f>IF(G14&gt;100000,100000,G14)</f>
        <v>0</v>
      </c>
    </row>
    <row r="15" spans="1:9" x14ac:dyDescent="0.3">
      <c r="B15" s="21" t="s">
        <v>72</v>
      </c>
      <c r="G15" s="20"/>
      <c r="H15" s="20"/>
      <c r="I15" s="20"/>
    </row>
    <row r="16" spans="1:9" s="22" customFormat="1" ht="15" x14ac:dyDescent="0.25">
      <c r="B16" s="40" t="s">
        <v>127</v>
      </c>
      <c r="C16" s="22" t="s">
        <v>128</v>
      </c>
      <c r="G16" s="38">
        <v>0</v>
      </c>
      <c r="H16" s="39"/>
      <c r="I16" s="39">
        <f>IF(G16&gt;20000,20000,G16)</f>
        <v>0</v>
      </c>
    </row>
    <row r="17" spans="2:9" x14ac:dyDescent="0.3">
      <c r="B17" s="21" t="s">
        <v>73</v>
      </c>
      <c r="G17" s="27">
        <v>0</v>
      </c>
      <c r="H17" s="20"/>
      <c r="I17" s="20">
        <f>IF(G17&gt;15000,15000,G17)</f>
        <v>0</v>
      </c>
    </row>
    <row r="18" spans="2:9" x14ac:dyDescent="0.3">
      <c r="B18" s="21" t="s">
        <v>74</v>
      </c>
      <c r="G18" s="27">
        <v>0</v>
      </c>
      <c r="H18" s="20"/>
      <c r="I18" s="20">
        <f>IF(G18&gt;40000,40000,G18)</f>
        <v>0</v>
      </c>
    </row>
    <row r="19" spans="2:9" x14ac:dyDescent="0.3">
      <c r="B19" s="21" t="s">
        <v>75</v>
      </c>
      <c r="G19" s="27">
        <v>0</v>
      </c>
      <c r="H19" s="20"/>
      <c r="I19" s="20">
        <f>G19</f>
        <v>0</v>
      </c>
    </row>
    <row r="20" spans="2:9" x14ac:dyDescent="0.3">
      <c r="B20" s="21" t="s">
        <v>112</v>
      </c>
      <c r="E20" s="30">
        <v>0.5</v>
      </c>
      <c r="G20" s="27">
        <v>0</v>
      </c>
      <c r="H20" s="20"/>
      <c r="I20" s="20">
        <f>G20*50%</f>
        <v>0</v>
      </c>
    </row>
    <row r="21" spans="2:9" x14ac:dyDescent="0.3">
      <c r="E21" s="30">
        <v>1</v>
      </c>
      <c r="G21" s="27">
        <v>0</v>
      </c>
      <c r="H21" s="20"/>
      <c r="I21" s="20">
        <f>G21</f>
        <v>0</v>
      </c>
    </row>
    <row r="22" spans="2:9" x14ac:dyDescent="0.3">
      <c r="B22" s="21" t="s">
        <v>76</v>
      </c>
      <c r="G22" s="27"/>
      <c r="H22" s="20"/>
      <c r="I22" s="20">
        <f>G22</f>
        <v>0</v>
      </c>
    </row>
    <row r="23" spans="2:9" x14ac:dyDescent="0.3">
      <c r="B23" s="21" t="s">
        <v>77</v>
      </c>
      <c r="G23" s="27">
        <v>0</v>
      </c>
      <c r="H23" s="20"/>
      <c r="I23" s="20">
        <f>G23</f>
        <v>0</v>
      </c>
    </row>
    <row r="24" spans="2:9" x14ac:dyDescent="0.3">
      <c r="B24" s="22" t="s">
        <v>125</v>
      </c>
      <c r="G24" s="36">
        <v>0</v>
      </c>
      <c r="H24" s="37"/>
      <c r="I24" s="37">
        <f>IF(G24&gt;10000,(G24-10000),0)</f>
        <v>0</v>
      </c>
    </row>
    <row r="25" spans="2:9" x14ac:dyDescent="0.3">
      <c r="B25" s="21" t="s">
        <v>78</v>
      </c>
      <c r="G25" s="27">
        <v>0</v>
      </c>
      <c r="H25" s="20"/>
      <c r="I25" s="20">
        <f>G25</f>
        <v>0</v>
      </c>
    </row>
    <row r="26" spans="2:9" x14ac:dyDescent="0.3">
      <c r="G26" s="20"/>
      <c r="H26" s="20"/>
      <c r="I26" s="20"/>
    </row>
    <row r="27" spans="2:9" ht="17.25" thickBot="1" x14ac:dyDescent="0.35">
      <c r="E27" s="22" t="s">
        <v>79</v>
      </c>
      <c r="I27" s="28">
        <f>SUM(I13:I26)</f>
        <v>0</v>
      </c>
    </row>
    <row r="28" spans="2:9" ht="17.25" thickTop="1" x14ac:dyDescent="0.3"/>
  </sheetData>
  <sheetProtection password="CA52" sheet="1" objects="1" scenarios="1"/>
  <protectedRanges>
    <protectedRange sqref="G14 G16:G25" name="Range1"/>
  </protectedRanges>
  <customSheetViews>
    <customSheetView guid="{59A07DE8-A932-49EA-A3AB-12475386F7BD}">
      <selection activeCell="G19" sqref="G19"/>
      <pageMargins left="0.65" right="0.52" top="0.75" bottom="0.75" header="0.3" footer="0.3"/>
      <pageSetup orientation="portrait" horizontalDpi="300" verticalDpi="300" r:id="rId1"/>
    </customSheetView>
    <customSheetView guid="{952829C3-0B5D-4394-995B-7C99061567DC}">
      <selection activeCell="A4" sqref="A4:I5"/>
      <pageMargins left="0.65" right="0.52" top="0.75" bottom="0.75" header="0.3" footer="0.3"/>
      <pageSetup orientation="portrait" horizontalDpi="300" verticalDpi="300" r:id="rId2"/>
    </customSheetView>
    <customSheetView guid="{4AA9413E-91F2-475F-9661-35EAFC8F6E54}" topLeftCell="A10">
      <selection activeCell="G22" sqref="G22"/>
      <pageMargins left="0.65" right="0.52" top="0.75" bottom="0.75" header="0.3" footer="0.3"/>
      <pageSetup orientation="portrait" horizontalDpi="300" verticalDpi="300" r:id="rId3"/>
    </customSheetView>
  </customSheetViews>
  <mergeCells count="3">
    <mergeCell ref="A3:I3"/>
    <mergeCell ref="A4:I4"/>
    <mergeCell ref="A5:I5"/>
  </mergeCells>
  <pageMargins left="0.65" right="0.52" top="0.75" bottom="0.75" header="0.3" footer="0.3"/>
  <pageSetup orientation="portrait" horizontalDpi="300" verticalDpi="300" r:id="rId4"/>
  <ignoredErrors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Individual Below 60</vt:lpstr>
      <vt:lpstr>Senior citizen below 80 yrs</vt:lpstr>
      <vt:lpstr>Senior citizen above 80 yrs</vt:lpstr>
      <vt:lpstr>HP</vt:lpstr>
      <vt:lpstr>PGBP</vt:lpstr>
      <vt:lpstr>CG</vt:lpstr>
      <vt:lpstr>IOS</vt:lpstr>
      <vt:lpstr>Deduction</vt:lpstr>
      <vt:lpstr>About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Shri</cp:lastModifiedBy>
  <cp:lastPrinted>2011-12-06T11:05:12Z</cp:lastPrinted>
  <dcterms:created xsi:type="dcterms:W3CDTF">2011-12-05T00:38:12Z</dcterms:created>
  <dcterms:modified xsi:type="dcterms:W3CDTF">2013-06-15T01:49:19Z</dcterms:modified>
</cp:coreProperties>
</file>