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Analysis" sheetId="3" r:id="rId1"/>
    <sheet name="Group I" sheetId="1" r:id="rId2"/>
    <sheet name="Group II" sheetId="5" r:id="rId3"/>
    <sheet name="Sheet1" sheetId="6" r:id="rId4"/>
  </sheets>
  <definedNames>
    <definedName name="_xlnm._FilterDatabase" localSheetId="0" hidden="1">Analysis!$A$1:$Y$1</definedName>
  </definedNames>
  <calcPr calcId="124519"/>
</workbook>
</file>

<file path=xl/calcChain.xml><?xml version="1.0" encoding="utf-8"?>
<calcChain xmlns="http://schemas.openxmlformats.org/spreadsheetml/2006/main">
  <c r="M13" i="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J5"/>
  <c r="M5" s="1"/>
  <c r="J6"/>
  <c r="M6" s="1"/>
  <c r="J7"/>
  <c r="L7" s="1"/>
  <c r="J8"/>
  <c r="M8" s="1"/>
  <c r="J9"/>
  <c r="M9" s="1"/>
  <c r="J10"/>
  <c r="M10" s="1"/>
  <c r="J11"/>
  <c r="M11" s="1"/>
  <c r="J12"/>
  <c r="M12" s="1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96"/>
  <c r="J97"/>
  <c r="J98"/>
  <c r="J99"/>
  <c r="J100"/>
  <c r="J101"/>
  <c r="J102"/>
  <c r="J103"/>
  <c r="J104"/>
  <c r="J105"/>
  <c r="J95"/>
  <c r="I40" i="6"/>
  <c r="I39"/>
  <c r="I37"/>
  <c r="G37"/>
  <c r="J94" i="3"/>
  <c r="C12" i="6"/>
  <c r="J93" i="3"/>
  <c r="J92"/>
  <c r="J91"/>
  <c r="N31" i="6"/>
  <c r="A27"/>
  <c r="J90" i="3"/>
  <c r="J89"/>
  <c r="J88"/>
  <c r="C27" i="1"/>
  <c r="C5" i="6" s="1"/>
  <c r="N26"/>
  <c r="N27"/>
  <c r="N28"/>
  <c r="N29"/>
  <c r="N30"/>
  <c r="N25"/>
  <c r="J87" i="3"/>
  <c r="K106"/>
  <c r="I106"/>
  <c r="H106"/>
  <c r="G106"/>
  <c r="F106"/>
  <c r="E106"/>
  <c r="D106"/>
  <c r="C106"/>
  <c r="B106"/>
  <c r="J86"/>
  <c r="J85"/>
  <c r="J84"/>
  <c r="J83"/>
  <c r="J82"/>
  <c r="D11" i="6"/>
  <c r="C11"/>
  <c r="J81" i="3"/>
  <c r="J80"/>
  <c r="J79"/>
  <c r="F30" i="5"/>
  <c r="J78" i="3"/>
  <c r="J77"/>
  <c r="J76"/>
  <c r="I30" i="5"/>
  <c r="J75" i="3"/>
  <c r="J74"/>
  <c r="J73"/>
  <c r="J72"/>
  <c r="D10" i="6"/>
  <c r="C10"/>
  <c r="F30"/>
  <c r="J71" i="3"/>
  <c r="L12" l="1"/>
  <c r="L11"/>
  <c r="L10"/>
  <c r="L9"/>
  <c r="L8"/>
  <c r="M7"/>
  <c r="L6"/>
  <c r="L5"/>
  <c r="C30" i="5"/>
  <c r="J58" i="3"/>
  <c r="J59"/>
  <c r="J60"/>
  <c r="J61"/>
  <c r="J62"/>
  <c r="J63"/>
  <c r="J64"/>
  <c r="J65"/>
  <c r="J66"/>
  <c r="J67"/>
  <c r="J68"/>
  <c r="J69"/>
  <c r="J70"/>
  <c r="F32" i="5"/>
  <c r="F36" s="1"/>
  <c r="L32"/>
  <c r="F29" i="1"/>
  <c r="C29"/>
  <c r="I29"/>
  <c r="L29"/>
  <c r="A26" i="6"/>
  <c r="E28" i="5"/>
  <c r="E27"/>
  <c r="E26"/>
  <c r="E29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5" i="1"/>
  <c r="E4"/>
  <c r="E27" s="1"/>
  <c r="E3"/>
  <c r="H9"/>
  <c r="H10"/>
  <c r="H11"/>
  <c r="H12"/>
  <c r="H13"/>
  <c r="H8"/>
  <c r="H7"/>
  <c r="H6"/>
  <c r="H4"/>
  <c r="H3"/>
  <c r="H2"/>
  <c r="H19" i="5"/>
  <c r="H17"/>
  <c r="B11" i="6"/>
  <c r="L30" i="5"/>
  <c r="B9" i="6" s="1"/>
  <c r="J3" i="3"/>
  <c r="J4"/>
  <c r="J2"/>
  <c r="M2" s="1"/>
  <c r="K30" i="5"/>
  <c r="E30"/>
  <c r="B30"/>
  <c r="I27" i="1"/>
  <c r="B4" i="6" s="1"/>
  <c r="L27" i="1"/>
  <c r="B3" i="6" s="1"/>
  <c r="F27" i="1"/>
  <c r="B6" i="6" s="1"/>
  <c r="B5"/>
  <c r="D5" s="1"/>
  <c r="K27" i="1"/>
  <c r="H27"/>
  <c r="B27"/>
  <c r="L4" i="3" l="1"/>
  <c r="M4"/>
  <c r="M3"/>
  <c r="L3"/>
  <c r="E27" i="6"/>
  <c r="G27" s="1"/>
  <c r="A29"/>
  <c r="C32" i="5"/>
  <c r="I32"/>
  <c r="E25" i="6"/>
  <c r="B7"/>
  <c r="B13"/>
  <c r="C4"/>
  <c r="I31" i="1"/>
  <c r="D4" i="6" s="1"/>
  <c r="C31" i="1"/>
  <c r="F34" i="5"/>
  <c r="L31" i="1"/>
  <c r="D3" i="6" s="1"/>
  <c r="C3"/>
  <c r="L34" i="5"/>
  <c r="D9" i="6" s="1"/>
  <c r="C9"/>
  <c r="F31" i="1"/>
  <c r="D6" i="6" s="1"/>
  <c r="C6"/>
  <c r="L2" i="3"/>
  <c r="H30" i="5"/>
  <c r="E26" i="6" l="1"/>
  <c r="G26" s="1"/>
  <c r="M106" i="3"/>
  <c r="J106"/>
  <c r="E28" i="6" s="1"/>
  <c r="G28" s="1"/>
  <c r="H28" s="1"/>
  <c r="L106" i="3"/>
  <c r="D12" i="6"/>
  <c r="I36" i="5"/>
  <c r="G25" i="6"/>
  <c r="J28" s="1"/>
  <c r="C14"/>
  <c r="C36" i="5"/>
  <c r="H27" i="6"/>
  <c r="I34" i="5"/>
  <c r="C34"/>
  <c r="B14" i="6"/>
  <c r="C17" s="1"/>
  <c r="E7"/>
  <c r="J108" i="3"/>
  <c r="B108" l="1"/>
  <c r="I108"/>
  <c r="E108"/>
  <c r="F108"/>
  <c r="C108"/>
  <c r="G108"/>
  <c r="D108"/>
  <c r="H108"/>
  <c r="I27" i="6"/>
  <c r="H26"/>
  <c r="G30"/>
  <c r="E30"/>
  <c r="I28"/>
  <c r="C18"/>
  <c r="C22" s="1"/>
  <c r="E13"/>
  <c r="D14"/>
</calcChain>
</file>

<file path=xl/comments1.xml><?xml version="1.0" encoding="utf-8"?>
<comments xmlns="http://schemas.openxmlformats.org/spreadsheetml/2006/main">
  <authors>
    <author>Author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Twenty Eight Taxable Services for May 11 Exam
</t>
        </r>
      </text>
    </comment>
  </commentList>
</comments>
</file>

<file path=xl/sharedStrings.xml><?xml version="1.0" encoding="utf-8"?>
<sst xmlns="http://schemas.openxmlformats.org/spreadsheetml/2006/main" count="262" uniqueCount="224">
  <si>
    <t>Advanced Auditing</t>
  </si>
  <si>
    <t>No of Pages</t>
  </si>
  <si>
    <t>Auditing Standards,Statements &amp; Guidance Notes</t>
  </si>
  <si>
    <t>Audit Strategy, Planning and Programming</t>
  </si>
  <si>
    <t>Risk Assessment and Internal Control</t>
  </si>
  <si>
    <t>Audit Under computerised Information Systems</t>
  </si>
  <si>
    <t>Special Audit Techniques</t>
  </si>
  <si>
    <t>The Company Audit</t>
  </si>
  <si>
    <t>Liabilties of Auditors</t>
  </si>
  <si>
    <t>Audit report</t>
  </si>
  <si>
    <t>Audit Committee and Corporate Governance</t>
  </si>
  <si>
    <t>Audit of Consolidated Financial Statements</t>
  </si>
  <si>
    <t>Audit of banks</t>
  </si>
  <si>
    <t>Audit of General Insurance Companies</t>
  </si>
  <si>
    <t>Audit of Co Operative Societies</t>
  </si>
  <si>
    <t>audit of Non banking Financial companies</t>
  </si>
  <si>
    <t>Audit under Fiscal Laws</t>
  </si>
  <si>
    <t>Cost Audit</t>
  </si>
  <si>
    <t>Spcial Audit Assignements</t>
  </si>
  <si>
    <t>Audit of Public Sector Undertakings</t>
  </si>
  <si>
    <t>Internal Audit management &amp; Operational Audit</t>
  </si>
  <si>
    <t>Investigations and Due Diligence</t>
  </si>
  <si>
    <t>Peer Review</t>
  </si>
  <si>
    <t>Sarbanes - Oxley Act 2002</t>
  </si>
  <si>
    <t>Professional Ethics</t>
  </si>
  <si>
    <t>Corporate &amp; Allied Laws</t>
  </si>
  <si>
    <t>Inspection and Investigation</t>
  </si>
  <si>
    <t>Producer Companies</t>
  </si>
  <si>
    <t>SEBI Act 1992</t>
  </si>
  <si>
    <t>Securities Contracts(Regulation) Act 1956</t>
  </si>
  <si>
    <t>FEMA 1999</t>
  </si>
  <si>
    <t>The competition Act 2002</t>
  </si>
  <si>
    <t>banking Regulation Act 1949</t>
  </si>
  <si>
    <t>Insurance Act 1938</t>
  </si>
  <si>
    <t>IRDA Act 1999</t>
  </si>
  <si>
    <t>Prevention of Money Laundering Act 2002</t>
  </si>
  <si>
    <t>Stratergic Financial Management</t>
  </si>
  <si>
    <t>Mutual Funds</t>
  </si>
  <si>
    <t>Financial Reporting</t>
  </si>
  <si>
    <t>IAS, IFRS &amp; US GAAP</t>
  </si>
  <si>
    <t>Corporate Financial Reporting</t>
  </si>
  <si>
    <t>Accounting for Corporate Restructring</t>
  </si>
  <si>
    <t>Consolidated Financial Statements of Group Companies</t>
  </si>
  <si>
    <t>Accounting and Reporting of Financial instruments</t>
  </si>
  <si>
    <t>Financial Reporting for Financial Insititutions</t>
  </si>
  <si>
    <t>Valutation</t>
  </si>
  <si>
    <t>Developments in Financial reporting</t>
  </si>
  <si>
    <t>Date</t>
  </si>
  <si>
    <t>Accounts</t>
  </si>
  <si>
    <t>SFM</t>
  </si>
  <si>
    <t>Auditing</t>
  </si>
  <si>
    <t>Law</t>
  </si>
  <si>
    <t>Total</t>
  </si>
  <si>
    <t>Target</t>
  </si>
  <si>
    <t>Difference</t>
  </si>
  <si>
    <t>Percentage</t>
  </si>
  <si>
    <t>Hours</t>
  </si>
  <si>
    <t>Standards of Auditing</t>
  </si>
  <si>
    <t>ISCA</t>
  </si>
  <si>
    <t>Direct Taxes</t>
  </si>
  <si>
    <t>Indirect Taxes</t>
  </si>
  <si>
    <t>Management Accouning</t>
  </si>
  <si>
    <t>Information Systems Concepts</t>
  </si>
  <si>
    <t>System Development Life Cycle Methodology</t>
  </si>
  <si>
    <t>Control Objectives</t>
  </si>
  <si>
    <t>Testing - General and Automated Controls</t>
  </si>
  <si>
    <t>Risk Assesment Methodologies and Applications</t>
  </si>
  <si>
    <t>Business Continuity Planning and Disaster Recovery Planning</t>
  </si>
  <si>
    <t>An Overview of ERP</t>
  </si>
  <si>
    <t>IFS AS, Guidelines</t>
  </si>
  <si>
    <t>Drafting of Security and Audit Policies</t>
  </si>
  <si>
    <t>Information Technology Act 2008</t>
  </si>
  <si>
    <t>For One Time Study</t>
  </si>
  <si>
    <t>Cost</t>
  </si>
  <si>
    <t>DT</t>
  </si>
  <si>
    <t>IDT</t>
  </si>
  <si>
    <t>Developments in Business Environment</t>
  </si>
  <si>
    <t>CVP Analysis &amp; Decision Making</t>
  </si>
  <si>
    <t>Cost Concepts In Decision Making</t>
  </si>
  <si>
    <t>Pricing Decisions</t>
  </si>
  <si>
    <t>Budgets &amp; Budgetary Control</t>
  </si>
  <si>
    <t>Standard Costing</t>
  </si>
  <si>
    <t>Costing of Service Sector</t>
  </si>
  <si>
    <t>Trasnfer Pricing</t>
  </si>
  <si>
    <t>Uniform Costing and Interfirm Comparision</t>
  </si>
  <si>
    <t>Cost Sheet, Profitablity Analysis &amp; Reporting</t>
  </si>
  <si>
    <t>Linear Programming</t>
  </si>
  <si>
    <t>The Transition Problem</t>
  </si>
  <si>
    <t>The Assignment Problem</t>
  </si>
  <si>
    <t>Critical path Analysis</t>
  </si>
  <si>
    <t>Program Evalutaion and Review Techniques</t>
  </si>
  <si>
    <t>Simulation</t>
  </si>
  <si>
    <t>Learning Curve Theory</t>
  </si>
  <si>
    <t>Cenvat Credit</t>
  </si>
  <si>
    <t>General Procedures</t>
  </si>
  <si>
    <t>Basics &amp; Preliminary</t>
  </si>
  <si>
    <t>Taxable Services</t>
  </si>
  <si>
    <t>Procedures</t>
  </si>
  <si>
    <t>VAT Concepts &amp; details</t>
  </si>
  <si>
    <t>Basis of Charge</t>
  </si>
  <si>
    <t>Income Which do not form part of Total Income</t>
  </si>
  <si>
    <t>Salaries</t>
  </si>
  <si>
    <t>House Property</t>
  </si>
  <si>
    <t>PGBP</t>
  </si>
  <si>
    <t>Capital Gains</t>
  </si>
  <si>
    <t>Income from Other Sources</t>
  </si>
  <si>
    <t>Clubbing of Income</t>
  </si>
  <si>
    <t>Sett off and Carry Forward of losses</t>
  </si>
  <si>
    <t>Deductions</t>
  </si>
  <si>
    <t>Rebates and Relief</t>
  </si>
  <si>
    <t>Income- tax Authorities</t>
  </si>
  <si>
    <t>Procedure for Assessment</t>
  </si>
  <si>
    <t>Appeals and Revisions</t>
  </si>
  <si>
    <t>Double Taxation Relief</t>
  </si>
  <si>
    <t>Special Provisions relating to Avoidance of Tax</t>
  </si>
  <si>
    <t>Liability in special cases</t>
  </si>
  <si>
    <t>Special provisions applicable to companies</t>
  </si>
  <si>
    <t>Special provisions applicable to firms</t>
  </si>
  <si>
    <t>Collection, Recovery of tax and Refunds</t>
  </si>
  <si>
    <t>Settlement of cases</t>
  </si>
  <si>
    <t>Penalties imposable</t>
  </si>
  <si>
    <t>Offences and prosecutions</t>
  </si>
  <si>
    <t>Miscellaneous</t>
  </si>
  <si>
    <t>Wealth- tax Act</t>
  </si>
  <si>
    <t>Central Excise - Basic concepts - 40 M</t>
  </si>
  <si>
    <t>Service Tax &amp; VAT - 40 M</t>
  </si>
  <si>
    <t>CUSTOMS - 20 M</t>
  </si>
  <si>
    <t>Completed</t>
  </si>
  <si>
    <t>Completed Percentge</t>
  </si>
  <si>
    <t>Completed Percentage</t>
  </si>
  <si>
    <t>Strateginc Financial Management</t>
  </si>
  <si>
    <t>Corporate and Allied Laws</t>
  </si>
  <si>
    <t>Advanced Manageement Accounting</t>
  </si>
  <si>
    <t>Information Systems &amp; Control Audit</t>
  </si>
  <si>
    <t>Hours Studied</t>
  </si>
  <si>
    <t>Percentge Completed</t>
  </si>
  <si>
    <t>Group I Average</t>
  </si>
  <si>
    <t>Group II Average</t>
  </si>
  <si>
    <t>Total Target</t>
  </si>
  <si>
    <t>Note.:</t>
  </si>
  <si>
    <t xml:space="preserve"> </t>
  </si>
  <si>
    <t>Classification</t>
  </si>
  <si>
    <t>Valuation</t>
  </si>
  <si>
    <t>Export Ware Housing &amp; SSI</t>
  </si>
  <si>
    <t>Concept, Charge &amp; Valuation</t>
  </si>
  <si>
    <t>Common Topics [Excsise, Customs &amp; Service Tax]</t>
  </si>
  <si>
    <t>Average no of Days Requried for One time Completion</t>
  </si>
  <si>
    <t>Total Days</t>
  </si>
  <si>
    <t>Expected Date for Completion of Entire Protions for One time</t>
  </si>
  <si>
    <t>No of Days Available for Revision</t>
  </si>
  <si>
    <t>Accounting Standards</t>
  </si>
  <si>
    <t>Main Emphasis On</t>
  </si>
  <si>
    <t>CST</t>
  </si>
  <si>
    <t>ACTS</t>
  </si>
  <si>
    <t>AUD</t>
  </si>
  <si>
    <t>WW</t>
  </si>
  <si>
    <t>Capital Budgeting</t>
  </si>
  <si>
    <t>Risk Analysis</t>
  </si>
  <si>
    <t>Corporate Dividend policy</t>
  </si>
  <si>
    <t>Capital Market Overview</t>
  </si>
  <si>
    <t>Portfolio Management</t>
  </si>
  <si>
    <t>Derivatives</t>
  </si>
  <si>
    <t>International Finance</t>
  </si>
  <si>
    <t>Financial Services</t>
  </si>
  <si>
    <t>Leasing</t>
  </si>
  <si>
    <t>Mergers &amp; Accquisitions</t>
  </si>
  <si>
    <t>Bond Valuation</t>
  </si>
  <si>
    <t>LAW</t>
  </si>
  <si>
    <t>Marginal Costing</t>
  </si>
  <si>
    <t xml:space="preserve">The Total Target Hours is for One Revision only and is subject to changes </t>
  </si>
  <si>
    <t>March 28th 2011</t>
  </si>
  <si>
    <t>Directors</t>
  </si>
  <si>
    <t>Board Meetings</t>
  </si>
  <si>
    <t>Inter Corporate Loans and Investments</t>
  </si>
  <si>
    <t>Accounts &amp; Audit</t>
  </si>
  <si>
    <t>Sole Selling Agents</t>
  </si>
  <si>
    <t>Compormises, Arrangements and Amalgamation of Companies</t>
  </si>
  <si>
    <t>Prevention of Oppression and Mismanagement</t>
  </si>
  <si>
    <t>Winding Up</t>
  </si>
  <si>
    <t>Government Companies</t>
  </si>
  <si>
    <t>Foregin Companies</t>
  </si>
  <si>
    <t>Misc. Provsions</t>
  </si>
  <si>
    <t>Secretary &amp; Secratarial Practice</t>
  </si>
  <si>
    <t>Divisable Profits and Dividend</t>
  </si>
  <si>
    <t>Revival and Rehablitation of Sick Industrial Companies</t>
  </si>
  <si>
    <t>Advance Rulings</t>
  </si>
  <si>
    <t>Tax Management</t>
  </si>
  <si>
    <t>Today</t>
  </si>
  <si>
    <t>Final Day For Studies</t>
  </si>
  <si>
    <t>Total Days Remaining</t>
  </si>
  <si>
    <t>0-20%</t>
  </si>
  <si>
    <t>Quit CA U R NOT FIT FOR ANY THING</t>
  </si>
  <si>
    <t>20-40%</t>
  </si>
  <si>
    <t>ITS IMPOSSIBLE U WILL CLEAR WITH THIS KIND OF STUDYING</t>
  </si>
  <si>
    <t>40-60%</t>
  </si>
  <si>
    <t>U MAY 50 - 50 Chances of Clearing a GROUP</t>
  </si>
  <si>
    <t>60-70%</t>
  </si>
  <si>
    <t>70-90%</t>
  </si>
  <si>
    <t>U WILL CLEAR ONE GROUP FOR SURE and GOD KNOWS about SECOND</t>
  </si>
  <si>
    <t>MAMA NUVU KEKKAA u are a CHARTERED ACCOUNTANT</t>
  </si>
  <si>
    <t>90% and Above</t>
  </si>
  <si>
    <t xml:space="preserve"> NO WONDER U ARE THE FIRST RANKER FOR CA FINAL MAY 2011</t>
  </si>
  <si>
    <t>January</t>
  </si>
  <si>
    <t>February</t>
  </si>
  <si>
    <t>March</t>
  </si>
  <si>
    <t>April</t>
  </si>
  <si>
    <t>Frirst Revision</t>
  </si>
  <si>
    <t>Share Based Payments</t>
  </si>
  <si>
    <t>SBIN0012747</t>
  </si>
  <si>
    <t>1st</t>
  </si>
  <si>
    <t>2nd</t>
  </si>
  <si>
    <t>3rd</t>
  </si>
  <si>
    <t>5th</t>
  </si>
  <si>
    <t>4th</t>
  </si>
  <si>
    <t>6th</t>
  </si>
  <si>
    <t>7th</t>
  </si>
  <si>
    <t>8th</t>
  </si>
  <si>
    <t>9th</t>
  </si>
  <si>
    <t xml:space="preserve">10th </t>
  </si>
  <si>
    <t>6 days</t>
  </si>
  <si>
    <t>5 days</t>
  </si>
  <si>
    <t>Remaining Days to Complete based on average of 8 hrs per day</t>
  </si>
  <si>
    <t>days</t>
  </si>
  <si>
    <t>average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</si>
</sst>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409]d\-mmm;@"/>
    <numFmt numFmtId="165" formatCode="0.0"/>
    <numFmt numFmtId="166" formatCode="_(* #,##0_);_(* \(#,##0\);_(* &quot;-&quot;??_);_(@_)"/>
    <numFmt numFmtId="167" formatCode="[$-F800]dddd\,\ mmmm\ dd\,\ yy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3" fillId="0" borderId="0" xfId="0" applyNumberFormat="1" applyFont="1"/>
    <xf numFmtId="10" fontId="3" fillId="0" borderId="0" xfId="2" applyNumberFormat="1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/>
    <xf numFmtId="0" fontId="2" fillId="2" borderId="1" xfId="0" applyFont="1" applyFill="1" applyBorder="1"/>
    <xf numFmtId="40" fontId="2" fillId="2" borderId="1" xfId="1" applyNumberFormat="1" applyFont="1" applyFill="1" applyBorder="1" applyAlignment="1">
      <alignment horizontal="center"/>
    </xf>
    <xf numFmtId="40" fontId="3" fillId="0" borderId="0" xfId="1" applyNumberFormat="1" applyFont="1"/>
    <xf numFmtId="0" fontId="3" fillId="3" borderId="2" xfId="0" applyFont="1" applyFill="1" applyBorder="1"/>
    <xf numFmtId="0" fontId="3" fillId="3" borderId="5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12" xfId="0" applyFont="1" applyFill="1" applyBorder="1"/>
    <xf numFmtId="165" fontId="2" fillId="0" borderId="0" xfId="0" applyNumberFormat="1" applyFont="1"/>
    <xf numFmtId="0" fontId="2" fillId="0" borderId="15" xfId="0" applyFont="1" applyBorder="1"/>
    <xf numFmtId="10" fontId="0" fillId="5" borderId="0" xfId="2" applyNumberFormat="1" applyFont="1" applyFill="1"/>
    <xf numFmtId="10" fontId="3" fillId="0" borderId="1" xfId="0" applyNumberFormat="1" applyFont="1" applyBorder="1"/>
    <xf numFmtId="0" fontId="3" fillId="6" borderId="15" xfId="0" applyFont="1" applyFill="1" applyBorder="1"/>
    <xf numFmtId="43" fontId="3" fillId="0" borderId="0" xfId="1" applyNumberFormat="1" applyFont="1"/>
    <xf numFmtId="9" fontId="3" fillId="0" borderId="0" xfId="2" applyFont="1"/>
    <xf numFmtId="2" fontId="3" fillId="0" borderId="0" xfId="0" applyNumberFormat="1" applyFont="1"/>
    <xf numFmtId="0" fontId="3" fillId="6" borderId="5" xfId="0" applyFont="1" applyFill="1" applyBorder="1"/>
    <xf numFmtId="0" fontId="3" fillId="6" borderId="2" xfId="0" applyFont="1" applyFill="1" applyBorder="1"/>
    <xf numFmtId="43" fontId="3" fillId="0" borderId="1" xfId="1" applyFont="1" applyBorder="1"/>
    <xf numFmtId="0" fontId="3" fillId="4" borderId="5" xfId="0" applyFont="1" applyFill="1" applyBorder="1"/>
    <xf numFmtId="0" fontId="2" fillId="0" borderId="0" xfId="0" applyFont="1" applyAlignment="1">
      <alignment horizontal="left"/>
    </xf>
    <xf numFmtId="43" fontId="3" fillId="0" borderId="0" xfId="1" applyNumberFormat="1" applyFont="1" applyFill="1"/>
    <xf numFmtId="0" fontId="3" fillId="0" borderId="0" xfId="0" applyFont="1" applyFill="1"/>
    <xf numFmtId="9" fontId="3" fillId="0" borderId="0" xfId="2" applyNumberFormat="1" applyFont="1"/>
    <xf numFmtId="0" fontId="3" fillId="4" borderId="6" xfId="0" applyFont="1" applyFill="1" applyBorder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43" fontId="7" fillId="0" borderId="0" xfId="1" applyFont="1"/>
    <xf numFmtId="10" fontId="7" fillId="0" borderId="0" xfId="2" applyNumberFormat="1" applyFont="1"/>
    <xf numFmtId="10" fontId="6" fillId="0" borderId="0" xfId="0" applyNumberFormat="1" applyFont="1"/>
    <xf numFmtId="166" fontId="6" fillId="0" borderId="0" xfId="1" applyNumberFormat="1" applyFont="1"/>
    <xf numFmtId="166" fontId="7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0" fontId="8" fillId="0" borderId="0" xfId="0" applyFont="1"/>
    <xf numFmtId="0" fontId="3" fillId="4" borderId="14" xfId="0" applyFont="1" applyFill="1" applyBorder="1"/>
    <xf numFmtId="43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43" fontId="2" fillId="0" borderId="0" xfId="0" applyNumberFormat="1" applyFont="1"/>
    <xf numFmtId="10" fontId="6" fillId="0" borderId="0" xfId="2" applyNumberFormat="1" applyFont="1"/>
    <xf numFmtId="0" fontId="3" fillId="7" borderId="5" xfId="0" applyFont="1" applyFill="1" applyBorder="1"/>
    <xf numFmtId="0" fontId="3" fillId="8" borderId="15" xfId="0" applyFont="1" applyFill="1" applyBorder="1"/>
    <xf numFmtId="2" fontId="6" fillId="0" borderId="0" xfId="0" applyNumberFormat="1" applyFont="1"/>
    <xf numFmtId="43" fontId="3" fillId="9" borderId="0" xfId="1" applyNumberFormat="1" applyFont="1" applyFill="1"/>
    <xf numFmtId="43" fontId="3" fillId="9" borderId="0" xfId="1" applyNumberFormat="1" applyFont="1" applyFill="1" applyAlignment="1">
      <alignment horizontal="left"/>
    </xf>
    <xf numFmtId="0" fontId="3" fillId="9" borderId="0" xfId="0" applyFont="1" applyFill="1"/>
    <xf numFmtId="43" fontId="3" fillId="0" borderId="0" xfId="1" applyFont="1" applyFill="1"/>
    <xf numFmtId="2" fontId="6" fillId="0" borderId="1" xfId="0" applyNumberFormat="1" applyFont="1" applyBorder="1"/>
    <xf numFmtId="0" fontId="3" fillId="11" borderId="5" xfId="0" applyFont="1" applyFill="1" applyBorder="1"/>
    <xf numFmtId="43" fontId="7" fillId="0" borderId="0" xfId="0" applyNumberFormat="1" applyFont="1"/>
    <xf numFmtId="0" fontId="3" fillId="10" borderId="5" xfId="0" applyFont="1" applyFill="1" applyBorder="1"/>
    <xf numFmtId="0" fontId="7" fillId="0" borderId="0" xfId="0" applyFont="1" applyAlignment="1">
      <alignment horizontal="right"/>
    </xf>
    <xf numFmtId="0" fontId="2" fillId="10" borderId="14" xfId="0" applyFont="1" applyFill="1" applyBorder="1"/>
    <xf numFmtId="0" fontId="3" fillId="10" borderId="15" xfId="0" applyFont="1" applyFill="1" applyBorder="1"/>
    <xf numFmtId="0" fontId="6" fillId="0" borderId="0" xfId="0" applyFont="1" applyAlignment="1">
      <alignment horizontal="right"/>
    </xf>
    <xf numFmtId="43" fontId="7" fillId="0" borderId="0" xfId="1" applyNumberFormat="1" applyFont="1"/>
    <xf numFmtId="9" fontId="7" fillId="6" borderId="0" xfId="2" applyFont="1" applyFill="1"/>
    <xf numFmtId="9" fontId="7" fillId="10" borderId="0" xfId="2" applyFont="1" applyFill="1"/>
    <xf numFmtId="9" fontId="7" fillId="8" borderId="0" xfId="2" applyFont="1" applyFill="1"/>
    <xf numFmtId="16" fontId="7" fillId="0" borderId="0" xfId="0" applyNumberFormat="1" applyFont="1"/>
    <xf numFmtId="0" fontId="3" fillId="12" borderId="2" xfId="0" applyFont="1" applyFill="1" applyBorder="1"/>
    <xf numFmtId="0" fontId="3" fillId="13" borderId="5" xfId="0" applyFont="1" applyFill="1" applyBorder="1"/>
    <xf numFmtId="0" fontId="3" fillId="14" borderId="15" xfId="0" applyFont="1" applyFill="1" applyBorder="1"/>
    <xf numFmtId="0" fontId="3" fillId="0" borderId="15" xfId="0" applyFont="1" applyFill="1" applyBorder="1"/>
    <xf numFmtId="0" fontId="2" fillId="6" borderId="15" xfId="0" applyFont="1" applyFill="1" applyBorder="1"/>
    <xf numFmtId="0" fontId="3" fillId="15" borderId="2" xfId="0" applyFont="1" applyFill="1" applyBorder="1"/>
    <xf numFmtId="0" fontId="6" fillId="0" borderId="0" xfId="0" applyFont="1" applyBorder="1"/>
    <xf numFmtId="0" fontId="7" fillId="0" borderId="0" xfId="0" applyFont="1" applyBorder="1"/>
    <xf numFmtId="43" fontId="7" fillId="0" borderId="0" xfId="1" applyFont="1" applyBorder="1"/>
    <xf numFmtId="0" fontId="7" fillId="0" borderId="0" xfId="0" applyFont="1" applyFill="1"/>
    <xf numFmtId="43" fontId="7" fillId="0" borderId="0" xfId="1" applyFont="1" applyFill="1"/>
    <xf numFmtId="0" fontId="6" fillId="0" borderId="0" xfId="0" applyFont="1" applyFill="1"/>
    <xf numFmtId="0" fontId="6" fillId="0" borderId="1" xfId="0" applyFont="1" applyFill="1" applyBorder="1"/>
    <xf numFmtId="0" fontId="6" fillId="0" borderId="0" xfId="0" applyFont="1" applyFill="1" applyBorder="1"/>
    <xf numFmtId="43" fontId="6" fillId="0" borderId="0" xfId="1" applyFont="1" applyFill="1" applyBorder="1"/>
    <xf numFmtId="10" fontId="6" fillId="0" borderId="0" xfId="2" applyNumberFormat="1" applyFont="1" applyFill="1"/>
    <xf numFmtId="0" fontId="7" fillId="0" borderId="0" xfId="0" applyFont="1" applyFill="1" applyBorder="1"/>
    <xf numFmtId="43" fontId="7" fillId="0" borderId="0" xfId="1" applyFont="1" applyFill="1" applyBorder="1"/>
    <xf numFmtId="10" fontId="6" fillId="0" borderId="1" xfId="0" applyNumberFormat="1" applyFont="1" applyFill="1" applyBorder="1"/>
    <xf numFmtId="10" fontId="6" fillId="0" borderId="0" xfId="0" applyNumberFormat="1" applyFont="1" applyFill="1"/>
    <xf numFmtId="0" fontId="6" fillId="0" borderId="17" xfId="0" applyFont="1" applyFill="1" applyBorder="1"/>
    <xf numFmtId="43" fontId="6" fillId="0" borderId="1" xfId="1" applyFont="1" applyFill="1" applyBorder="1"/>
    <xf numFmtId="164" fontId="3" fillId="0" borderId="0" xfId="0" applyNumberFormat="1" applyFont="1" applyFill="1"/>
    <xf numFmtId="2" fontId="3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darkDown">
          <fgColor theme="6" tint="0.39994506668294322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lor theme="4" tint="-0.24994659260841701"/>
      </font>
      <fill>
        <patternFill>
          <bgColor theme="6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title>
      <c:tx>
        <c:rich>
          <a:bodyPr/>
          <a:lstStyle/>
          <a:p>
            <a:pPr>
              <a:defRPr/>
            </a:pPr>
            <a:r>
              <a:rPr lang="en-US"/>
              <a:t>Studies Composition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CatName val="1"/>
            <c:showPercent val="1"/>
          </c:dLbls>
          <c:cat>
            <c:strRef>
              <c:f>Analysis!$B$1:$I$1</c:f>
              <c:strCache>
                <c:ptCount val="8"/>
                <c:pt idx="0">
                  <c:v>Accounts</c:v>
                </c:pt>
                <c:pt idx="1">
                  <c:v>SFM</c:v>
                </c:pt>
                <c:pt idx="2">
                  <c:v>Auditing</c:v>
                </c:pt>
                <c:pt idx="3">
                  <c:v>Law</c:v>
                </c:pt>
                <c:pt idx="4">
                  <c:v>Cost</c:v>
                </c:pt>
                <c:pt idx="5">
                  <c:v>ISCA</c:v>
                </c:pt>
                <c:pt idx="6">
                  <c:v>DT</c:v>
                </c:pt>
                <c:pt idx="7">
                  <c:v>IDT</c:v>
                </c:pt>
              </c:strCache>
            </c:strRef>
          </c:cat>
          <c:val>
            <c:numRef>
              <c:f>Analysis!$B$108:$I$108</c:f>
              <c:numCache>
                <c:formatCode>0.00%</c:formatCode>
                <c:ptCount val="8"/>
                <c:pt idx="0">
                  <c:v>0.1875</c:v>
                </c:pt>
                <c:pt idx="1">
                  <c:v>0.15625</c:v>
                </c:pt>
                <c:pt idx="2">
                  <c:v>0.15625</c:v>
                </c:pt>
                <c:pt idx="3">
                  <c:v>7.8125E-2</c:v>
                </c:pt>
                <c:pt idx="4">
                  <c:v>9.375E-2</c:v>
                </c:pt>
                <c:pt idx="5">
                  <c:v>0.140625</c:v>
                </c:pt>
                <c:pt idx="6">
                  <c:v>9.375E-2</c:v>
                </c:pt>
                <c:pt idx="7">
                  <c:v>9.375E-2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110</xdr:row>
      <xdr:rowOff>19050</xdr:rowOff>
    </xdr:from>
    <xdr:to>
      <xdr:col>9</xdr:col>
      <xdr:colOff>57150</xdr:colOff>
      <xdr:row>129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8" sqref="I8"/>
    </sheetView>
  </sheetViews>
  <sheetFormatPr defaultRowHeight="11.25"/>
  <cols>
    <col min="1" max="1" width="14" style="6" customWidth="1"/>
    <col min="2" max="5" width="9.5703125" style="2" customWidth="1"/>
    <col min="6" max="9" width="8.140625" style="2" customWidth="1"/>
    <col min="10" max="10" width="11.140625" style="2" customWidth="1"/>
    <col min="11" max="11" width="10.85546875" style="2" customWidth="1"/>
    <col min="12" max="12" width="10.42578125" style="23" customWidth="1"/>
    <col min="13" max="13" width="11" style="2" bestFit="1" customWidth="1"/>
    <col min="14" max="14" width="13.42578125" style="2" bestFit="1" customWidth="1"/>
    <col min="15" max="15" width="6.42578125" style="2" customWidth="1"/>
    <col min="16" max="16" width="13.85546875" style="2" customWidth="1"/>
    <col min="17" max="17" width="6.42578125" style="2" customWidth="1"/>
    <col min="18" max="18" width="5.85546875" style="2" customWidth="1"/>
    <col min="19" max="19" width="6.28515625" style="2" customWidth="1"/>
    <col min="20" max="16384" width="9.140625" style="2"/>
  </cols>
  <sheetData>
    <row r="1" spans="1:15" s="1" customFormat="1" ht="12" thickBot="1">
      <c r="A1" s="5" t="s">
        <v>47</v>
      </c>
      <c r="B1" s="4" t="s">
        <v>48</v>
      </c>
      <c r="C1" s="4" t="s">
        <v>49</v>
      </c>
      <c r="D1" s="4" t="s">
        <v>50</v>
      </c>
      <c r="E1" s="4" t="s">
        <v>51</v>
      </c>
      <c r="F1" s="4" t="s">
        <v>73</v>
      </c>
      <c r="G1" s="4" t="s">
        <v>58</v>
      </c>
      <c r="H1" s="4" t="s">
        <v>74</v>
      </c>
      <c r="I1" s="4" t="s">
        <v>75</v>
      </c>
      <c r="J1" s="4" t="s">
        <v>52</v>
      </c>
      <c r="K1" s="4" t="s">
        <v>53</v>
      </c>
      <c r="L1" s="22" t="s">
        <v>54</v>
      </c>
      <c r="M1" s="4" t="s">
        <v>55</v>
      </c>
      <c r="O1" s="45" t="s">
        <v>151</v>
      </c>
    </row>
    <row r="2" spans="1:15" ht="12" thickTop="1">
      <c r="A2" s="6">
        <v>40549</v>
      </c>
      <c r="B2" s="38"/>
      <c r="C2" s="38"/>
      <c r="D2" s="38"/>
      <c r="E2" s="38"/>
      <c r="F2" s="38"/>
      <c r="G2" s="38"/>
      <c r="H2" s="38"/>
      <c r="I2" s="38"/>
      <c r="J2" s="40">
        <f>SUM(B2:I2)</f>
        <v>0</v>
      </c>
      <c r="K2" s="2">
        <v>10</v>
      </c>
      <c r="L2" s="23">
        <f t="shared" ref="L2:L65" si="0">+K2-J2</f>
        <v>10</v>
      </c>
      <c r="M2" s="48">
        <f>J2/K2</f>
        <v>0</v>
      </c>
    </row>
    <row r="3" spans="1:15">
      <c r="A3" s="6">
        <v>40550</v>
      </c>
      <c r="B3" s="38">
        <v>2</v>
      </c>
      <c r="C3" s="38">
        <v>2</v>
      </c>
      <c r="D3" s="38"/>
      <c r="E3" s="38"/>
      <c r="F3" s="38"/>
      <c r="G3" s="38">
        <v>1</v>
      </c>
      <c r="H3" s="38"/>
      <c r="I3" s="38"/>
      <c r="J3" s="40">
        <f>SUM(B3:I3)</f>
        <v>5</v>
      </c>
      <c r="K3" s="2">
        <v>10</v>
      </c>
      <c r="L3" s="23">
        <f t="shared" si="0"/>
        <v>5</v>
      </c>
      <c r="M3" s="48">
        <f t="shared" ref="M3:M66" si="1">J3/K3</f>
        <v>0.5</v>
      </c>
    </row>
    <row r="4" spans="1:15" s="47" customFormat="1">
      <c r="A4" s="108">
        <v>40551</v>
      </c>
      <c r="B4" s="46"/>
      <c r="C4" s="46">
        <v>3</v>
      </c>
      <c r="D4" s="46"/>
      <c r="E4" s="46"/>
      <c r="F4" s="46">
        <v>2</v>
      </c>
      <c r="G4" s="46">
        <v>2</v>
      </c>
      <c r="H4" s="46">
        <v>2</v>
      </c>
      <c r="I4" s="46">
        <v>2</v>
      </c>
      <c r="J4" s="109">
        <f>SUM(B4:I4)</f>
        <v>11</v>
      </c>
      <c r="K4" s="2">
        <v>10</v>
      </c>
      <c r="L4" s="23">
        <f t="shared" si="0"/>
        <v>-1</v>
      </c>
      <c r="M4" s="48">
        <f t="shared" si="1"/>
        <v>1.1000000000000001</v>
      </c>
    </row>
    <row r="5" spans="1:15" s="47" customFormat="1">
      <c r="A5" s="108">
        <v>40552</v>
      </c>
      <c r="B5" s="46">
        <v>2</v>
      </c>
      <c r="C5" s="46"/>
      <c r="D5" s="46">
        <v>4</v>
      </c>
      <c r="E5" s="46"/>
      <c r="F5" s="46"/>
      <c r="G5" s="46"/>
      <c r="H5" s="46"/>
      <c r="I5" s="46"/>
      <c r="J5" s="109">
        <f t="shared" ref="J5:J57" si="2">SUM(B5:I5)</f>
        <v>6</v>
      </c>
      <c r="K5" s="2">
        <v>10</v>
      </c>
      <c r="L5" s="23">
        <f t="shared" si="0"/>
        <v>4</v>
      </c>
      <c r="M5" s="48">
        <f t="shared" si="1"/>
        <v>0.6</v>
      </c>
    </row>
    <row r="6" spans="1:15" s="47" customFormat="1">
      <c r="A6" s="108">
        <v>40553</v>
      </c>
      <c r="B6" s="46">
        <v>2</v>
      </c>
      <c r="C6" s="46">
        <v>1</v>
      </c>
      <c r="D6" s="46">
        <v>2</v>
      </c>
      <c r="E6" s="46"/>
      <c r="F6" s="46">
        <v>2</v>
      </c>
      <c r="G6" s="46"/>
      <c r="H6" s="46">
        <v>2</v>
      </c>
      <c r="I6" s="46"/>
      <c r="J6" s="109">
        <f t="shared" si="2"/>
        <v>9</v>
      </c>
      <c r="K6" s="2">
        <v>10</v>
      </c>
      <c r="L6" s="23">
        <f t="shared" si="0"/>
        <v>1</v>
      </c>
      <c r="M6" s="48">
        <f t="shared" si="1"/>
        <v>0.9</v>
      </c>
    </row>
    <row r="7" spans="1:15" s="47" customFormat="1">
      <c r="A7" s="108">
        <v>40554</v>
      </c>
      <c r="B7" s="46"/>
      <c r="C7" s="46">
        <v>2</v>
      </c>
      <c r="D7" s="46"/>
      <c r="E7" s="46">
        <v>2</v>
      </c>
      <c r="F7" s="46"/>
      <c r="G7" s="46">
        <v>2</v>
      </c>
      <c r="H7" s="46"/>
      <c r="I7" s="46">
        <v>2</v>
      </c>
      <c r="J7" s="109">
        <f t="shared" si="2"/>
        <v>8</v>
      </c>
      <c r="K7" s="2">
        <v>10</v>
      </c>
      <c r="L7" s="23">
        <f t="shared" si="0"/>
        <v>2</v>
      </c>
      <c r="M7" s="48">
        <f t="shared" si="1"/>
        <v>0.8</v>
      </c>
    </row>
    <row r="8" spans="1:15" s="47" customFormat="1">
      <c r="A8" s="108">
        <v>40555</v>
      </c>
      <c r="B8" s="46">
        <v>2</v>
      </c>
      <c r="C8" s="46"/>
      <c r="D8" s="46">
        <v>2</v>
      </c>
      <c r="E8" s="46">
        <v>1</v>
      </c>
      <c r="F8" s="46"/>
      <c r="G8" s="46"/>
      <c r="H8" s="46"/>
      <c r="I8" s="46"/>
      <c r="J8" s="109">
        <f t="shared" si="2"/>
        <v>5</v>
      </c>
      <c r="K8" s="2">
        <v>10</v>
      </c>
      <c r="L8" s="23">
        <f t="shared" si="0"/>
        <v>5</v>
      </c>
      <c r="M8" s="48">
        <f t="shared" si="1"/>
        <v>0.5</v>
      </c>
    </row>
    <row r="9" spans="1:15" s="47" customFormat="1">
      <c r="A9" s="108">
        <v>40556</v>
      </c>
      <c r="B9" s="46">
        <v>2</v>
      </c>
      <c r="C9" s="46"/>
      <c r="D9" s="46"/>
      <c r="E9" s="46">
        <v>2</v>
      </c>
      <c r="F9" s="46"/>
      <c r="G9" s="46">
        <v>2</v>
      </c>
      <c r="H9" s="46">
        <v>2</v>
      </c>
      <c r="I9" s="46"/>
      <c r="J9" s="109">
        <f t="shared" si="2"/>
        <v>8</v>
      </c>
      <c r="K9" s="2">
        <v>10</v>
      </c>
      <c r="L9" s="23">
        <f t="shared" si="0"/>
        <v>2</v>
      </c>
      <c r="M9" s="48">
        <f t="shared" si="1"/>
        <v>0.8</v>
      </c>
    </row>
    <row r="10" spans="1:15" s="47" customFormat="1">
      <c r="A10" s="108">
        <v>40557</v>
      </c>
      <c r="B10" s="46"/>
      <c r="C10" s="46">
        <v>2</v>
      </c>
      <c r="D10" s="46">
        <v>2</v>
      </c>
      <c r="E10" s="46"/>
      <c r="F10" s="46"/>
      <c r="G10" s="46"/>
      <c r="H10" s="46"/>
      <c r="I10" s="46">
        <v>2</v>
      </c>
      <c r="J10" s="109">
        <f t="shared" si="2"/>
        <v>6</v>
      </c>
      <c r="K10" s="2">
        <v>10</v>
      </c>
      <c r="L10" s="23">
        <f t="shared" si="0"/>
        <v>4</v>
      </c>
      <c r="M10" s="48">
        <f t="shared" si="1"/>
        <v>0.6</v>
      </c>
    </row>
    <row r="11" spans="1:15" s="47" customFormat="1">
      <c r="A11" s="108">
        <v>40558</v>
      </c>
      <c r="B11" s="46">
        <v>2</v>
      </c>
      <c r="C11" s="46"/>
      <c r="D11" s="46"/>
      <c r="E11" s="46"/>
      <c r="F11" s="46">
        <v>2</v>
      </c>
      <c r="G11" s="46"/>
      <c r="H11" s="46"/>
      <c r="I11" s="46"/>
      <c r="J11" s="109">
        <f t="shared" si="2"/>
        <v>4</v>
      </c>
      <c r="K11" s="2">
        <v>10</v>
      </c>
      <c r="L11" s="23">
        <f t="shared" si="0"/>
        <v>6</v>
      </c>
      <c r="M11" s="48">
        <f t="shared" si="1"/>
        <v>0.4</v>
      </c>
    </row>
    <row r="12" spans="1:15" s="47" customFormat="1">
      <c r="A12" s="108">
        <v>40559</v>
      </c>
      <c r="B12" s="46"/>
      <c r="C12" s="46"/>
      <c r="D12" s="46"/>
      <c r="E12" s="46"/>
      <c r="F12" s="46"/>
      <c r="G12" s="46">
        <v>2</v>
      </c>
      <c r="H12" s="46"/>
      <c r="I12" s="46"/>
      <c r="J12" s="109">
        <f t="shared" si="2"/>
        <v>2</v>
      </c>
      <c r="K12" s="2">
        <v>10</v>
      </c>
      <c r="L12" s="23">
        <f t="shared" si="0"/>
        <v>8</v>
      </c>
      <c r="M12" s="48">
        <f t="shared" si="1"/>
        <v>0.2</v>
      </c>
    </row>
    <row r="13" spans="1:15" s="47" customFormat="1">
      <c r="A13" s="108">
        <v>40560</v>
      </c>
      <c r="B13" s="46"/>
      <c r="C13" s="46"/>
      <c r="D13" s="46"/>
      <c r="E13" s="46"/>
      <c r="F13" s="46"/>
      <c r="G13" s="46"/>
      <c r="H13" s="46"/>
      <c r="I13" s="46"/>
      <c r="J13" s="109">
        <f t="shared" si="2"/>
        <v>0</v>
      </c>
      <c r="K13" s="2">
        <v>10</v>
      </c>
      <c r="L13" s="23">
        <f t="shared" si="0"/>
        <v>10</v>
      </c>
      <c r="M13" s="48">
        <f t="shared" si="1"/>
        <v>0</v>
      </c>
    </row>
    <row r="14" spans="1:15" s="47" customFormat="1">
      <c r="A14" s="108">
        <v>40561</v>
      </c>
      <c r="B14" s="46"/>
      <c r="C14" s="46"/>
      <c r="D14" s="46"/>
      <c r="E14" s="46"/>
      <c r="F14" s="46"/>
      <c r="G14" s="46"/>
      <c r="H14" s="46"/>
      <c r="I14" s="46"/>
      <c r="J14" s="109">
        <f t="shared" si="2"/>
        <v>0</v>
      </c>
      <c r="K14" s="2">
        <v>10</v>
      </c>
      <c r="L14" s="23">
        <f t="shared" si="0"/>
        <v>10</v>
      </c>
      <c r="M14" s="48">
        <f t="shared" si="1"/>
        <v>0</v>
      </c>
    </row>
    <row r="15" spans="1:15" s="47" customFormat="1">
      <c r="A15" s="108">
        <v>40562</v>
      </c>
      <c r="B15" s="46"/>
      <c r="C15" s="46"/>
      <c r="D15" s="46"/>
      <c r="E15" s="46"/>
      <c r="F15" s="46"/>
      <c r="G15" s="46"/>
      <c r="H15" s="46"/>
      <c r="I15" s="46"/>
      <c r="J15" s="109">
        <f t="shared" si="2"/>
        <v>0</v>
      </c>
      <c r="K15" s="2">
        <v>10</v>
      </c>
      <c r="L15" s="23">
        <f t="shared" si="0"/>
        <v>10</v>
      </c>
      <c r="M15" s="48">
        <f t="shared" si="1"/>
        <v>0</v>
      </c>
    </row>
    <row r="16" spans="1:15" s="47" customFormat="1">
      <c r="A16" s="108">
        <v>40563</v>
      </c>
      <c r="B16" s="46"/>
      <c r="C16" s="46"/>
      <c r="D16" s="46"/>
      <c r="E16" s="46"/>
      <c r="F16" s="46"/>
      <c r="G16" s="46"/>
      <c r="H16" s="46"/>
      <c r="I16" s="46"/>
      <c r="J16" s="109">
        <f t="shared" si="2"/>
        <v>0</v>
      </c>
      <c r="K16" s="2">
        <v>10</v>
      </c>
      <c r="L16" s="23">
        <f t="shared" si="0"/>
        <v>10</v>
      </c>
      <c r="M16" s="48">
        <f t="shared" si="1"/>
        <v>0</v>
      </c>
    </row>
    <row r="17" spans="1:22" s="47" customFormat="1">
      <c r="A17" s="108">
        <v>40564</v>
      </c>
      <c r="B17" s="46"/>
      <c r="C17" s="46"/>
      <c r="D17" s="46"/>
      <c r="E17" s="46"/>
      <c r="F17" s="46"/>
      <c r="G17" s="46"/>
      <c r="H17" s="46"/>
      <c r="I17" s="46"/>
      <c r="J17" s="109">
        <f t="shared" si="2"/>
        <v>0</v>
      </c>
      <c r="K17" s="2">
        <v>10</v>
      </c>
      <c r="L17" s="23">
        <f t="shared" si="0"/>
        <v>10</v>
      </c>
      <c r="M17" s="48">
        <f t="shared" si="1"/>
        <v>0</v>
      </c>
    </row>
    <row r="18" spans="1:22" s="47" customFormat="1">
      <c r="A18" s="108">
        <v>40565</v>
      </c>
      <c r="B18" s="46"/>
      <c r="C18" s="46"/>
      <c r="D18" s="46"/>
      <c r="E18" s="46"/>
      <c r="F18" s="46"/>
      <c r="G18" s="46"/>
      <c r="H18" s="46"/>
      <c r="I18" s="46"/>
      <c r="J18" s="109">
        <f t="shared" si="2"/>
        <v>0</v>
      </c>
      <c r="K18" s="2">
        <v>10</v>
      </c>
      <c r="L18" s="23">
        <f t="shared" si="0"/>
        <v>10</v>
      </c>
      <c r="M18" s="48">
        <f t="shared" si="1"/>
        <v>0</v>
      </c>
    </row>
    <row r="19" spans="1:22" s="47" customFormat="1">
      <c r="A19" s="108">
        <v>40566</v>
      </c>
      <c r="B19" s="46"/>
      <c r="C19" s="46"/>
      <c r="D19" s="46"/>
      <c r="E19" s="46"/>
      <c r="F19" s="46"/>
      <c r="G19" s="46"/>
      <c r="H19" s="46"/>
      <c r="I19" s="46"/>
      <c r="J19" s="109">
        <f t="shared" si="2"/>
        <v>0</v>
      </c>
      <c r="K19" s="2">
        <v>10</v>
      </c>
      <c r="L19" s="23">
        <f t="shared" si="0"/>
        <v>10</v>
      </c>
      <c r="M19" s="48">
        <f t="shared" si="1"/>
        <v>0</v>
      </c>
    </row>
    <row r="20" spans="1:22" s="47" customFormat="1">
      <c r="A20" s="108">
        <v>40567</v>
      </c>
      <c r="B20" s="46"/>
      <c r="C20" s="46"/>
      <c r="D20" s="46"/>
      <c r="E20" s="46"/>
      <c r="F20" s="46"/>
      <c r="G20" s="46"/>
      <c r="H20" s="46"/>
      <c r="I20" s="46"/>
      <c r="J20" s="109">
        <f t="shared" si="2"/>
        <v>0</v>
      </c>
      <c r="K20" s="2">
        <v>10</v>
      </c>
      <c r="L20" s="23">
        <f t="shared" si="0"/>
        <v>10</v>
      </c>
      <c r="M20" s="48">
        <f t="shared" si="1"/>
        <v>0</v>
      </c>
    </row>
    <row r="21" spans="1:22" s="47" customFormat="1">
      <c r="A21" s="108">
        <v>40568</v>
      </c>
      <c r="B21" s="46"/>
      <c r="C21" s="46"/>
      <c r="D21" s="46"/>
      <c r="E21" s="46"/>
      <c r="F21" s="46"/>
      <c r="G21" s="46"/>
      <c r="H21" s="46"/>
      <c r="I21" s="46"/>
      <c r="J21" s="109">
        <f t="shared" si="2"/>
        <v>0</v>
      </c>
      <c r="K21" s="2">
        <v>10</v>
      </c>
      <c r="L21" s="23">
        <f t="shared" si="0"/>
        <v>10</v>
      </c>
      <c r="M21" s="48">
        <f t="shared" si="1"/>
        <v>0</v>
      </c>
    </row>
    <row r="22" spans="1:22" s="47" customFormat="1">
      <c r="A22" s="108">
        <v>40569</v>
      </c>
      <c r="B22" s="46"/>
      <c r="C22" s="46"/>
      <c r="D22" s="46"/>
      <c r="E22" s="46"/>
      <c r="F22" s="46"/>
      <c r="G22" s="46"/>
      <c r="H22" s="46"/>
      <c r="I22" s="46"/>
      <c r="J22" s="109">
        <f t="shared" si="2"/>
        <v>0</v>
      </c>
      <c r="K22" s="2">
        <v>10</v>
      </c>
      <c r="L22" s="23">
        <f t="shared" si="0"/>
        <v>10</v>
      </c>
      <c r="M22" s="48">
        <f t="shared" si="1"/>
        <v>0</v>
      </c>
    </row>
    <row r="23" spans="1:22" s="47" customFormat="1">
      <c r="A23" s="108">
        <v>40570</v>
      </c>
      <c r="B23" s="46"/>
      <c r="C23" s="46"/>
      <c r="D23" s="46"/>
      <c r="E23" s="46"/>
      <c r="F23" s="46"/>
      <c r="G23" s="46"/>
      <c r="H23" s="46"/>
      <c r="I23" s="46"/>
      <c r="J23" s="109">
        <f t="shared" si="2"/>
        <v>0</v>
      </c>
      <c r="K23" s="2">
        <v>10</v>
      </c>
      <c r="L23" s="23">
        <f t="shared" si="0"/>
        <v>10</v>
      </c>
      <c r="M23" s="48">
        <f t="shared" si="1"/>
        <v>0</v>
      </c>
      <c r="O23" s="46"/>
      <c r="P23" s="46"/>
      <c r="Q23" s="46"/>
      <c r="R23" s="46"/>
      <c r="S23" s="46"/>
      <c r="T23" s="46"/>
      <c r="U23" s="46"/>
      <c r="V23" s="46"/>
    </row>
    <row r="24" spans="1:22" s="47" customFormat="1">
      <c r="A24" s="108">
        <v>40571</v>
      </c>
      <c r="B24" s="46"/>
      <c r="C24" s="46"/>
      <c r="D24" s="46"/>
      <c r="E24" s="46"/>
      <c r="F24" s="46"/>
      <c r="G24" s="46"/>
      <c r="H24" s="46"/>
      <c r="I24" s="46"/>
      <c r="J24" s="109">
        <f t="shared" si="2"/>
        <v>0</v>
      </c>
      <c r="K24" s="2">
        <v>10</v>
      </c>
      <c r="L24" s="23">
        <f t="shared" si="0"/>
        <v>10</v>
      </c>
      <c r="M24" s="48">
        <f t="shared" si="1"/>
        <v>0</v>
      </c>
      <c r="O24" s="46"/>
      <c r="P24" s="46"/>
      <c r="Q24" s="46"/>
      <c r="R24" s="46"/>
      <c r="S24" s="46"/>
      <c r="T24" s="46"/>
      <c r="U24" s="46"/>
      <c r="V24" s="46"/>
    </row>
    <row r="25" spans="1:22" s="47" customFormat="1">
      <c r="A25" s="108">
        <v>40572</v>
      </c>
      <c r="B25" s="46"/>
      <c r="C25" s="46"/>
      <c r="D25" s="46"/>
      <c r="E25" s="46"/>
      <c r="F25" s="46"/>
      <c r="G25" s="46"/>
      <c r="H25" s="46"/>
      <c r="I25" s="46"/>
      <c r="J25" s="109">
        <f t="shared" si="2"/>
        <v>0</v>
      </c>
      <c r="K25" s="2">
        <v>10</v>
      </c>
      <c r="L25" s="23">
        <f t="shared" si="0"/>
        <v>10</v>
      </c>
      <c r="M25" s="48">
        <f t="shared" si="1"/>
        <v>0</v>
      </c>
      <c r="O25" s="46"/>
      <c r="P25" s="46"/>
      <c r="Q25" s="46"/>
      <c r="R25" s="46"/>
      <c r="S25" s="46"/>
      <c r="T25" s="46"/>
      <c r="U25" s="46"/>
      <c r="V25" s="46"/>
    </row>
    <row r="26" spans="1:22" s="47" customFormat="1">
      <c r="A26" s="108">
        <v>40573</v>
      </c>
      <c r="B26" s="46"/>
      <c r="C26" s="46"/>
      <c r="D26" s="46"/>
      <c r="E26" s="46"/>
      <c r="F26" s="46"/>
      <c r="G26" s="46"/>
      <c r="H26" s="46"/>
      <c r="I26" s="46"/>
      <c r="J26" s="109">
        <f t="shared" si="2"/>
        <v>0</v>
      </c>
      <c r="K26" s="2">
        <v>10</v>
      </c>
      <c r="L26" s="23">
        <f t="shared" si="0"/>
        <v>10</v>
      </c>
      <c r="M26" s="48">
        <f t="shared" si="1"/>
        <v>0</v>
      </c>
      <c r="O26" s="46"/>
      <c r="P26" s="46"/>
      <c r="Q26" s="46"/>
      <c r="R26" s="46"/>
      <c r="S26" s="46"/>
      <c r="T26" s="46"/>
      <c r="U26" s="46"/>
      <c r="V26" s="46"/>
    </row>
    <row r="27" spans="1:22" s="47" customFormat="1">
      <c r="A27" s="108">
        <v>40574</v>
      </c>
      <c r="B27" s="46"/>
      <c r="C27" s="46"/>
      <c r="D27" s="46"/>
      <c r="E27" s="46"/>
      <c r="F27" s="46"/>
      <c r="G27" s="46"/>
      <c r="H27" s="46"/>
      <c r="I27" s="46"/>
      <c r="J27" s="109">
        <f t="shared" si="2"/>
        <v>0</v>
      </c>
      <c r="K27" s="2">
        <v>10</v>
      </c>
      <c r="L27" s="23">
        <f t="shared" si="0"/>
        <v>10</v>
      </c>
      <c r="M27" s="48">
        <f t="shared" si="1"/>
        <v>0</v>
      </c>
      <c r="O27" s="46"/>
      <c r="P27" s="46"/>
      <c r="Q27" s="46"/>
      <c r="R27" s="46"/>
      <c r="S27" s="46"/>
      <c r="T27" s="46"/>
      <c r="U27" s="46"/>
      <c r="V27" s="46"/>
    </row>
    <row r="28" spans="1:22" s="47" customFormat="1">
      <c r="A28" s="108">
        <v>40575</v>
      </c>
      <c r="B28" s="46"/>
      <c r="C28" s="46"/>
      <c r="D28" s="46"/>
      <c r="E28" s="46"/>
      <c r="F28" s="46"/>
      <c r="G28" s="46"/>
      <c r="H28" s="46"/>
      <c r="I28" s="46"/>
      <c r="J28" s="109">
        <f t="shared" si="2"/>
        <v>0</v>
      </c>
      <c r="K28" s="2">
        <v>10</v>
      </c>
      <c r="L28" s="23">
        <f t="shared" si="0"/>
        <v>10</v>
      </c>
      <c r="M28" s="48">
        <f t="shared" si="1"/>
        <v>0</v>
      </c>
      <c r="O28" s="46"/>
      <c r="P28" s="46"/>
      <c r="Q28" s="46"/>
      <c r="R28" s="46"/>
      <c r="S28" s="46"/>
      <c r="T28" s="46"/>
      <c r="U28" s="46"/>
      <c r="V28" s="46"/>
    </row>
    <row r="29" spans="1:22" s="47" customFormat="1">
      <c r="A29" s="108">
        <v>40576</v>
      </c>
      <c r="B29" s="46"/>
      <c r="C29" s="46"/>
      <c r="D29" s="46"/>
      <c r="E29" s="46"/>
      <c r="F29" s="46"/>
      <c r="G29" s="46"/>
      <c r="H29" s="46"/>
      <c r="I29" s="46"/>
      <c r="J29" s="109">
        <f t="shared" si="2"/>
        <v>0</v>
      </c>
      <c r="K29" s="2">
        <v>10</v>
      </c>
      <c r="L29" s="23">
        <f t="shared" si="0"/>
        <v>10</v>
      </c>
      <c r="M29" s="48">
        <f t="shared" si="1"/>
        <v>0</v>
      </c>
      <c r="O29" s="46"/>
      <c r="P29" s="46"/>
      <c r="Q29" s="46"/>
      <c r="R29" s="46"/>
      <c r="S29" s="46"/>
      <c r="T29" s="46"/>
      <c r="U29" s="46"/>
      <c r="V29" s="46"/>
    </row>
    <row r="30" spans="1:22" s="47" customFormat="1">
      <c r="A30" s="108">
        <v>40577</v>
      </c>
      <c r="B30" s="46"/>
      <c r="C30" s="46"/>
      <c r="D30" s="46"/>
      <c r="E30" s="46"/>
      <c r="F30" s="46"/>
      <c r="G30" s="46"/>
      <c r="H30" s="46"/>
      <c r="I30" s="46"/>
      <c r="J30" s="109">
        <f t="shared" si="2"/>
        <v>0</v>
      </c>
      <c r="K30" s="2">
        <v>10</v>
      </c>
      <c r="L30" s="23">
        <f t="shared" si="0"/>
        <v>10</v>
      </c>
      <c r="M30" s="48">
        <f t="shared" si="1"/>
        <v>0</v>
      </c>
      <c r="O30" s="46"/>
      <c r="P30" s="46"/>
      <c r="Q30" s="46"/>
      <c r="R30" s="46"/>
      <c r="S30" s="46"/>
      <c r="T30" s="46"/>
      <c r="U30" s="46"/>
      <c r="V30" s="46"/>
    </row>
    <row r="31" spans="1:22" s="47" customFormat="1">
      <c r="A31" s="108">
        <v>40578</v>
      </c>
      <c r="B31" s="46"/>
      <c r="C31" s="46"/>
      <c r="D31" s="46"/>
      <c r="E31" s="46"/>
      <c r="F31" s="46"/>
      <c r="G31" s="46"/>
      <c r="H31" s="46"/>
      <c r="I31" s="46"/>
      <c r="J31" s="109">
        <f t="shared" si="2"/>
        <v>0</v>
      </c>
      <c r="K31" s="2">
        <v>10</v>
      </c>
      <c r="L31" s="23">
        <f t="shared" si="0"/>
        <v>10</v>
      </c>
      <c r="M31" s="48">
        <f t="shared" si="1"/>
        <v>0</v>
      </c>
    </row>
    <row r="32" spans="1:22" s="47" customFormat="1">
      <c r="A32" s="108">
        <v>40579</v>
      </c>
      <c r="B32" s="46"/>
      <c r="C32" s="46"/>
      <c r="D32" s="46"/>
      <c r="E32" s="46"/>
      <c r="F32" s="46"/>
      <c r="G32" s="46"/>
      <c r="H32" s="46"/>
      <c r="I32" s="46"/>
      <c r="J32" s="109">
        <f t="shared" si="2"/>
        <v>0</v>
      </c>
      <c r="K32" s="2">
        <v>10</v>
      </c>
      <c r="L32" s="23">
        <f t="shared" si="0"/>
        <v>10</v>
      </c>
      <c r="M32" s="48">
        <f t="shared" si="1"/>
        <v>0</v>
      </c>
      <c r="O32" s="46"/>
      <c r="P32" s="46"/>
      <c r="Q32" s="46"/>
      <c r="R32" s="46"/>
      <c r="S32" s="46"/>
      <c r="T32" s="46"/>
      <c r="U32" s="46"/>
      <c r="V32" s="46"/>
    </row>
    <row r="33" spans="1:22" s="47" customFormat="1">
      <c r="A33" s="108">
        <v>40580</v>
      </c>
      <c r="B33" s="46"/>
      <c r="C33" s="46"/>
      <c r="D33" s="46"/>
      <c r="E33" s="46"/>
      <c r="F33" s="46"/>
      <c r="G33" s="46"/>
      <c r="H33" s="46"/>
      <c r="I33" s="46"/>
      <c r="J33" s="109">
        <f t="shared" si="2"/>
        <v>0</v>
      </c>
      <c r="K33" s="2">
        <v>10</v>
      </c>
      <c r="L33" s="23">
        <f t="shared" si="0"/>
        <v>10</v>
      </c>
      <c r="M33" s="48">
        <f t="shared" si="1"/>
        <v>0</v>
      </c>
      <c r="O33" s="46"/>
      <c r="P33" s="46"/>
      <c r="Q33" s="46"/>
      <c r="R33" s="46"/>
      <c r="S33" s="46"/>
      <c r="T33" s="46"/>
      <c r="U33" s="46"/>
      <c r="V33" s="46"/>
    </row>
    <row r="34" spans="1:22" s="47" customFormat="1">
      <c r="A34" s="108">
        <v>40581</v>
      </c>
      <c r="B34" s="46"/>
      <c r="C34" s="46"/>
      <c r="D34" s="46"/>
      <c r="E34" s="46"/>
      <c r="F34" s="46"/>
      <c r="G34" s="46"/>
      <c r="H34" s="46"/>
      <c r="I34" s="46"/>
      <c r="J34" s="109">
        <f t="shared" si="2"/>
        <v>0</v>
      </c>
      <c r="K34" s="2">
        <v>10</v>
      </c>
      <c r="L34" s="23">
        <f t="shared" si="0"/>
        <v>10</v>
      </c>
      <c r="M34" s="48">
        <f t="shared" si="1"/>
        <v>0</v>
      </c>
      <c r="O34" s="46"/>
      <c r="P34" s="46"/>
      <c r="Q34" s="46"/>
      <c r="R34" s="46"/>
      <c r="S34" s="46"/>
      <c r="T34" s="46"/>
      <c r="U34" s="46"/>
      <c r="V34" s="46"/>
    </row>
    <row r="35" spans="1:22" s="47" customFormat="1">
      <c r="A35" s="108">
        <v>40582</v>
      </c>
      <c r="B35" s="46"/>
      <c r="C35" s="46"/>
      <c r="D35" s="46"/>
      <c r="E35" s="46"/>
      <c r="F35" s="46"/>
      <c r="G35" s="46"/>
      <c r="H35" s="46"/>
      <c r="I35" s="46"/>
      <c r="J35" s="109">
        <f t="shared" si="2"/>
        <v>0</v>
      </c>
      <c r="K35" s="2">
        <v>10</v>
      </c>
      <c r="L35" s="23">
        <f t="shared" si="0"/>
        <v>10</v>
      </c>
      <c r="M35" s="48">
        <f t="shared" si="1"/>
        <v>0</v>
      </c>
      <c r="O35" s="46"/>
      <c r="P35" s="46"/>
      <c r="Q35" s="46"/>
      <c r="R35" s="46"/>
      <c r="S35" s="46"/>
      <c r="T35" s="46"/>
      <c r="U35" s="46"/>
      <c r="V35" s="46"/>
    </row>
    <row r="36" spans="1:22" s="47" customFormat="1">
      <c r="A36" s="108">
        <v>40583</v>
      </c>
      <c r="B36" s="46"/>
      <c r="C36" s="46"/>
      <c r="D36" s="46"/>
      <c r="E36" s="46"/>
      <c r="F36" s="46"/>
      <c r="G36" s="46"/>
      <c r="H36" s="46"/>
      <c r="I36" s="46"/>
      <c r="J36" s="109">
        <f t="shared" si="2"/>
        <v>0</v>
      </c>
      <c r="K36" s="2">
        <v>10</v>
      </c>
      <c r="L36" s="23">
        <f t="shared" si="0"/>
        <v>10</v>
      </c>
      <c r="M36" s="48">
        <f t="shared" si="1"/>
        <v>0</v>
      </c>
      <c r="O36" s="46"/>
      <c r="P36" s="46"/>
      <c r="Q36" s="46"/>
      <c r="R36" s="46"/>
      <c r="S36" s="46"/>
      <c r="T36" s="46"/>
      <c r="U36" s="46"/>
      <c r="V36" s="46"/>
    </row>
    <row r="37" spans="1:22" s="47" customFormat="1">
      <c r="A37" s="108">
        <v>40584</v>
      </c>
      <c r="B37" s="46"/>
      <c r="C37" s="46"/>
      <c r="D37" s="46"/>
      <c r="E37" s="46"/>
      <c r="F37" s="46"/>
      <c r="G37" s="46"/>
      <c r="H37" s="46"/>
      <c r="I37" s="46"/>
      <c r="J37" s="109">
        <f t="shared" si="2"/>
        <v>0</v>
      </c>
      <c r="K37" s="2">
        <v>10</v>
      </c>
      <c r="L37" s="23">
        <f t="shared" si="0"/>
        <v>10</v>
      </c>
      <c r="M37" s="48">
        <f t="shared" si="1"/>
        <v>0</v>
      </c>
      <c r="O37" s="46"/>
      <c r="P37" s="46"/>
      <c r="Q37" s="46"/>
      <c r="R37" s="46"/>
      <c r="S37" s="46"/>
      <c r="T37" s="46"/>
      <c r="U37" s="46"/>
      <c r="V37" s="46"/>
    </row>
    <row r="38" spans="1:22" s="47" customFormat="1">
      <c r="A38" s="108">
        <v>40585</v>
      </c>
      <c r="B38" s="46"/>
      <c r="C38" s="46"/>
      <c r="D38" s="46"/>
      <c r="E38" s="46"/>
      <c r="F38" s="46"/>
      <c r="G38" s="46"/>
      <c r="H38" s="46"/>
      <c r="I38" s="46"/>
      <c r="J38" s="109">
        <f t="shared" si="2"/>
        <v>0</v>
      </c>
      <c r="K38" s="2">
        <v>10</v>
      </c>
      <c r="L38" s="23">
        <f t="shared" si="0"/>
        <v>10</v>
      </c>
      <c r="M38" s="48">
        <f t="shared" si="1"/>
        <v>0</v>
      </c>
      <c r="O38" s="46"/>
      <c r="P38" s="46"/>
      <c r="Q38" s="46"/>
      <c r="R38" s="46"/>
      <c r="S38" s="46"/>
      <c r="T38" s="46"/>
      <c r="U38" s="46"/>
      <c r="V38" s="46"/>
    </row>
    <row r="39" spans="1:22" s="47" customFormat="1">
      <c r="A39" s="108">
        <v>40586</v>
      </c>
      <c r="B39" s="46"/>
      <c r="C39" s="46"/>
      <c r="D39" s="46"/>
      <c r="E39" s="46"/>
      <c r="F39" s="46"/>
      <c r="G39" s="46"/>
      <c r="H39" s="46"/>
      <c r="I39" s="46"/>
      <c r="J39" s="109">
        <f t="shared" si="2"/>
        <v>0</v>
      </c>
      <c r="K39" s="2">
        <v>10</v>
      </c>
      <c r="L39" s="23">
        <f t="shared" si="0"/>
        <v>10</v>
      </c>
      <c r="M39" s="48">
        <f t="shared" si="1"/>
        <v>0</v>
      </c>
      <c r="O39" s="46"/>
      <c r="P39" s="46"/>
      <c r="Q39" s="46"/>
      <c r="R39" s="46"/>
      <c r="S39" s="46"/>
      <c r="T39" s="46"/>
      <c r="U39" s="46"/>
      <c r="V39" s="46"/>
    </row>
    <row r="40" spans="1:22" s="47" customFormat="1">
      <c r="A40" s="108">
        <v>40587</v>
      </c>
      <c r="B40" s="46"/>
      <c r="C40" s="46"/>
      <c r="D40" s="46"/>
      <c r="E40" s="46"/>
      <c r="F40" s="46"/>
      <c r="G40" s="46"/>
      <c r="H40" s="46"/>
      <c r="I40" s="46"/>
      <c r="J40" s="109">
        <f t="shared" si="2"/>
        <v>0</v>
      </c>
      <c r="K40" s="2">
        <v>10</v>
      </c>
      <c r="L40" s="23">
        <f t="shared" si="0"/>
        <v>10</v>
      </c>
      <c r="M40" s="48">
        <f t="shared" si="1"/>
        <v>0</v>
      </c>
      <c r="O40" s="47" t="s">
        <v>153</v>
      </c>
      <c r="P40" s="47" t="s">
        <v>49</v>
      </c>
      <c r="Q40" s="47" t="s">
        <v>154</v>
      </c>
      <c r="R40" s="47" t="s">
        <v>167</v>
      </c>
      <c r="S40" s="47" t="s">
        <v>152</v>
      </c>
      <c r="T40" s="47" t="s">
        <v>58</v>
      </c>
      <c r="U40" s="47" t="s">
        <v>74</v>
      </c>
      <c r="V40" s="47" t="s">
        <v>75</v>
      </c>
    </row>
    <row r="41" spans="1:22" s="47" customFormat="1">
      <c r="A41" s="108">
        <v>40588</v>
      </c>
      <c r="B41" s="46"/>
      <c r="C41" s="46"/>
      <c r="D41" s="46"/>
      <c r="E41" s="46"/>
      <c r="F41" s="46"/>
      <c r="G41" s="46"/>
      <c r="H41" s="46"/>
      <c r="I41" s="46"/>
      <c r="J41" s="109">
        <f t="shared" si="2"/>
        <v>0</v>
      </c>
      <c r="K41" s="2">
        <v>10</v>
      </c>
      <c r="L41" s="23">
        <f t="shared" si="0"/>
        <v>10</v>
      </c>
      <c r="M41" s="48">
        <f t="shared" si="1"/>
        <v>0</v>
      </c>
      <c r="O41" s="46"/>
      <c r="P41" s="46"/>
      <c r="Q41" s="46"/>
      <c r="R41" s="46"/>
      <c r="S41" s="46"/>
      <c r="T41" s="46"/>
      <c r="U41" s="46"/>
      <c r="V41" s="46"/>
    </row>
    <row r="42" spans="1:22" s="47" customFormat="1">
      <c r="A42" s="108">
        <v>40589</v>
      </c>
      <c r="B42" s="46"/>
      <c r="C42" s="46"/>
      <c r="D42" s="46"/>
      <c r="E42" s="46"/>
      <c r="F42" s="46"/>
      <c r="G42" s="46"/>
      <c r="H42" s="46"/>
      <c r="I42" s="46"/>
      <c r="J42" s="109">
        <f t="shared" si="2"/>
        <v>0</v>
      </c>
      <c r="K42" s="2">
        <v>10</v>
      </c>
      <c r="L42" s="23">
        <f t="shared" si="0"/>
        <v>10</v>
      </c>
      <c r="M42" s="48">
        <f t="shared" si="1"/>
        <v>0</v>
      </c>
      <c r="O42" s="46"/>
      <c r="P42" s="46"/>
      <c r="Q42" s="46"/>
      <c r="R42" s="46"/>
      <c r="S42" s="46"/>
      <c r="T42" s="46"/>
      <c r="U42" s="46"/>
      <c r="V42" s="46"/>
    </row>
    <row r="43" spans="1:22" s="47" customFormat="1">
      <c r="A43" s="108">
        <v>40590</v>
      </c>
      <c r="B43" s="46"/>
      <c r="C43" s="46"/>
      <c r="D43" s="46"/>
      <c r="E43" s="46"/>
      <c r="F43" s="46"/>
      <c r="G43" s="46"/>
      <c r="H43" s="46"/>
      <c r="I43" s="46"/>
      <c r="J43" s="109">
        <f t="shared" si="2"/>
        <v>0</v>
      </c>
      <c r="K43" s="2">
        <v>10</v>
      </c>
      <c r="L43" s="23">
        <f t="shared" si="0"/>
        <v>10</v>
      </c>
      <c r="M43" s="48">
        <f t="shared" si="1"/>
        <v>0</v>
      </c>
      <c r="O43" s="46"/>
      <c r="P43" s="46"/>
      <c r="Q43" s="46"/>
      <c r="R43" s="46"/>
      <c r="S43" s="46"/>
      <c r="T43" s="46"/>
      <c r="U43" s="46"/>
      <c r="V43" s="46"/>
    </row>
    <row r="44" spans="1:22" s="47" customFormat="1">
      <c r="A44" s="108">
        <v>40591</v>
      </c>
      <c r="B44" s="46"/>
      <c r="C44" s="46"/>
      <c r="D44" s="46"/>
      <c r="E44" s="46"/>
      <c r="F44" s="46"/>
      <c r="G44" s="46"/>
      <c r="H44" s="46"/>
      <c r="I44" s="46"/>
      <c r="J44" s="109">
        <f t="shared" si="2"/>
        <v>0</v>
      </c>
      <c r="K44" s="2">
        <v>10</v>
      </c>
      <c r="L44" s="23">
        <f t="shared" si="0"/>
        <v>10</v>
      </c>
      <c r="M44" s="48">
        <f t="shared" si="1"/>
        <v>0</v>
      </c>
      <c r="O44" s="46"/>
      <c r="P44" s="46"/>
      <c r="Q44" s="46"/>
      <c r="R44" s="46"/>
      <c r="S44" s="46"/>
      <c r="T44" s="46"/>
      <c r="U44" s="46"/>
      <c r="V44" s="46"/>
    </row>
    <row r="45" spans="1:22" s="47" customFormat="1">
      <c r="A45" s="108">
        <v>40592</v>
      </c>
      <c r="B45" s="46"/>
      <c r="C45" s="46"/>
      <c r="D45" s="46"/>
      <c r="E45" s="46"/>
      <c r="F45" s="46"/>
      <c r="G45" s="46"/>
      <c r="H45" s="46"/>
      <c r="I45" s="46"/>
      <c r="J45" s="109">
        <f t="shared" si="2"/>
        <v>0</v>
      </c>
      <c r="K45" s="2">
        <v>10</v>
      </c>
      <c r="L45" s="23">
        <f t="shared" si="0"/>
        <v>10</v>
      </c>
      <c r="M45" s="48">
        <f t="shared" si="1"/>
        <v>0</v>
      </c>
      <c r="O45" s="46"/>
      <c r="P45" s="46"/>
      <c r="Q45" s="46"/>
      <c r="R45" s="46"/>
      <c r="S45" s="46"/>
      <c r="T45" s="46"/>
      <c r="U45" s="46"/>
      <c r="V45" s="46"/>
    </row>
    <row r="46" spans="1:22" s="47" customFormat="1">
      <c r="A46" s="108">
        <v>40593</v>
      </c>
      <c r="B46" s="46"/>
      <c r="C46" s="46"/>
      <c r="D46" s="46"/>
      <c r="E46" s="46"/>
      <c r="F46" s="46"/>
      <c r="G46" s="46"/>
      <c r="H46" s="46"/>
      <c r="I46" s="46"/>
      <c r="J46" s="109">
        <f t="shared" si="2"/>
        <v>0</v>
      </c>
      <c r="K46" s="2">
        <v>10</v>
      </c>
      <c r="L46" s="23">
        <f t="shared" si="0"/>
        <v>10</v>
      </c>
      <c r="M46" s="48">
        <f t="shared" si="1"/>
        <v>0</v>
      </c>
      <c r="O46" s="46"/>
      <c r="P46" s="46"/>
      <c r="Q46" s="46"/>
      <c r="R46" s="46"/>
      <c r="S46" s="46"/>
      <c r="T46" s="46"/>
      <c r="U46" s="46"/>
      <c r="V46" s="46"/>
    </row>
    <row r="47" spans="1:22" s="47" customFormat="1">
      <c r="A47" s="108">
        <v>40594</v>
      </c>
      <c r="B47" s="46"/>
      <c r="C47" s="46"/>
      <c r="D47" s="46"/>
      <c r="E47" s="46"/>
      <c r="F47" s="46"/>
      <c r="G47" s="46"/>
      <c r="H47" s="46"/>
      <c r="I47" s="46"/>
      <c r="J47" s="109">
        <f t="shared" si="2"/>
        <v>0</v>
      </c>
      <c r="K47" s="2">
        <v>10</v>
      </c>
      <c r="L47" s="23">
        <f t="shared" si="0"/>
        <v>10</v>
      </c>
      <c r="M47" s="48">
        <f t="shared" si="1"/>
        <v>0</v>
      </c>
      <c r="O47" s="46"/>
      <c r="P47" s="46"/>
      <c r="Q47" s="46"/>
      <c r="R47" s="46"/>
      <c r="S47" s="46"/>
      <c r="T47" s="46"/>
      <c r="U47" s="46"/>
      <c r="V47" s="46"/>
    </row>
    <row r="48" spans="1:22" s="47" customFormat="1">
      <c r="A48" s="108">
        <v>40595</v>
      </c>
      <c r="B48" s="46"/>
      <c r="C48" s="46"/>
      <c r="D48" s="46"/>
      <c r="E48" s="46"/>
      <c r="F48" s="46"/>
      <c r="G48" s="46"/>
      <c r="H48" s="46"/>
      <c r="I48" s="46"/>
      <c r="J48" s="109">
        <f t="shared" si="2"/>
        <v>0</v>
      </c>
      <c r="K48" s="2">
        <v>10</v>
      </c>
      <c r="L48" s="23">
        <f t="shared" si="0"/>
        <v>10</v>
      </c>
      <c r="M48" s="48">
        <f t="shared" si="1"/>
        <v>0</v>
      </c>
      <c r="O48" s="46"/>
      <c r="P48" s="46"/>
      <c r="Q48" s="46"/>
      <c r="R48" s="46"/>
      <c r="S48" s="46"/>
      <c r="T48" s="46"/>
      <c r="U48" s="46"/>
      <c r="V48" s="46"/>
    </row>
    <row r="49" spans="1:22" s="47" customFormat="1">
      <c r="A49" s="108">
        <v>40596</v>
      </c>
      <c r="B49" s="46"/>
      <c r="C49" s="46"/>
      <c r="D49" s="46"/>
      <c r="E49" s="46"/>
      <c r="F49" s="46"/>
      <c r="G49" s="46"/>
      <c r="H49" s="46"/>
      <c r="I49" s="46"/>
      <c r="J49" s="109">
        <f t="shared" si="2"/>
        <v>0</v>
      </c>
      <c r="K49" s="2">
        <v>10</v>
      </c>
      <c r="L49" s="23">
        <f t="shared" si="0"/>
        <v>10</v>
      </c>
      <c r="M49" s="48">
        <f t="shared" si="1"/>
        <v>0</v>
      </c>
      <c r="O49" s="46"/>
      <c r="P49" s="46"/>
      <c r="Q49" s="46"/>
      <c r="R49" s="46"/>
      <c r="S49" s="46"/>
      <c r="T49" s="46"/>
      <c r="U49" s="46"/>
      <c r="V49" s="46"/>
    </row>
    <row r="50" spans="1:22" s="47" customFormat="1">
      <c r="A50" s="108">
        <v>40597</v>
      </c>
      <c r="B50" s="46"/>
      <c r="C50" s="46"/>
      <c r="D50" s="46"/>
      <c r="E50" s="46"/>
      <c r="F50" s="46"/>
      <c r="G50" s="46"/>
      <c r="H50" s="46"/>
      <c r="I50" s="46"/>
      <c r="J50" s="109">
        <f t="shared" si="2"/>
        <v>0</v>
      </c>
      <c r="K50" s="2">
        <v>10</v>
      </c>
      <c r="L50" s="23">
        <f t="shared" si="0"/>
        <v>10</v>
      </c>
      <c r="M50" s="48">
        <f t="shared" si="1"/>
        <v>0</v>
      </c>
      <c r="O50" s="46"/>
      <c r="P50" s="46"/>
      <c r="Q50" s="46"/>
      <c r="R50" s="46"/>
      <c r="S50" s="46"/>
      <c r="T50" s="46"/>
      <c r="U50" s="46"/>
      <c r="V50" s="46"/>
    </row>
    <row r="51" spans="1:22" s="47" customFormat="1">
      <c r="A51" s="108">
        <v>40598</v>
      </c>
      <c r="B51" s="46"/>
      <c r="C51" s="46"/>
      <c r="D51" s="46"/>
      <c r="E51" s="46"/>
      <c r="F51" s="46"/>
      <c r="G51" s="46"/>
      <c r="H51" s="46"/>
      <c r="I51" s="46"/>
      <c r="J51" s="109">
        <f t="shared" si="2"/>
        <v>0</v>
      </c>
      <c r="K51" s="2">
        <v>10</v>
      </c>
      <c r="L51" s="23">
        <f t="shared" si="0"/>
        <v>10</v>
      </c>
      <c r="M51" s="48">
        <f t="shared" si="1"/>
        <v>0</v>
      </c>
      <c r="O51" s="46"/>
      <c r="P51" s="46"/>
      <c r="Q51" s="46"/>
      <c r="R51" s="46"/>
      <c r="S51" s="46"/>
      <c r="T51" s="46"/>
      <c r="U51" s="46"/>
      <c r="V51" s="46"/>
    </row>
    <row r="52" spans="1:22" s="47" customFormat="1">
      <c r="A52" s="108">
        <v>40599</v>
      </c>
      <c r="B52" s="46"/>
      <c r="C52" s="46"/>
      <c r="D52" s="46"/>
      <c r="E52" s="46"/>
      <c r="F52" s="46"/>
      <c r="G52" s="46"/>
      <c r="H52" s="46"/>
      <c r="I52" s="46"/>
      <c r="J52" s="109">
        <f t="shared" si="2"/>
        <v>0</v>
      </c>
      <c r="K52" s="2">
        <v>10</v>
      </c>
      <c r="L52" s="23">
        <f t="shared" si="0"/>
        <v>10</v>
      </c>
      <c r="M52" s="48">
        <f t="shared" si="1"/>
        <v>0</v>
      </c>
      <c r="O52" s="46"/>
      <c r="P52" s="46"/>
      <c r="Q52" s="46"/>
      <c r="R52" s="46"/>
      <c r="S52" s="46"/>
      <c r="T52" s="46"/>
      <c r="U52" s="46"/>
      <c r="V52" s="46"/>
    </row>
    <row r="53" spans="1:22" s="47" customFormat="1">
      <c r="A53" s="108">
        <v>40600</v>
      </c>
      <c r="B53" s="46"/>
      <c r="C53" s="46"/>
      <c r="D53" s="46"/>
      <c r="E53" s="46"/>
      <c r="F53" s="46"/>
      <c r="G53" s="46"/>
      <c r="H53" s="46"/>
      <c r="I53" s="46"/>
      <c r="J53" s="109">
        <f t="shared" si="2"/>
        <v>0</v>
      </c>
      <c r="K53" s="2">
        <v>10</v>
      </c>
      <c r="L53" s="23">
        <f t="shared" si="0"/>
        <v>10</v>
      </c>
      <c r="M53" s="48">
        <f t="shared" si="1"/>
        <v>0</v>
      </c>
      <c r="O53" s="46"/>
      <c r="P53" s="46"/>
      <c r="Q53" s="46"/>
      <c r="R53" s="46"/>
      <c r="S53" s="46"/>
      <c r="T53" s="46"/>
      <c r="U53" s="46"/>
      <c r="V53" s="46"/>
    </row>
    <row r="54" spans="1:22" s="47" customFormat="1">
      <c r="A54" s="108">
        <v>40601</v>
      </c>
      <c r="B54" s="46"/>
      <c r="C54" s="46"/>
      <c r="D54" s="46"/>
      <c r="E54" s="46"/>
      <c r="F54" s="46"/>
      <c r="G54" s="46"/>
      <c r="H54" s="46"/>
      <c r="I54" s="46"/>
      <c r="J54" s="109">
        <f t="shared" si="2"/>
        <v>0</v>
      </c>
      <c r="K54" s="2">
        <v>10</v>
      </c>
      <c r="L54" s="23">
        <f t="shared" si="0"/>
        <v>10</v>
      </c>
      <c r="M54" s="48">
        <f t="shared" si="1"/>
        <v>0</v>
      </c>
      <c r="O54" s="46"/>
      <c r="P54" s="46"/>
      <c r="Q54" s="46"/>
      <c r="R54" s="46"/>
      <c r="S54" s="46"/>
      <c r="T54" s="46"/>
      <c r="U54" s="46"/>
      <c r="V54" s="46"/>
    </row>
    <row r="55" spans="1:22" s="47" customFormat="1">
      <c r="A55" s="108">
        <v>40602</v>
      </c>
      <c r="B55" s="46"/>
      <c r="C55" s="46"/>
      <c r="D55" s="46"/>
      <c r="E55" s="46"/>
      <c r="F55" s="46"/>
      <c r="G55" s="46"/>
      <c r="H55" s="46"/>
      <c r="I55" s="46"/>
      <c r="J55" s="109">
        <f t="shared" si="2"/>
        <v>0</v>
      </c>
      <c r="K55" s="2">
        <v>10</v>
      </c>
      <c r="L55" s="23">
        <f t="shared" si="0"/>
        <v>10</v>
      </c>
      <c r="M55" s="48">
        <f t="shared" si="1"/>
        <v>0</v>
      </c>
      <c r="O55" s="46"/>
      <c r="P55" s="46"/>
      <c r="Q55" s="46"/>
      <c r="R55" s="46"/>
      <c r="S55" s="46"/>
      <c r="T55" s="46"/>
      <c r="U55" s="46"/>
      <c r="V55" s="46"/>
    </row>
    <row r="56" spans="1:22" s="47" customFormat="1">
      <c r="A56" s="108">
        <v>40603</v>
      </c>
      <c r="B56" s="46"/>
      <c r="C56" s="46"/>
      <c r="D56" s="46"/>
      <c r="E56" s="46"/>
      <c r="F56" s="46"/>
      <c r="G56" s="46"/>
      <c r="H56" s="46"/>
      <c r="I56" s="46"/>
      <c r="J56" s="109">
        <f t="shared" si="2"/>
        <v>0</v>
      </c>
      <c r="K56" s="2">
        <v>10</v>
      </c>
      <c r="L56" s="23">
        <f t="shared" si="0"/>
        <v>10</v>
      </c>
      <c r="M56" s="48">
        <f t="shared" si="1"/>
        <v>0</v>
      </c>
      <c r="O56" s="46"/>
      <c r="P56" s="46"/>
      <c r="Q56" s="46"/>
      <c r="R56" s="46"/>
      <c r="S56" s="46"/>
      <c r="T56" s="46"/>
      <c r="U56" s="46"/>
      <c r="V56" s="46"/>
    </row>
    <row r="57" spans="1:22" s="47" customFormat="1">
      <c r="A57" s="108">
        <v>40604</v>
      </c>
      <c r="B57" s="46"/>
      <c r="C57" s="46"/>
      <c r="D57" s="46"/>
      <c r="E57" s="46"/>
      <c r="F57" s="46"/>
      <c r="G57" s="46"/>
      <c r="H57" s="46"/>
      <c r="I57" s="46"/>
      <c r="J57" s="109">
        <f t="shared" si="2"/>
        <v>0</v>
      </c>
      <c r="K57" s="2">
        <v>10</v>
      </c>
      <c r="L57" s="23">
        <f t="shared" si="0"/>
        <v>10</v>
      </c>
      <c r="M57" s="48">
        <f t="shared" si="1"/>
        <v>0</v>
      </c>
      <c r="O57" s="46"/>
      <c r="P57" s="46"/>
      <c r="Q57" s="46"/>
      <c r="R57" s="46"/>
      <c r="S57" s="46"/>
      <c r="T57" s="46"/>
      <c r="U57" s="46"/>
      <c r="V57" s="46"/>
    </row>
    <row r="58" spans="1:22" s="47" customFormat="1">
      <c r="A58" s="108">
        <v>40605</v>
      </c>
      <c r="B58" s="46"/>
      <c r="C58" s="46"/>
      <c r="D58" s="46"/>
      <c r="E58" s="46"/>
      <c r="F58" s="46"/>
      <c r="G58" s="46"/>
      <c r="H58" s="46"/>
      <c r="I58" s="46"/>
      <c r="J58" s="109">
        <f t="shared" ref="J55:J95" si="3">SUM(B58:I58)</f>
        <v>0</v>
      </c>
      <c r="K58" s="2">
        <v>10</v>
      </c>
      <c r="L58" s="23">
        <f t="shared" si="0"/>
        <v>10</v>
      </c>
      <c r="M58" s="48">
        <f t="shared" si="1"/>
        <v>0</v>
      </c>
      <c r="O58" s="46"/>
      <c r="P58" s="46"/>
      <c r="Q58" s="46"/>
      <c r="R58" s="46"/>
      <c r="S58" s="46"/>
      <c r="T58" s="46"/>
      <c r="U58" s="46"/>
      <c r="V58" s="46"/>
    </row>
    <row r="59" spans="1:22" s="47" customFormat="1">
      <c r="A59" s="108">
        <v>40606</v>
      </c>
      <c r="B59" s="46"/>
      <c r="C59" s="46"/>
      <c r="D59" s="46"/>
      <c r="E59" s="46"/>
      <c r="F59" s="46"/>
      <c r="G59" s="46"/>
      <c r="H59" s="46"/>
      <c r="I59" s="46"/>
      <c r="J59" s="109">
        <f t="shared" si="3"/>
        <v>0</v>
      </c>
      <c r="K59" s="2">
        <v>10</v>
      </c>
      <c r="L59" s="23">
        <f t="shared" si="0"/>
        <v>10</v>
      </c>
      <c r="M59" s="48">
        <f t="shared" si="1"/>
        <v>0</v>
      </c>
      <c r="O59" s="46"/>
      <c r="P59" s="46"/>
      <c r="Q59" s="46"/>
      <c r="R59" s="46"/>
      <c r="S59" s="46"/>
      <c r="T59" s="46"/>
      <c r="U59" s="46"/>
      <c r="V59" s="46"/>
    </row>
    <row r="60" spans="1:22" s="47" customFormat="1">
      <c r="A60" s="108">
        <v>40607</v>
      </c>
      <c r="B60" s="46"/>
      <c r="C60" s="46"/>
      <c r="D60" s="46"/>
      <c r="E60" s="46"/>
      <c r="F60" s="46"/>
      <c r="G60" s="46"/>
      <c r="H60" s="46"/>
      <c r="I60" s="46"/>
      <c r="J60" s="109">
        <f t="shared" si="3"/>
        <v>0</v>
      </c>
      <c r="K60" s="2">
        <v>10</v>
      </c>
      <c r="L60" s="23">
        <f t="shared" si="0"/>
        <v>10</v>
      </c>
      <c r="M60" s="48">
        <f t="shared" si="1"/>
        <v>0</v>
      </c>
      <c r="O60" s="46"/>
      <c r="P60" s="46"/>
      <c r="Q60" s="46"/>
      <c r="R60" s="46"/>
      <c r="S60" s="46"/>
      <c r="T60" s="46"/>
      <c r="U60" s="46"/>
      <c r="V60" s="46"/>
    </row>
    <row r="61" spans="1:22" s="47" customFormat="1">
      <c r="A61" s="108">
        <v>40608</v>
      </c>
      <c r="B61" s="46"/>
      <c r="C61" s="46"/>
      <c r="D61" s="46"/>
      <c r="E61" s="46"/>
      <c r="F61" s="46"/>
      <c r="G61" s="46"/>
      <c r="H61" s="46"/>
      <c r="I61" s="46"/>
      <c r="J61" s="109">
        <f t="shared" si="3"/>
        <v>0</v>
      </c>
      <c r="K61" s="2">
        <v>10</v>
      </c>
      <c r="L61" s="23">
        <f t="shared" si="0"/>
        <v>10</v>
      </c>
      <c r="M61" s="48">
        <f t="shared" si="1"/>
        <v>0</v>
      </c>
      <c r="O61" s="46"/>
      <c r="P61" s="46"/>
      <c r="Q61" s="46"/>
      <c r="R61" s="46"/>
      <c r="S61" s="46"/>
      <c r="T61" s="46"/>
      <c r="U61" s="46"/>
      <c r="V61" s="46"/>
    </row>
    <row r="62" spans="1:22" s="47" customFormat="1">
      <c r="A62" s="108">
        <v>40609</v>
      </c>
      <c r="B62" s="46"/>
      <c r="C62" s="46"/>
      <c r="D62" s="46"/>
      <c r="E62" s="46"/>
      <c r="F62" s="46"/>
      <c r="G62" s="46"/>
      <c r="H62" s="46"/>
      <c r="I62" s="46"/>
      <c r="J62" s="109">
        <f t="shared" si="3"/>
        <v>0</v>
      </c>
      <c r="K62" s="2">
        <v>10</v>
      </c>
      <c r="L62" s="23">
        <f t="shared" si="0"/>
        <v>10</v>
      </c>
      <c r="M62" s="48">
        <f t="shared" si="1"/>
        <v>0</v>
      </c>
      <c r="O62" s="46"/>
      <c r="P62" s="46"/>
      <c r="Q62" s="46"/>
      <c r="R62" s="46"/>
      <c r="S62" s="46"/>
      <c r="T62" s="46"/>
      <c r="U62" s="46"/>
      <c r="V62" s="46"/>
    </row>
    <row r="63" spans="1:22" s="47" customFormat="1">
      <c r="A63" s="108">
        <v>40610</v>
      </c>
      <c r="B63" s="46"/>
      <c r="C63" s="46"/>
      <c r="D63" s="46"/>
      <c r="E63" s="46"/>
      <c r="F63" s="46"/>
      <c r="G63" s="46"/>
      <c r="H63" s="46"/>
      <c r="I63" s="46"/>
      <c r="J63" s="109">
        <f t="shared" si="3"/>
        <v>0</v>
      </c>
      <c r="K63" s="2">
        <v>10</v>
      </c>
      <c r="L63" s="23">
        <f t="shared" si="0"/>
        <v>10</v>
      </c>
      <c r="M63" s="48">
        <f t="shared" si="1"/>
        <v>0</v>
      </c>
      <c r="O63" s="46"/>
      <c r="P63" s="46"/>
      <c r="Q63" s="46"/>
      <c r="R63" s="46"/>
      <c r="S63" s="46"/>
      <c r="T63" s="46"/>
      <c r="U63" s="46"/>
      <c r="V63" s="46"/>
    </row>
    <row r="64" spans="1:22" s="47" customFormat="1">
      <c r="A64" s="108">
        <v>40611</v>
      </c>
      <c r="B64" s="46"/>
      <c r="C64" s="46"/>
      <c r="D64" s="46"/>
      <c r="E64" s="46"/>
      <c r="F64" s="72"/>
      <c r="G64" s="46"/>
      <c r="H64" s="46"/>
      <c r="I64" s="46"/>
      <c r="J64" s="109">
        <f t="shared" si="3"/>
        <v>0</v>
      </c>
      <c r="K64" s="2">
        <v>10</v>
      </c>
      <c r="L64" s="23">
        <f t="shared" si="0"/>
        <v>10</v>
      </c>
      <c r="M64" s="48">
        <f t="shared" si="1"/>
        <v>0</v>
      </c>
      <c r="O64" s="46"/>
      <c r="P64" s="46"/>
      <c r="Q64" s="46"/>
      <c r="R64" s="46"/>
      <c r="S64" s="46"/>
      <c r="T64" s="46"/>
      <c r="U64" s="46"/>
      <c r="V64" s="46"/>
    </row>
    <row r="65" spans="1:22" s="47" customFormat="1">
      <c r="A65" s="108">
        <v>40612</v>
      </c>
      <c r="B65" s="46"/>
      <c r="C65" s="46"/>
      <c r="D65" s="46"/>
      <c r="E65" s="46"/>
      <c r="F65" s="46"/>
      <c r="G65" s="46"/>
      <c r="H65" s="46"/>
      <c r="I65" s="46"/>
      <c r="J65" s="109">
        <f t="shared" si="3"/>
        <v>0</v>
      </c>
      <c r="K65" s="2">
        <v>10</v>
      </c>
      <c r="L65" s="23">
        <f t="shared" si="0"/>
        <v>10</v>
      </c>
      <c r="M65" s="48">
        <f t="shared" si="1"/>
        <v>0</v>
      </c>
      <c r="O65" s="46"/>
      <c r="P65" s="46"/>
      <c r="Q65" s="46"/>
      <c r="R65" s="46"/>
      <c r="S65" s="46"/>
      <c r="T65" s="46"/>
      <c r="U65" s="46"/>
      <c r="V65" s="46"/>
    </row>
    <row r="66" spans="1:22" s="47" customFormat="1">
      <c r="A66" s="108">
        <v>40613</v>
      </c>
      <c r="B66" s="46"/>
      <c r="C66" s="46"/>
      <c r="D66" s="46"/>
      <c r="E66" s="46"/>
      <c r="F66" s="46"/>
      <c r="G66" s="46"/>
      <c r="H66" s="46"/>
      <c r="I66" s="46"/>
      <c r="J66" s="109">
        <f t="shared" si="3"/>
        <v>0</v>
      </c>
      <c r="K66" s="2">
        <v>10</v>
      </c>
      <c r="L66" s="23">
        <f t="shared" ref="L66:L105" si="4">+K66-J66</f>
        <v>10</v>
      </c>
      <c r="M66" s="48">
        <f t="shared" si="1"/>
        <v>0</v>
      </c>
      <c r="O66" s="46"/>
      <c r="P66" s="46"/>
      <c r="Q66" s="46"/>
      <c r="R66" s="46"/>
      <c r="S66" s="46"/>
      <c r="T66" s="46"/>
      <c r="U66" s="46"/>
      <c r="V66" s="46"/>
    </row>
    <row r="67" spans="1:22" s="47" customFormat="1">
      <c r="A67" s="108">
        <v>40614</v>
      </c>
      <c r="B67" s="46"/>
      <c r="C67" s="46"/>
      <c r="D67" s="46"/>
      <c r="E67" s="46"/>
      <c r="F67" s="46"/>
      <c r="G67" s="46"/>
      <c r="H67" s="46"/>
      <c r="I67" s="46"/>
      <c r="J67" s="109">
        <f t="shared" si="3"/>
        <v>0</v>
      </c>
      <c r="K67" s="2">
        <v>10</v>
      </c>
      <c r="L67" s="23">
        <f t="shared" si="4"/>
        <v>10</v>
      </c>
      <c r="M67" s="48">
        <f t="shared" ref="M67:M105" si="5">J67/K67</f>
        <v>0</v>
      </c>
      <c r="O67" s="46"/>
      <c r="P67" s="46"/>
      <c r="Q67" s="46"/>
      <c r="R67" s="46"/>
      <c r="S67" s="46"/>
      <c r="T67" s="46"/>
      <c r="U67" s="46"/>
      <c r="V67" s="46"/>
    </row>
    <row r="68" spans="1:22" s="47" customFormat="1">
      <c r="A68" s="108">
        <v>40615</v>
      </c>
      <c r="B68" s="46"/>
      <c r="C68" s="46"/>
      <c r="D68" s="46"/>
      <c r="E68" s="46"/>
      <c r="F68" s="46"/>
      <c r="G68" s="46"/>
      <c r="H68" s="46"/>
      <c r="I68" s="46"/>
      <c r="J68" s="109">
        <f t="shared" si="3"/>
        <v>0</v>
      </c>
      <c r="K68" s="2">
        <v>10</v>
      </c>
      <c r="L68" s="23">
        <f t="shared" si="4"/>
        <v>10</v>
      </c>
      <c r="M68" s="48">
        <f t="shared" si="5"/>
        <v>0</v>
      </c>
      <c r="O68" s="46"/>
      <c r="P68" s="46"/>
      <c r="Q68" s="46"/>
      <c r="R68" s="46"/>
      <c r="S68" s="46"/>
      <c r="T68" s="46"/>
      <c r="U68" s="46"/>
      <c r="V68" s="46"/>
    </row>
    <row r="69" spans="1:22" s="47" customFormat="1">
      <c r="A69" s="108">
        <v>40616</v>
      </c>
      <c r="B69" s="46"/>
      <c r="C69" s="46"/>
      <c r="D69" s="46"/>
      <c r="E69" s="46"/>
      <c r="F69" s="46"/>
      <c r="G69" s="46"/>
      <c r="H69" s="46"/>
      <c r="I69" s="46"/>
      <c r="J69" s="109">
        <f t="shared" si="3"/>
        <v>0</v>
      </c>
      <c r="K69" s="2">
        <v>10</v>
      </c>
      <c r="L69" s="23">
        <f t="shared" si="4"/>
        <v>10</v>
      </c>
      <c r="M69" s="48">
        <f t="shared" si="5"/>
        <v>0</v>
      </c>
      <c r="O69" s="46"/>
      <c r="P69" s="46"/>
      <c r="Q69" s="46"/>
      <c r="R69" s="46"/>
      <c r="S69" s="46"/>
      <c r="T69" s="46"/>
      <c r="U69" s="46"/>
      <c r="V69" s="46"/>
    </row>
    <row r="70" spans="1:22" s="47" customFormat="1">
      <c r="A70" s="108">
        <v>40617</v>
      </c>
      <c r="B70" s="46"/>
      <c r="C70" s="46"/>
      <c r="D70" s="46"/>
      <c r="E70" s="46"/>
      <c r="F70" s="46"/>
      <c r="G70" s="46"/>
      <c r="H70" s="46"/>
      <c r="I70" s="46"/>
      <c r="J70" s="109">
        <f t="shared" si="3"/>
        <v>0</v>
      </c>
      <c r="K70" s="2">
        <v>10</v>
      </c>
      <c r="L70" s="23">
        <f t="shared" si="4"/>
        <v>10</v>
      </c>
      <c r="M70" s="48">
        <f t="shared" si="5"/>
        <v>0</v>
      </c>
      <c r="O70" s="46"/>
      <c r="U70" s="46"/>
      <c r="V70" s="46"/>
    </row>
    <row r="71" spans="1:22" s="47" customFormat="1">
      <c r="A71" s="108">
        <v>40618</v>
      </c>
      <c r="B71" s="46"/>
      <c r="C71" s="46"/>
      <c r="D71" s="46"/>
      <c r="E71" s="46"/>
      <c r="F71" s="46"/>
      <c r="G71" s="46"/>
      <c r="H71" s="46"/>
      <c r="I71" s="46"/>
      <c r="J71" s="109">
        <f t="shared" si="3"/>
        <v>0</v>
      </c>
      <c r="K71" s="2">
        <v>10</v>
      </c>
      <c r="L71" s="23">
        <f t="shared" si="4"/>
        <v>10</v>
      </c>
      <c r="M71" s="48">
        <f t="shared" si="5"/>
        <v>0</v>
      </c>
      <c r="O71" s="46"/>
      <c r="P71" s="46"/>
      <c r="Q71" s="62"/>
      <c r="R71" s="46"/>
      <c r="S71" s="46"/>
      <c r="T71" s="46"/>
      <c r="U71" s="46"/>
      <c r="V71" s="46"/>
    </row>
    <row r="72" spans="1:22">
      <c r="A72" s="6">
        <v>40619</v>
      </c>
      <c r="B72" s="46"/>
      <c r="C72" s="46"/>
      <c r="D72" s="46"/>
      <c r="E72" s="46"/>
      <c r="F72" s="46"/>
      <c r="G72" s="46"/>
      <c r="H72" s="46"/>
      <c r="I72" s="46"/>
      <c r="J72" s="40">
        <f t="shared" si="3"/>
        <v>0</v>
      </c>
      <c r="K72" s="2">
        <v>10</v>
      </c>
      <c r="L72" s="23">
        <f t="shared" si="4"/>
        <v>10</v>
      </c>
      <c r="M72" s="48">
        <f t="shared" si="5"/>
        <v>0</v>
      </c>
      <c r="O72" s="46"/>
      <c r="P72" s="46"/>
      <c r="Q72" s="62"/>
      <c r="R72" s="46"/>
      <c r="S72" s="46"/>
      <c r="T72" s="46"/>
      <c r="U72" s="46"/>
      <c r="V72" s="46"/>
    </row>
    <row r="73" spans="1:22">
      <c r="A73" s="6">
        <v>40620</v>
      </c>
      <c r="B73" s="46"/>
      <c r="C73" s="46"/>
      <c r="D73" s="46"/>
      <c r="E73" s="46"/>
      <c r="F73" s="46"/>
      <c r="G73" s="46"/>
      <c r="H73" s="46"/>
      <c r="I73" s="46"/>
      <c r="J73" s="40">
        <f t="shared" si="3"/>
        <v>0</v>
      </c>
      <c r="K73" s="2">
        <v>10</v>
      </c>
      <c r="L73" s="23">
        <f t="shared" si="4"/>
        <v>10</v>
      </c>
      <c r="M73" s="48">
        <f t="shared" si="5"/>
        <v>0</v>
      </c>
      <c r="O73" s="46"/>
      <c r="P73" s="46"/>
      <c r="Q73" s="62"/>
      <c r="R73" s="46"/>
      <c r="S73" s="46"/>
      <c r="T73" s="46"/>
      <c r="U73" s="46"/>
      <c r="V73" s="46"/>
    </row>
    <row r="74" spans="1:22">
      <c r="A74" s="6">
        <v>40621</v>
      </c>
      <c r="B74" s="46"/>
      <c r="C74" s="46"/>
      <c r="D74" s="46"/>
      <c r="E74" s="46"/>
      <c r="F74" s="46"/>
      <c r="G74" s="46"/>
      <c r="H74" s="46"/>
      <c r="I74" s="46"/>
      <c r="J74" s="40">
        <f t="shared" si="3"/>
        <v>0</v>
      </c>
      <c r="K74" s="2">
        <v>10</v>
      </c>
      <c r="L74" s="23">
        <f t="shared" si="4"/>
        <v>10</v>
      </c>
      <c r="M74" s="48">
        <f t="shared" si="5"/>
        <v>0</v>
      </c>
      <c r="O74" s="46"/>
      <c r="P74" s="46"/>
      <c r="Q74" s="62"/>
      <c r="R74" s="46"/>
      <c r="S74" s="46"/>
      <c r="T74" s="46"/>
      <c r="U74" s="46"/>
      <c r="V74" s="46"/>
    </row>
    <row r="75" spans="1:22">
      <c r="A75" s="6">
        <v>40622</v>
      </c>
      <c r="B75" s="46"/>
      <c r="C75" s="46"/>
      <c r="D75" s="46"/>
      <c r="E75" s="46"/>
      <c r="F75" s="46"/>
      <c r="G75" s="46"/>
      <c r="H75" s="46"/>
      <c r="I75" s="46"/>
      <c r="J75" s="40">
        <f t="shared" si="3"/>
        <v>0</v>
      </c>
      <c r="K75" s="2">
        <v>10</v>
      </c>
      <c r="L75" s="23">
        <f t="shared" si="4"/>
        <v>10</v>
      </c>
      <c r="M75" s="48">
        <f t="shared" si="5"/>
        <v>0</v>
      </c>
      <c r="O75" s="46"/>
      <c r="P75" s="46"/>
      <c r="Q75" s="62"/>
      <c r="R75" s="46"/>
      <c r="S75" s="46"/>
      <c r="T75" s="46"/>
      <c r="U75" s="46"/>
      <c r="V75" s="46"/>
    </row>
    <row r="76" spans="1:22">
      <c r="A76" s="6">
        <v>40623</v>
      </c>
      <c r="B76" s="46"/>
      <c r="C76" s="46"/>
      <c r="D76" s="46"/>
      <c r="E76" s="46"/>
      <c r="F76" s="46"/>
      <c r="G76" s="46"/>
      <c r="H76" s="46"/>
      <c r="I76" s="46"/>
      <c r="J76" s="40">
        <f t="shared" si="3"/>
        <v>0</v>
      </c>
      <c r="K76" s="2">
        <v>10</v>
      </c>
      <c r="L76" s="23">
        <f t="shared" si="4"/>
        <v>10</v>
      </c>
      <c r="M76" s="48">
        <f t="shared" si="5"/>
        <v>0</v>
      </c>
      <c r="O76" s="46"/>
      <c r="P76" s="46"/>
      <c r="Q76" s="62"/>
      <c r="R76" s="46"/>
      <c r="S76" s="46"/>
      <c r="T76" s="46"/>
      <c r="U76" s="46"/>
      <c r="V76" s="46"/>
    </row>
    <row r="77" spans="1:22">
      <c r="A77" s="6">
        <v>40624</v>
      </c>
      <c r="B77" s="46"/>
      <c r="C77" s="46"/>
      <c r="D77" s="46"/>
      <c r="E77" s="46"/>
      <c r="F77" s="46"/>
      <c r="G77" s="46"/>
      <c r="H77" s="46"/>
      <c r="I77" s="46"/>
      <c r="J77" s="40">
        <f t="shared" si="3"/>
        <v>0</v>
      </c>
      <c r="K77" s="2">
        <v>10</v>
      </c>
      <c r="L77" s="23">
        <f t="shared" si="4"/>
        <v>10</v>
      </c>
      <c r="M77" s="48">
        <f t="shared" si="5"/>
        <v>0</v>
      </c>
      <c r="O77" s="46"/>
      <c r="P77" s="46"/>
      <c r="Q77" s="62"/>
      <c r="R77" s="46"/>
      <c r="S77" s="46"/>
      <c r="T77" s="46"/>
      <c r="U77" s="46"/>
      <c r="V77" s="46"/>
    </row>
    <row r="78" spans="1:22">
      <c r="A78" s="6">
        <v>40625</v>
      </c>
      <c r="B78" s="46"/>
      <c r="C78" s="46"/>
      <c r="D78" s="46"/>
      <c r="E78" s="46"/>
      <c r="F78" s="46"/>
      <c r="G78" s="46"/>
      <c r="H78" s="46"/>
      <c r="I78" s="46"/>
      <c r="J78" s="40">
        <f t="shared" si="3"/>
        <v>0</v>
      </c>
      <c r="K78" s="2">
        <v>10</v>
      </c>
      <c r="L78" s="23">
        <f t="shared" si="4"/>
        <v>10</v>
      </c>
      <c r="M78" s="48">
        <f t="shared" si="5"/>
        <v>0</v>
      </c>
      <c r="O78" s="46"/>
      <c r="P78" s="46"/>
      <c r="Q78" s="62"/>
      <c r="R78" s="46"/>
      <c r="S78" s="46"/>
      <c r="T78" s="46"/>
      <c r="U78" s="46"/>
      <c r="V78" s="46"/>
    </row>
    <row r="79" spans="1:22">
      <c r="A79" s="6">
        <v>40626</v>
      </c>
      <c r="B79" s="46"/>
      <c r="C79" s="46"/>
      <c r="D79" s="46"/>
      <c r="E79" s="46"/>
      <c r="F79" s="46"/>
      <c r="G79" s="46"/>
      <c r="H79" s="46"/>
      <c r="I79" s="46"/>
      <c r="J79" s="40">
        <f t="shared" si="3"/>
        <v>0</v>
      </c>
      <c r="K79" s="2">
        <v>10</v>
      </c>
      <c r="L79" s="23">
        <f t="shared" si="4"/>
        <v>10</v>
      </c>
      <c r="M79" s="48">
        <f t="shared" si="5"/>
        <v>0</v>
      </c>
      <c r="O79" s="46"/>
      <c r="P79" s="46"/>
      <c r="Q79" s="62"/>
      <c r="R79" s="46"/>
      <c r="S79" s="46"/>
      <c r="T79" s="46"/>
      <c r="U79" s="46"/>
      <c r="V79" s="46"/>
    </row>
    <row r="80" spans="1:22">
      <c r="A80" s="6">
        <v>40627</v>
      </c>
      <c r="B80" s="46"/>
      <c r="C80" s="46"/>
      <c r="D80" s="46"/>
      <c r="E80" s="46"/>
      <c r="F80" s="46"/>
      <c r="G80" s="46"/>
      <c r="H80" s="46"/>
      <c r="I80" s="46"/>
      <c r="J80" s="40">
        <f t="shared" si="3"/>
        <v>0</v>
      </c>
      <c r="K80" s="2">
        <v>10</v>
      </c>
      <c r="L80" s="23">
        <f t="shared" si="4"/>
        <v>10</v>
      </c>
      <c r="M80" s="48">
        <f t="shared" si="5"/>
        <v>0</v>
      </c>
      <c r="O80" s="46"/>
      <c r="P80" s="46"/>
      <c r="Q80" s="62"/>
      <c r="R80" s="46"/>
      <c r="S80" s="46"/>
      <c r="T80" s="46"/>
      <c r="U80" s="46"/>
      <c r="V80" s="46"/>
    </row>
    <row r="81" spans="1:22">
      <c r="A81" s="6">
        <v>40628</v>
      </c>
      <c r="B81" s="46"/>
      <c r="C81" s="46"/>
      <c r="D81" s="46"/>
      <c r="E81" s="46"/>
      <c r="F81" s="46"/>
      <c r="G81" s="46"/>
      <c r="H81" s="46"/>
      <c r="I81" s="46"/>
      <c r="J81" s="40">
        <f t="shared" si="3"/>
        <v>0</v>
      </c>
      <c r="K81" s="2">
        <v>10</v>
      </c>
      <c r="L81" s="23">
        <f t="shared" si="4"/>
        <v>10</v>
      </c>
      <c r="M81" s="48">
        <f t="shared" si="5"/>
        <v>0</v>
      </c>
      <c r="O81" s="46"/>
      <c r="P81" s="46"/>
      <c r="Q81" s="62"/>
      <c r="R81" s="46"/>
      <c r="S81" s="46"/>
      <c r="T81" s="46"/>
      <c r="U81" s="46"/>
      <c r="V81" s="46"/>
    </row>
    <row r="82" spans="1:22">
      <c r="A82" s="6">
        <v>40629</v>
      </c>
      <c r="B82" s="46"/>
      <c r="C82" s="46"/>
      <c r="D82" s="46"/>
      <c r="E82" s="46"/>
      <c r="F82" s="46"/>
      <c r="G82" s="46"/>
      <c r="H82" s="46"/>
      <c r="I82" s="46"/>
      <c r="J82" s="40">
        <f t="shared" si="3"/>
        <v>0</v>
      </c>
      <c r="K82" s="2">
        <v>10</v>
      </c>
      <c r="L82" s="23">
        <f t="shared" si="4"/>
        <v>10</v>
      </c>
      <c r="M82" s="48">
        <f t="shared" si="5"/>
        <v>0</v>
      </c>
      <c r="O82" s="46"/>
      <c r="P82" s="46"/>
      <c r="Q82" s="62"/>
      <c r="R82" s="46"/>
      <c r="S82" s="46"/>
      <c r="T82" s="46"/>
      <c r="U82" s="46"/>
      <c r="V82" s="46"/>
    </row>
    <row r="83" spans="1:22">
      <c r="A83" s="6">
        <v>40630</v>
      </c>
      <c r="B83" s="46"/>
      <c r="C83" s="46"/>
      <c r="D83" s="46"/>
      <c r="E83" s="46"/>
      <c r="F83" s="46"/>
      <c r="G83" s="46"/>
      <c r="H83" s="46"/>
      <c r="I83" s="46"/>
      <c r="J83" s="40">
        <f t="shared" si="3"/>
        <v>0</v>
      </c>
      <c r="K83" s="2">
        <v>10</v>
      </c>
      <c r="L83" s="23">
        <f t="shared" si="4"/>
        <v>10</v>
      </c>
      <c r="M83" s="48">
        <f t="shared" si="5"/>
        <v>0</v>
      </c>
      <c r="O83" s="46"/>
      <c r="P83" s="46"/>
      <c r="Q83" s="62"/>
      <c r="R83" s="46"/>
      <c r="S83" s="46"/>
      <c r="T83" s="46"/>
      <c r="U83" s="46"/>
      <c r="V83" s="46"/>
    </row>
    <row r="84" spans="1:22">
      <c r="A84" s="6">
        <v>40631</v>
      </c>
      <c r="B84" s="46"/>
      <c r="C84" s="46"/>
      <c r="D84" s="46"/>
      <c r="E84" s="46"/>
      <c r="F84" s="46"/>
      <c r="G84" s="46"/>
      <c r="H84" s="46"/>
      <c r="I84" s="46"/>
      <c r="J84" s="40">
        <f t="shared" si="3"/>
        <v>0</v>
      </c>
      <c r="K84" s="2">
        <v>10</v>
      </c>
      <c r="L84" s="23">
        <f t="shared" si="4"/>
        <v>10</v>
      </c>
      <c r="M84" s="48">
        <f t="shared" si="5"/>
        <v>0</v>
      </c>
      <c r="O84" s="46"/>
      <c r="V84" s="46"/>
    </row>
    <row r="85" spans="1:22">
      <c r="A85" s="6">
        <v>40632</v>
      </c>
      <c r="B85" s="46"/>
      <c r="C85" s="46"/>
      <c r="D85" s="46"/>
      <c r="E85" s="46"/>
      <c r="F85" s="46"/>
      <c r="G85" s="46"/>
      <c r="H85" s="46"/>
      <c r="I85" s="46"/>
      <c r="J85" s="40">
        <f t="shared" si="3"/>
        <v>0</v>
      </c>
      <c r="K85" s="2">
        <v>10</v>
      </c>
      <c r="L85" s="23">
        <f t="shared" si="4"/>
        <v>10</v>
      </c>
      <c r="M85" s="48">
        <f t="shared" si="5"/>
        <v>0</v>
      </c>
      <c r="O85" s="46"/>
      <c r="P85" s="46"/>
      <c r="Q85" s="62"/>
      <c r="R85" s="46"/>
      <c r="S85" s="46"/>
      <c r="T85" s="46"/>
      <c r="U85" s="46"/>
      <c r="V85" s="46"/>
    </row>
    <row r="86" spans="1:22">
      <c r="A86" s="6">
        <v>40633</v>
      </c>
      <c r="B86" s="46"/>
      <c r="C86" s="46"/>
      <c r="D86" s="46"/>
      <c r="E86" s="46"/>
      <c r="F86" s="46"/>
      <c r="G86" s="46"/>
      <c r="H86" s="46"/>
      <c r="I86" s="46"/>
      <c r="J86" s="40">
        <f t="shared" si="3"/>
        <v>0</v>
      </c>
      <c r="K86" s="2">
        <v>10</v>
      </c>
      <c r="L86" s="23">
        <f t="shared" si="4"/>
        <v>10</v>
      </c>
      <c r="M86" s="48">
        <f t="shared" si="5"/>
        <v>0</v>
      </c>
      <c r="O86" s="46"/>
      <c r="V86" s="46"/>
    </row>
    <row r="87" spans="1:22">
      <c r="A87" s="6">
        <v>40634</v>
      </c>
      <c r="B87" s="46"/>
      <c r="C87" s="46"/>
      <c r="D87" s="46"/>
      <c r="E87" s="46"/>
      <c r="F87" s="46"/>
      <c r="G87" s="46"/>
      <c r="H87" s="46"/>
      <c r="I87" s="46"/>
      <c r="J87" s="40">
        <f t="shared" si="3"/>
        <v>0</v>
      </c>
      <c r="K87" s="2">
        <v>10</v>
      </c>
      <c r="L87" s="23">
        <f t="shared" si="4"/>
        <v>10</v>
      </c>
      <c r="M87" s="48">
        <f t="shared" si="5"/>
        <v>0</v>
      </c>
      <c r="O87" s="46"/>
      <c r="P87" s="46"/>
      <c r="Q87" s="62"/>
      <c r="R87" s="46"/>
      <c r="S87" s="46"/>
      <c r="T87" s="46"/>
      <c r="U87" s="46"/>
      <c r="V87" s="46"/>
    </row>
    <row r="88" spans="1:22">
      <c r="A88" s="6">
        <v>40635</v>
      </c>
      <c r="B88" s="46"/>
      <c r="C88" s="46"/>
      <c r="D88" s="46"/>
      <c r="E88" s="46"/>
      <c r="F88" s="46"/>
      <c r="G88" s="46"/>
      <c r="H88" s="46"/>
      <c r="I88" s="46"/>
      <c r="J88" s="40">
        <f t="shared" si="3"/>
        <v>0</v>
      </c>
      <c r="K88" s="2">
        <v>10</v>
      </c>
      <c r="L88" s="23">
        <f t="shared" si="4"/>
        <v>10</v>
      </c>
      <c r="M88" s="48">
        <f t="shared" si="5"/>
        <v>0</v>
      </c>
      <c r="O88" s="46"/>
      <c r="P88" s="46"/>
      <c r="Q88" s="62"/>
      <c r="R88" s="46"/>
      <c r="S88" s="46"/>
      <c r="T88" s="46"/>
      <c r="U88" s="46"/>
      <c r="V88" s="46"/>
    </row>
    <row r="89" spans="1:22">
      <c r="A89" s="6">
        <v>40636</v>
      </c>
      <c r="B89" s="46"/>
      <c r="C89" s="46"/>
      <c r="D89" s="46"/>
      <c r="E89" s="46"/>
      <c r="F89" s="46"/>
      <c r="G89" s="46"/>
      <c r="H89" s="46"/>
      <c r="I89" s="46"/>
      <c r="J89" s="40">
        <f t="shared" si="3"/>
        <v>0</v>
      </c>
      <c r="K89" s="2">
        <v>10</v>
      </c>
      <c r="L89" s="23">
        <f t="shared" si="4"/>
        <v>10</v>
      </c>
      <c r="M89" s="48">
        <f t="shared" si="5"/>
        <v>0</v>
      </c>
      <c r="O89" s="46"/>
      <c r="P89" s="46"/>
      <c r="Q89" s="62"/>
      <c r="R89" s="46"/>
      <c r="S89" s="46"/>
      <c r="T89" s="46"/>
      <c r="U89" s="46"/>
      <c r="V89" s="46"/>
    </row>
    <row r="90" spans="1:22">
      <c r="A90" s="6">
        <v>40637</v>
      </c>
      <c r="B90" s="46"/>
      <c r="C90" s="46"/>
      <c r="D90" s="46"/>
      <c r="E90" s="46"/>
      <c r="F90" s="46"/>
      <c r="G90" s="46"/>
      <c r="H90" s="46"/>
      <c r="I90" s="46"/>
      <c r="J90" s="40">
        <f t="shared" si="3"/>
        <v>0</v>
      </c>
      <c r="K90" s="2">
        <v>10</v>
      </c>
      <c r="L90" s="23">
        <f t="shared" si="4"/>
        <v>10</v>
      </c>
      <c r="M90" s="48">
        <f t="shared" si="5"/>
        <v>0</v>
      </c>
      <c r="O90" s="46"/>
      <c r="P90" s="46"/>
      <c r="Q90" s="62"/>
      <c r="R90" s="46"/>
      <c r="S90" s="46"/>
      <c r="T90" s="46"/>
      <c r="U90" s="46"/>
      <c r="V90" s="46"/>
    </row>
    <row r="91" spans="1:22">
      <c r="A91" s="6">
        <v>40638</v>
      </c>
      <c r="B91" s="46"/>
      <c r="C91" s="46"/>
      <c r="D91" s="46"/>
      <c r="E91" s="46"/>
      <c r="F91" s="46"/>
      <c r="G91" s="46"/>
      <c r="H91" s="46"/>
      <c r="I91" s="46"/>
      <c r="J91" s="40">
        <f t="shared" si="3"/>
        <v>0</v>
      </c>
      <c r="K91" s="2">
        <v>10</v>
      </c>
      <c r="L91" s="23">
        <f t="shared" si="4"/>
        <v>10</v>
      </c>
      <c r="M91" s="48">
        <f t="shared" si="5"/>
        <v>0</v>
      </c>
      <c r="O91" s="46"/>
      <c r="P91" s="46"/>
      <c r="Q91" s="62"/>
      <c r="R91" s="46"/>
      <c r="S91" s="46"/>
      <c r="T91" s="46"/>
      <c r="U91" s="46"/>
      <c r="V91" s="46"/>
    </row>
    <row r="92" spans="1:22">
      <c r="A92" s="6">
        <v>40639</v>
      </c>
      <c r="B92" s="46"/>
      <c r="C92" s="46"/>
      <c r="D92" s="46"/>
      <c r="E92" s="46"/>
      <c r="F92" s="46"/>
      <c r="G92" s="46"/>
      <c r="H92" s="46"/>
      <c r="I92" s="46"/>
      <c r="J92" s="40">
        <f t="shared" si="3"/>
        <v>0</v>
      </c>
      <c r="K92" s="2">
        <v>10</v>
      </c>
      <c r="L92" s="23">
        <f t="shared" si="4"/>
        <v>10</v>
      </c>
      <c r="M92" s="48">
        <f t="shared" si="5"/>
        <v>0</v>
      </c>
      <c r="O92" s="46"/>
      <c r="P92" s="46"/>
      <c r="Q92" s="62"/>
      <c r="R92" s="46"/>
      <c r="S92" s="46"/>
      <c r="T92" s="46"/>
      <c r="U92" s="46"/>
      <c r="V92" s="46"/>
    </row>
    <row r="93" spans="1:22">
      <c r="A93" s="6">
        <v>40640</v>
      </c>
      <c r="B93" s="46"/>
      <c r="C93" s="46"/>
      <c r="D93" s="46"/>
      <c r="E93" s="46"/>
      <c r="F93" s="46"/>
      <c r="G93" s="46"/>
      <c r="H93" s="46"/>
      <c r="I93" s="46"/>
      <c r="J93" s="40">
        <f t="shared" si="3"/>
        <v>0</v>
      </c>
      <c r="K93" s="2">
        <v>10</v>
      </c>
      <c r="L93" s="23">
        <f t="shared" si="4"/>
        <v>10</v>
      </c>
      <c r="M93" s="48">
        <f t="shared" si="5"/>
        <v>0</v>
      </c>
      <c r="O93" s="46"/>
      <c r="P93" s="46"/>
      <c r="Q93" s="62"/>
      <c r="R93" s="46"/>
      <c r="S93" s="46"/>
      <c r="T93" s="46"/>
      <c r="U93" s="46"/>
      <c r="V93" s="46"/>
    </row>
    <row r="94" spans="1:22">
      <c r="A94" s="6">
        <v>40641</v>
      </c>
      <c r="B94" s="46"/>
      <c r="C94" s="46"/>
      <c r="D94" s="46"/>
      <c r="E94" s="72"/>
      <c r="F94" s="46"/>
      <c r="G94" s="46"/>
      <c r="H94" s="46"/>
      <c r="I94" s="46"/>
      <c r="J94" s="40">
        <f t="shared" si="3"/>
        <v>0</v>
      </c>
      <c r="K94" s="2">
        <v>10</v>
      </c>
      <c r="L94" s="23">
        <f t="shared" si="4"/>
        <v>10</v>
      </c>
      <c r="M94" s="48">
        <f t="shared" si="5"/>
        <v>0</v>
      </c>
      <c r="O94" s="46"/>
      <c r="P94" s="46"/>
      <c r="Q94" s="62"/>
      <c r="R94" s="46"/>
      <c r="S94" s="46"/>
      <c r="T94" s="46"/>
      <c r="U94" s="46"/>
      <c r="V94" s="46"/>
    </row>
    <row r="95" spans="1:22">
      <c r="A95" s="6">
        <v>40642</v>
      </c>
      <c r="B95" s="46"/>
      <c r="C95" s="46"/>
      <c r="D95" s="46"/>
      <c r="E95" s="46"/>
      <c r="F95" s="46"/>
      <c r="G95" s="46"/>
      <c r="H95" s="46"/>
      <c r="I95" s="46"/>
      <c r="J95" s="40">
        <f>SUM(B95:I95)</f>
        <v>0</v>
      </c>
      <c r="K95" s="2">
        <v>10</v>
      </c>
      <c r="L95" s="23">
        <f t="shared" si="4"/>
        <v>10</v>
      </c>
      <c r="M95" s="48">
        <f t="shared" si="5"/>
        <v>0</v>
      </c>
      <c r="O95" s="46"/>
      <c r="P95" s="46"/>
      <c r="Q95" s="62"/>
      <c r="R95" s="46"/>
      <c r="S95" s="46"/>
      <c r="T95" s="46"/>
      <c r="U95" s="46"/>
      <c r="V95" s="46"/>
    </row>
    <row r="96" spans="1:22">
      <c r="A96" s="6">
        <v>40643</v>
      </c>
      <c r="B96" s="46"/>
      <c r="C96" s="46"/>
      <c r="D96" s="46"/>
      <c r="E96" s="46"/>
      <c r="F96" s="46"/>
      <c r="G96" s="46"/>
      <c r="H96" s="46"/>
      <c r="I96" s="46"/>
      <c r="J96" s="40">
        <f t="shared" ref="J96:J105" si="6">SUM(B96:I96)</f>
        <v>0</v>
      </c>
      <c r="K96" s="2">
        <v>10</v>
      </c>
      <c r="L96" s="23">
        <f t="shared" si="4"/>
        <v>10</v>
      </c>
      <c r="M96" s="48">
        <f t="shared" si="5"/>
        <v>0</v>
      </c>
      <c r="O96" s="46"/>
      <c r="P96" s="46"/>
      <c r="Q96" s="62"/>
      <c r="R96" s="46"/>
      <c r="S96" s="46"/>
      <c r="T96" s="46"/>
      <c r="U96" s="46"/>
      <c r="V96" s="46"/>
    </row>
    <row r="97" spans="1:25">
      <c r="A97" s="6">
        <v>40644</v>
      </c>
      <c r="B97" s="46"/>
      <c r="C97" s="46"/>
      <c r="D97" s="46"/>
      <c r="E97" s="46"/>
      <c r="F97" s="46"/>
      <c r="G97" s="46"/>
      <c r="H97" s="46"/>
      <c r="I97" s="46"/>
      <c r="J97" s="40">
        <f t="shared" si="6"/>
        <v>0</v>
      </c>
      <c r="K97" s="2">
        <v>10</v>
      </c>
      <c r="L97" s="23">
        <f t="shared" si="4"/>
        <v>10</v>
      </c>
      <c r="M97" s="48">
        <f t="shared" si="5"/>
        <v>0</v>
      </c>
      <c r="O97" s="46"/>
      <c r="P97" s="46"/>
      <c r="Q97" s="62"/>
      <c r="R97" s="46"/>
      <c r="S97" s="46"/>
      <c r="T97" s="46"/>
      <c r="U97" s="46"/>
      <c r="V97" s="46"/>
    </row>
    <row r="98" spans="1:25">
      <c r="A98" s="6">
        <v>40645</v>
      </c>
      <c r="B98" s="46"/>
      <c r="C98" s="46"/>
      <c r="D98" s="46"/>
      <c r="E98" s="46"/>
      <c r="F98" s="46"/>
      <c r="G98" s="46"/>
      <c r="H98" s="46"/>
      <c r="I98" s="46"/>
      <c r="J98" s="40">
        <f t="shared" si="6"/>
        <v>0</v>
      </c>
      <c r="K98" s="2">
        <v>10</v>
      </c>
      <c r="L98" s="23">
        <f t="shared" si="4"/>
        <v>10</v>
      </c>
      <c r="M98" s="48">
        <f t="shared" si="5"/>
        <v>0</v>
      </c>
      <c r="O98" s="46"/>
      <c r="P98" s="46"/>
      <c r="Q98" s="62"/>
      <c r="R98" s="46"/>
      <c r="S98" s="46"/>
      <c r="T98" s="46"/>
      <c r="U98" s="46"/>
      <c r="V98" s="46"/>
    </row>
    <row r="99" spans="1:25">
      <c r="A99" s="6">
        <v>40646</v>
      </c>
      <c r="B99" s="46"/>
      <c r="C99" s="46"/>
      <c r="D99" s="46"/>
      <c r="E99" s="46"/>
      <c r="F99" s="46"/>
      <c r="G99" s="46"/>
      <c r="H99" s="46"/>
      <c r="I99" s="46"/>
      <c r="J99" s="40">
        <f t="shared" si="6"/>
        <v>0</v>
      </c>
      <c r="K99" s="2">
        <v>10</v>
      </c>
      <c r="L99" s="23">
        <f t="shared" si="4"/>
        <v>10</v>
      </c>
      <c r="M99" s="48">
        <f t="shared" si="5"/>
        <v>0</v>
      </c>
      <c r="O99" s="46"/>
      <c r="P99" s="46"/>
      <c r="Q99" s="62"/>
      <c r="R99" s="46"/>
      <c r="S99" s="46"/>
      <c r="T99" s="46"/>
      <c r="U99" s="46"/>
      <c r="V99" s="46"/>
    </row>
    <row r="100" spans="1:25">
      <c r="A100" s="6">
        <v>40647</v>
      </c>
      <c r="B100" s="46"/>
      <c r="C100" s="46"/>
      <c r="D100" s="46"/>
      <c r="E100" s="46"/>
      <c r="F100" s="46"/>
      <c r="G100" s="46"/>
      <c r="H100" s="46"/>
      <c r="I100" s="46"/>
      <c r="J100" s="40">
        <f t="shared" si="6"/>
        <v>0</v>
      </c>
      <c r="K100" s="2">
        <v>10</v>
      </c>
      <c r="L100" s="23">
        <f t="shared" si="4"/>
        <v>10</v>
      </c>
      <c r="M100" s="48">
        <f t="shared" si="5"/>
        <v>0</v>
      </c>
      <c r="O100" s="46"/>
      <c r="P100" s="46"/>
      <c r="Q100" s="62"/>
      <c r="R100" s="46"/>
      <c r="S100" s="46"/>
      <c r="T100" s="46"/>
      <c r="U100" s="46"/>
      <c r="V100" s="46"/>
    </row>
    <row r="101" spans="1:25">
      <c r="A101" s="6">
        <v>40648</v>
      </c>
      <c r="B101" s="46"/>
      <c r="C101" s="46"/>
      <c r="D101" s="46"/>
      <c r="E101" s="46"/>
      <c r="F101" s="46"/>
      <c r="G101" s="46"/>
      <c r="H101" s="46"/>
      <c r="I101" s="46"/>
      <c r="J101" s="40">
        <f t="shared" si="6"/>
        <v>0</v>
      </c>
      <c r="K101" s="2">
        <v>10</v>
      </c>
      <c r="L101" s="23">
        <f t="shared" si="4"/>
        <v>10</v>
      </c>
      <c r="M101" s="48">
        <f t="shared" si="5"/>
        <v>0</v>
      </c>
      <c r="O101" s="46"/>
      <c r="P101" s="46"/>
      <c r="Q101" s="62"/>
      <c r="R101" s="46"/>
      <c r="S101" s="46"/>
      <c r="T101" s="46"/>
      <c r="U101" s="46"/>
      <c r="V101" s="46"/>
    </row>
    <row r="102" spans="1:25">
      <c r="A102" s="6">
        <v>40649</v>
      </c>
      <c r="B102" s="46"/>
      <c r="C102" s="46"/>
      <c r="D102" s="46"/>
      <c r="E102" s="46"/>
      <c r="F102" s="46"/>
      <c r="G102" s="46"/>
      <c r="H102" s="46"/>
      <c r="I102" s="46"/>
      <c r="J102" s="40">
        <f t="shared" si="6"/>
        <v>0</v>
      </c>
      <c r="K102" s="2">
        <v>10</v>
      </c>
      <c r="L102" s="23">
        <f t="shared" si="4"/>
        <v>10</v>
      </c>
      <c r="M102" s="48">
        <f t="shared" si="5"/>
        <v>0</v>
      </c>
      <c r="O102" s="46"/>
      <c r="P102" s="46"/>
      <c r="Q102" s="62"/>
      <c r="R102" s="46"/>
      <c r="S102" s="46"/>
      <c r="T102" s="46"/>
      <c r="U102" s="46"/>
      <c r="V102" s="46"/>
    </row>
    <row r="103" spans="1:25">
      <c r="A103" s="6">
        <v>40650</v>
      </c>
      <c r="B103" s="46"/>
      <c r="C103" s="46"/>
      <c r="D103" s="46"/>
      <c r="E103" s="46"/>
      <c r="F103" s="46"/>
      <c r="G103" s="46"/>
      <c r="H103" s="46"/>
      <c r="I103" s="46"/>
      <c r="J103" s="40">
        <f t="shared" si="6"/>
        <v>0</v>
      </c>
      <c r="K103" s="2">
        <v>10</v>
      </c>
      <c r="L103" s="23">
        <f t="shared" si="4"/>
        <v>10</v>
      </c>
      <c r="M103" s="48">
        <f t="shared" si="5"/>
        <v>0</v>
      </c>
      <c r="O103" s="46"/>
      <c r="P103" s="46"/>
      <c r="Q103" s="62"/>
      <c r="R103" s="46"/>
      <c r="S103" s="46"/>
      <c r="T103" s="46"/>
      <c r="U103" s="46"/>
      <c r="V103" s="46"/>
    </row>
    <row r="104" spans="1:25">
      <c r="A104" s="6">
        <v>40651</v>
      </c>
      <c r="B104" s="46"/>
      <c r="C104" s="46"/>
      <c r="D104" s="46"/>
      <c r="E104" s="46"/>
      <c r="F104" s="46"/>
      <c r="G104" s="46"/>
      <c r="H104" s="46"/>
      <c r="I104" s="46"/>
      <c r="J104" s="40">
        <f t="shared" si="6"/>
        <v>0</v>
      </c>
      <c r="K104" s="2">
        <v>10</v>
      </c>
      <c r="L104" s="23">
        <f t="shared" si="4"/>
        <v>10</v>
      </c>
      <c r="M104" s="48">
        <f t="shared" si="5"/>
        <v>0</v>
      </c>
      <c r="O104" s="46"/>
      <c r="P104" s="46"/>
      <c r="Q104" s="62"/>
      <c r="R104" s="46"/>
      <c r="S104" s="46"/>
      <c r="T104" s="46"/>
      <c r="U104" s="46"/>
      <c r="V104" s="46"/>
    </row>
    <row r="105" spans="1:25">
      <c r="A105" s="6">
        <v>40652</v>
      </c>
      <c r="B105" s="46"/>
      <c r="C105" s="46"/>
      <c r="D105" s="46"/>
      <c r="E105" s="46"/>
      <c r="F105" s="46"/>
      <c r="G105" s="46"/>
      <c r="H105" s="46"/>
      <c r="I105" s="46"/>
      <c r="J105" s="40">
        <f t="shared" si="6"/>
        <v>0</v>
      </c>
      <c r="K105" s="2">
        <v>10</v>
      </c>
      <c r="L105" s="23">
        <f t="shared" si="4"/>
        <v>10</v>
      </c>
      <c r="M105" s="48">
        <f t="shared" si="5"/>
        <v>0</v>
      </c>
      <c r="O105" s="46"/>
      <c r="S105" s="46"/>
      <c r="T105" s="46"/>
      <c r="U105" s="46"/>
      <c r="V105" s="46"/>
    </row>
    <row r="106" spans="1:25" ht="12" thickBot="1">
      <c r="B106" s="43">
        <f t="shared" ref="B106:L106" si="7">SUM(B2:B105)</f>
        <v>12</v>
      </c>
      <c r="C106" s="43">
        <f t="shared" si="7"/>
        <v>10</v>
      </c>
      <c r="D106" s="43">
        <f t="shared" si="7"/>
        <v>10</v>
      </c>
      <c r="E106" s="43">
        <f t="shared" si="7"/>
        <v>5</v>
      </c>
      <c r="F106" s="43">
        <f t="shared" si="7"/>
        <v>6</v>
      </c>
      <c r="G106" s="43">
        <f t="shared" si="7"/>
        <v>9</v>
      </c>
      <c r="H106" s="43">
        <f t="shared" si="7"/>
        <v>6</v>
      </c>
      <c r="I106" s="43">
        <f t="shared" si="7"/>
        <v>6</v>
      </c>
      <c r="J106" s="43">
        <f t="shared" si="7"/>
        <v>64</v>
      </c>
      <c r="K106" s="43">
        <f t="shared" si="7"/>
        <v>1040</v>
      </c>
      <c r="L106" s="43">
        <f t="shared" si="7"/>
        <v>976</v>
      </c>
      <c r="M106" s="36">
        <f>AVERAGE(M2:M105)</f>
        <v>6.1538461538461542E-2</v>
      </c>
      <c r="O106" s="46"/>
      <c r="S106" s="46"/>
      <c r="T106" s="46"/>
      <c r="U106" s="46"/>
      <c r="V106" s="46"/>
      <c r="W106" s="47"/>
      <c r="X106" s="47"/>
    </row>
    <row r="107" spans="1:25" ht="12" thickTop="1">
      <c r="O107" s="46"/>
      <c r="S107" s="69"/>
      <c r="T107" s="69"/>
      <c r="U107" s="69"/>
      <c r="V107" s="69"/>
      <c r="W107" s="71"/>
      <c r="X107" s="47"/>
      <c r="Y107" s="47"/>
    </row>
    <row r="108" spans="1:25" ht="15">
      <c r="B108" s="35">
        <f t="shared" ref="B108:I108" si="8">+B106/$J106</f>
        <v>0.1875</v>
      </c>
      <c r="C108" s="35">
        <f t="shared" si="8"/>
        <v>0.15625</v>
      </c>
      <c r="D108" s="35">
        <f t="shared" si="8"/>
        <v>0.15625</v>
      </c>
      <c r="E108" s="35">
        <f t="shared" si="8"/>
        <v>7.8125E-2</v>
      </c>
      <c r="F108" s="35">
        <f t="shared" si="8"/>
        <v>9.375E-2</v>
      </c>
      <c r="G108" s="35">
        <f t="shared" si="8"/>
        <v>0.140625</v>
      </c>
      <c r="H108" s="35">
        <f t="shared" si="8"/>
        <v>9.375E-2</v>
      </c>
      <c r="I108" s="35">
        <f t="shared" si="8"/>
        <v>9.375E-2</v>
      </c>
      <c r="J108" s="35">
        <f>+J106/$K106</f>
        <v>6.1538461538461542E-2</v>
      </c>
      <c r="L108" s="7"/>
      <c r="N108" s="7"/>
      <c r="O108" s="46"/>
      <c r="S108" s="46"/>
      <c r="T108" s="46"/>
      <c r="U108" s="46"/>
      <c r="V108" s="46"/>
      <c r="W108" s="47"/>
    </row>
    <row r="109" spans="1:25">
      <c r="O109" s="46"/>
      <c r="S109" s="46"/>
      <c r="T109" s="46"/>
      <c r="U109" s="46"/>
      <c r="V109" s="46"/>
      <c r="W109" s="47"/>
    </row>
    <row r="110" spans="1:25">
      <c r="O110" s="46"/>
      <c r="S110" s="46"/>
      <c r="T110" s="46"/>
      <c r="U110" s="46"/>
      <c r="V110" s="46"/>
      <c r="W110" s="47"/>
    </row>
    <row r="111" spans="1:25">
      <c r="K111" s="46" t="s">
        <v>190</v>
      </c>
      <c r="L111" s="62" t="s">
        <v>191</v>
      </c>
      <c r="M111" s="46"/>
    </row>
    <row r="112" spans="1:25">
      <c r="K112" s="46" t="s">
        <v>192</v>
      </c>
      <c r="L112" s="62" t="s">
        <v>193</v>
      </c>
      <c r="M112" s="46"/>
    </row>
    <row r="113" spans="11:13">
      <c r="K113" s="69" t="s">
        <v>194</v>
      </c>
      <c r="L113" s="70" t="s">
        <v>195</v>
      </c>
      <c r="M113" s="69"/>
    </row>
    <row r="114" spans="11:13">
      <c r="K114" s="46" t="s">
        <v>196</v>
      </c>
      <c r="L114" s="62" t="s">
        <v>198</v>
      </c>
      <c r="M114" s="46"/>
    </row>
    <row r="115" spans="11:13">
      <c r="K115" s="46" t="s">
        <v>197</v>
      </c>
      <c r="L115" s="62" t="s">
        <v>199</v>
      </c>
      <c r="M115" s="46"/>
    </row>
    <row r="116" spans="11:13">
      <c r="K116" s="2" t="s">
        <v>200</v>
      </c>
      <c r="L116" s="63" t="s">
        <v>201</v>
      </c>
    </row>
    <row r="141" spans="17:17">
      <c r="Q141" s="2" t="s">
        <v>155</v>
      </c>
    </row>
  </sheetData>
  <conditionalFormatting sqref="B108:I108">
    <cfRule type="cellIs" dxfId="2" priority="5" operator="greaterThan">
      <formula>0.125</formula>
    </cfRule>
  </conditionalFormatting>
  <conditionalFormatting sqref="S107:V107 K113:M113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2:M105">
    <cfRule type="iconSet" priority="25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cellIs" dxfId="1" priority="26" operator="greaterThan">
      <formula>0.5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workbookViewId="0"/>
  </sheetViews>
  <sheetFormatPr defaultRowHeight="11.25"/>
  <cols>
    <col min="1" max="1" width="41" style="2" bestFit="1" customWidth="1"/>
    <col min="2" max="2" width="11.42578125" style="2" bestFit="1" customWidth="1"/>
    <col min="3" max="3" width="8.28515625" style="2" bestFit="1" customWidth="1"/>
    <col min="4" max="4" width="51.5703125" style="2" bestFit="1" customWidth="1"/>
    <col min="5" max="5" width="11.42578125" style="2" bestFit="1" customWidth="1"/>
    <col min="6" max="6" width="7.28515625" style="2" bestFit="1" customWidth="1"/>
    <col min="7" max="7" width="41.140625" style="2" bestFit="1" customWidth="1"/>
    <col min="8" max="8" width="11.42578125" style="2" bestFit="1" customWidth="1"/>
    <col min="9" max="9" width="7.28515625" style="2" bestFit="1" customWidth="1"/>
    <col min="10" max="10" width="44.85546875" style="2" bestFit="1" customWidth="1"/>
    <col min="11" max="11" width="11.42578125" style="2" bestFit="1" customWidth="1"/>
    <col min="12" max="12" width="7.28515625" style="2" bestFit="1" customWidth="1"/>
    <col min="13" max="16384" width="9.140625" style="2"/>
  </cols>
  <sheetData>
    <row r="1" spans="1:12" s="1" customFormat="1" ht="12" thickBot="1">
      <c r="A1" s="4" t="s">
        <v>0</v>
      </c>
      <c r="B1" s="4" t="s">
        <v>1</v>
      </c>
      <c r="C1" s="4" t="s">
        <v>56</v>
      </c>
      <c r="D1" s="4" t="s">
        <v>25</v>
      </c>
      <c r="E1" s="4" t="s">
        <v>1</v>
      </c>
      <c r="F1" s="4" t="s">
        <v>56</v>
      </c>
      <c r="G1" s="4" t="s">
        <v>36</v>
      </c>
      <c r="H1" s="4" t="s">
        <v>1</v>
      </c>
      <c r="I1" s="4" t="s">
        <v>56</v>
      </c>
      <c r="J1" s="4" t="s">
        <v>38</v>
      </c>
      <c r="K1" s="4" t="s">
        <v>1</v>
      </c>
      <c r="L1" s="4" t="s">
        <v>56</v>
      </c>
    </row>
    <row r="2" spans="1:12" ht="12" thickTop="1">
      <c r="A2" s="24" t="s">
        <v>2</v>
      </c>
      <c r="B2" s="8">
        <v>33</v>
      </c>
      <c r="C2" s="9">
        <v>1</v>
      </c>
      <c r="D2" s="91" t="s">
        <v>171</v>
      </c>
      <c r="E2" s="8">
        <v>236</v>
      </c>
      <c r="F2" s="9">
        <v>10</v>
      </c>
      <c r="G2" s="61" t="s">
        <v>156</v>
      </c>
      <c r="H2" s="8">
        <f>109-7</f>
        <v>102</v>
      </c>
      <c r="I2" s="9">
        <v>7</v>
      </c>
      <c r="J2" s="28" t="s">
        <v>39</v>
      </c>
      <c r="K2" s="8">
        <v>217</v>
      </c>
      <c r="L2" s="16">
        <v>10</v>
      </c>
    </row>
    <row r="3" spans="1:12">
      <c r="A3" s="25" t="s">
        <v>3</v>
      </c>
      <c r="B3" s="11">
        <v>28</v>
      </c>
      <c r="C3" s="12">
        <v>1</v>
      </c>
      <c r="D3" s="76" t="s">
        <v>172</v>
      </c>
      <c r="E3" s="11">
        <f>273-236</f>
        <v>37</v>
      </c>
      <c r="F3" s="12">
        <v>3</v>
      </c>
      <c r="G3" s="19" t="s">
        <v>157</v>
      </c>
      <c r="H3" s="11">
        <f>199-109</f>
        <v>90</v>
      </c>
      <c r="I3" s="12">
        <v>6</v>
      </c>
      <c r="J3" s="37" t="s">
        <v>40</v>
      </c>
      <c r="K3" s="11">
        <v>34</v>
      </c>
      <c r="L3" s="17">
        <v>5</v>
      </c>
    </row>
    <row r="4" spans="1:12">
      <c r="A4" s="25" t="s">
        <v>4</v>
      </c>
      <c r="B4" s="11">
        <v>26</v>
      </c>
      <c r="C4" s="12">
        <v>2</v>
      </c>
      <c r="D4" s="76" t="s">
        <v>173</v>
      </c>
      <c r="E4" s="11">
        <f>302-273</f>
        <v>29</v>
      </c>
      <c r="F4" s="12">
        <v>3</v>
      </c>
      <c r="G4" s="37" t="s">
        <v>158</v>
      </c>
      <c r="H4" s="11">
        <f>249-199</f>
        <v>50</v>
      </c>
      <c r="I4" s="12">
        <v>4</v>
      </c>
      <c r="J4" s="37" t="s">
        <v>41</v>
      </c>
      <c r="K4" s="11">
        <v>33</v>
      </c>
      <c r="L4" s="17">
        <v>5</v>
      </c>
    </row>
    <row r="5" spans="1:12">
      <c r="A5" s="25" t="s">
        <v>5</v>
      </c>
      <c r="B5" s="11">
        <v>31</v>
      </c>
      <c r="C5" s="12">
        <v>3</v>
      </c>
      <c r="D5" s="76" t="s">
        <v>174</v>
      </c>
      <c r="E5" s="11">
        <f>375-302</f>
        <v>73</v>
      </c>
      <c r="F5" s="12">
        <v>6</v>
      </c>
      <c r="G5" s="37" t="s">
        <v>159</v>
      </c>
      <c r="H5" s="11">
        <v>20</v>
      </c>
      <c r="I5" s="12">
        <v>1</v>
      </c>
      <c r="J5" s="37" t="s">
        <v>42</v>
      </c>
      <c r="K5" s="11">
        <v>101</v>
      </c>
      <c r="L5" s="17">
        <v>10</v>
      </c>
    </row>
    <row r="6" spans="1:12">
      <c r="A6" s="25" t="s">
        <v>6</v>
      </c>
      <c r="B6" s="11">
        <v>24</v>
      </c>
      <c r="C6" s="12">
        <v>2</v>
      </c>
      <c r="D6" s="25" t="s">
        <v>26</v>
      </c>
      <c r="E6" s="11">
        <v>20</v>
      </c>
      <c r="F6" s="12">
        <v>2</v>
      </c>
      <c r="G6" s="79" t="s">
        <v>160</v>
      </c>
      <c r="H6" s="11">
        <f>371-279</f>
        <v>92</v>
      </c>
      <c r="I6" s="12">
        <v>7</v>
      </c>
      <c r="J6" s="37" t="s">
        <v>43</v>
      </c>
      <c r="K6" s="11">
        <v>15</v>
      </c>
      <c r="L6" s="17">
        <v>3</v>
      </c>
    </row>
    <row r="7" spans="1:12">
      <c r="A7" s="25" t="s">
        <v>7</v>
      </c>
      <c r="B7" s="11">
        <v>72</v>
      </c>
      <c r="C7" s="12">
        <v>5</v>
      </c>
      <c r="D7" s="25" t="s">
        <v>175</v>
      </c>
      <c r="E7" s="11">
        <v>15</v>
      </c>
      <c r="F7" s="12">
        <v>2</v>
      </c>
      <c r="G7" s="37" t="s">
        <v>37</v>
      </c>
      <c r="H7" s="11">
        <f>413-371</f>
        <v>42</v>
      </c>
      <c r="I7" s="12">
        <v>3</v>
      </c>
      <c r="J7" s="37" t="s">
        <v>207</v>
      </c>
      <c r="K7" s="11">
        <v>38</v>
      </c>
      <c r="L7" s="17">
        <v>5</v>
      </c>
    </row>
    <row r="8" spans="1:12">
      <c r="A8" s="25" t="s">
        <v>8</v>
      </c>
      <c r="B8" s="11">
        <v>27</v>
      </c>
      <c r="C8" s="12">
        <v>2</v>
      </c>
      <c r="D8" s="25" t="s">
        <v>176</v>
      </c>
      <c r="E8" s="11">
        <v>23</v>
      </c>
      <c r="F8" s="12">
        <v>2</v>
      </c>
      <c r="G8" s="67" t="s">
        <v>161</v>
      </c>
      <c r="H8" s="11">
        <f>537-413</f>
        <v>124</v>
      </c>
      <c r="I8" s="12">
        <v>11</v>
      </c>
      <c r="J8" s="19" t="s">
        <v>44</v>
      </c>
      <c r="K8" s="11">
        <v>53</v>
      </c>
      <c r="L8" s="17">
        <v>7</v>
      </c>
    </row>
    <row r="9" spans="1:12">
      <c r="A9" s="25" t="s">
        <v>9</v>
      </c>
      <c r="B9" s="11">
        <v>87</v>
      </c>
      <c r="C9" s="12">
        <v>3</v>
      </c>
      <c r="D9" s="25" t="s">
        <v>177</v>
      </c>
      <c r="E9" s="11">
        <v>32</v>
      </c>
      <c r="F9" s="12">
        <v>3</v>
      </c>
      <c r="G9" s="79" t="s">
        <v>162</v>
      </c>
      <c r="H9" s="11">
        <f>731-537</f>
        <v>194</v>
      </c>
      <c r="I9" s="12">
        <v>14</v>
      </c>
      <c r="J9" s="37" t="s">
        <v>45</v>
      </c>
      <c r="K9" s="11">
        <v>87</v>
      </c>
      <c r="L9" s="17">
        <v>10</v>
      </c>
    </row>
    <row r="10" spans="1:12">
      <c r="A10" s="25" t="s">
        <v>10</v>
      </c>
      <c r="B10" s="11">
        <v>24</v>
      </c>
      <c r="C10" s="12">
        <v>2</v>
      </c>
      <c r="D10" s="25" t="s">
        <v>178</v>
      </c>
      <c r="E10" s="11">
        <v>66</v>
      </c>
      <c r="F10" s="12">
        <v>5</v>
      </c>
      <c r="G10" s="19" t="s">
        <v>163</v>
      </c>
      <c r="H10" s="11">
        <f>793-731</f>
        <v>62</v>
      </c>
      <c r="I10" s="12">
        <v>4</v>
      </c>
      <c r="J10" s="37" t="s">
        <v>46</v>
      </c>
      <c r="K10" s="11">
        <v>46</v>
      </c>
      <c r="L10" s="17">
        <v>7</v>
      </c>
    </row>
    <row r="11" spans="1:12">
      <c r="A11" s="25" t="s">
        <v>11</v>
      </c>
      <c r="B11" s="11">
        <v>11</v>
      </c>
      <c r="C11" s="12">
        <v>1</v>
      </c>
      <c r="D11" s="25" t="s">
        <v>179</v>
      </c>
      <c r="E11" s="11">
        <v>9</v>
      </c>
      <c r="F11" s="12">
        <v>1</v>
      </c>
      <c r="G11" s="19" t="s">
        <v>164</v>
      </c>
      <c r="H11" s="11">
        <f>841-793</f>
        <v>48</v>
      </c>
      <c r="I11" s="12">
        <v>3</v>
      </c>
      <c r="J11" s="67" t="s">
        <v>150</v>
      </c>
      <c r="K11" s="11"/>
      <c r="L11" s="17">
        <v>10</v>
      </c>
    </row>
    <row r="12" spans="1:12">
      <c r="A12" s="25" t="s">
        <v>12</v>
      </c>
      <c r="B12" s="11">
        <v>149</v>
      </c>
      <c r="C12" s="12">
        <v>8</v>
      </c>
      <c r="D12" s="25" t="s">
        <v>180</v>
      </c>
      <c r="E12" s="11">
        <v>12</v>
      </c>
      <c r="F12" s="12">
        <v>1</v>
      </c>
      <c r="G12" s="37" t="s">
        <v>165</v>
      </c>
      <c r="H12" s="11">
        <f>933-841</f>
        <v>92</v>
      </c>
      <c r="I12" s="12">
        <v>7</v>
      </c>
      <c r="J12" s="19"/>
      <c r="K12" s="11"/>
      <c r="L12" s="17"/>
    </row>
    <row r="13" spans="1:12">
      <c r="A13" s="25" t="s">
        <v>13</v>
      </c>
      <c r="B13" s="11">
        <v>41</v>
      </c>
      <c r="C13" s="12">
        <v>2</v>
      </c>
      <c r="D13" s="25" t="s">
        <v>181</v>
      </c>
      <c r="E13" s="11">
        <v>20</v>
      </c>
      <c r="F13" s="12">
        <v>2</v>
      </c>
      <c r="G13" s="79" t="s">
        <v>166</v>
      </c>
      <c r="H13" s="11">
        <f>963-933</f>
        <v>30</v>
      </c>
      <c r="I13" s="12">
        <v>2</v>
      </c>
      <c r="J13" s="19"/>
      <c r="K13" s="11"/>
      <c r="L13" s="17"/>
    </row>
    <row r="14" spans="1:12">
      <c r="A14" s="25" t="s">
        <v>14</v>
      </c>
      <c r="B14" s="11">
        <v>10</v>
      </c>
      <c r="C14" s="12">
        <v>1</v>
      </c>
      <c r="D14" s="25" t="s">
        <v>182</v>
      </c>
      <c r="E14" s="11">
        <v>5</v>
      </c>
      <c r="F14" s="12">
        <v>1</v>
      </c>
      <c r="G14" s="19"/>
      <c r="H14" s="11"/>
      <c r="I14" s="12"/>
      <c r="J14" s="19"/>
      <c r="K14" s="11"/>
      <c r="L14" s="17"/>
    </row>
    <row r="15" spans="1:12">
      <c r="A15" s="25" t="s">
        <v>15</v>
      </c>
      <c r="B15" s="11">
        <v>9</v>
      </c>
      <c r="C15" s="12">
        <v>1</v>
      </c>
      <c r="D15" s="25" t="s">
        <v>27</v>
      </c>
      <c r="E15" s="11">
        <v>30</v>
      </c>
      <c r="F15" s="12">
        <v>3</v>
      </c>
      <c r="G15" s="19"/>
      <c r="H15" s="11"/>
      <c r="I15" s="12"/>
      <c r="J15" s="19"/>
      <c r="K15" s="11"/>
      <c r="L15" s="17"/>
    </row>
    <row r="16" spans="1:12">
      <c r="A16" s="25" t="s">
        <v>16</v>
      </c>
      <c r="B16" s="11">
        <v>47</v>
      </c>
      <c r="C16" s="12">
        <v>3</v>
      </c>
      <c r="D16" s="25" t="s">
        <v>183</v>
      </c>
      <c r="E16" s="11">
        <v>15</v>
      </c>
      <c r="F16" s="12">
        <v>1</v>
      </c>
      <c r="G16" s="19"/>
      <c r="H16" s="11"/>
      <c r="I16" s="12"/>
      <c r="J16" s="19"/>
      <c r="K16" s="11"/>
      <c r="L16" s="17"/>
    </row>
    <row r="17" spans="1:12">
      <c r="A17" s="10" t="s">
        <v>17</v>
      </c>
      <c r="B17" s="11">
        <v>22</v>
      </c>
      <c r="C17" s="12">
        <v>2</v>
      </c>
      <c r="D17" s="10" t="s">
        <v>184</v>
      </c>
      <c r="E17" s="11">
        <v>13</v>
      </c>
      <c r="F17" s="12">
        <v>1</v>
      </c>
      <c r="G17" s="19"/>
      <c r="H17" s="11"/>
      <c r="I17" s="12"/>
      <c r="J17" s="19"/>
      <c r="K17" s="11"/>
      <c r="L17" s="17"/>
    </row>
    <row r="18" spans="1:12">
      <c r="A18" s="10" t="s">
        <v>18</v>
      </c>
      <c r="B18" s="11">
        <v>40</v>
      </c>
      <c r="C18" s="12">
        <v>2</v>
      </c>
      <c r="D18" s="66" t="s">
        <v>28</v>
      </c>
      <c r="E18" s="11">
        <v>62</v>
      </c>
      <c r="F18" s="12">
        <v>5</v>
      </c>
      <c r="G18" s="19"/>
      <c r="H18" s="11"/>
      <c r="I18" s="12"/>
      <c r="J18" s="19"/>
      <c r="K18" s="11"/>
      <c r="L18" s="17"/>
    </row>
    <row r="19" spans="1:12">
      <c r="A19" s="10" t="s">
        <v>19</v>
      </c>
      <c r="B19" s="11">
        <v>18</v>
      </c>
      <c r="C19" s="12">
        <v>2</v>
      </c>
      <c r="D19" s="10" t="s">
        <v>29</v>
      </c>
      <c r="E19" s="11">
        <v>28</v>
      </c>
      <c r="F19" s="12">
        <v>2</v>
      </c>
      <c r="G19" s="19"/>
      <c r="H19" s="11"/>
      <c r="I19" s="12"/>
      <c r="J19" s="19"/>
      <c r="K19" s="11"/>
      <c r="L19" s="17"/>
    </row>
    <row r="20" spans="1:12">
      <c r="A20" s="25" t="s">
        <v>20</v>
      </c>
      <c r="B20" s="11">
        <v>45</v>
      </c>
      <c r="C20" s="12">
        <v>3</v>
      </c>
      <c r="D20" s="10" t="s">
        <v>30</v>
      </c>
      <c r="E20" s="11">
        <v>44</v>
      </c>
      <c r="F20" s="12">
        <v>3</v>
      </c>
      <c r="G20" s="19"/>
      <c r="H20" s="11"/>
      <c r="I20" s="12"/>
      <c r="J20" s="19"/>
      <c r="K20" s="11"/>
      <c r="L20" s="17"/>
    </row>
    <row r="21" spans="1:12">
      <c r="A21" s="25" t="s">
        <v>21</v>
      </c>
      <c r="B21" s="11">
        <v>33</v>
      </c>
      <c r="C21" s="12">
        <v>2</v>
      </c>
      <c r="D21" s="10" t="s">
        <v>31</v>
      </c>
      <c r="E21" s="11">
        <v>57</v>
      </c>
      <c r="F21" s="12">
        <v>5</v>
      </c>
      <c r="G21" s="19"/>
      <c r="H21" s="11"/>
      <c r="I21" s="12"/>
      <c r="J21" s="19"/>
      <c r="K21" s="11"/>
      <c r="L21" s="17"/>
    </row>
    <row r="22" spans="1:12">
      <c r="A22" s="10" t="s">
        <v>22</v>
      </c>
      <c r="B22" s="11">
        <v>22</v>
      </c>
      <c r="C22" s="12">
        <v>2</v>
      </c>
      <c r="D22" s="41" t="s">
        <v>32</v>
      </c>
      <c r="E22" s="11">
        <v>12</v>
      </c>
      <c r="F22" s="12">
        <v>1</v>
      </c>
      <c r="G22" s="19"/>
      <c r="H22" s="11"/>
      <c r="I22" s="12"/>
      <c r="J22" s="19"/>
      <c r="K22" s="11"/>
      <c r="L22" s="17"/>
    </row>
    <row r="23" spans="1:12">
      <c r="A23" s="44" t="s">
        <v>23</v>
      </c>
      <c r="B23" s="11">
        <v>11</v>
      </c>
      <c r="C23" s="12">
        <v>1</v>
      </c>
      <c r="D23" s="10" t="s">
        <v>33</v>
      </c>
      <c r="E23" s="11">
        <v>12</v>
      </c>
      <c r="F23" s="12">
        <v>1</v>
      </c>
      <c r="G23" s="19"/>
      <c r="H23" s="11"/>
      <c r="I23" s="12"/>
      <c r="J23" s="19"/>
      <c r="K23" s="11"/>
      <c r="L23" s="17"/>
    </row>
    <row r="24" spans="1:12">
      <c r="A24" s="87" t="s">
        <v>24</v>
      </c>
      <c r="B24" s="11">
        <v>105</v>
      </c>
      <c r="C24" s="12">
        <v>5</v>
      </c>
      <c r="D24" s="10" t="s">
        <v>34</v>
      </c>
      <c r="E24" s="11">
        <v>24</v>
      </c>
      <c r="F24" s="12">
        <v>2</v>
      </c>
      <c r="G24" s="19"/>
      <c r="H24" s="11"/>
      <c r="I24" s="12"/>
      <c r="J24" s="19"/>
      <c r="K24" s="11"/>
      <c r="L24" s="17"/>
    </row>
    <row r="25" spans="1:12">
      <c r="A25" s="25" t="s">
        <v>57</v>
      </c>
      <c r="B25" s="11"/>
      <c r="C25" s="12">
        <v>10</v>
      </c>
      <c r="D25" s="10" t="s">
        <v>35</v>
      </c>
      <c r="E25" s="11">
        <v>14</v>
      </c>
      <c r="F25" s="12">
        <v>1</v>
      </c>
      <c r="G25" s="19"/>
      <c r="H25" s="11"/>
      <c r="I25" s="12"/>
      <c r="J25" s="19"/>
      <c r="K25" s="11"/>
      <c r="L25" s="17"/>
    </row>
    <row r="26" spans="1:12">
      <c r="A26" s="13"/>
      <c r="B26" s="14"/>
      <c r="C26" s="15"/>
      <c r="D26" s="13"/>
      <c r="E26" s="14"/>
      <c r="F26" s="15"/>
      <c r="G26" s="20"/>
      <c r="H26" s="14"/>
      <c r="I26" s="15"/>
      <c r="J26" s="20"/>
      <c r="K26" s="14"/>
      <c r="L26" s="18"/>
    </row>
    <row r="27" spans="1:12" s="3" customFormat="1" ht="12" thickBot="1">
      <c r="A27" s="21"/>
      <c r="B27" s="21">
        <f>SUM(B2:B26)</f>
        <v>915</v>
      </c>
      <c r="C27" s="21">
        <f>SUM(C2:C26)-20</f>
        <v>46</v>
      </c>
      <c r="D27" s="21"/>
      <c r="E27" s="21">
        <f>SUM(E2:E26)</f>
        <v>888</v>
      </c>
      <c r="F27" s="21">
        <f>SUM(F2:F26)</f>
        <v>66</v>
      </c>
      <c r="G27" s="21"/>
      <c r="H27" s="21">
        <f>SUM(H2:H26)</f>
        <v>946</v>
      </c>
      <c r="I27" s="21">
        <f>SUM(I2:I26)</f>
        <v>69</v>
      </c>
      <c r="J27" s="21"/>
      <c r="K27" s="21">
        <f>SUM(K2:K26)</f>
        <v>624</v>
      </c>
      <c r="L27" s="21">
        <f>SUM(L2:L26)</f>
        <v>72</v>
      </c>
    </row>
    <row r="28" spans="1:12" ht="12" thickTop="1"/>
    <row r="29" spans="1:12">
      <c r="A29" s="3" t="s">
        <v>127</v>
      </c>
      <c r="C29" s="40">
        <f>+Analysis!D106</f>
        <v>10</v>
      </c>
      <c r="D29" s="3" t="s">
        <v>127</v>
      </c>
      <c r="F29" s="2">
        <f>+Analysis!E106</f>
        <v>5</v>
      </c>
      <c r="G29" s="3" t="s">
        <v>127</v>
      </c>
      <c r="I29" s="2">
        <f>+Analysis!C106</f>
        <v>10</v>
      </c>
      <c r="J29" s="3" t="s">
        <v>127</v>
      </c>
      <c r="L29" s="2">
        <f>+Analysis!B106</f>
        <v>12</v>
      </c>
    </row>
    <row r="30" spans="1:12">
      <c r="A30" s="3"/>
      <c r="D30" s="3"/>
      <c r="G30" s="3"/>
      <c r="J30" s="3"/>
    </row>
    <row r="31" spans="1:12">
      <c r="A31" s="3" t="s">
        <v>129</v>
      </c>
      <c r="C31" s="7">
        <f>+C29/C27</f>
        <v>0.21739130434782608</v>
      </c>
      <c r="D31" s="3" t="s">
        <v>129</v>
      </c>
      <c r="F31" s="7">
        <f>+F29/F27</f>
        <v>7.575757575757576E-2</v>
      </c>
      <c r="G31" s="3" t="s">
        <v>129</v>
      </c>
      <c r="I31" s="7">
        <f>+I29/I27</f>
        <v>0.14492753623188406</v>
      </c>
      <c r="J31" s="3" t="s">
        <v>129</v>
      </c>
      <c r="L31" s="7">
        <f>+L29/L27</f>
        <v>0.16666666666666666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A7" sqref="A7"/>
    </sheetView>
  </sheetViews>
  <sheetFormatPr defaultRowHeight="11.25"/>
  <cols>
    <col min="1" max="1" width="41" style="2" bestFit="1" customWidth="1"/>
    <col min="2" max="2" width="11.42578125" style="2" bestFit="1" customWidth="1"/>
    <col min="3" max="3" width="8.28515625" style="2" bestFit="1" customWidth="1"/>
    <col min="4" max="4" width="51.5703125" style="2" bestFit="1" customWidth="1"/>
    <col min="5" max="5" width="11.42578125" style="2" bestFit="1" customWidth="1"/>
    <col min="6" max="6" width="7.42578125" style="2" bestFit="1" customWidth="1"/>
    <col min="7" max="7" width="41.140625" style="2" bestFit="1" customWidth="1"/>
    <col min="8" max="8" width="11.42578125" style="2" bestFit="1" customWidth="1"/>
    <col min="9" max="9" width="8.28515625" style="2" bestFit="1" customWidth="1"/>
    <col min="10" max="10" width="44.85546875" style="2" bestFit="1" customWidth="1"/>
    <col min="11" max="11" width="11.42578125" style="2" bestFit="1" customWidth="1"/>
    <col min="12" max="12" width="7.28515625" style="2" bestFit="1" customWidth="1"/>
    <col min="13" max="16384" width="9.140625" style="2"/>
  </cols>
  <sheetData>
    <row r="1" spans="1:12" s="1" customFormat="1" ht="12" thickBot="1">
      <c r="A1" s="4" t="s">
        <v>58</v>
      </c>
      <c r="B1" s="4" t="s">
        <v>1</v>
      </c>
      <c r="C1" s="4" t="s">
        <v>56</v>
      </c>
      <c r="D1" s="4" t="s">
        <v>59</v>
      </c>
      <c r="E1" s="4" t="s">
        <v>1</v>
      </c>
      <c r="F1" s="4" t="s">
        <v>56</v>
      </c>
      <c r="G1" s="4" t="s">
        <v>60</v>
      </c>
      <c r="H1" s="4" t="s">
        <v>1</v>
      </c>
      <c r="I1" s="4" t="s">
        <v>56</v>
      </c>
      <c r="J1" s="4" t="s">
        <v>61</v>
      </c>
      <c r="K1" s="4" t="s">
        <v>1</v>
      </c>
      <c r="L1" s="4" t="s">
        <v>56</v>
      </c>
    </row>
    <row r="2" spans="1:12" ht="12" thickTop="1">
      <c r="A2" s="86" t="s">
        <v>62</v>
      </c>
      <c r="B2" s="26">
        <v>47</v>
      </c>
      <c r="C2" s="27">
        <v>4</v>
      </c>
      <c r="D2" s="42" t="s">
        <v>95</v>
      </c>
      <c r="E2" s="26">
        <v>25</v>
      </c>
      <c r="F2" s="27">
        <v>2</v>
      </c>
      <c r="G2" s="78" t="s">
        <v>124</v>
      </c>
      <c r="H2" s="26">
        <v>18</v>
      </c>
      <c r="I2" s="27">
        <v>2</v>
      </c>
      <c r="J2" s="28" t="s">
        <v>76</v>
      </c>
      <c r="K2" s="26"/>
      <c r="L2" s="29">
        <v>4</v>
      </c>
    </row>
    <row r="3" spans="1:12">
      <c r="A3" s="76" t="s">
        <v>63</v>
      </c>
      <c r="B3" s="30">
        <v>64</v>
      </c>
      <c r="C3" s="31">
        <v>5</v>
      </c>
      <c r="D3" s="41" t="s">
        <v>99</v>
      </c>
      <c r="E3" s="30">
        <f>57-25</f>
        <v>32</v>
      </c>
      <c r="F3" s="31">
        <v>2</v>
      </c>
      <c r="G3" s="79" t="s">
        <v>141</v>
      </c>
      <c r="H3" s="30">
        <v>14</v>
      </c>
      <c r="I3" s="31">
        <v>2</v>
      </c>
      <c r="J3" s="67" t="s">
        <v>78</v>
      </c>
      <c r="K3" s="30"/>
      <c r="L3" s="32">
        <v>3</v>
      </c>
    </row>
    <row r="4" spans="1:12">
      <c r="A4" s="74" t="s">
        <v>64</v>
      </c>
      <c r="B4" s="11">
        <v>115</v>
      </c>
      <c r="C4" s="12">
        <v>9</v>
      </c>
      <c r="D4" s="41" t="s">
        <v>100</v>
      </c>
      <c r="E4" s="11">
        <f>116-57</f>
        <v>59</v>
      </c>
      <c r="F4" s="12">
        <v>3</v>
      </c>
      <c r="G4" s="79" t="s">
        <v>142</v>
      </c>
      <c r="H4" s="11">
        <v>34</v>
      </c>
      <c r="I4" s="12">
        <v>4</v>
      </c>
      <c r="J4" s="67" t="s">
        <v>77</v>
      </c>
      <c r="K4" s="11"/>
      <c r="L4" s="17">
        <v>5</v>
      </c>
    </row>
    <row r="5" spans="1:12">
      <c r="A5" s="76" t="s">
        <v>65</v>
      </c>
      <c r="B5" s="11">
        <v>25</v>
      </c>
      <c r="C5" s="12">
        <v>3</v>
      </c>
      <c r="D5" s="41" t="s">
        <v>101</v>
      </c>
      <c r="E5" s="11">
        <f>187-117</f>
        <v>70</v>
      </c>
      <c r="F5" s="12">
        <v>5</v>
      </c>
      <c r="G5" s="79" t="s">
        <v>93</v>
      </c>
      <c r="H5" s="11">
        <v>48</v>
      </c>
      <c r="I5" s="12">
        <v>6</v>
      </c>
      <c r="J5" s="37" t="s">
        <v>79</v>
      </c>
      <c r="K5" s="11"/>
      <c r="L5" s="17">
        <v>5</v>
      </c>
    </row>
    <row r="6" spans="1:12">
      <c r="A6" s="76" t="s">
        <v>66</v>
      </c>
      <c r="B6" s="11">
        <v>17</v>
      </c>
      <c r="C6" s="12">
        <v>2</v>
      </c>
      <c r="D6" s="41" t="s">
        <v>102</v>
      </c>
      <c r="E6" s="11">
        <f>220-187</f>
        <v>33</v>
      </c>
      <c r="F6" s="12">
        <v>3</v>
      </c>
      <c r="G6" s="79" t="s">
        <v>94</v>
      </c>
      <c r="H6" s="11">
        <v>32</v>
      </c>
      <c r="I6" s="12">
        <v>4</v>
      </c>
      <c r="J6" s="89" t="s">
        <v>80</v>
      </c>
      <c r="K6" s="49"/>
      <c r="L6" s="17">
        <v>6</v>
      </c>
    </row>
    <row r="7" spans="1:12">
      <c r="A7" s="76" t="s">
        <v>67</v>
      </c>
      <c r="B7" s="11">
        <v>26</v>
      </c>
      <c r="C7" s="12">
        <v>3</v>
      </c>
      <c r="D7" s="41" t="s">
        <v>103</v>
      </c>
      <c r="E7" s="11">
        <f>362-220</f>
        <v>142</v>
      </c>
      <c r="F7" s="12">
        <v>9</v>
      </c>
      <c r="G7" s="79" t="s">
        <v>143</v>
      </c>
      <c r="H7" s="11">
        <v>30</v>
      </c>
      <c r="I7" s="12">
        <v>4</v>
      </c>
      <c r="J7" s="88" t="s">
        <v>81</v>
      </c>
      <c r="K7" s="11"/>
      <c r="L7" s="17">
        <v>7</v>
      </c>
    </row>
    <row r="8" spans="1:12">
      <c r="A8" s="76" t="s">
        <v>68</v>
      </c>
      <c r="B8" s="11">
        <v>43</v>
      </c>
      <c r="C8" s="12">
        <v>4</v>
      </c>
      <c r="D8" s="41" t="s">
        <v>104</v>
      </c>
      <c r="E8" s="11">
        <f>468-362</f>
        <v>106</v>
      </c>
      <c r="F8" s="12">
        <v>7</v>
      </c>
      <c r="G8" s="19"/>
      <c r="H8" s="11"/>
      <c r="I8" s="12"/>
      <c r="J8" s="88" t="s">
        <v>82</v>
      </c>
      <c r="K8" s="11"/>
      <c r="L8" s="17">
        <v>3</v>
      </c>
    </row>
    <row r="9" spans="1:12">
      <c r="A9" s="76" t="s">
        <v>69</v>
      </c>
      <c r="B9" s="11">
        <v>30</v>
      </c>
      <c r="C9" s="12">
        <v>3</v>
      </c>
      <c r="D9" s="41" t="s">
        <v>105</v>
      </c>
      <c r="E9" s="11">
        <f>494-468</f>
        <v>26</v>
      </c>
      <c r="F9" s="12">
        <v>2</v>
      </c>
      <c r="G9" s="19"/>
      <c r="H9" s="11"/>
      <c r="I9" s="12"/>
      <c r="J9" s="88" t="s">
        <v>83</v>
      </c>
      <c r="K9" s="11"/>
      <c r="L9" s="17">
        <v>3</v>
      </c>
    </row>
    <row r="10" spans="1:12">
      <c r="A10" s="76" t="s">
        <v>70</v>
      </c>
      <c r="B10" s="11">
        <v>24</v>
      </c>
      <c r="C10" s="12">
        <v>2</v>
      </c>
      <c r="D10" s="41" t="s">
        <v>106</v>
      </c>
      <c r="E10" s="11">
        <f>511-494</f>
        <v>17</v>
      </c>
      <c r="F10" s="12">
        <v>1.5</v>
      </c>
      <c r="G10" s="34" t="s">
        <v>125</v>
      </c>
      <c r="H10" s="11"/>
      <c r="I10" s="12"/>
      <c r="J10" s="37" t="s">
        <v>84</v>
      </c>
      <c r="K10" s="11"/>
      <c r="L10" s="17">
        <v>1</v>
      </c>
    </row>
    <row r="11" spans="1:12">
      <c r="A11" s="76" t="s">
        <v>71</v>
      </c>
      <c r="B11" s="11">
        <v>51</v>
      </c>
      <c r="C11" s="12">
        <v>4</v>
      </c>
      <c r="D11" s="41" t="s">
        <v>107</v>
      </c>
      <c r="E11" s="11">
        <f>538-511</f>
        <v>27</v>
      </c>
      <c r="F11" s="12">
        <v>1.5</v>
      </c>
      <c r="G11" s="79" t="s">
        <v>144</v>
      </c>
      <c r="H11" s="11">
        <v>26</v>
      </c>
      <c r="I11" s="12">
        <v>3</v>
      </c>
      <c r="J11" s="88" t="s">
        <v>85</v>
      </c>
      <c r="K11" s="11"/>
      <c r="L11" s="17">
        <v>4</v>
      </c>
    </row>
    <row r="12" spans="1:12">
      <c r="A12" s="10"/>
      <c r="B12" s="11"/>
      <c r="C12" s="12"/>
      <c r="D12" s="41" t="s">
        <v>108</v>
      </c>
      <c r="E12" s="11">
        <f>598-539</f>
        <v>59</v>
      </c>
      <c r="F12" s="12">
        <v>3</v>
      </c>
      <c r="G12" s="79" t="s">
        <v>96</v>
      </c>
      <c r="H12" s="11">
        <v>80</v>
      </c>
      <c r="I12" s="12">
        <v>7</v>
      </c>
      <c r="J12" s="37" t="s">
        <v>86</v>
      </c>
      <c r="K12" s="11"/>
      <c r="L12" s="17">
        <v>3</v>
      </c>
    </row>
    <row r="13" spans="1:12">
      <c r="A13" s="10"/>
      <c r="B13" s="11"/>
      <c r="C13" s="12"/>
      <c r="D13" s="10" t="s">
        <v>109</v>
      </c>
      <c r="E13" s="11">
        <f>602-598</f>
        <v>4</v>
      </c>
      <c r="F13" s="12">
        <v>0.25</v>
      </c>
      <c r="G13" s="79" t="s">
        <v>97</v>
      </c>
      <c r="H13" s="11">
        <v>22</v>
      </c>
      <c r="I13" s="12">
        <v>3</v>
      </c>
      <c r="J13" s="88" t="s">
        <v>87</v>
      </c>
      <c r="K13" s="11"/>
      <c r="L13" s="17">
        <v>3</v>
      </c>
    </row>
    <row r="14" spans="1:12">
      <c r="A14" s="10"/>
      <c r="B14" s="11"/>
      <c r="C14" s="12"/>
      <c r="D14" s="76" t="s">
        <v>113</v>
      </c>
      <c r="E14" s="11">
        <f>620-602</f>
        <v>18</v>
      </c>
      <c r="F14" s="12">
        <v>1</v>
      </c>
      <c r="G14" s="79" t="s">
        <v>98</v>
      </c>
      <c r="H14" s="11">
        <v>36</v>
      </c>
      <c r="I14" s="12">
        <v>4</v>
      </c>
      <c r="J14" s="88" t="s">
        <v>88</v>
      </c>
      <c r="K14" s="11"/>
      <c r="L14" s="17">
        <v>3</v>
      </c>
    </row>
    <row r="15" spans="1:12">
      <c r="A15" s="10"/>
      <c r="B15" s="11"/>
      <c r="C15" s="12"/>
      <c r="D15" s="76" t="s">
        <v>114</v>
      </c>
      <c r="E15" s="11">
        <f>672-620</f>
        <v>52</v>
      </c>
      <c r="F15" s="12">
        <v>3</v>
      </c>
      <c r="G15" s="19"/>
      <c r="H15" s="11"/>
      <c r="I15" s="12"/>
      <c r="J15" s="37" t="s">
        <v>89</v>
      </c>
      <c r="K15" s="11"/>
      <c r="L15" s="17">
        <v>3</v>
      </c>
    </row>
    <row r="16" spans="1:12">
      <c r="A16" s="10"/>
      <c r="B16" s="11"/>
      <c r="C16" s="12"/>
      <c r="D16" s="76" t="s">
        <v>116</v>
      </c>
      <c r="E16" s="11">
        <f>741-672</f>
        <v>69</v>
      </c>
      <c r="F16" s="12">
        <v>4</v>
      </c>
      <c r="G16" s="19"/>
      <c r="H16" s="11"/>
      <c r="I16" s="12"/>
      <c r="J16" s="37" t="s">
        <v>90</v>
      </c>
      <c r="K16" s="11"/>
      <c r="L16" s="17">
        <v>3</v>
      </c>
    </row>
    <row r="17" spans="1:12">
      <c r="A17" s="10"/>
      <c r="B17" s="11"/>
      <c r="C17" s="12"/>
      <c r="D17" s="76" t="s">
        <v>110</v>
      </c>
      <c r="E17" s="11">
        <f>761-742</f>
        <v>19</v>
      </c>
      <c r="F17" s="12">
        <v>2</v>
      </c>
      <c r="G17" s="90" t="s">
        <v>126</v>
      </c>
      <c r="H17" s="11">
        <f>18+10+22+12+10+14+10+16</f>
        <v>112</v>
      </c>
      <c r="I17" s="12">
        <v>12</v>
      </c>
      <c r="J17" s="88" t="s">
        <v>91</v>
      </c>
      <c r="K17" s="11"/>
      <c r="L17" s="17">
        <v>3</v>
      </c>
    </row>
    <row r="18" spans="1:12">
      <c r="A18" s="10"/>
      <c r="B18" s="11"/>
      <c r="C18" s="12"/>
      <c r="D18" s="76" t="s">
        <v>111</v>
      </c>
      <c r="E18" s="11">
        <f>818-761</f>
        <v>57</v>
      </c>
      <c r="F18" s="12">
        <v>4</v>
      </c>
      <c r="G18" s="19"/>
      <c r="H18" s="11"/>
      <c r="I18" s="12"/>
      <c r="J18" s="37" t="s">
        <v>92</v>
      </c>
      <c r="K18" s="11"/>
      <c r="L18" s="17">
        <v>3</v>
      </c>
    </row>
    <row r="19" spans="1:12">
      <c r="A19" s="10"/>
      <c r="B19" s="11"/>
      <c r="C19" s="12"/>
      <c r="D19" s="76" t="s">
        <v>115</v>
      </c>
      <c r="E19" s="11">
        <f>839-818</f>
        <v>21</v>
      </c>
      <c r="F19" s="12">
        <v>1.5</v>
      </c>
      <c r="G19" s="19" t="s">
        <v>145</v>
      </c>
      <c r="H19" s="11">
        <f>20+14+14+8</f>
        <v>56</v>
      </c>
      <c r="I19" s="12">
        <v>5</v>
      </c>
      <c r="J19" s="88"/>
      <c r="K19" s="11"/>
      <c r="L19" s="17"/>
    </row>
    <row r="20" spans="1:12">
      <c r="A20" s="10"/>
      <c r="B20" s="11"/>
      <c r="C20" s="12"/>
      <c r="D20" s="76" t="s">
        <v>117</v>
      </c>
      <c r="E20" s="11">
        <f>866-818</f>
        <v>48</v>
      </c>
      <c r="F20" s="12">
        <v>3</v>
      </c>
      <c r="G20" s="19"/>
      <c r="H20" s="11"/>
      <c r="I20" s="12"/>
      <c r="J20" s="88"/>
      <c r="K20" s="11"/>
      <c r="L20" s="17"/>
    </row>
    <row r="21" spans="1:12">
      <c r="A21" s="10"/>
      <c r="B21" s="11"/>
      <c r="C21" s="12"/>
      <c r="D21" s="10" t="s">
        <v>118</v>
      </c>
      <c r="E21" s="11">
        <f>936-866</f>
        <v>70</v>
      </c>
      <c r="F21" s="12">
        <v>3</v>
      </c>
      <c r="G21" s="19"/>
      <c r="H21" s="11"/>
      <c r="I21" s="12"/>
      <c r="J21" s="88" t="s">
        <v>168</v>
      </c>
      <c r="K21" s="11"/>
      <c r="L21" s="17">
        <v>5</v>
      </c>
    </row>
    <row r="22" spans="1:12">
      <c r="A22" s="10"/>
      <c r="B22" s="11"/>
      <c r="C22" s="12"/>
      <c r="D22" s="76" t="s">
        <v>119</v>
      </c>
      <c r="E22" s="11">
        <f>945-936</f>
        <v>9</v>
      </c>
      <c r="F22" s="12">
        <v>0.5</v>
      </c>
      <c r="G22" s="19"/>
      <c r="H22" s="11"/>
      <c r="I22" s="12"/>
      <c r="J22" s="19"/>
      <c r="K22" s="11"/>
      <c r="L22" s="17"/>
    </row>
    <row r="23" spans="1:12">
      <c r="A23" s="10"/>
      <c r="B23" s="11"/>
      <c r="C23" s="12"/>
      <c r="D23" s="41" t="s">
        <v>185</v>
      </c>
      <c r="E23" s="11">
        <f>952-945</f>
        <v>7</v>
      </c>
      <c r="F23" s="12">
        <v>0.5</v>
      </c>
      <c r="G23" s="19"/>
      <c r="H23" s="11"/>
      <c r="I23" s="12"/>
      <c r="J23" s="19"/>
      <c r="K23" s="11"/>
      <c r="L23" s="17"/>
    </row>
    <row r="24" spans="1:12">
      <c r="A24" s="10"/>
      <c r="B24" s="11"/>
      <c r="C24" s="12"/>
      <c r="D24" s="76" t="s">
        <v>112</v>
      </c>
      <c r="E24" s="11">
        <f>984-952</f>
        <v>32</v>
      </c>
      <c r="F24" s="12">
        <v>2</v>
      </c>
      <c r="G24" s="19"/>
      <c r="H24" s="11"/>
      <c r="I24" s="12"/>
      <c r="J24" s="19"/>
      <c r="K24" s="11"/>
      <c r="L24" s="17"/>
    </row>
    <row r="25" spans="1:12">
      <c r="A25" s="10"/>
      <c r="B25" s="11"/>
      <c r="C25" s="12"/>
      <c r="D25" s="41" t="s">
        <v>120</v>
      </c>
      <c r="E25" s="11">
        <f>1008-984</f>
        <v>24</v>
      </c>
      <c r="F25" s="12">
        <v>2</v>
      </c>
      <c r="G25" s="19"/>
      <c r="H25" s="11"/>
      <c r="I25" s="12"/>
      <c r="J25" s="19"/>
      <c r="K25" s="11"/>
      <c r="L25" s="17"/>
    </row>
    <row r="26" spans="1:12">
      <c r="A26" s="10"/>
      <c r="B26" s="11"/>
      <c r="C26" s="12"/>
      <c r="D26" s="41" t="s">
        <v>121</v>
      </c>
      <c r="E26" s="11">
        <f>1015-1008</f>
        <v>7</v>
      </c>
      <c r="F26" s="12">
        <v>0.5</v>
      </c>
      <c r="G26" s="19"/>
      <c r="H26" s="11"/>
      <c r="I26" s="12"/>
      <c r="J26" s="19"/>
      <c r="K26" s="11"/>
      <c r="L26" s="17"/>
    </row>
    <row r="27" spans="1:12">
      <c r="A27" s="10"/>
      <c r="B27" s="11"/>
      <c r="C27" s="12"/>
      <c r="D27" s="41" t="s">
        <v>122</v>
      </c>
      <c r="E27" s="11">
        <f>1028-1015</f>
        <v>13</v>
      </c>
      <c r="F27" s="12">
        <v>0.5</v>
      </c>
      <c r="G27" s="19"/>
      <c r="H27" s="11"/>
      <c r="I27" s="12"/>
      <c r="J27" s="19"/>
      <c r="K27" s="11"/>
      <c r="L27" s="17"/>
    </row>
    <row r="28" spans="1:12">
      <c r="A28" s="10"/>
      <c r="B28" s="11"/>
      <c r="C28" s="12"/>
      <c r="D28" s="41" t="s">
        <v>186</v>
      </c>
      <c r="E28" s="11">
        <f>1047-1028</f>
        <v>19</v>
      </c>
      <c r="F28" s="12">
        <v>1</v>
      </c>
      <c r="G28" s="19"/>
      <c r="H28" s="11"/>
      <c r="I28" s="12"/>
      <c r="J28" s="19"/>
      <c r="K28" s="11"/>
      <c r="L28" s="17"/>
    </row>
    <row r="29" spans="1:12">
      <c r="A29" s="10"/>
      <c r="B29" s="11"/>
      <c r="C29" s="12"/>
      <c r="D29" s="76" t="s">
        <v>123</v>
      </c>
      <c r="E29" s="11">
        <f>1121-1047</f>
        <v>74</v>
      </c>
      <c r="F29" s="12">
        <v>4</v>
      </c>
      <c r="G29" s="19"/>
      <c r="H29" s="11"/>
      <c r="I29" s="12"/>
      <c r="J29" s="19"/>
      <c r="K29" s="11"/>
      <c r="L29" s="17"/>
    </row>
    <row r="30" spans="1:12" s="3" customFormat="1" ht="12" thickBot="1">
      <c r="A30" s="21" t="s">
        <v>72</v>
      </c>
      <c r="B30" s="21">
        <f>SUM(B2:B29)</f>
        <v>442</v>
      </c>
      <c r="C30" s="21">
        <f>SUM(C2:C29)-6.75</f>
        <v>32.25</v>
      </c>
      <c r="D30" s="21"/>
      <c r="E30" s="21">
        <f>SUM(E2:E29)</f>
        <v>1139</v>
      </c>
      <c r="F30" s="21">
        <f>SUM(F2:F29)-30</f>
        <v>41.75</v>
      </c>
      <c r="G30" s="21"/>
      <c r="H30" s="21">
        <f>SUM(H2:H29)</f>
        <v>508</v>
      </c>
      <c r="I30" s="21">
        <f>SUM(I2:I29)-17.8</f>
        <v>38.200000000000003</v>
      </c>
      <c r="J30" s="21"/>
      <c r="K30" s="21">
        <f>SUM(K2:K29)</f>
        <v>0</v>
      </c>
      <c r="L30" s="21">
        <f>SUM(L2:L29)</f>
        <v>67</v>
      </c>
    </row>
    <row r="31" spans="1:12" ht="12" thickTop="1"/>
    <row r="32" spans="1:12" s="3" customFormat="1">
      <c r="A32" s="3" t="s">
        <v>127</v>
      </c>
      <c r="B32" s="33"/>
      <c r="C32" s="3">
        <f>+Analysis!G106</f>
        <v>9</v>
      </c>
      <c r="D32" s="3" t="s">
        <v>127</v>
      </c>
      <c r="F32" s="3">
        <f>+Analysis!H106</f>
        <v>6</v>
      </c>
      <c r="G32" s="3" t="s">
        <v>127</v>
      </c>
      <c r="H32" s="33"/>
      <c r="I32" s="64">
        <f>+Analysis!I106</f>
        <v>6</v>
      </c>
      <c r="J32" s="3" t="s">
        <v>127</v>
      </c>
      <c r="K32" s="33"/>
      <c r="L32" s="3">
        <f>+Analysis!F106</f>
        <v>6</v>
      </c>
    </row>
    <row r="34" spans="1:12">
      <c r="A34" s="3" t="s">
        <v>128</v>
      </c>
      <c r="C34" s="7">
        <f>+C32/C30</f>
        <v>0.27906976744186046</v>
      </c>
      <c r="F34" s="39">
        <f>+F32/F30</f>
        <v>0.1437125748502994</v>
      </c>
      <c r="G34" s="3" t="s">
        <v>128</v>
      </c>
      <c r="I34" s="7">
        <f>+I32/I30</f>
        <v>0.15706806282722513</v>
      </c>
      <c r="J34" s="3" t="s">
        <v>128</v>
      </c>
      <c r="L34" s="7">
        <f>+L32/L30</f>
        <v>8.9552238805970144E-2</v>
      </c>
    </row>
    <row r="36" spans="1:12">
      <c r="A36" s="2" t="s">
        <v>206</v>
      </c>
      <c r="C36" s="2">
        <f>C32-C30</f>
        <v>-23.25</v>
      </c>
      <c r="D36" s="10"/>
      <c r="F36" s="2">
        <f>F32-F30</f>
        <v>-35.75</v>
      </c>
      <c r="I36" s="2">
        <f>I32-I30</f>
        <v>-32.200000000000003</v>
      </c>
    </row>
    <row r="37" spans="1:12">
      <c r="D37" s="10"/>
    </row>
    <row r="38" spans="1:12">
      <c r="D38" s="10"/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0"/>
  <sheetViews>
    <sheetView workbookViewId="0">
      <selection activeCell="D13" sqref="D3:D13"/>
    </sheetView>
  </sheetViews>
  <sheetFormatPr defaultRowHeight="12.75"/>
  <cols>
    <col min="1" max="1" width="38.85546875" style="52" customWidth="1"/>
    <col min="2" max="2" width="13.42578125" style="52" customWidth="1"/>
    <col min="3" max="3" width="14.140625" style="52" bestFit="1" customWidth="1"/>
    <col min="4" max="4" width="20.5703125" style="52" bestFit="1" customWidth="1"/>
    <col min="5" max="9" width="9.140625" style="52"/>
    <col min="10" max="10" width="10.42578125" style="53" bestFit="1" customWidth="1"/>
    <col min="11" max="16384" width="9.140625" style="52"/>
  </cols>
  <sheetData>
    <row r="1" spans="1:14">
      <c r="A1" s="95"/>
      <c r="B1" s="95"/>
      <c r="C1" s="95"/>
      <c r="D1" s="95"/>
      <c r="E1" s="95"/>
      <c r="F1" s="95"/>
      <c r="G1" s="95"/>
      <c r="H1" s="95"/>
      <c r="I1" s="95"/>
      <c r="J1" s="96"/>
      <c r="K1" s="95"/>
      <c r="L1" s="95"/>
      <c r="M1" s="95"/>
      <c r="N1" s="95"/>
    </row>
    <row r="2" spans="1:14" s="50" customFormat="1" ht="13.5" thickBot="1">
      <c r="A2" s="97"/>
      <c r="B2" s="98" t="s">
        <v>138</v>
      </c>
      <c r="C2" s="98" t="s">
        <v>134</v>
      </c>
      <c r="D2" s="98" t="s">
        <v>135</v>
      </c>
      <c r="E2" s="97"/>
      <c r="F2" s="97"/>
      <c r="G2" s="99"/>
      <c r="H2" s="99"/>
      <c r="I2" s="99"/>
      <c r="J2" s="100"/>
      <c r="K2" s="99"/>
      <c r="L2" s="99"/>
      <c r="M2" s="99"/>
      <c r="N2" s="99"/>
    </row>
    <row r="3" spans="1:14" ht="13.5" thickTop="1">
      <c r="A3" s="97" t="s">
        <v>38</v>
      </c>
      <c r="B3" s="95">
        <f>+'Group I'!L27</f>
        <v>72</v>
      </c>
      <c r="C3" s="96">
        <f>+'Group I'!L29</f>
        <v>12</v>
      </c>
      <c r="D3" s="101">
        <f>+'Group I'!L31</f>
        <v>0.16666666666666666</v>
      </c>
      <c r="E3" s="95"/>
      <c r="F3" s="95"/>
      <c r="G3" s="99"/>
      <c r="H3" s="102"/>
      <c r="I3" s="102"/>
      <c r="J3" s="103"/>
      <c r="K3" s="102"/>
      <c r="L3" s="102"/>
      <c r="M3" s="102"/>
      <c r="N3" s="102"/>
    </row>
    <row r="4" spans="1:14">
      <c r="A4" s="97" t="s">
        <v>130</v>
      </c>
      <c r="B4" s="95">
        <f>+'Group I'!I27</f>
        <v>69</v>
      </c>
      <c r="C4" s="96">
        <f>+'Group I'!I29</f>
        <v>10</v>
      </c>
      <c r="D4" s="101">
        <f>+'Group I'!I31</f>
        <v>0.14492753623188406</v>
      </c>
      <c r="E4" s="97"/>
      <c r="F4" s="97"/>
      <c r="G4" s="99"/>
      <c r="H4" s="102"/>
      <c r="I4" s="102"/>
      <c r="J4" s="103"/>
      <c r="K4" s="102"/>
      <c r="L4" s="102"/>
      <c r="M4" s="102"/>
      <c r="N4" s="102"/>
    </row>
    <row r="5" spans="1:14">
      <c r="A5" s="97" t="s">
        <v>0</v>
      </c>
      <c r="B5" s="95">
        <f>+'Group I'!C27</f>
        <v>46</v>
      </c>
      <c r="C5" s="96">
        <f>'Group I'!C27</f>
        <v>46</v>
      </c>
      <c r="D5" s="101">
        <f>B5/C5</f>
        <v>1</v>
      </c>
      <c r="E5" s="97"/>
      <c r="F5" s="97"/>
      <c r="G5" s="99"/>
      <c r="H5" s="102"/>
      <c r="I5" s="102"/>
      <c r="J5" s="103"/>
      <c r="K5" s="102"/>
      <c r="L5" s="102"/>
      <c r="M5" s="102"/>
      <c r="N5" s="102"/>
    </row>
    <row r="6" spans="1:14">
      <c r="A6" s="97" t="s">
        <v>131</v>
      </c>
      <c r="B6" s="95">
        <f>+'Group I'!F27</f>
        <v>66</v>
      </c>
      <c r="C6" s="96">
        <f>+'Group I'!F29</f>
        <v>5</v>
      </c>
      <c r="D6" s="101">
        <f>+'Group I'!F31</f>
        <v>7.575757575757576E-2</v>
      </c>
      <c r="E6" s="97"/>
      <c r="F6" s="97"/>
      <c r="G6" s="99"/>
      <c r="H6" s="102"/>
      <c r="I6" s="102"/>
      <c r="J6" s="103"/>
      <c r="K6" s="102"/>
      <c r="L6" s="102"/>
      <c r="M6" s="102"/>
      <c r="N6" s="102"/>
    </row>
    <row r="7" spans="1:14" ht="13.5" thickBot="1">
      <c r="A7" s="97" t="s">
        <v>140</v>
      </c>
      <c r="B7" s="98">
        <f>SUM(B3:B6)</f>
        <v>253</v>
      </c>
      <c r="C7" s="96"/>
      <c r="D7" s="101"/>
      <c r="E7" s="104">
        <f>AVERAGE(D3:D6)</f>
        <v>0.34683794466403162</v>
      </c>
      <c r="F7" s="97" t="s">
        <v>136</v>
      </c>
      <c r="G7" s="99"/>
      <c r="H7" s="99"/>
      <c r="I7" s="102"/>
      <c r="J7" s="100"/>
      <c r="K7" s="102"/>
      <c r="L7" s="102"/>
      <c r="M7" s="102"/>
      <c r="N7" s="102"/>
    </row>
    <row r="8" spans="1:14" ht="13.5" thickTop="1">
      <c r="A8" s="97"/>
      <c r="B8" s="97"/>
      <c r="C8" s="96"/>
      <c r="D8" s="101"/>
      <c r="E8" s="105"/>
      <c r="F8" s="97"/>
      <c r="G8" s="99"/>
      <c r="H8" s="102"/>
      <c r="I8" s="102"/>
      <c r="J8" s="103"/>
      <c r="K8" s="102"/>
      <c r="L8" s="102"/>
      <c r="M8" s="102"/>
      <c r="N8" s="102"/>
    </row>
    <row r="9" spans="1:14" ht="15.75" customHeight="1">
      <c r="A9" s="97" t="s">
        <v>132</v>
      </c>
      <c r="B9" s="95">
        <f>+'Group II'!L30</f>
        <v>67</v>
      </c>
      <c r="C9" s="96">
        <f>+'Group II'!L32</f>
        <v>6</v>
      </c>
      <c r="D9" s="101">
        <f>+'Group II'!L34</f>
        <v>8.9552238805970144E-2</v>
      </c>
      <c r="E9" s="97"/>
      <c r="F9" s="97"/>
      <c r="G9" s="99"/>
      <c r="H9" s="102"/>
      <c r="I9" s="102"/>
      <c r="J9" s="103"/>
      <c r="K9" s="102"/>
      <c r="L9" s="102"/>
      <c r="M9" s="102"/>
      <c r="N9" s="102"/>
    </row>
    <row r="10" spans="1:14">
      <c r="A10" s="97" t="s">
        <v>133</v>
      </c>
      <c r="B10" s="95">
        <v>32.25</v>
      </c>
      <c r="C10" s="96">
        <f>'Group II'!C30</f>
        <v>32.25</v>
      </c>
      <c r="D10" s="101">
        <f>B10/C10</f>
        <v>1</v>
      </c>
      <c r="E10" s="97"/>
      <c r="F10" s="97"/>
      <c r="G10" s="99"/>
      <c r="H10" s="102"/>
      <c r="I10" s="102"/>
      <c r="J10" s="103"/>
      <c r="K10" s="102"/>
      <c r="L10" s="102"/>
      <c r="M10" s="102"/>
      <c r="N10" s="102"/>
    </row>
    <row r="11" spans="1:14">
      <c r="A11" s="97" t="s">
        <v>59</v>
      </c>
      <c r="B11" s="95">
        <f>+'Group II'!F30</f>
        <v>41.75</v>
      </c>
      <c r="C11" s="96">
        <f>+'Group II'!F30</f>
        <v>41.75</v>
      </c>
      <c r="D11" s="101">
        <f>B11/C11</f>
        <v>1</v>
      </c>
      <c r="E11" s="97"/>
      <c r="F11" s="97"/>
      <c r="G11" s="99"/>
      <c r="H11" s="102"/>
      <c r="I11" s="102"/>
      <c r="J11" s="103"/>
      <c r="K11" s="102"/>
      <c r="L11" s="102"/>
      <c r="M11" s="102"/>
      <c r="N11" s="102"/>
    </row>
    <row r="12" spans="1:14">
      <c r="A12" s="97" t="s">
        <v>60</v>
      </c>
      <c r="B12" s="95">
        <v>38.200000000000003</v>
      </c>
      <c r="C12" s="96">
        <f>'Group II'!I30</f>
        <v>38.200000000000003</v>
      </c>
      <c r="D12" s="101">
        <f>B12/C12</f>
        <v>1</v>
      </c>
      <c r="E12" s="97"/>
      <c r="F12" s="97"/>
      <c r="G12" s="99"/>
      <c r="H12" s="102"/>
      <c r="I12" s="102"/>
      <c r="J12" s="103"/>
      <c r="K12" s="102"/>
      <c r="L12" s="102"/>
      <c r="M12" s="102"/>
      <c r="N12" s="102"/>
    </row>
    <row r="13" spans="1:14" ht="13.5" thickBot="1">
      <c r="A13" s="95"/>
      <c r="B13" s="106">
        <f>SUM(B9:B12)</f>
        <v>179.2</v>
      </c>
      <c r="C13" s="95"/>
      <c r="D13" s="101"/>
      <c r="E13" s="104">
        <f>AVERAGE(D9:D12)</f>
        <v>0.77238805970149249</v>
      </c>
      <c r="F13" s="97" t="s">
        <v>137</v>
      </c>
      <c r="G13" s="99"/>
      <c r="H13" s="99"/>
      <c r="I13" s="102"/>
      <c r="J13" s="100"/>
      <c r="K13" s="102"/>
      <c r="L13" s="102"/>
      <c r="M13" s="102"/>
      <c r="N13" s="102"/>
    </row>
    <row r="14" spans="1:14" ht="14.25" thickTop="1" thickBot="1">
      <c r="A14" s="97" t="s">
        <v>52</v>
      </c>
      <c r="B14" s="98">
        <f>B13+B7</f>
        <v>432.2</v>
      </c>
      <c r="C14" s="107">
        <f>SUM(C3:C13)</f>
        <v>191.2</v>
      </c>
      <c r="D14" s="104">
        <f>AVERAGE(D3:D13)</f>
        <v>0.55961300218276211</v>
      </c>
      <c r="E14" s="97"/>
      <c r="F14" s="97"/>
      <c r="G14" s="99"/>
      <c r="H14" s="102"/>
      <c r="I14" s="102"/>
      <c r="J14" s="103"/>
      <c r="K14" s="102"/>
      <c r="L14" s="102"/>
      <c r="M14" s="102"/>
      <c r="N14" s="102"/>
    </row>
    <row r="15" spans="1:14" ht="13.5" thickTop="1">
      <c r="D15" s="54"/>
      <c r="E15" s="55"/>
      <c r="F15" s="65"/>
      <c r="G15" s="92"/>
      <c r="H15" s="93"/>
      <c r="I15" s="93"/>
      <c r="J15" s="94"/>
      <c r="K15" s="93"/>
      <c r="L15" s="93"/>
      <c r="M15" s="93"/>
      <c r="N15" s="93"/>
    </row>
    <row r="16" spans="1:14">
      <c r="A16" s="50" t="s">
        <v>146</v>
      </c>
      <c r="D16" s="75"/>
      <c r="E16" s="65"/>
      <c r="F16" s="50"/>
      <c r="G16" s="50"/>
    </row>
    <row r="17" spans="1:15">
      <c r="C17" s="56">
        <f>B14/8</f>
        <v>54.024999999999999</v>
      </c>
      <c r="D17" s="50" t="s">
        <v>147</v>
      </c>
      <c r="E17" s="50"/>
      <c r="F17" s="50"/>
      <c r="G17" s="50"/>
    </row>
    <row r="18" spans="1:15">
      <c r="B18" s="57"/>
      <c r="C18" s="56">
        <f>(B14-C14)/8</f>
        <v>30.125</v>
      </c>
      <c r="D18" s="50" t="s">
        <v>221</v>
      </c>
      <c r="E18" s="50"/>
      <c r="F18" s="50"/>
      <c r="G18" s="50"/>
    </row>
    <row r="19" spans="1:15">
      <c r="C19" s="56"/>
      <c r="D19" s="50"/>
      <c r="E19" s="50"/>
      <c r="F19" s="50"/>
      <c r="G19" s="50"/>
    </row>
    <row r="20" spans="1:15">
      <c r="A20" s="52" t="s">
        <v>148</v>
      </c>
      <c r="C20" s="56"/>
      <c r="D20" s="50" t="s">
        <v>170</v>
      </c>
      <c r="E20" s="50"/>
      <c r="F20" s="50"/>
      <c r="G20" s="50"/>
    </row>
    <row r="21" spans="1:15">
      <c r="C21" s="56"/>
      <c r="D21" s="50"/>
      <c r="E21" s="50"/>
      <c r="F21" s="50"/>
      <c r="G21" s="50"/>
    </row>
    <row r="22" spans="1:15">
      <c r="C22" s="58">
        <f ca="1">A29-C18</f>
        <v>-290.125</v>
      </c>
      <c r="D22" s="50" t="s">
        <v>149</v>
      </c>
      <c r="E22" s="50"/>
      <c r="F22" s="50"/>
      <c r="G22" s="50"/>
    </row>
    <row r="23" spans="1:15">
      <c r="A23" s="60" t="s">
        <v>139</v>
      </c>
      <c r="E23" s="50"/>
      <c r="F23" s="50"/>
      <c r="G23" s="50"/>
    </row>
    <row r="24" spans="1:15">
      <c r="A24" s="60" t="s">
        <v>169</v>
      </c>
      <c r="E24" s="50"/>
      <c r="F24" s="50"/>
      <c r="G24" s="50"/>
      <c r="M24" s="80" t="s">
        <v>222</v>
      </c>
      <c r="N24" s="80" t="s">
        <v>223</v>
      </c>
    </row>
    <row r="25" spans="1:15">
      <c r="D25" s="52" t="s">
        <v>202</v>
      </c>
      <c r="E25" s="68">
        <f>SUM(Analysis!J2:J27)</f>
        <v>64</v>
      </c>
      <c r="F25" s="50">
        <v>31</v>
      </c>
      <c r="G25" s="68">
        <f>E25/F25</f>
        <v>2.064516129032258</v>
      </c>
      <c r="K25" s="77" t="s">
        <v>209</v>
      </c>
      <c r="L25" s="52">
        <v>50</v>
      </c>
      <c r="M25" s="52">
        <v>25</v>
      </c>
      <c r="N25" s="81">
        <f>L25/M25</f>
        <v>2</v>
      </c>
    </row>
    <row r="26" spans="1:15">
      <c r="A26" s="59">
        <f ca="1">TODAY()</f>
        <v>40920</v>
      </c>
      <c r="B26" s="50" t="s">
        <v>187</v>
      </c>
      <c r="D26" s="52" t="s">
        <v>203</v>
      </c>
      <c r="E26" s="68">
        <f>SUM(Analysis!J28:J55)</f>
        <v>0</v>
      </c>
      <c r="F26" s="50">
        <v>28</v>
      </c>
      <c r="G26" s="68">
        <f>E26/F26</f>
        <v>0</v>
      </c>
      <c r="H26" s="83">
        <f>G26/G25-100%</f>
        <v>-1</v>
      </c>
      <c r="K26" s="77" t="s">
        <v>210</v>
      </c>
      <c r="L26" s="52">
        <v>50</v>
      </c>
      <c r="M26" s="52">
        <v>11</v>
      </c>
      <c r="N26" s="81">
        <f t="shared" ref="N26:N31" si="0">L26/M26</f>
        <v>4.5454545454545459</v>
      </c>
    </row>
    <row r="27" spans="1:15">
      <c r="A27" s="59">
        <f>DATE(2011,4,27)</f>
        <v>40660</v>
      </c>
      <c r="B27" s="50" t="s">
        <v>188</v>
      </c>
      <c r="D27" s="52" t="s">
        <v>204</v>
      </c>
      <c r="E27" s="68">
        <f>SUM(Analysis!J56:J86)</f>
        <v>0</v>
      </c>
      <c r="F27" s="50">
        <v>31</v>
      </c>
      <c r="G27" s="68">
        <f>E27/F27</f>
        <v>0</v>
      </c>
      <c r="H27" s="82" t="e">
        <f>G27/G26-100%</f>
        <v>#DIV/0!</v>
      </c>
      <c r="I27" s="83">
        <f>G27/G25-100%</f>
        <v>-1</v>
      </c>
      <c r="K27" s="77" t="s">
        <v>211</v>
      </c>
      <c r="L27" s="52">
        <v>50</v>
      </c>
      <c r="M27" s="52">
        <v>15</v>
      </c>
      <c r="N27" s="81">
        <f t="shared" si="0"/>
        <v>3.3333333333333335</v>
      </c>
    </row>
    <row r="28" spans="1:15">
      <c r="A28" s="50"/>
      <c r="D28" s="52" t="s">
        <v>205</v>
      </c>
      <c r="E28" s="68">
        <f>SUM(Analysis!J87:J105)</f>
        <v>0</v>
      </c>
      <c r="F28" s="50">
        <v>9</v>
      </c>
      <c r="G28" s="68">
        <f>E28/F28</f>
        <v>0</v>
      </c>
      <c r="H28" s="84" t="e">
        <f>G28/G27-100%</f>
        <v>#DIV/0!</v>
      </c>
      <c r="I28" s="82" t="e">
        <f>G28/G26-100%</f>
        <v>#DIV/0!</v>
      </c>
      <c r="J28" s="83">
        <f>G28/G25-100%</f>
        <v>-1</v>
      </c>
      <c r="K28" s="77" t="s">
        <v>213</v>
      </c>
      <c r="L28" s="52">
        <v>50</v>
      </c>
      <c r="M28" s="52">
        <v>11</v>
      </c>
      <c r="N28" s="81">
        <f t="shared" si="0"/>
        <v>4.5454545454545459</v>
      </c>
    </row>
    <row r="29" spans="1:15">
      <c r="A29" s="50">
        <f ca="1">A27-A26</f>
        <v>-260</v>
      </c>
      <c r="B29" s="50" t="s">
        <v>189</v>
      </c>
      <c r="K29" s="77" t="s">
        <v>212</v>
      </c>
      <c r="L29" s="52">
        <v>50</v>
      </c>
      <c r="M29" s="52">
        <v>14</v>
      </c>
      <c r="N29" s="81">
        <f t="shared" si="0"/>
        <v>3.5714285714285716</v>
      </c>
    </row>
    <row r="30" spans="1:15" ht="13.5" thickBot="1">
      <c r="D30" s="51" t="s">
        <v>52</v>
      </c>
      <c r="E30" s="73">
        <f>SUM(E25:E29)</f>
        <v>64</v>
      </c>
      <c r="F30" s="73">
        <f>SUM(F25:F29)</f>
        <v>99</v>
      </c>
      <c r="G30" s="73">
        <f>AVERAGE(G25:G29)</f>
        <v>0.5161290322580645</v>
      </c>
      <c r="K30" s="77" t="s">
        <v>214</v>
      </c>
      <c r="L30" s="52">
        <v>50</v>
      </c>
      <c r="M30" s="52">
        <v>9</v>
      </c>
      <c r="N30" s="81">
        <f t="shared" si="0"/>
        <v>5.5555555555555554</v>
      </c>
    </row>
    <row r="31" spans="1:15" ht="13.5" thickTop="1">
      <c r="K31" s="77" t="s">
        <v>215</v>
      </c>
      <c r="L31" s="52">
        <v>50</v>
      </c>
      <c r="M31" s="52">
        <v>9</v>
      </c>
      <c r="N31" s="81">
        <f t="shared" si="0"/>
        <v>5.5555555555555554</v>
      </c>
    </row>
    <row r="32" spans="1:15">
      <c r="A32" s="85"/>
      <c r="K32" s="77" t="s">
        <v>216</v>
      </c>
      <c r="L32" s="52">
        <v>50</v>
      </c>
      <c r="N32" s="81"/>
      <c r="O32" s="52" t="s">
        <v>219</v>
      </c>
    </row>
    <row r="33" spans="5:15">
      <c r="K33" s="77" t="s">
        <v>217</v>
      </c>
      <c r="L33" s="52">
        <v>50</v>
      </c>
      <c r="N33" s="81"/>
      <c r="O33" s="52" t="s">
        <v>219</v>
      </c>
    </row>
    <row r="34" spans="5:15">
      <c r="K34" s="77" t="s">
        <v>218</v>
      </c>
      <c r="L34" s="52">
        <v>50</v>
      </c>
      <c r="N34" s="81"/>
      <c r="O34" s="52" t="s">
        <v>220</v>
      </c>
    </row>
    <row r="37" spans="5:15">
      <c r="E37" s="52">
        <v>500</v>
      </c>
      <c r="G37" s="52">
        <f>922+11*10</f>
        <v>1032</v>
      </c>
      <c r="I37" s="54">
        <f>E37/G37</f>
        <v>0.48449612403100772</v>
      </c>
    </row>
    <row r="39" spans="5:15">
      <c r="I39" s="52">
        <f>200+168</f>
        <v>368</v>
      </c>
    </row>
    <row r="40" spans="5:15">
      <c r="E40" s="52" t="s">
        <v>208</v>
      </c>
      <c r="I40" s="54">
        <f>I39/800</f>
        <v>0.46</v>
      </c>
    </row>
  </sheetData>
  <conditionalFormatting sqref="D3:D13">
    <cfRule type="cellIs" dxfId="4" priority="1" operator="lessThan">
      <formula>0.55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Analysis</vt:lpstr>
      <vt:lpstr>Group I</vt:lpstr>
      <vt:lpstr>Group II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2012-01-12T06:52:13Z</dcterms:modified>
</cp:coreProperties>
</file>