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35" windowHeight="7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2" i="1"/>
  <c r="A9"/>
  <c r="B12"/>
  <c r="A12"/>
  <c r="A8"/>
  <c r="C8"/>
  <c r="B18"/>
  <c r="B17"/>
  <c r="B16"/>
  <c r="B15"/>
  <c r="B14"/>
  <c r="B13"/>
  <c r="B19"/>
  <c r="B20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F57" s="1"/>
  <c r="F12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J9"/>
  <c r="I9" s="1"/>
  <c r="J10"/>
  <c r="V7"/>
  <c r="U8"/>
  <c r="U7"/>
  <c r="W8"/>
  <c r="V8" s="1"/>
  <c r="U9" s="1"/>
  <c r="W9" s="1"/>
  <c r="V9" s="1"/>
  <c r="U10" s="1"/>
  <c r="W10" s="1"/>
  <c r="V10" s="1"/>
  <c r="U11" s="1"/>
  <c r="W11" s="1"/>
  <c r="V11" s="1"/>
  <c r="U12" s="1"/>
  <c r="W12" s="1"/>
  <c r="V12" s="1"/>
  <c r="U13" s="1"/>
  <c r="W13" s="1"/>
  <c r="V13" s="1"/>
  <c r="U14" s="1"/>
  <c r="W14" s="1"/>
  <c r="V14" s="1"/>
  <c r="U15" s="1"/>
  <c r="W15" s="1"/>
  <c r="V15" s="1"/>
  <c r="U16" s="1"/>
  <c r="W16" s="1"/>
  <c r="V16" s="1"/>
  <c r="U17" s="1"/>
  <c r="W17" s="1"/>
  <c r="V17" s="1"/>
  <c r="U18" s="1"/>
  <c r="W18" s="1"/>
  <c r="V18" s="1"/>
  <c r="U19" s="1"/>
  <c r="W19" s="1"/>
  <c r="V19" s="1"/>
  <c r="U20" s="1"/>
  <c r="W20" s="1"/>
  <c r="V20" s="1"/>
  <c r="U21" s="1"/>
  <c r="W21" s="1"/>
  <c r="V21" s="1"/>
  <c r="U22" s="1"/>
  <c r="W22" s="1"/>
  <c r="V22" s="1"/>
  <c r="U23" s="1"/>
  <c r="W23" s="1"/>
  <c r="V23" s="1"/>
  <c r="U24" s="1"/>
  <c r="W24" s="1"/>
  <c r="V24" s="1"/>
  <c r="U25" s="1"/>
  <c r="W25" s="1"/>
  <c r="V25" s="1"/>
  <c r="U26" s="1"/>
  <c r="W26" s="1"/>
  <c r="V26" s="1"/>
  <c r="U27" s="1"/>
  <c r="W27" s="1"/>
  <c r="V27" s="1"/>
  <c r="U28" s="1"/>
  <c r="W28" s="1"/>
  <c r="V28" s="1"/>
  <c r="U29" s="1"/>
  <c r="W29" s="1"/>
  <c r="V29" s="1"/>
  <c r="U30" s="1"/>
  <c r="W30" s="1"/>
  <c r="V30" s="1"/>
  <c r="U31" s="1"/>
  <c r="W31" s="1"/>
  <c r="V31" s="1"/>
  <c r="U32" s="1"/>
  <c r="W32" s="1"/>
  <c r="V32" s="1"/>
  <c r="U33" s="1"/>
  <c r="W33" s="1"/>
  <c r="V33" s="1"/>
  <c r="U34" s="1"/>
  <c r="W34" s="1"/>
  <c r="V34" s="1"/>
  <c r="U35" s="1"/>
  <c r="W35" s="1"/>
  <c r="V35" s="1"/>
  <c r="U36" s="1"/>
  <c r="W36" s="1"/>
  <c r="V36" s="1"/>
  <c r="U37" s="1"/>
  <c r="W37" s="1"/>
  <c r="V37" s="1"/>
  <c r="U38" s="1"/>
  <c r="W38" s="1"/>
  <c r="V38" s="1"/>
  <c r="U39" s="1"/>
  <c r="W39" s="1"/>
  <c r="V39" s="1"/>
  <c r="U40" s="1"/>
  <c r="W40" s="1"/>
  <c r="V40" s="1"/>
  <c r="U41" s="1"/>
  <c r="W41" s="1"/>
  <c r="V41" s="1"/>
  <c r="U42" s="1"/>
  <c r="W42" s="1"/>
  <c r="V42" s="1"/>
  <c r="U43" s="1"/>
  <c r="W43" s="1"/>
  <c r="V43" s="1"/>
  <c r="U44" s="1"/>
  <c r="W44" s="1"/>
  <c r="V44" s="1"/>
  <c r="U45" s="1"/>
  <c r="W45" s="1"/>
  <c r="V45" s="1"/>
  <c r="U46" s="1"/>
  <c r="W46" s="1"/>
  <c r="V46" s="1"/>
  <c r="U47" s="1"/>
  <c r="W47" s="1"/>
  <c r="V47" s="1"/>
  <c r="U48" s="1"/>
  <c r="W48" s="1"/>
  <c r="V48" s="1"/>
  <c r="U49" s="1"/>
  <c r="W49" s="1"/>
  <c r="V49" s="1"/>
  <c r="U50" s="1"/>
  <c r="W50" s="1"/>
  <c r="V50" s="1"/>
  <c r="U51" s="1"/>
  <c r="W51" s="1"/>
  <c r="V51" s="1"/>
  <c r="U52" s="1"/>
  <c r="W52" s="1"/>
  <c r="V52" s="1"/>
  <c r="U53" s="1"/>
  <c r="W53" s="1"/>
  <c r="V53" s="1"/>
  <c r="U54" s="1"/>
  <c r="W54" s="1"/>
  <c r="V54" s="1"/>
  <c r="U55" s="1"/>
  <c r="W55" s="1"/>
  <c r="V55" s="1"/>
  <c r="W7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B9"/>
  <c r="R7"/>
  <c r="D12" l="1"/>
  <c r="C9"/>
  <c r="K9"/>
  <c r="K16" s="1"/>
  <c r="G57"/>
  <c r="F13"/>
  <c r="F14"/>
  <c r="F16"/>
  <c r="F15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R8"/>
  <c r="H12" l="1"/>
  <c r="K18"/>
  <c r="K17"/>
  <c r="K15"/>
  <c r="K14"/>
  <c r="K13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G12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7"/>
  <c r="G15"/>
  <c r="G16"/>
  <c r="G14"/>
  <c r="G13"/>
  <c r="I12"/>
  <c r="J12" s="1"/>
  <c r="E12"/>
  <c r="D13"/>
  <c r="R9"/>
  <c r="E13" l="1"/>
  <c r="H13"/>
  <c r="I13" s="1"/>
  <c r="J13" s="1"/>
  <c r="R10"/>
  <c r="H14" l="1"/>
  <c r="I14" s="1"/>
  <c r="J14" s="1"/>
  <c r="R11"/>
  <c r="D14" l="1"/>
  <c r="E14"/>
  <c r="H15"/>
  <c r="I15" s="1"/>
  <c r="J15" s="1"/>
  <c r="R12"/>
  <c r="D15" l="1"/>
  <c r="H16"/>
  <c r="I16" s="1"/>
  <c r="J16" s="1"/>
  <c r="R13"/>
  <c r="E15" l="1"/>
  <c r="H17"/>
  <c r="I17" s="1"/>
  <c r="J17" s="1"/>
  <c r="R14"/>
  <c r="H18" l="1"/>
  <c r="R15"/>
  <c r="D16" l="1"/>
  <c r="H19"/>
  <c r="R16"/>
  <c r="E16" l="1"/>
  <c r="H20"/>
  <c r="R17"/>
  <c r="D17" l="1"/>
  <c r="E17"/>
  <c r="H21"/>
  <c r="R18"/>
  <c r="H22" l="1"/>
  <c r="I21"/>
  <c r="R19"/>
  <c r="D18" l="1"/>
  <c r="E18" s="1"/>
  <c r="G18"/>
  <c r="I18" s="1"/>
  <c r="J18" s="1"/>
  <c r="H23"/>
  <c r="I22"/>
  <c r="R20"/>
  <c r="D19" l="1"/>
  <c r="G19"/>
  <c r="I19" s="1"/>
  <c r="J19" s="1"/>
  <c r="E19"/>
  <c r="H24"/>
  <c r="I23"/>
  <c r="R21"/>
  <c r="D20" l="1"/>
  <c r="G20"/>
  <c r="I20" s="1"/>
  <c r="J20" s="1"/>
  <c r="J21" s="1"/>
  <c r="J22" s="1"/>
  <c r="J23" s="1"/>
  <c r="E20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H25"/>
  <c r="I24"/>
  <c r="R22"/>
  <c r="J24" l="1"/>
  <c r="H26"/>
  <c r="I25"/>
  <c r="J25" s="1"/>
  <c r="R23"/>
  <c r="H27" l="1"/>
  <c r="I26"/>
  <c r="J26" s="1"/>
  <c r="R24"/>
  <c r="H28" l="1"/>
  <c r="I27"/>
  <c r="J27" s="1"/>
  <c r="R25"/>
  <c r="H29" l="1"/>
  <c r="I28"/>
  <c r="J28" s="1"/>
  <c r="R26"/>
  <c r="H30" l="1"/>
  <c r="I29"/>
  <c r="J29" s="1"/>
  <c r="R27"/>
  <c r="H31" l="1"/>
  <c r="I30"/>
  <c r="J30" s="1"/>
  <c r="R28"/>
  <c r="H32" l="1"/>
  <c r="I31"/>
  <c r="J31" s="1"/>
  <c r="R29"/>
  <c r="H33" l="1"/>
  <c r="I32"/>
  <c r="J32" s="1"/>
  <c r="R30"/>
  <c r="H34" l="1"/>
  <c r="I33"/>
  <c r="J33" s="1"/>
  <c r="R31"/>
  <c r="H35" l="1"/>
  <c r="I34"/>
  <c r="J34" s="1"/>
  <c r="R32"/>
  <c r="H36" l="1"/>
  <c r="I35"/>
  <c r="J35" s="1"/>
  <c r="R33"/>
  <c r="H37" l="1"/>
  <c r="I36"/>
  <c r="J36" s="1"/>
  <c r="R34"/>
  <c r="H38" l="1"/>
  <c r="I37"/>
  <c r="J37" s="1"/>
  <c r="R35"/>
  <c r="H39" l="1"/>
  <c r="I38"/>
  <c r="J38" s="1"/>
  <c r="R36"/>
  <c r="H40" l="1"/>
  <c r="I39"/>
  <c r="J39" s="1"/>
  <c r="R37"/>
  <c r="H41" l="1"/>
  <c r="I40"/>
  <c r="J40" s="1"/>
  <c r="R38"/>
  <c r="H42" l="1"/>
  <c r="I41"/>
  <c r="J41" s="1"/>
  <c r="R39"/>
  <c r="H43" l="1"/>
  <c r="I42"/>
  <c r="J42" s="1"/>
  <c r="R40"/>
  <c r="H44" l="1"/>
  <c r="I43"/>
  <c r="J43" s="1"/>
  <c r="R41"/>
  <c r="H45" l="1"/>
  <c r="I44"/>
  <c r="J44" s="1"/>
  <c r="R42"/>
  <c r="H46" l="1"/>
  <c r="I45"/>
  <c r="J45" s="1"/>
  <c r="R43"/>
  <c r="H47" l="1"/>
  <c r="I46"/>
  <c r="J46" s="1"/>
  <c r="R44"/>
  <c r="H48" l="1"/>
  <c r="I47"/>
  <c r="J47" s="1"/>
  <c r="R45"/>
  <c r="H49" l="1"/>
  <c r="I48"/>
  <c r="J48" s="1"/>
  <c r="R46"/>
  <c r="H50" l="1"/>
  <c r="I49"/>
  <c r="J49" s="1"/>
  <c r="R47"/>
  <c r="H51" l="1"/>
  <c r="I50"/>
  <c r="J50" s="1"/>
  <c r="R48"/>
  <c r="H52" l="1"/>
  <c r="I51"/>
  <c r="J51" s="1"/>
  <c r="R49"/>
  <c r="H53" l="1"/>
  <c r="I52"/>
  <c r="J52" s="1"/>
  <c r="R50"/>
  <c r="H54" l="1"/>
  <c r="I53"/>
  <c r="J53" s="1"/>
  <c r="R51"/>
  <c r="H55" l="1"/>
  <c r="I54"/>
  <c r="J54" s="1"/>
  <c r="R52"/>
  <c r="H56" l="1"/>
  <c r="I55"/>
  <c r="J55" s="1"/>
  <c r="R53"/>
  <c r="H57" l="1"/>
  <c r="I57" s="1"/>
  <c r="I56"/>
  <c r="J56" s="1"/>
  <c r="J57" s="1"/>
  <c r="R54"/>
  <c r="R55" l="1"/>
</calcChain>
</file>

<file path=xl/comments1.xml><?xml version="1.0" encoding="utf-8"?>
<comments xmlns="http://schemas.openxmlformats.org/spreadsheetml/2006/main">
  <authors>
    <author>247046</author>
  </authors>
  <commentList>
    <comment ref="A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<sst xmlns="http://schemas.openxmlformats.org/spreadsheetml/2006/main" count="136" uniqueCount="74">
  <si>
    <t>Year</t>
  </si>
  <si>
    <t>Interest %</t>
  </si>
  <si>
    <t>Total Cumulative</t>
  </si>
  <si>
    <t>Return (INR)</t>
  </si>
  <si>
    <t>Amount of Pension (INR)</t>
  </si>
  <si>
    <t>Month</t>
  </si>
  <si>
    <t>First Pension Month</t>
  </si>
  <si>
    <t>Pension amount per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</si>
  <si>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</si>
  <si>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</si>
  <si>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</si>
  <si>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</si>
  <si>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</si>
  <si>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</si>
  <si>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</si>
  <si>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</si>
  <si>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</si>
  <si>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</si>
  <si>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</si>
  <si>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</si>
  <si>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Fn. Year</t>
  </si>
  <si>
    <t>2009-10</t>
  </si>
  <si>
    <t>2008-09</t>
  </si>
  <si>
    <t>2003-04</t>
  </si>
  <si>
    <t>2001-02</t>
  </si>
  <si>
    <t>2002-03</t>
  </si>
  <si>
    <t>2004-05</t>
  </si>
  <si>
    <t>2005-06</t>
  </si>
  <si>
    <t>2006-07</t>
  </si>
  <si>
    <t>2007-08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</si>
  <si>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</si>
  <si>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</si>
  <si>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</si>
  <si>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</si>
  <si>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</si>
  <si>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</si>
  <si>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</si>
  <si>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</si>
  <si>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</si>
  <si>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</si>
  <si>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</si>
  <si>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</si>
  <si>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</si>
  <si>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</si>
  <si>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</si>
  <si>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</si>
  <si>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</si>
  <si>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</si>
  <si>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</si>
  <si>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</si>
  <si>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</si>
  <si>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</si>
  <si>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</si>
  <si>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</si>
  <si>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</si>
  <si>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</si>
  <si>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</si>
  <si>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</si>
  <si>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</si>
  <si>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</si>
  <si>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</si>
  <si>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</si>
  <si>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</si>
  <si>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</si>
  <si>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</si>
  <si>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</si>
  <si>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</si>
  <si>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</si>
  <si>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</si>
  <si>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</si>
  <si>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</si>
  <si>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First Fn. Year</t>
  </si>
  <si>
    <t>2051-52</t>
  </si>
  <si>
    <t>Last Pension Month</t>
  </si>
</sst>
</file>

<file path=xl/styles.xml><?xml version="1.0" encoding="utf-8"?>
<styleSheet xmlns="http://schemas.openxmlformats.org/spreadsheetml/2006/main">
  <numFmts count="3">
    <numFmt numFmtId="165" formatCode="[$-409]mmm\-yy;@"/>
    <numFmt numFmtId="172" formatCode="[$-409]d\-mmm\-yy;@"/>
    <numFmt numFmtId="174" formatCode="[$-409]dd\-mmm\-yy;@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1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  <xf numFmtId="174" fontId="1" fillId="0" borderId="0" xfId="0" applyNumberFormat="1" applyFont="1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0" borderId="6" xfId="0" applyFont="1" applyBorder="1"/>
    <xf numFmtId="0" fontId="2" fillId="2" borderId="7" xfId="0" applyFont="1" applyFill="1" applyBorder="1"/>
    <xf numFmtId="0" fontId="1" fillId="2" borderId="5" xfId="0" applyFont="1" applyFill="1" applyBorder="1"/>
    <xf numFmtId="165" fontId="1" fillId="2" borderId="7" xfId="0" applyNumberFormat="1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2" fillId="2" borderId="3" xfId="0" applyFont="1" applyFill="1" applyBorder="1"/>
    <xf numFmtId="0" fontId="4" fillId="3" borderId="6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/>
    <xf numFmtId="9" fontId="1" fillId="2" borderId="1" xfId="0" applyNumberFormat="1" applyFont="1" applyFill="1" applyBorder="1"/>
    <xf numFmtId="172" fontId="1" fillId="2" borderId="1" xfId="0" applyNumberFormat="1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/>
    <xf numFmtId="9" fontId="1" fillId="2" borderId="9" xfId="0" applyNumberFormat="1" applyFont="1" applyFill="1" applyBorder="1"/>
    <xf numFmtId="172" fontId="1" fillId="2" borderId="9" xfId="0" applyNumberFormat="1" applyFont="1" applyFill="1" applyBorder="1"/>
    <xf numFmtId="0" fontId="2" fillId="2" borderId="8" xfId="0" applyFont="1" applyFill="1" applyBorder="1"/>
    <xf numFmtId="0" fontId="1" fillId="2" borderId="8" xfId="0" applyFont="1" applyFill="1" applyBorder="1"/>
    <xf numFmtId="0" fontId="5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0" xfId="0" applyFont="1" applyFill="1" applyBorder="1"/>
    <xf numFmtId="165" fontId="1" fillId="2" borderId="0" xfId="0" applyNumberFormat="1" applyFont="1" applyFill="1" applyBorder="1"/>
    <xf numFmtId="1" fontId="6" fillId="2" borderId="9" xfId="0" applyNumberFormat="1" applyFont="1" applyFill="1" applyBorder="1"/>
    <xf numFmtId="1" fontId="6" fillId="2" borderId="1" xfId="0" applyNumberFormat="1" applyFont="1" applyFill="1" applyBorder="1"/>
    <xf numFmtId="1" fontId="3" fillId="0" borderId="0" xfId="0" applyNumberFormat="1" applyFont="1"/>
    <xf numFmtId="0" fontId="3" fillId="0" borderId="0" xfId="0" applyFont="1"/>
    <xf numFmtId="0" fontId="7" fillId="2" borderId="8" xfId="0" applyFont="1" applyFill="1" applyBorder="1"/>
    <xf numFmtId="0" fontId="7" fillId="2" borderId="9" xfId="0" applyFont="1" applyFill="1" applyBorder="1"/>
    <xf numFmtId="1" fontId="7" fillId="2" borderId="9" xfId="0" applyNumberFormat="1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psomani.caclubindia.com/" TargetMode="External"/><Relationship Id="rId1" Type="http://schemas.openxmlformats.org/officeDocument/2006/relationships/hyperlink" Target="mailto:p_somani@yahoo.co.in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0</xdr:row>
      <xdr:rowOff>9525</xdr:rowOff>
    </xdr:from>
    <xdr:to>
      <xdr:col>26</xdr:col>
      <xdr:colOff>257175</xdr:colOff>
      <xdr:row>19</xdr:row>
      <xdr:rowOff>9525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6848475" y="9525"/>
          <a:ext cx="2038350" cy="3095625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!! Jai Shree Krishna !!</a:t>
          </a:r>
        </a:p>
        <a:p>
          <a:r>
            <a:rPr lang="en-US" sz="1100"/>
            <a:t>1. Please enter in Black Cells</a:t>
          </a:r>
          <a:r>
            <a:rPr lang="en-US" sz="1100" baseline="0"/>
            <a:t> only.</a:t>
          </a:r>
        </a:p>
        <a:p>
          <a:endParaRPr lang="en-US" sz="1100" baseline="0"/>
        </a:p>
        <a:p>
          <a:r>
            <a:rPr lang="en-US" sz="1100" baseline="0"/>
            <a:t>2. </a:t>
          </a:r>
          <a:r>
            <a:rPr lang="en-US" sz="1100"/>
            <a:t>Suggestion</a:t>
          </a:r>
          <a:r>
            <a:rPr lang="en-US" sz="1100" baseline="0"/>
            <a:t>s are invited here p_somani@yahoo.co.in</a:t>
          </a:r>
        </a:p>
        <a:p>
          <a:endParaRPr lang="en-US" sz="1100"/>
        </a:p>
        <a:p>
          <a:r>
            <a:rPr lang="en-US" sz="1100"/>
            <a:t>3. This is unprotected file so you can make changes accordingly.</a:t>
          </a:r>
        </a:p>
        <a:p>
          <a:endParaRPr lang="en-US" sz="1100"/>
        </a:p>
        <a:p>
          <a:r>
            <a:rPr lang="en-US" sz="1100"/>
            <a:t>4. Calculations are Not cumulative.</a:t>
          </a:r>
        </a:p>
        <a:p>
          <a:endParaRPr lang="en-US" sz="1100"/>
        </a:p>
        <a:p>
          <a:r>
            <a:rPr lang="en-US" sz="1100"/>
            <a:t>5. Answer are in Column I &amp; J.</a:t>
          </a:r>
        </a:p>
        <a:p>
          <a:endParaRPr lang="en-US" sz="1100"/>
        </a:p>
        <a:p>
          <a:r>
            <a:rPr lang="en-US" sz="1100"/>
            <a:t>6. Take cursor to </a:t>
          </a:r>
          <a:r>
            <a:rPr lang="en-US" sz="1100" baseline="0"/>
            <a:t>Cell A10 for some Magic.</a:t>
          </a:r>
          <a:endParaRPr lang="en-US" sz="1100"/>
        </a:p>
      </xdr:txBody>
    </xdr:sp>
    <xdr:clientData/>
  </xdr:twoCellAnchor>
  <xdr:twoCellAnchor editAs="oneCell">
    <xdr:from>
      <xdr:col>0</xdr:col>
      <xdr:colOff>142875</xdr:colOff>
      <xdr:row>0</xdr:row>
      <xdr:rowOff>76199</xdr:rowOff>
    </xdr:from>
    <xdr:to>
      <xdr:col>9</xdr:col>
      <xdr:colOff>733425</xdr:colOff>
      <xdr:row>4</xdr:row>
      <xdr:rowOff>28574</xdr:rowOff>
    </xdr:to>
    <xdr:pic>
      <xdr:nvPicPr>
        <xdr:cNvPr id="3" name="Picture 2" descr="caclub 1.bmp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5" y="76199"/>
          <a:ext cx="554355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W62"/>
  <sheetViews>
    <sheetView tabSelected="1" workbookViewId="0">
      <selection activeCell="K11" sqref="K11"/>
    </sheetView>
  </sheetViews>
  <sheetFormatPr defaultRowHeight="12.75"/>
  <cols>
    <col min="1" max="1" width="8.28515625" style="1" customWidth="1"/>
    <col min="2" max="2" width="20.28515625" style="1" bestFit="1" customWidth="1"/>
    <col min="3" max="3" width="9.140625" style="1"/>
    <col min="4" max="4" width="12" style="1" hidden="1" customWidth="1"/>
    <col min="5" max="5" width="22.5703125" style="1" hidden="1" customWidth="1"/>
    <col min="6" max="6" width="9.42578125" style="1" hidden="1" customWidth="1"/>
    <col min="7" max="7" width="13.85546875" style="1" hidden="1" customWidth="1"/>
    <col min="8" max="8" width="13.5703125" style="1" customWidth="1"/>
    <col min="9" max="9" width="23" style="1" bestFit="1" customWidth="1"/>
    <col min="10" max="11" width="13.85546875" style="1" customWidth="1"/>
    <col min="12" max="13" width="13.85546875" style="1" hidden="1" customWidth="1"/>
    <col min="14" max="20" width="9.140625" style="1" hidden="1" customWidth="1"/>
    <col min="21" max="22" width="9.42578125" style="1" hidden="1" customWidth="1"/>
    <col min="23" max="23" width="9.140625" style="1" hidden="1" customWidth="1"/>
    <col min="24" max="16384" width="9.140625" style="1"/>
  </cols>
  <sheetData>
    <row r="5" spans="1:23">
      <c r="A5" s="7"/>
    </row>
    <row r="6" spans="1:23">
      <c r="B6" s="9" t="s">
        <v>6</v>
      </c>
      <c r="C6" s="10"/>
      <c r="D6" s="11"/>
      <c r="E6" s="11"/>
      <c r="F6" s="11"/>
      <c r="G6" s="11"/>
      <c r="H6" s="21" t="s">
        <v>71</v>
      </c>
      <c r="I6" s="21" t="s">
        <v>7</v>
      </c>
      <c r="J6" s="10" t="s">
        <v>73</v>
      </c>
      <c r="K6" s="12"/>
      <c r="L6" s="34"/>
      <c r="M6" s="34"/>
      <c r="N6" s="1" t="s">
        <v>8</v>
      </c>
      <c r="O6" s="1">
        <v>1</v>
      </c>
      <c r="P6" s="1">
        <v>3</v>
      </c>
      <c r="Q6" s="1">
        <v>10</v>
      </c>
      <c r="R6" s="1">
        <v>2001</v>
      </c>
      <c r="S6" s="1" t="s">
        <v>24</v>
      </c>
      <c r="T6" s="1" t="s">
        <v>25</v>
      </c>
      <c r="U6" s="5">
        <v>36982</v>
      </c>
      <c r="V6" s="5">
        <v>37346</v>
      </c>
    </row>
    <row r="7" spans="1:23">
      <c r="A7" s="3"/>
      <c r="B7" s="13" t="s">
        <v>5</v>
      </c>
      <c r="C7" s="14" t="s">
        <v>0</v>
      </c>
      <c r="D7" s="15"/>
      <c r="E7" s="15"/>
      <c r="F7" s="15"/>
      <c r="G7" s="15"/>
      <c r="H7" s="22" t="s">
        <v>28</v>
      </c>
      <c r="I7" s="22">
        <v>5000</v>
      </c>
      <c r="J7" s="14" t="s">
        <v>5</v>
      </c>
      <c r="K7" s="16" t="s">
        <v>0</v>
      </c>
      <c r="L7" s="35"/>
      <c r="M7" s="35"/>
      <c r="N7" s="1" t="s">
        <v>9</v>
      </c>
      <c r="O7" s="1">
        <v>2</v>
      </c>
      <c r="P7" s="1">
        <v>2</v>
      </c>
      <c r="Q7" s="1">
        <v>11</v>
      </c>
      <c r="R7" s="1">
        <f>+R6+1</f>
        <v>2002</v>
      </c>
      <c r="S7" s="1" t="s">
        <v>25</v>
      </c>
      <c r="T7" s="1" t="s">
        <v>23</v>
      </c>
      <c r="U7" s="5">
        <f>+V6+1</f>
        <v>37347</v>
      </c>
      <c r="V7" s="5">
        <f>+VALUE("3/"&amp;"31/"&amp;W7)</f>
        <v>37711</v>
      </c>
      <c r="W7" s="1">
        <f>+(YEAR(U7))+1</f>
        <v>2003</v>
      </c>
    </row>
    <row r="8" spans="1:23">
      <c r="A8" s="8" t="str">
        <f>+"20"&amp;(RIGHT(H7,2))</f>
        <v>2007</v>
      </c>
      <c r="B8" s="19" t="s">
        <v>8</v>
      </c>
      <c r="C8" s="33" t="str">
        <f>+A8</f>
        <v>2007</v>
      </c>
      <c r="J8" s="19" t="s">
        <v>8</v>
      </c>
      <c r="K8" s="20">
        <v>2010</v>
      </c>
      <c r="L8" s="36"/>
      <c r="M8" s="36"/>
      <c r="N8" s="1" t="s">
        <v>10</v>
      </c>
      <c r="O8" s="1">
        <v>3</v>
      </c>
      <c r="P8" s="1">
        <v>1</v>
      </c>
      <c r="Q8" s="1">
        <v>12</v>
      </c>
      <c r="R8" s="1">
        <f t="shared" ref="R8:R55" si="0">+R7+1</f>
        <v>2003</v>
      </c>
      <c r="S8" s="1" t="s">
        <v>23</v>
      </c>
      <c r="T8" s="1" t="s">
        <v>26</v>
      </c>
      <c r="U8" s="5">
        <f t="shared" ref="U8:U55" si="1">+V7+1</f>
        <v>37712</v>
      </c>
      <c r="V8" s="5">
        <f t="shared" ref="V8:V55" si="2">+VALUE("3/"&amp;"31/"&amp;W8)</f>
        <v>38077</v>
      </c>
      <c r="W8" s="1">
        <f>+(YEAR(U8))+1</f>
        <v>2004</v>
      </c>
    </row>
    <row r="9" spans="1:23">
      <c r="A9" s="8">
        <f>VLOOKUP(B8,N6:P17,3,FALSE)</f>
        <v>3</v>
      </c>
      <c r="B9" s="17">
        <f>VLOOKUP(B$8,$N$6:$O$17,2,FALSE)</f>
        <v>1</v>
      </c>
      <c r="C9" s="18">
        <f>+VALUE(B9&amp;"/1/"&amp;C8)</f>
        <v>39083</v>
      </c>
      <c r="H9" s="2"/>
      <c r="I9" s="6">
        <f>12-J9</f>
        <v>11</v>
      </c>
      <c r="J9" s="17">
        <f>VLOOKUP(J$8,$N$6:$O$17,2,FALSE)</f>
        <v>1</v>
      </c>
      <c r="K9" s="18">
        <f>+VALUE(J9&amp;"/1/"&amp;K8)</f>
        <v>40179</v>
      </c>
      <c r="L9" s="37"/>
      <c r="M9" s="37"/>
      <c r="N9" s="1" t="s">
        <v>11</v>
      </c>
      <c r="O9" s="1">
        <v>4</v>
      </c>
      <c r="P9" s="1">
        <v>12</v>
      </c>
      <c r="Q9" s="1">
        <v>1</v>
      </c>
      <c r="R9" s="1">
        <f t="shared" si="0"/>
        <v>2004</v>
      </c>
      <c r="S9" s="1" t="s">
        <v>26</v>
      </c>
      <c r="T9" s="1" t="s">
        <v>27</v>
      </c>
      <c r="U9" s="5">
        <f t="shared" si="1"/>
        <v>38078</v>
      </c>
      <c r="V9" s="5">
        <f t="shared" si="2"/>
        <v>38442</v>
      </c>
      <c r="W9" s="1">
        <f t="shared" ref="W9:W55" si="3">+(YEAR(U9))+1</f>
        <v>2005</v>
      </c>
    </row>
    <row r="10" spans="1:23">
      <c r="C10" s="3"/>
      <c r="D10" s="4"/>
      <c r="H10" s="4"/>
      <c r="J10" s="1">
        <f>+VLOOKUP(J8,$N$6:$Q$17,4,FALSE)</f>
        <v>10</v>
      </c>
      <c r="N10" s="1" t="s">
        <v>12</v>
      </c>
      <c r="O10" s="1">
        <v>5</v>
      </c>
      <c r="P10" s="1">
        <v>11</v>
      </c>
      <c r="Q10" s="1">
        <v>2</v>
      </c>
      <c r="R10" s="1">
        <f t="shared" si="0"/>
        <v>2005</v>
      </c>
      <c r="S10" s="1" t="s">
        <v>27</v>
      </c>
      <c r="T10" s="1" t="s">
        <v>28</v>
      </c>
      <c r="U10" s="5">
        <f t="shared" si="1"/>
        <v>38443</v>
      </c>
      <c r="V10" s="5">
        <f t="shared" si="2"/>
        <v>38807</v>
      </c>
      <c r="W10" s="1">
        <f t="shared" si="3"/>
        <v>2006</v>
      </c>
    </row>
    <row r="11" spans="1:23" ht="13.5" thickBot="1">
      <c r="A11" s="31" t="s">
        <v>20</v>
      </c>
      <c r="B11" s="31" t="s">
        <v>4</v>
      </c>
      <c r="C11" s="31" t="s">
        <v>1</v>
      </c>
      <c r="D11" s="31" t="s">
        <v>3</v>
      </c>
      <c r="E11" s="31" t="s">
        <v>2</v>
      </c>
      <c r="F11" s="32"/>
      <c r="G11" s="31" t="s">
        <v>3</v>
      </c>
      <c r="H11" s="32"/>
      <c r="I11" s="42" t="s">
        <v>3</v>
      </c>
      <c r="J11" s="42" t="s">
        <v>2</v>
      </c>
      <c r="N11" s="1" t="s">
        <v>13</v>
      </c>
      <c r="O11" s="1">
        <v>6</v>
      </c>
      <c r="P11" s="1">
        <v>10</v>
      </c>
      <c r="Q11" s="1">
        <v>3</v>
      </c>
      <c r="R11" s="1">
        <f t="shared" si="0"/>
        <v>2006</v>
      </c>
      <c r="S11" s="1" t="s">
        <v>28</v>
      </c>
      <c r="T11" s="1" t="s">
        <v>29</v>
      </c>
      <c r="U11" s="5">
        <f t="shared" si="1"/>
        <v>38808</v>
      </c>
      <c r="V11" s="5">
        <f t="shared" si="2"/>
        <v>39172</v>
      </c>
      <c r="W11" s="1">
        <f t="shared" si="3"/>
        <v>2007</v>
      </c>
    </row>
    <row r="12" spans="1:23" ht="13.5" thickTop="1">
      <c r="A12" s="27" t="str">
        <f>+H7</f>
        <v>2006-07</v>
      </c>
      <c r="B12" s="38">
        <f>+I7*A9</f>
        <v>15000</v>
      </c>
      <c r="C12" s="29">
        <v>0.1</v>
      </c>
      <c r="D12" s="28">
        <f>+B12*C12</f>
        <v>1500</v>
      </c>
      <c r="E12" s="28">
        <f>+B12+D12</f>
        <v>16500</v>
      </c>
      <c r="F12" s="30">
        <f>VLOOKUP(A12,S6:V55,4,FALSE)</f>
        <v>39172</v>
      </c>
      <c r="G12" s="27">
        <f>+IF($F12&lt;$K$9,$D12,($B12*$C12*$J$10))</f>
        <v>1500</v>
      </c>
      <c r="H12" s="27" t="str">
        <f>+IF($F12&lt;$K$9,"1","")</f>
        <v>1</v>
      </c>
      <c r="I12" s="43">
        <f>IF(H12="2","",G12)</f>
        <v>1500</v>
      </c>
      <c r="J12" s="44">
        <f>IFERROR((K12+I12),"")</f>
        <v>16500</v>
      </c>
      <c r="K12" s="40">
        <f>+B12</f>
        <v>15000</v>
      </c>
      <c r="L12" s="2"/>
      <c r="M12" s="2"/>
      <c r="N12" s="1" t="s">
        <v>14</v>
      </c>
      <c r="O12" s="1">
        <v>7</v>
      </c>
      <c r="P12" s="1">
        <v>9</v>
      </c>
      <c r="Q12" s="1">
        <v>4</v>
      </c>
      <c r="R12" s="1">
        <f t="shared" si="0"/>
        <v>2007</v>
      </c>
      <c r="S12" s="1" t="s">
        <v>29</v>
      </c>
      <c r="T12" s="1" t="s">
        <v>22</v>
      </c>
      <c r="U12" s="5">
        <f t="shared" si="1"/>
        <v>39173</v>
      </c>
      <c r="V12" s="5">
        <f t="shared" si="2"/>
        <v>39538</v>
      </c>
      <c r="W12" s="1">
        <f t="shared" si="3"/>
        <v>2008</v>
      </c>
    </row>
    <row r="13" spans="1:23">
      <c r="A13" s="23" t="str">
        <f>VLOOKUP(A12,S6:T55,2,FALSE)</f>
        <v>2007-08</v>
      </c>
      <c r="B13" s="39">
        <f>+$I$7*12</f>
        <v>60000</v>
      </c>
      <c r="C13" s="25">
        <v>0.1</v>
      </c>
      <c r="D13" s="24">
        <f>+B13*C13</f>
        <v>6000</v>
      </c>
      <c r="E13" s="24">
        <f>+$E12+B13+D13</f>
        <v>82500</v>
      </c>
      <c r="F13" s="26">
        <f>VLOOKUP(A13,S7:V56,4,FALSE)</f>
        <v>39538</v>
      </c>
      <c r="G13" s="23">
        <f>+IF($F13&lt;$K$9,$D13,($B13*$C13*$J$10/12))</f>
        <v>6000</v>
      </c>
      <c r="H13" s="23" t="str">
        <f>+IF(H12="1",IF($F13&lt;$K$9,"1",""),"2")</f>
        <v>1</v>
      </c>
      <c r="I13" s="45">
        <f>IF(H13="2","",G13)</f>
        <v>6000</v>
      </c>
      <c r="J13" s="46">
        <f>IFERROR((J12+I13+K13),"")</f>
        <v>82500</v>
      </c>
      <c r="K13" s="41">
        <f>+IF($F13&lt;$K$9,$B13,($B13*$J$10/12))</f>
        <v>60000</v>
      </c>
      <c r="N13" s="1" t="s">
        <v>15</v>
      </c>
      <c r="O13" s="1">
        <v>8</v>
      </c>
      <c r="P13" s="1">
        <v>8</v>
      </c>
      <c r="Q13" s="1">
        <v>5</v>
      </c>
      <c r="R13" s="1">
        <f t="shared" si="0"/>
        <v>2008</v>
      </c>
      <c r="S13" s="1" t="s">
        <v>22</v>
      </c>
      <c r="T13" s="1" t="s">
        <v>21</v>
      </c>
      <c r="U13" s="5">
        <f t="shared" si="1"/>
        <v>39539</v>
      </c>
      <c r="V13" s="5">
        <f t="shared" si="2"/>
        <v>39903</v>
      </c>
      <c r="W13" s="1">
        <f t="shared" si="3"/>
        <v>2009</v>
      </c>
    </row>
    <row r="14" spans="1:23">
      <c r="A14" s="23" t="str">
        <f>VLOOKUP(A13,S7:T56,2,FALSE)</f>
        <v>2008-09</v>
      </c>
      <c r="B14" s="39">
        <f>+$I$7*12</f>
        <v>60000</v>
      </c>
      <c r="C14" s="25">
        <v>0.1</v>
      </c>
      <c r="D14" s="24">
        <f>+B14*C14</f>
        <v>6000</v>
      </c>
      <c r="E14" s="24">
        <f>+$E13+B14+D14</f>
        <v>148500</v>
      </c>
      <c r="F14" s="26">
        <f>VLOOKUP(A14,S8:V57,4,FALSE)</f>
        <v>39903</v>
      </c>
      <c r="G14" s="23">
        <f>+IF($F14&lt;$K$9,$D14,($B14*$C14*$J$10/12))</f>
        <v>6000</v>
      </c>
      <c r="H14" s="23" t="str">
        <f t="shared" ref="H14:H57" si="4">+IF(H13="1",IF($F14&lt;$K$9,"1",""),"2")</f>
        <v>1</v>
      </c>
      <c r="I14" s="45">
        <f>IF(H14="2","",G14)</f>
        <v>6000</v>
      </c>
      <c r="J14" s="46">
        <f>IFERROR((J13+I14+K14),"")</f>
        <v>148500</v>
      </c>
      <c r="K14" s="41">
        <f>+IF($F14&lt;$K$9,$B14,($B14*$J$10/12))</f>
        <v>60000</v>
      </c>
      <c r="N14" s="1" t="s">
        <v>16</v>
      </c>
      <c r="O14" s="1">
        <v>9</v>
      </c>
      <c r="P14" s="1">
        <v>7</v>
      </c>
      <c r="Q14" s="1">
        <v>6</v>
      </c>
      <c r="R14" s="1">
        <f t="shared" si="0"/>
        <v>2009</v>
      </c>
      <c r="S14" s="1" t="s">
        <v>21</v>
      </c>
      <c r="T14" s="1" t="s">
        <v>30</v>
      </c>
      <c r="U14" s="5">
        <f t="shared" si="1"/>
        <v>39904</v>
      </c>
      <c r="V14" s="5">
        <f t="shared" si="2"/>
        <v>40268</v>
      </c>
      <c r="W14" s="1">
        <f t="shared" si="3"/>
        <v>2010</v>
      </c>
    </row>
    <row r="15" spans="1:23">
      <c r="A15" s="23" t="str">
        <f>VLOOKUP(A14,S8:T57,2,FALSE)</f>
        <v>2009-10</v>
      </c>
      <c r="B15" s="39">
        <f>+$I$7*12</f>
        <v>60000</v>
      </c>
      <c r="C15" s="25">
        <v>0.1</v>
      </c>
      <c r="D15" s="24">
        <f>+B15*C15</f>
        <v>6000</v>
      </c>
      <c r="E15" s="24">
        <f>+$E14+B15+D15</f>
        <v>214500</v>
      </c>
      <c r="F15" s="26">
        <f>VLOOKUP(A15,S9:V58,4,FALSE)</f>
        <v>40268</v>
      </c>
      <c r="G15" s="23">
        <f>+IF($F15&lt;$K$9,$D15,($B15*$C15*$J$10/12))</f>
        <v>5000</v>
      </c>
      <c r="H15" s="23" t="str">
        <f t="shared" si="4"/>
        <v/>
      </c>
      <c r="I15" s="45">
        <f>IF(H15="2","",G15)</f>
        <v>5000</v>
      </c>
      <c r="J15" s="46">
        <f>IFERROR((J14+I15+K15),"")</f>
        <v>203500</v>
      </c>
      <c r="K15" s="41">
        <f>+IF($F15&lt;$K$9,$B15,($B15*$J$10/12))</f>
        <v>50000</v>
      </c>
      <c r="N15" s="1" t="s">
        <v>17</v>
      </c>
      <c r="O15" s="1">
        <v>10</v>
      </c>
      <c r="P15" s="1">
        <v>6</v>
      </c>
      <c r="Q15" s="1">
        <v>7</v>
      </c>
      <c r="R15" s="1">
        <f t="shared" si="0"/>
        <v>2010</v>
      </c>
      <c r="S15" s="1" t="s">
        <v>30</v>
      </c>
      <c r="T15" s="1" t="s">
        <v>31</v>
      </c>
      <c r="U15" s="5">
        <f t="shared" si="1"/>
        <v>40269</v>
      </c>
      <c r="V15" s="5">
        <f t="shared" si="2"/>
        <v>40633</v>
      </c>
      <c r="W15" s="1">
        <f t="shared" si="3"/>
        <v>2011</v>
      </c>
    </row>
    <row r="16" spans="1:23">
      <c r="A16" s="23" t="str">
        <f>VLOOKUP(A15,S9:T58,2,FALSE)</f>
        <v>2010-11</v>
      </c>
      <c r="B16" s="39">
        <f>+$I$7*12</f>
        <v>60000</v>
      </c>
      <c r="C16" s="25">
        <v>0.1</v>
      </c>
      <c r="D16" s="24">
        <f t="shared" ref="D13:D19" si="5">+B16*C16</f>
        <v>6000</v>
      </c>
      <c r="E16" s="24">
        <f>+$E15+B16+D16</f>
        <v>280500</v>
      </c>
      <c r="F16" s="26">
        <f>VLOOKUP(A16,S10:V59,4,FALSE)</f>
        <v>40633</v>
      </c>
      <c r="G16" s="23">
        <f>+IF($F16&lt;$K$9,$D16,($B16*$C16*$J$10/12))</f>
        <v>5000</v>
      </c>
      <c r="H16" s="23" t="str">
        <f t="shared" si="4"/>
        <v>2</v>
      </c>
      <c r="I16" s="45" t="str">
        <f>IF(H16="2","",G16)</f>
        <v/>
      </c>
      <c r="J16" s="46" t="str">
        <f>IFERROR((J15+I16+K16),"")</f>
        <v/>
      </c>
      <c r="K16" s="41">
        <f>+IF($F16&lt;$K$9,$B16,($B16*$J$10/12))</f>
        <v>50000</v>
      </c>
      <c r="N16" s="1" t="s">
        <v>18</v>
      </c>
      <c r="O16" s="1">
        <v>11</v>
      </c>
      <c r="P16" s="1">
        <v>5</v>
      </c>
      <c r="Q16" s="1">
        <v>8</v>
      </c>
      <c r="R16" s="1">
        <f t="shared" si="0"/>
        <v>2011</v>
      </c>
      <c r="S16" s="1" t="s">
        <v>31</v>
      </c>
      <c r="T16" s="1" t="s">
        <v>32</v>
      </c>
      <c r="U16" s="5">
        <f t="shared" si="1"/>
        <v>40634</v>
      </c>
      <c r="V16" s="5">
        <f t="shared" si="2"/>
        <v>40999</v>
      </c>
      <c r="W16" s="1">
        <f t="shared" si="3"/>
        <v>2012</v>
      </c>
    </row>
    <row r="17" spans="1:23">
      <c r="A17" s="23" t="str">
        <f>VLOOKUP(A16,S10:T59,2,FALSE)</f>
        <v>2011-12</v>
      </c>
      <c r="B17" s="39">
        <f>+$I$7*12</f>
        <v>60000</v>
      </c>
      <c r="C17" s="25">
        <v>0.1</v>
      </c>
      <c r="D17" s="24">
        <f t="shared" si="5"/>
        <v>6000</v>
      </c>
      <c r="E17" s="24">
        <f>+$E16+B17+D17</f>
        <v>346500</v>
      </c>
      <c r="F17" s="26">
        <f t="shared" ref="F13:F57" si="6">VLOOKUP(A17,S11:V60,4,FALSE)</f>
        <v>40999</v>
      </c>
      <c r="G17" s="23">
        <f>+IF($F17&lt;$K$9,$D17,($B17*$C17*$J$10/12))</f>
        <v>5000</v>
      </c>
      <c r="H17" s="23" t="str">
        <f t="shared" si="4"/>
        <v>2</v>
      </c>
      <c r="I17" s="45" t="str">
        <f>IF(H17="2","",G17)</f>
        <v/>
      </c>
      <c r="J17" s="46" t="str">
        <f>IFERROR((J16+I17+K17),"")</f>
        <v/>
      </c>
      <c r="K17" s="41">
        <f>+IF($F17&lt;$K$9,$B17,($B17*$J$10/12))</f>
        <v>50000</v>
      </c>
      <c r="N17" s="1" t="s">
        <v>19</v>
      </c>
      <c r="O17" s="1">
        <v>12</v>
      </c>
      <c r="P17" s="1">
        <v>4</v>
      </c>
      <c r="Q17" s="1">
        <v>9</v>
      </c>
      <c r="R17" s="1">
        <f t="shared" si="0"/>
        <v>2012</v>
      </c>
      <c r="S17" s="1" t="s">
        <v>32</v>
      </c>
      <c r="T17" s="1" t="s">
        <v>33</v>
      </c>
      <c r="U17" s="5">
        <f t="shared" si="1"/>
        <v>41000</v>
      </c>
      <c r="V17" s="5">
        <f t="shared" si="2"/>
        <v>41364</v>
      </c>
      <c r="W17" s="1">
        <f t="shared" si="3"/>
        <v>2013</v>
      </c>
    </row>
    <row r="18" spans="1:23">
      <c r="A18" s="23" t="str">
        <f>VLOOKUP(A17,S11:T60,2,FALSE)</f>
        <v>2012-13</v>
      </c>
      <c r="B18" s="39">
        <f>+$I$7*12</f>
        <v>60000</v>
      </c>
      <c r="C18" s="25">
        <v>0.1</v>
      </c>
      <c r="D18" s="24">
        <f t="shared" si="5"/>
        <v>6000</v>
      </c>
      <c r="E18" s="24">
        <f>+$E17+B18+D18</f>
        <v>412500</v>
      </c>
      <c r="F18" s="26">
        <f t="shared" si="6"/>
        <v>41364</v>
      </c>
      <c r="G18" s="23">
        <f t="shared" ref="G18:G57" si="7">+IF($F18&lt;$K$9,$D18,($B18*$C18*$J$10/12))</f>
        <v>5000</v>
      </c>
      <c r="H18" s="23" t="str">
        <f t="shared" si="4"/>
        <v>2</v>
      </c>
      <c r="I18" s="45" t="str">
        <f>IF(H18="2","",G18)</f>
        <v/>
      </c>
      <c r="J18" s="46" t="str">
        <f>IFERROR((J17+I18+K18),"")</f>
        <v/>
      </c>
      <c r="K18" s="41">
        <f>+IF($F18&lt;$K$9,$B18,($B18*$J$10/12))</f>
        <v>50000</v>
      </c>
      <c r="R18" s="1">
        <f t="shared" si="0"/>
        <v>2013</v>
      </c>
      <c r="S18" s="1" t="s">
        <v>33</v>
      </c>
      <c r="T18" s="1" t="s">
        <v>34</v>
      </c>
      <c r="U18" s="5">
        <f t="shared" si="1"/>
        <v>41365</v>
      </c>
      <c r="V18" s="5">
        <f t="shared" si="2"/>
        <v>41729</v>
      </c>
      <c r="W18" s="1">
        <f t="shared" si="3"/>
        <v>2014</v>
      </c>
    </row>
    <row r="19" spans="1:23">
      <c r="A19" s="23" t="str">
        <f>VLOOKUP(A18,S12:T61,2,FALSE)</f>
        <v>2013-14</v>
      </c>
      <c r="B19" s="39">
        <f t="shared" ref="B19:B57" si="8">+$I$7*12</f>
        <v>60000</v>
      </c>
      <c r="C19" s="25">
        <v>0.1</v>
      </c>
      <c r="D19" s="24">
        <f t="shared" si="5"/>
        <v>6000</v>
      </c>
      <c r="E19" s="24">
        <f>+$E18+B19+D19</f>
        <v>478500</v>
      </c>
      <c r="F19" s="26">
        <f t="shared" si="6"/>
        <v>41729</v>
      </c>
      <c r="G19" s="23">
        <f t="shared" si="7"/>
        <v>5000</v>
      </c>
      <c r="H19" s="23" t="str">
        <f t="shared" si="4"/>
        <v>2</v>
      </c>
      <c r="I19" s="45" t="str">
        <f>IF(H19="2","",G19)</f>
        <v/>
      </c>
      <c r="J19" s="46" t="str">
        <f>IFERROR((J18+I19+K19),"")</f>
        <v/>
      </c>
      <c r="K19" s="41">
        <f t="shared" ref="K14:K57" si="9">+IF($F19&lt;$K$9,$B19,($B19*$J$10/12))</f>
        <v>50000</v>
      </c>
      <c r="R19" s="1">
        <f t="shared" si="0"/>
        <v>2014</v>
      </c>
      <c r="S19" s="1" t="s">
        <v>34</v>
      </c>
      <c r="T19" s="1" t="s">
        <v>35</v>
      </c>
      <c r="U19" s="5">
        <f t="shared" si="1"/>
        <v>41730</v>
      </c>
      <c r="V19" s="5">
        <f t="shared" si="2"/>
        <v>42094</v>
      </c>
      <c r="W19" s="1">
        <f t="shared" si="3"/>
        <v>2015</v>
      </c>
    </row>
    <row r="20" spans="1:23">
      <c r="A20" s="23" t="str">
        <f>VLOOKUP(A19,S13:T62,2,FALSE)</f>
        <v>2014-15</v>
      </c>
      <c r="B20" s="39">
        <f t="shared" si="8"/>
        <v>60000</v>
      </c>
      <c r="C20" s="25">
        <v>0.1</v>
      </c>
      <c r="D20" s="24">
        <f t="shared" ref="D20:D57" si="10">+B20*C20</f>
        <v>6000</v>
      </c>
      <c r="E20" s="24">
        <f>+$E19+B20+D20</f>
        <v>544500</v>
      </c>
      <c r="F20" s="26">
        <f t="shared" si="6"/>
        <v>42094</v>
      </c>
      <c r="G20" s="23">
        <f t="shared" si="7"/>
        <v>5000</v>
      </c>
      <c r="H20" s="23" t="str">
        <f t="shared" si="4"/>
        <v>2</v>
      </c>
      <c r="I20" s="45" t="str">
        <f>IF(H20="2","",G20)</f>
        <v/>
      </c>
      <c r="J20" s="46" t="str">
        <f>IFERROR((J19+I20+K20),"")</f>
        <v/>
      </c>
      <c r="K20" s="41">
        <f t="shared" si="9"/>
        <v>50000</v>
      </c>
      <c r="R20" s="1">
        <f t="shared" si="0"/>
        <v>2015</v>
      </c>
      <c r="S20" s="1" t="s">
        <v>35</v>
      </c>
      <c r="T20" s="1" t="s">
        <v>36</v>
      </c>
      <c r="U20" s="5">
        <f t="shared" si="1"/>
        <v>42095</v>
      </c>
      <c r="V20" s="5">
        <f t="shared" si="2"/>
        <v>42460</v>
      </c>
      <c r="W20" s="1">
        <f t="shared" si="3"/>
        <v>2016</v>
      </c>
    </row>
    <row r="21" spans="1:23">
      <c r="A21" s="23" t="str">
        <f>VLOOKUP(A20,S14:T63,2,FALSE)</f>
        <v>2015-16</v>
      </c>
      <c r="B21" s="39">
        <f t="shared" si="8"/>
        <v>60000</v>
      </c>
      <c r="C21" s="25">
        <v>0.1</v>
      </c>
      <c r="D21" s="24">
        <f t="shared" si="10"/>
        <v>6000</v>
      </c>
      <c r="E21" s="24">
        <f t="shared" ref="E21:E57" si="11">+$E20+B21+D21</f>
        <v>610500</v>
      </c>
      <c r="F21" s="26">
        <f t="shared" si="6"/>
        <v>42460</v>
      </c>
      <c r="G21" s="23">
        <f t="shared" si="7"/>
        <v>5000</v>
      </c>
      <c r="H21" s="23" t="str">
        <f t="shared" si="4"/>
        <v>2</v>
      </c>
      <c r="I21" s="45" t="str">
        <f t="shared" ref="I13:I57" si="12">IF(H21="2","",G21)</f>
        <v/>
      </c>
      <c r="J21" s="46" t="str">
        <f>IFERROR((J20+I21+K21),"")</f>
        <v/>
      </c>
      <c r="K21" s="41">
        <f t="shared" si="9"/>
        <v>50000</v>
      </c>
      <c r="R21" s="1">
        <f t="shared" si="0"/>
        <v>2016</v>
      </c>
      <c r="S21" s="1" t="s">
        <v>36</v>
      </c>
      <c r="T21" s="1" t="s">
        <v>37</v>
      </c>
      <c r="U21" s="5">
        <f t="shared" si="1"/>
        <v>42461</v>
      </c>
      <c r="V21" s="5">
        <f t="shared" si="2"/>
        <v>42825</v>
      </c>
      <c r="W21" s="1">
        <f t="shared" si="3"/>
        <v>2017</v>
      </c>
    </row>
    <row r="22" spans="1:23">
      <c r="A22" s="23" t="str">
        <f>VLOOKUP(A21,S15:T64,2,FALSE)</f>
        <v>2016-17</v>
      </c>
      <c r="B22" s="39">
        <f t="shared" si="8"/>
        <v>60000</v>
      </c>
      <c r="C22" s="25">
        <v>0.1</v>
      </c>
      <c r="D22" s="24">
        <f t="shared" si="10"/>
        <v>6000</v>
      </c>
      <c r="E22" s="24">
        <f t="shared" si="11"/>
        <v>676500</v>
      </c>
      <c r="F22" s="26">
        <f t="shared" si="6"/>
        <v>42825</v>
      </c>
      <c r="G22" s="23">
        <f t="shared" si="7"/>
        <v>5000</v>
      </c>
      <c r="H22" s="23" t="str">
        <f t="shared" si="4"/>
        <v>2</v>
      </c>
      <c r="I22" s="45" t="str">
        <f t="shared" si="12"/>
        <v/>
      </c>
      <c r="J22" s="46" t="str">
        <f>IFERROR((J21+I22+K22),"")</f>
        <v/>
      </c>
      <c r="K22" s="41">
        <f t="shared" si="9"/>
        <v>50000</v>
      </c>
      <c r="R22" s="1">
        <f t="shared" si="0"/>
        <v>2017</v>
      </c>
      <c r="S22" s="1" t="s">
        <v>37</v>
      </c>
      <c r="T22" s="1" t="s">
        <v>38</v>
      </c>
      <c r="U22" s="5">
        <f t="shared" si="1"/>
        <v>42826</v>
      </c>
      <c r="V22" s="5">
        <f t="shared" si="2"/>
        <v>43190</v>
      </c>
      <c r="W22" s="1">
        <f t="shared" si="3"/>
        <v>2018</v>
      </c>
    </row>
    <row r="23" spans="1:23">
      <c r="A23" s="23" t="str">
        <f>VLOOKUP(A22,S16:T65,2,FALSE)</f>
        <v>2017-18</v>
      </c>
      <c r="B23" s="39">
        <f t="shared" si="8"/>
        <v>60000</v>
      </c>
      <c r="C23" s="25">
        <v>0.1</v>
      </c>
      <c r="D23" s="24">
        <f t="shared" si="10"/>
        <v>6000</v>
      </c>
      <c r="E23" s="24">
        <f t="shared" si="11"/>
        <v>742500</v>
      </c>
      <c r="F23" s="26">
        <f t="shared" si="6"/>
        <v>43190</v>
      </c>
      <c r="G23" s="23">
        <f t="shared" si="7"/>
        <v>5000</v>
      </c>
      <c r="H23" s="23" t="str">
        <f t="shared" si="4"/>
        <v>2</v>
      </c>
      <c r="I23" s="45" t="str">
        <f t="shared" si="12"/>
        <v/>
      </c>
      <c r="J23" s="46" t="str">
        <f>IFERROR((J22+I23+K23),"")</f>
        <v/>
      </c>
      <c r="K23" s="41">
        <f t="shared" si="9"/>
        <v>50000</v>
      </c>
      <c r="R23" s="1">
        <f t="shared" si="0"/>
        <v>2018</v>
      </c>
      <c r="S23" s="1" t="s">
        <v>38</v>
      </c>
      <c r="T23" s="1" t="s">
        <v>39</v>
      </c>
      <c r="U23" s="5">
        <f t="shared" si="1"/>
        <v>43191</v>
      </c>
      <c r="V23" s="5">
        <f t="shared" si="2"/>
        <v>43555</v>
      </c>
      <c r="W23" s="1">
        <f t="shared" si="3"/>
        <v>2019</v>
      </c>
    </row>
    <row r="24" spans="1:23">
      <c r="A24" s="23" t="str">
        <f>VLOOKUP(A23,S17:T66,2,FALSE)</f>
        <v>2018-19</v>
      </c>
      <c r="B24" s="39">
        <f t="shared" si="8"/>
        <v>60000</v>
      </c>
      <c r="C24" s="25">
        <v>0.1</v>
      </c>
      <c r="D24" s="24">
        <f t="shared" si="10"/>
        <v>6000</v>
      </c>
      <c r="E24" s="24">
        <f t="shared" si="11"/>
        <v>808500</v>
      </c>
      <c r="F24" s="26">
        <f t="shared" si="6"/>
        <v>43555</v>
      </c>
      <c r="G24" s="23">
        <f t="shared" si="7"/>
        <v>5000</v>
      </c>
      <c r="H24" s="23" t="str">
        <f t="shared" si="4"/>
        <v>2</v>
      </c>
      <c r="I24" s="45" t="str">
        <f t="shared" si="12"/>
        <v/>
      </c>
      <c r="J24" s="46" t="str">
        <f t="shared" ref="J20:J57" si="13">IFERROR((J23+I24+K24),"")</f>
        <v/>
      </c>
      <c r="K24" s="41">
        <f t="shared" si="9"/>
        <v>50000</v>
      </c>
      <c r="R24" s="1">
        <f t="shared" si="0"/>
        <v>2019</v>
      </c>
      <c r="S24" s="1" t="s">
        <v>39</v>
      </c>
      <c r="T24" s="1" t="s">
        <v>40</v>
      </c>
      <c r="U24" s="5">
        <f t="shared" si="1"/>
        <v>43556</v>
      </c>
      <c r="V24" s="5">
        <f t="shared" si="2"/>
        <v>43921</v>
      </c>
      <c r="W24" s="1">
        <f t="shared" si="3"/>
        <v>2020</v>
      </c>
    </row>
    <row r="25" spans="1:23">
      <c r="A25" s="23" t="str">
        <f>VLOOKUP(A24,S18:T67,2,FALSE)</f>
        <v>2019-20</v>
      </c>
      <c r="B25" s="39">
        <f t="shared" si="8"/>
        <v>60000</v>
      </c>
      <c r="C25" s="25">
        <v>0.1</v>
      </c>
      <c r="D25" s="24">
        <f t="shared" si="10"/>
        <v>6000</v>
      </c>
      <c r="E25" s="24">
        <f t="shared" si="11"/>
        <v>874500</v>
      </c>
      <c r="F25" s="26">
        <f t="shared" si="6"/>
        <v>43921</v>
      </c>
      <c r="G25" s="23">
        <f t="shared" si="7"/>
        <v>5000</v>
      </c>
      <c r="H25" s="23" t="str">
        <f t="shared" si="4"/>
        <v>2</v>
      </c>
      <c r="I25" s="45" t="str">
        <f t="shared" si="12"/>
        <v/>
      </c>
      <c r="J25" s="46" t="str">
        <f t="shared" si="13"/>
        <v/>
      </c>
      <c r="K25" s="41">
        <f t="shared" si="9"/>
        <v>50000</v>
      </c>
      <c r="R25" s="1">
        <f t="shared" si="0"/>
        <v>2020</v>
      </c>
      <c r="S25" s="1" t="s">
        <v>40</v>
      </c>
      <c r="T25" s="1" t="s">
        <v>41</v>
      </c>
      <c r="U25" s="5">
        <f t="shared" si="1"/>
        <v>43922</v>
      </c>
      <c r="V25" s="5">
        <f t="shared" si="2"/>
        <v>44286</v>
      </c>
      <c r="W25" s="1">
        <f t="shared" si="3"/>
        <v>2021</v>
      </c>
    </row>
    <row r="26" spans="1:23">
      <c r="A26" s="23" t="str">
        <f>VLOOKUP(A25,S19:T68,2,FALSE)</f>
        <v>2020-21</v>
      </c>
      <c r="B26" s="39">
        <f t="shared" si="8"/>
        <v>60000</v>
      </c>
      <c r="C26" s="25">
        <v>0.1</v>
      </c>
      <c r="D26" s="24">
        <f t="shared" si="10"/>
        <v>6000</v>
      </c>
      <c r="E26" s="24">
        <f t="shared" si="11"/>
        <v>940500</v>
      </c>
      <c r="F26" s="26">
        <f t="shared" si="6"/>
        <v>44286</v>
      </c>
      <c r="G26" s="23">
        <f t="shared" si="7"/>
        <v>5000</v>
      </c>
      <c r="H26" s="23" t="str">
        <f t="shared" si="4"/>
        <v>2</v>
      </c>
      <c r="I26" s="45" t="str">
        <f t="shared" si="12"/>
        <v/>
      </c>
      <c r="J26" s="46" t="str">
        <f t="shared" si="13"/>
        <v/>
      </c>
      <c r="K26" s="41">
        <f t="shared" si="9"/>
        <v>50000</v>
      </c>
      <c r="R26" s="1">
        <f t="shared" si="0"/>
        <v>2021</v>
      </c>
      <c r="S26" s="1" t="s">
        <v>41</v>
      </c>
      <c r="T26" s="1" t="s">
        <v>42</v>
      </c>
      <c r="U26" s="5">
        <f t="shared" si="1"/>
        <v>44287</v>
      </c>
      <c r="V26" s="5">
        <f t="shared" si="2"/>
        <v>44651</v>
      </c>
      <c r="W26" s="1">
        <f t="shared" si="3"/>
        <v>2022</v>
      </c>
    </row>
    <row r="27" spans="1:23">
      <c r="A27" s="23" t="str">
        <f>VLOOKUP(A26,S20:T69,2,FALSE)</f>
        <v>2021-22</v>
      </c>
      <c r="B27" s="39">
        <f t="shared" si="8"/>
        <v>60000</v>
      </c>
      <c r="C27" s="25">
        <v>0.1</v>
      </c>
      <c r="D27" s="24">
        <f t="shared" si="10"/>
        <v>6000</v>
      </c>
      <c r="E27" s="24">
        <f t="shared" si="11"/>
        <v>1006500</v>
      </c>
      <c r="F27" s="26">
        <f t="shared" si="6"/>
        <v>44651</v>
      </c>
      <c r="G27" s="23">
        <f t="shared" si="7"/>
        <v>5000</v>
      </c>
      <c r="H27" s="23" t="str">
        <f t="shared" si="4"/>
        <v>2</v>
      </c>
      <c r="I27" s="45" t="str">
        <f t="shared" si="12"/>
        <v/>
      </c>
      <c r="J27" s="46" t="str">
        <f t="shared" si="13"/>
        <v/>
      </c>
      <c r="K27" s="41">
        <f t="shared" si="9"/>
        <v>50000</v>
      </c>
      <c r="R27" s="1">
        <f t="shared" si="0"/>
        <v>2022</v>
      </c>
      <c r="S27" s="1" t="s">
        <v>42</v>
      </c>
      <c r="T27" s="1" t="s">
        <v>43</v>
      </c>
      <c r="U27" s="5">
        <f t="shared" si="1"/>
        <v>44652</v>
      </c>
      <c r="V27" s="5">
        <f t="shared" si="2"/>
        <v>45016</v>
      </c>
      <c r="W27" s="1">
        <f t="shared" si="3"/>
        <v>2023</v>
      </c>
    </row>
    <row r="28" spans="1:23">
      <c r="A28" s="23" t="str">
        <f>VLOOKUP(A27,S21:T70,2,FALSE)</f>
        <v>2022-23</v>
      </c>
      <c r="B28" s="39">
        <f t="shared" si="8"/>
        <v>60000</v>
      </c>
      <c r="C28" s="25">
        <v>0.1</v>
      </c>
      <c r="D28" s="24">
        <f t="shared" si="10"/>
        <v>6000</v>
      </c>
      <c r="E28" s="24">
        <f t="shared" si="11"/>
        <v>1072500</v>
      </c>
      <c r="F28" s="26">
        <f t="shared" si="6"/>
        <v>45016</v>
      </c>
      <c r="G28" s="23">
        <f t="shared" si="7"/>
        <v>5000</v>
      </c>
      <c r="H28" s="23" t="str">
        <f t="shared" si="4"/>
        <v>2</v>
      </c>
      <c r="I28" s="45" t="str">
        <f t="shared" si="12"/>
        <v/>
      </c>
      <c r="J28" s="46" t="str">
        <f t="shared" si="13"/>
        <v/>
      </c>
      <c r="K28" s="41">
        <f t="shared" si="9"/>
        <v>50000</v>
      </c>
      <c r="R28" s="1">
        <f t="shared" si="0"/>
        <v>2023</v>
      </c>
      <c r="S28" s="1" t="s">
        <v>43</v>
      </c>
      <c r="T28" s="1" t="s">
        <v>44</v>
      </c>
      <c r="U28" s="5">
        <f t="shared" si="1"/>
        <v>45017</v>
      </c>
      <c r="V28" s="5">
        <f t="shared" si="2"/>
        <v>45382</v>
      </c>
      <c r="W28" s="1">
        <f t="shared" si="3"/>
        <v>2024</v>
      </c>
    </row>
    <row r="29" spans="1:23">
      <c r="A29" s="23" t="str">
        <f>VLOOKUP(A28,S22:T71,2,FALSE)</f>
        <v>2023-24</v>
      </c>
      <c r="B29" s="39">
        <f t="shared" si="8"/>
        <v>60000</v>
      </c>
      <c r="C29" s="25">
        <v>0.1</v>
      </c>
      <c r="D29" s="24">
        <f t="shared" si="10"/>
        <v>6000</v>
      </c>
      <c r="E29" s="24">
        <f t="shared" si="11"/>
        <v>1138500</v>
      </c>
      <c r="F29" s="26">
        <f t="shared" si="6"/>
        <v>45382</v>
      </c>
      <c r="G29" s="23">
        <f t="shared" si="7"/>
        <v>5000</v>
      </c>
      <c r="H29" s="23" t="str">
        <f t="shared" si="4"/>
        <v>2</v>
      </c>
      <c r="I29" s="45" t="str">
        <f t="shared" si="12"/>
        <v/>
      </c>
      <c r="J29" s="46" t="str">
        <f t="shared" si="13"/>
        <v/>
      </c>
      <c r="K29" s="41">
        <f t="shared" si="9"/>
        <v>50000</v>
      </c>
      <c r="R29" s="1">
        <f t="shared" si="0"/>
        <v>2024</v>
      </c>
      <c r="S29" s="1" t="s">
        <v>44</v>
      </c>
      <c r="T29" s="1" t="s">
        <v>45</v>
      </c>
      <c r="U29" s="5">
        <f t="shared" si="1"/>
        <v>45383</v>
      </c>
      <c r="V29" s="5">
        <f t="shared" si="2"/>
        <v>45747</v>
      </c>
      <c r="W29" s="1">
        <f t="shared" si="3"/>
        <v>2025</v>
      </c>
    </row>
    <row r="30" spans="1:23">
      <c r="A30" s="23" t="str">
        <f>VLOOKUP(A29,S23:T72,2,FALSE)</f>
        <v>2024-25</v>
      </c>
      <c r="B30" s="39">
        <f t="shared" si="8"/>
        <v>60000</v>
      </c>
      <c r="C30" s="25">
        <v>0.1</v>
      </c>
      <c r="D30" s="24">
        <f t="shared" si="10"/>
        <v>6000</v>
      </c>
      <c r="E30" s="24">
        <f t="shared" si="11"/>
        <v>1204500</v>
      </c>
      <c r="F30" s="26">
        <f t="shared" si="6"/>
        <v>45747</v>
      </c>
      <c r="G30" s="23">
        <f t="shared" si="7"/>
        <v>5000</v>
      </c>
      <c r="H30" s="23" t="str">
        <f t="shared" si="4"/>
        <v>2</v>
      </c>
      <c r="I30" s="45" t="str">
        <f t="shared" si="12"/>
        <v/>
      </c>
      <c r="J30" s="46" t="str">
        <f t="shared" si="13"/>
        <v/>
      </c>
      <c r="K30" s="41">
        <f t="shared" si="9"/>
        <v>50000</v>
      </c>
      <c r="R30" s="1">
        <f t="shared" si="0"/>
        <v>2025</v>
      </c>
      <c r="S30" s="1" t="s">
        <v>45</v>
      </c>
      <c r="T30" s="1" t="s">
        <v>46</v>
      </c>
      <c r="U30" s="5">
        <f t="shared" si="1"/>
        <v>45748</v>
      </c>
      <c r="V30" s="5">
        <f t="shared" si="2"/>
        <v>46112</v>
      </c>
      <c r="W30" s="1">
        <f t="shared" si="3"/>
        <v>2026</v>
      </c>
    </row>
    <row r="31" spans="1:23">
      <c r="A31" s="23" t="str">
        <f>VLOOKUP(A30,S24:T73,2,FALSE)</f>
        <v>2025-26</v>
      </c>
      <c r="B31" s="39">
        <f t="shared" si="8"/>
        <v>60000</v>
      </c>
      <c r="C31" s="25">
        <v>0.1</v>
      </c>
      <c r="D31" s="24">
        <f t="shared" si="10"/>
        <v>6000</v>
      </c>
      <c r="E31" s="24">
        <f t="shared" si="11"/>
        <v>1270500</v>
      </c>
      <c r="F31" s="26">
        <f t="shared" si="6"/>
        <v>46112</v>
      </c>
      <c r="G31" s="23">
        <f t="shared" si="7"/>
        <v>5000</v>
      </c>
      <c r="H31" s="23" t="str">
        <f t="shared" si="4"/>
        <v>2</v>
      </c>
      <c r="I31" s="45" t="str">
        <f t="shared" si="12"/>
        <v/>
      </c>
      <c r="J31" s="46" t="str">
        <f t="shared" si="13"/>
        <v/>
      </c>
      <c r="K31" s="41">
        <f t="shared" si="9"/>
        <v>50000</v>
      </c>
      <c r="R31" s="1">
        <f t="shared" si="0"/>
        <v>2026</v>
      </c>
      <c r="S31" s="1" t="s">
        <v>46</v>
      </c>
      <c r="T31" s="1" t="s">
        <v>47</v>
      </c>
      <c r="U31" s="5">
        <f t="shared" si="1"/>
        <v>46113</v>
      </c>
      <c r="V31" s="5">
        <f t="shared" si="2"/>
        <v>46477</v>
      </c>
      <c r="W31" s="1">
        <f t="shared" si="3"/>
        <v>2027</v>
      </c>
    </row>
    <row r="32" spans="1:23">
      <c r="A32" s="23" t="str">
        <f>VLOOKUP(A31,S25:T74,2,FALSE)</f>
        <v>2026-27</v>
      </c>
      <c r="B32" s="39">
        <f t="shared" si="8"/>
        <v>60000</v>
      </c>
      <c r="C32" s="25">
        <v>0.1</v>
      </c>
      <c r="D32" s="24">
        <f t="shared" si="10"/>
        <v>6000</v>
      </c>
      <c r="E32" s="24">
        <f t="shared" si="11"/>
        <v>1336500</v>
      </c>
      <c r="F32" s="26">
        <f t="shared" si="6"/>
        <v>46477</v>
      </c>
      <c r="G32" s="23">
        <f t="shared" si="7"/>
        <v>5000</v>
      </c>
      <c r="H32" s="23" t="str">
        <f t="shared" si="4"/>
        <v>2</v>
      </c>
      <c r="I32" s="45" t="str">
        <f t="shared" si="12"/>
        <v/>
      </c>
      <c r="J32" s="46" t="str">
        <f t="shared" si="13"/>
        <v/>
      </c>
      <c r="K32" s="41">
        <f t="shared" si="9"/>
        <v>50000</v>
      </c>
      <c r="R32" s="1">
        <f t="shared" si="0"/>
        <v>2027</v>
      </c>
      <c r="S32" s="1" t="s">
        <v>47</v>
      </c>
      <c r="T32" s="1" t="s">
        <v>48</v>
      </c>
      <c r="U32" s="5">
        <f t="shared" si="1"/>
        <v>46478</v>
      </c>
      <c r="V32" s="5">
        <f t="shared" si="2"/>
        <v>46843</v>
      </c>
      <c r="W32" s="1">
        <f t="shared" si="3"/>
        <v>2028</v>
      </c>
    </row>
    <row r="33" spans="1:23">
      <c r="A33" s="23" t="str">
        <f>VLOOKUP(A32,S26:T75,2,FALSE)</f>
        <v>2027-28</v>
      </c>
      <c r="B33" s="39">
        <f t="shared" si="8"/>
        <v>60000</v>
      </c>
      <c r="C33" s="25">
        <v>0.1</v>
      </c>
      <c r="D33" s="24">
        <f t="shared" si="10"/>
        <v>6000</v>
      </c>
      <c r="E33" s="24">
        <f t="shared" si="11"/>
        <v>1402500</v>
      </c>
      <c r="F33" s="26">
        <f t="shared" si="6"/>
        <v>46843</v>
      </c>
      <c r="G33" s="23">
        <f t="shared" si="7"/>
        <v>5000</v>
      </c>
      <c r="H33" s="23" t="str">
        <f t="shared" si="4"/>
        <v>2</v>
      </c>
      <c r="I33" s="45" t="str">
        <f t="shared" si="12"/>
        <v/>
      </c>
      <c r="J33" s="46" t="str">
        <f t="shared" si="13"/>
        <v/>
      </c>
      <c r="K33" s="41">
        <f t="shared" si="9"/>
        <v>50000</v>
      </c>
      <c r="R33" s="1">
        <f t="shared" si="0"/>
        <v>2028</v>
      </c>
      <c r="S33" s="1" t="s">
        <v>48</v>
      </c>
      <c r="T33" s="1" t="s">
        <v>49</v>
      </c>
      <c r="U33" s="5">
        <f t="shared" si="1"/>
        <v>46844</v>
      </c>
      <c r="V33" s="5">
        <f t="shared" si="2"/>
        <v>47208</v>
      </c>
      <c r="W33" s="1">
        <f t="shared" si="3"/>
        <v>2029</v>
      </c>
    </row>
    <row r="34" spans="1:23">
      <c r="A34" s="23" t="str">
        <f>VLOOKUP(A33,S27:T76,2,FALSE)</f>
        <v>2028-29</v>
      </c>
      <c r="B34" s="39">
        <f t="shared" si="8"/>
        <v>60000</v>
      </c>
      <c r="C34" s="25">
        <v>0.1</v>
      </c>
      <c r="D34" s="24">
        <f t="shared" si="10"/>
        <v>6000</v>
      </c>
      <c r="E34" s="24">
        <f t="shared" si="11"/>
        <v>1468500</v>
      </c>
      <c r="F34" s="26">
        <f t="shared" si="6"/>
        <v>47208</v>
      </c>
      <c r="G34" s="23">
        <f t="shared" si="7"/>
        <v>5000</v>
      </c>
      <c r="H34" s="23" t="str">
        <f t="shared" si="4"/>
        <v>2</v>
      </c>
      <c r="I34" s="45" t="str">
        <f t="shared" si="12"/>
        <v/>
      </c>
      <c r="J34" s="46" t="str">
        <f t="shared" si="13"/>
        <v/>
      </c>
      <c r="K34" s="41">
        <f t="shared" si="9"/>
        <v>50000</v>
      </c>
      <c r="R34" s="1">
        <f t="shared" si="0"/>
        <v>2029</v>
      </c>
      <c r="S34" s="1" t="s">
        <v>49</v>
      </c>
      <c r="T34" s="1" t="s">
        <v>50</v>
      </c>
      <c r="U34" s="5">
        <f t="shared" si="1"/>
        <v>47209</v>
      </c>
      <c r="V34" s="5">
        <f t="shared" si="2"/>
        <v>47573</v>
      </c>
      <c r="W34" s="1">
        <f t="shared" si="3"/>
        <v>2030</v>
      </c>
    </row>
    <row r="35" spans="1:23">
      <c r="A35" s="23" t="str">
        <f>VLOOKUP(A34,S28:T77,2,FALSE)</f>
        <v>2029-30</v>
      </c>
      <c r="B35" s="39">
        <f t="shared" si="8"/>
        <v>60000</v>
      </c>
      <c r="C35" s="25">
        <v>0.1</v>
      </c>
      <c r="D35" s="24">
        <f t="shared" si="10"/>
        <v>6000</v>
      </c>
      <c r="E35" s="24">
        <f t="shared" si="11"/>
        <v>1534500</v>
      </c>
      <c r="F35" s="26">
        <f t="shared" si="6"/>
        <v>47573</v>
      </c>
      <c r="G35" s="23">
        <f t="shared" si="7"/>
        <v>5000</v>
      </c>
      <c r="H35" s="23" t="str">
        <f t="shared" si="4"/>
        <v>2</v>
      </c>
      <c r="I35" s="45" t="str">
        <f t="shared" si="12"/>
        <v/>
      </c>
      <c r="J35" s="46" t="str">
        <f t="shared" si="13"/>
        <v/>
      </c>
      <c r="K35" s="41">
        <f t="shared" si="9"/>
        <v>50000</v>
      </c>
      <c r="R35" s="1">
        <f t="shared" si="0"/>
        <v>2030</v>
      </c>
      <c r="S35" s="1" t="s">
        <v>50</v>
      </c>
      <c r="T35" s="1" t="s">
        <v>51</v>
      </c>
      <c r="U35" s="5">
        <f t="shared" si="1"/>
        <v>47574</v>
      </c>
      <c r="V35" s="5">
        <f t="shared" si="2"/>
        <v>47938</v>
      </c>
      <c r="W35" s="1">
        <f t="shared" si="3"/>
        <v>2031</v>
      </c>
    </row>
    <row r="36" spans="1:23">
      <c r="A36" s="23" t="str">
        <f>VLOOKUP(A35,S29:T78,2,FALSE)</f>
        <v>2030-31</v>
      </c>
      <c r="B36" s="39">
        <f t="shared" si="8"/>
        <v>60000</v>
      </c>
      <c r="C36" s="25">
        <v>0.1</v>
      </c>
      <c r="D36" s="24">
        <f t="shared" si="10"/>
        <v>6000</v>
      </c>
      <c r="E36" s="24">
        <f t="shared" si="11"/>
        <v>1600500</v>
      </c>
      <c r="F36" s="26">
        <f t="shared" si="6"/>
        <v>47938</v>
      </c>
      <c r="G36" s="23">
        <f t="shared" si="7"/>
        <v>5000</v>
      </c>
      <c r="H36" s="23" t="str">
        <f t="shared" si="4"/>
        <v>2</v>
      </c>
      <c r="I36" s="45" t="str">
        <f t="shared" si="12"/>
        <v/>
      </c>
      <c r="J36" s="46" t="str">
        <f t="shared" si="13"/>
        <v/>
      </c>
      <c r="K36" s="41">
        <f t="shared" si="9"/>
        <v>50000</v>
      </c>
      <c r="R36" s="1">
        <f t="shared" si="0"/>
        <v>2031</v>
      </c>
      <c r="S36" s="1" t="s">
        <v>51</v>
      </c>
      <c r="T36" s="1" t="s">
        <v>52</v>
      </c>
      <c r="U36" s="5">
        <f t="shared" si="1"/>
        <v>47939</v>
      </c>
      <c r="V36" s="5">
        <f t="shared" si="2"/>
        <v>48304</v>
      </c>
      <c r="W36" s="1">
        <f t="shared" si="3"/>
        <v>2032</v>
      </c>
    </row>
    <row r="37" spans="1:23">
      <c r="A37" s="23" t="str">
        <f>VLOOKUP(A36,S30:T79,2,FALSE)</f>
        <v>2031-32</v>
      </c>
      <c r="B37" s="39">
        <f t="shared" si="8"/>
        <v>60000</v>
      </c>
      <c r="C37" s="25">
        <v>0.1</v>
      </c>
      <c r="D37" s="24">
        <f t="shared" si="10"/>
        <v>6000</v>
      </c>
      <c r="E37" s="24">
        <f t="shared" si="11"/>
        <v>1666500</v>
      </c>
      <c r="F37" s="26">
        <f t="shared" si="6"/>
        <v>48304</v>
      </c>
      <c r="G37" s="23">
        <f t="shared" si="7"/>
        <v>5000</v>
      </c>
      <c r="H37" s="23" t="str">
        <f t="shared" si="4"/>
        <v>2</v>
      </c>
      <c r="I37" s="45" t="str">
        <f t="shared" si="12"/>
        <v/>
      </c>
      <c r="J37" s="46" t="str">
        <f t="shared" si="13"/>
        <v/>
      </c>
      <c r="K37" s="41">
        <f t="shared" si="9"/>
        <v>50000</v>
      </c>
      <c r="R37" s="1">
        <f t="shared" si="0"/>
        <v>2032</v>
      </c>
      <c r="S37" s="1" t="s">
        <v>52</v>
      </c>
      <c r="T37" s="1" t="s">
        <v>53</v>
      </c>
      <c r="U37" s="5">
        <f t="shared" si="1"/>
        <v>48305</v>
      </c>
      <c r="V37" s="5">
        <f t="shared" si="2"/>
        <v>48669</v>
      </c>
      <c r="W37" s="1">
        <f t="shared" si="3"/>
        <v>2033</v>
      </c>
    </row>
    <row r="38" spans="1:23">
      <c r="A38" s="23" t="str">
        <f>VLOOKUP(A37,S31:T80,2,FALSE)</f>
        <v>2032-33</v>
      </c>
      <c r="B38" s="39">
        <f t="shared" si="8"/>
        <v>60000</v>
      </c>
      <c r="C38" s="25">
        <v>0.1</v>
      </c>
      <c r="D38" s="24">
        <f t="shared" si="10"/>
        <v>6000</v>
      </c>
      <c r="E38" s="24">
        <f t="shared" si="11"/>
        <v>1732500</v>
      </c>
      <c r="F38" s="26">
        <f t="shared" si="6"/>
        <v>48669</v>
      </c>
      <c r="G38" s="23">
        <f t="shared" si="7"/>
        <v>5000</v>
      </c>
      <c r="H38" s="23" t="str">
        <f t="shared" si="4"/>
        <v>2</v>
      </c>
      <c r="I38" s="45" t="str">
        <f t="shared" si="12"/>
        <v/>
      </c>
      <c r="J38" s="46" t="str">
        <f t="shared" si="13"/>
        <v/>
      </c>
      <c r="K38" s="41">
        <f t="shared" si="9"/>
        <v>50000</v>
      </c>
      <c r="R38" s="1">
        <f t="shared" si="0"/>
        <v>2033</v>
      </c>
      <c r="S38" s="1" t="s">
        <v>53</v>
      </c>
      <c r="T38" s="1" t="s">
        <v>54</v>
      </c>
      <c r="U38" s="5">
        <f t="shared" si="1"/>
        <v>48670</v>
      </c>
      <c r="V38" s="5">
        <f t="shared" si="2"/>
        <v>49034</v>
      </c>
      <c r="W38" s="1">
        <f t="shared" si="3"/>
        <v>2034</v>
      </c>
    </row>
    <row r="39" spans="1:23">
      <c r="A39" s="23" t="str">
        <f>VLOOKUP(A38,S32:T81,2,FALSE)</f>
        <v>2033-34</v>
      </c>
      <c r="B39" s="39">
        <f t="shared" si="8"/>
        <v>60000</v>
      </c>
      <c r="C39" s="25">
        <v>0.1</v>
      </c>
      <c r="D39" s="24">
        <f t="shared" si="10"/>
        <v>6000</v>
      </c>
      <c r="E39" s="24">
        <f t="shared" si="11"/>
        <v>1798500</v>
      </c>
      <c r="F39" s="26">
        <f t="shared" si="6"/>
        <v>49034</v>
      </c>
      <c r="G39" s="23">
        <f t="shared" si="7"/>
        <v>5000</v>
      </c>
      <c r="H39" s="23" t="str">
        <f t="shared" si="4"/>
        <v>2</v>
      </c>
      <c r="I39" s="45" t="str">
        <f t="shared" si="12"/>
        <v/>
      </c>
      <c r="J39" s="46" t="str">
        <f t="shared" si="13"/>
        <v/>
      </c>
      <c r="K39" s="41">
        <f t="shared" si="9"/>
        <v>50000</v>
      </c>
      <c r="R39" s="1">
        <f t="shared" si="0"/>
        <v>2034</v>
      </c>
      <c r="S39" s="1" t="s">
        <v>54</v>
      </c>
      <c r="T39" s="1" t="s">
        <v>55</v>
      </c>
      <c r="U39" s="5">
        <f t="shared" si="1"/>
        <v>49035</v>
      </c>
      <c r="V39" s="5">
        <f t="shared" si="2"/>
        <v>49399</v>
      </c>
      <c r="W39" s="1">
        <f t="shared" si="3"/>
        <v>2035</v>
      </c>
    </row>
    <row r="40" spans="1:23">
      <c r="A40" s="23" t="str">
        <f>VLOOKUP(A39,S33:T82,2,FALSE)</f>
        <v>2034-35</v>
      </c>
      <c r="B40" s="39">
        <f t="shared" si="8"/>
        <v>60000</v>
      </c>
      <c r="C40" s="25">
        <v>0.1</v>
      </c>
      <c r="D40" s="24">
        <f t="shared" si="10"/>
        <v>6000</v>
      </c>
      <c r="E40" s="24">
        <f t="shared" si="11"/>
        <v>1864500</v>
      </c>
      <c r="F40" s="26">
        <f t="shared" si="6"/>
        <v>49399</v>
      </c>
      <c r="G40" s="23">
        <f t="shared" si="7"/>
        <v>5000</v>
      </c>
      <c r="H40" s="23" t="str">
        <f t="shared" si="4"/>
        <v>2</v>
      </c>
      <c r="I40" s="45" t="str">
        <f t="shared" si="12"/>
        <v/>
      </c>
      <c r="J40" s="46" t="str">
        <f t="shared" si="13"/>
        <v/>
      </c>
      <c r="K40" s="41">
        <f t="shared" si="9"/>
        <v>50000</v>
      </c>
      <c r="R40" s="1">
        <f t="shared" si="0"/>
        <v>2035</v>
      </c>
      <c r="S40" s="1" t="s">
        <v>55</v>
      </c>
      <c r="T40" s="1" t="s">
        <v>56</v>
      </c>
      <c r="U40" s="5">
        <f t="shared" si="1"/>
        <v>49400</v>
      </c>
      <c r="V40" s="5">
        <f t="shared" si="2"/>
        <v>49765</v>
      </c>
      <c r="W40" s="1">
        <f t="shared" si="3"/>
        <v>2036</v>
      </c>
    </row>
    <row r="41" spans="1:23">
      <c r="A41" s="23" t="str">
        <f>VLOOKUP(A40,S34:T83,2,FALSE)</f>
        <v>2035-36</v>
      </c>
      <c r="B41" s="39">
        <f t="shared" si="8"/>
        <v>60000</v>
      </c>
      <c r="C41" s="25">
        <v>0.1</v>
      </c>
      <c r="D41" s="24">
        <f t="shared" si="10"/>
        <v>6000</v>
      </c>
      <c r="E41" s="24">
        <f t="shared" si="11"/>
        <v>1930500</v>
      </c>
      <c r="F41" s="26">
        <f t="shared" si="6"/>
        <v>49765</v>
      </c>
      <c r="G41" s="23">
        <f t="shared" si="7"/>
        <v>5000</v>
      </c>
      <c r="H41" s="23" t="str">
        <f t="shared" si="4"/>
        <v>2</v>
      </c>
      <c r="I41" s="45" t="str">
        <f t="shared" si="12"/>
        <v/>
      </c>
      <c r="J41" s="46" t="str">
        <f t="shared" si="13"/>
        <v/>
      </c>
      <c r="K41" s="41">
        <f t="shared" si="9"/>
        <v>50000</v>
      </c>
      <c r="R41" s="1">
        <f t="shared" si="0"/>
        <v>2036</v>
      </c>
      <c r="S41" s="1" t="s">
        <v>56</v>
      </c>
      <c r="T41" s="1" t="s">
        <v>57</v>
      </c>
      <c r="U41" s="5">
        <f t="shared" si="1"/>
        <v>49766</v>
      </c>
      <c r="V41" s="5">
        <f t="shared" si="2"/>
        <v>50130</v>
      </c>
      <c r="W41" s="1">
        <f t="shared" si="3"/>
        <v>2037</v>
      </c>
    </row>
    <row r="42" spans="1:23">
      <c r="A42" s="23" t="str">
        <f>VLOOKUP(A41,S35:T84,2,FALSE)</f>
        <v>2036-37</v>
      </c>
      <c r="B42" s="39">
        <f t="shared" si="8"/>
        <v>60000</v>
      </c>
      <c r="C42" s="25">
        <v>0.1</v>
      </c>
      <c r="D42" s="24">
        <f t="shared" si="10"/>
        <v>6000</v>
      </c>
      <c r="E42" s="24">
        <f t="shared" si="11"/>
        <v>1996500</v>
      </c>
      <c r="F42" s="26">
        <f t="shared" si="6"/>
        <v>50130</v>
      </c>
      <c r="G42" s="23">
        <f t="shared" si="7"/>
        <v>5000</v>
      </c>
      <c r="H42" s="23" t="str">
        <f t="shared" si="4"/>
        <v>2</v>
      </c>
      <c r="I42" s="45" t="str">
        <f t="shared" si="12"/>
        <v/>
      </c>
      <c r="J42" s="46" t="str">
        <f t="shared" si="13"/>
        <v/>
      </c>
      <c r="K42" s="41">
        <f t="shared" si="9"/>
        <v>50000</v>
      </c>
      <c r="R42" s="1">
        <f t="shared" si="0"/>
        <v>2037</v>
      </c>
      <c r="S42" s="1" t="s">
        <v>57</v>
      </c>
      <c r="T42" s="1" t="s">
        <v>58</v>
      </c>
      <c r="U42" s="5">
        <f t="shared" si="1"/>
        <v>50131</v>
      </c>
      <c r="V42" s="5">
        <f t="shared" si="2"/>
        <v>50495</v>
      </c>
      <c r="W42" s="1">
        <f t="shared" si="3"/>
        <v>2038</v>
      </c>
    </row>
    <row r="43" spans="1:23">
      <c r="A43" s="23" t="str">
        <f>VLOOKUP(A42,S36:T85,2,FALSE)</f>
        <v>2037-38</v>
      </c>
      <c r="B43" s="39">
        <f t="shared" si="8"/>
        <v>60000</v>
      </c>
      <c r="C43" s="25">
        <v>0.1</v>
      </c>
      <c r="D43" s="24">
        <f t="shared" si="10"/>
        <v>6000</v>
      </c>
      <c r="E43" s="24">
        <f t="shared" si="11"/>
        <v>2062500</v>
      </c>
      <c r="F43" s="26">
        <f t="shared" si="6"/>
        <v>50495</v>
      </c>
      <c r="G43" s="23">
        <f t="shared" si="7"/>
        <v>5000</v>
      </c>
      <c r="H43" s="23" t="str">
        <f t="shared" si="4"/>
        <v>2</v>
      </c>
      <c r="I43" s="45" t="str">
        <f t="shared" si="12"/>
        <v/>
      </c>
      <c r="J43" s="46" t="str">
        <f t="shared" si="13"/>
        <v/>
      </c>
      <c r="K43" s="41">
        <f t="shared" si="9"/>
        <v>50000</v>
      </c>
      <c r="R43" s="1">
        <f t="shared" si="0"/>
        <v>2038</v>
      </c>
      <c r="S43" s="1" t="s">
        <v>58</v>
      </c>
      <c r="T43" s="1" t="s">
        <v>59</v>
      </c>
      <c r="U43" s="5">
        <f t="shared" si="1"/>
        <v>50496</v>
      </c>
      <c r="V43" s="5">
        <f t="shared" si="2"/>
        <v>50860</v>
      </c>
      <c r="W43" s="1">
        <f t="shared" si="3"/>
        <v>2039</v>
      </c>
    </row>
    <row r="44" spans="1:23">
      <c r="A44" s="23" t="str">
        <f>VLOOKUP(A43,S37:T86,2,FALSE)</f>
        <v>2038-39</v>
      </c>
      <c r="B44" s="39">
        <f t="shared" si="8"/>
        <v>60000</v>
      </c>
      <c r="C44" s="25">
        <v>0.1</v>
      </c>
      <c r="D44" s="24">
        <f t="shared" si="10"/>
        <v>6000</v>
      </c>
      <c r="E44" s="24">
        <f t="shared" si="11"/>
        <v>2128500</v>
      </c>
      <c r="F44" s="26">
        <f t="shared" si="6"/>
        <v>50860</v>
      </c>
      <c r="G44" s="23">
        <f t="shared" si="7"/>
        <v>5000</v>
      </c>
      <c r="H44" s="23" t="str">
        <f t="shared" si="4"/>
        <v>2</v>
      </c>
      <c r="I44" s="45" t="str">
        <f t="shared" si="12"/>
        <v/>
      </c>
      <c r="J44" s="46" t="str">
        <f t="shared" si="13"/>
        <v/>
      </c>
      <c r="K44" s="41">
        <f t="shared" si="9"/>
        <v>50000</v>
      </c>
      <c r="R44" s="1">
        <f t="shared" si="0"/>
        <v>2039</v>
      </c>
      <c r="S44" s="1" t="s">
        <v>59</v>
      </c>
      <c r="T44" s="1" t="s">
        <v>60</v>
      </c>
      <c r="U44" s="5">
        <f t="shared" si="1"/>
        <v>50861</v>
      </c>
      <c r="V44" s="5">
        <f t="shared" si="2"/>
        <v>51226</v>
      </c>
      <c r="W44" s="1">
        <f t="shared" si="3"/>
        <v>2040</v>
      </c>
    </row>
    <row r="45" spans="1:23">
      <c r="A45" s="23" t="str">
        <f>VLOOKUP(A44,S38:T87,2,FALSE)</f>
        <v>2039-40</v>
      </c>
      <c r="B45" s="39">
        <f t="shared" si="8"/>
        <v>60000</v>
      </c>
      <c r="C45" s="25">
        <v>0.1</v>
      </c>
      <c r="D45" s="24">
        <f t="shared" si="10"/>
        <v>6000</v>
      </c>
      <c r="E45" s="24">
        <f t="shared" si="11"/>
        <v>2194500</v>
      </c>
      <c r="F45" s="26">
        <f t="shared" si="6"/>
        <v>51226</v>
      </c>
      <c r="G45" s="23">
        <f t="shared" si="7"/>
        <v>5000</v>
      </c>
      <c r="H45" s="23" t="str">
        <f t="shared" si="4"/>
        <v>2</v>
      </c>
      <c r="I45" s="45" t="str">
        <f t="shared" si="12"/>
        <v/>
      </c>
      <c r="J45" s="46" t="str">
        <f t="shared" si="13"/>
        <v/>
      </c>
      <c r="K45" s="41">
        <f t="shared" si="9"/>
        <v>50000</v>
      </c>
      <c r="R45" s="1">
        <f t="shared" si="0"/>
        <v>2040</v>
      </c>
      <c r="S45" s="1" t="s">
        <v>60</v>
      </c>
      <c r="T45" s="1" t="s">
        <v>61</v>
      </c>
      <c r="U45" s="5">
        <f t="shared" si="1"/>
        <v>51227</v>
      </c>
      <c r="V45" s="5">
        <f t="shared" si="2"/>
        <v>51591</v>
      </c>
      <c r="W45" s="1">
        <f t="shared" si="3"/>
        <v>2041</v>
      </c>
    </row>
    <row r="46" spans="1:23">
      <c r="A46" s="23" t="str">
        <f>VLOOKUP(A45,S39:T88,2,FALSE)</f>
        <v>2040-41</v>
      </c>
      <c r="B46" s="39">
        <f t="shared" si="8"/>
        <v>60000</v>
      </c>
      <c r="C46" s="25">
        <v>0.1</v>
      </c>
      <c r="D46" s="24">
        <f t="shared" si="10"/>
        <v>6000</v>
      </c>
      <c r="E46" s="24">
        <f t="shared" si="11"/>
        <v>2260500</v>
      </c>
      <c r="F46" s="26">
        <f t="shared" si="6"/>
        <v>51591</v>
      </c>
      <c r="G46" s="23">
        <f t="shared" si="7"/>
        <v>5000</v>
      </c>
      <c r="H46" s="23" t="str">
        <f t="shared" si="4"/>
        <v>2</v>
      </c>
      <c r="I46" s="45" t="str">
        <f t="shared" si="12"/>
        <v/>
      </c>
      <c r="J46" s="46" t="str">
        <f t="shared" si="13"/>
        <v/>
      </c>
      <c r="K46" s="41">
        <f t="shared" si="9"/>
        <v>50000</v>
      </c>
      <c r="R46" s="1">
        <f t="shared" si="0"/>
        <v>2041</v>
      </c>
      <c r="S46" s="1" t="s">
        <v>61</v>
      </c>
      <c r="T46" s="1" t="s">
        <v>62</v>
      </c>
      <c r="U46" s="5">
        <f t="shared" si="1"/>
        <v>51592</v>
      </c>
      <c r="V46" s="5">
        <f t="shared" si="2"/>
        <v>51956</v>
      </c>
      <c r="W46" s="1">
        <f t="shared" si="3"/>
        <v>2042</v>
      </c>
    </row>
    <row r="47" spans="1:23">
      <c r="A47" s="23" t="str">
        <f>VLOOKUP(A46,S40:T89,2,FALSE)</f>
        <v>2041-42</v>
      </c>
      <c r="B47" s="39">
        <f t="shared" si="8"/>
        <v>60000</v>
      </c>
      <c r="C47" s="25">
        <v>0.1</v>
      </c>
      <c r="D47" s="24">
        <f t="shared" si="10"/>
        <v>6000</v>
      </c>
      <c r="E47" s="24">
        <f t="shared" si="11"/>
        <v>2326500</v>
      </c>
      <c r="F47" s="26">
        <f t="shared" si="6"/>
        <v>51956</v>
      </c>
      <c r="G47" s="23">
        <f t="shared" si="7"/>
        <v>5000</v>
      </c>
      <c r="H47" s="23" t="str">
        <f t="shared" si="4"/>
        <v>2</v>
      </c>
      <c r="I47" s="45" t="str">
        <f t="shared" si="12"/>
        <v/>
      </c>
      <c r="J47" s="46" t="str">
        <f t="shared" si="13"/>
        <v/>
      </c>
      <c r="K47" s="41">
        <f t="shared" si="9"/>
        <v>50000</v>
      </c>
      <c r="R47" s="1">
        <f t="shared" si="0"/>
        <v>2042</v>
      </c>
      <c r="S47" s="1" t="s">
        <v>62</v>
      </c>
      <c r="T47" s="1" t="s">
        <v>63</v>
      </c>
      <c r="U47" s="5">
        <f t="shared" si="1"/>
        <v>51957</v>
      </c>
      <c r="V47" s="5">
        <f t="shared" si="2"/>
        <v>52321</v>
      </c>
      <c r="W47" s="1">
        <f t="shared" si="3"/>
        <v>2043</v>
      </c>
    </row>
    <row r="48" spans="1:23">
      <c r="A48" s="23" t="str">
        <f>VLOOKUP(A47,S41:T90,2,FALSE)</f>
        <v>2042-43</v>
      </c>
      <c r="B48" s="39">
        <f t="shared" si="8"/>
        <v>60000</v>
      </c>
      <c r="C48" s="25">
        <v>0.1</v>
      </c>
      <c r="D48" s="24">
        <f t="shared" si="10"/>
        <v>6000</v>
      </c>
      <c r="E48" s="24">
        <f t="shared" si="11"/>
        <v>2392500</v>
      </c>
      <c r="F48" s="26">
        <f t="shared" si="6"/>
        <v>52321</v>
      </c>
      <c r="G48" s="23">
        <f t="shared" si="7"/>
        <v>5000</v>
      </c>
      <c r="H48" s="23" t="str">
        <f t="shared" si="4"/>
        <v>2</v>
      </c>
      <c r="I48" s="45" t="str">
        <f t="shared" si="12"/>
        <v/>
      </c>
      <c r="J48" s="46" t="str">
        <f t="shared" si="13"/>
        <v/>
      </c>
      <c r="K48" s="41">
        <f t="shared" si="9"/>
        <v>50000</v>
      </c>
      <c r="R48" s="1">
        <f t="shared" si="0"/>
        <v>2043</v>
      </c>
      <c r="S48" s="1" t="s">
        <v>63</v>
      </c>
      <c r="T48" s="1" t="s">
        <v>64</v>
      </c>
      <c r="U48" s="5">
        <f t="shared" si="1"/>
        <v>52322</v>
      </c>
      <c r="V48" s="5">
        <f t="shared" si="2"/>
        <v>52687</v>
      </c>
      <c r="W48" s="1">
        <f t="shared" si="3"/>
        <v>2044</v>
      </c>
    </row>
    <row r="49" spans="1:23">
      <c r="A49" s="23" t="str">
        <f>VLOOKUP(A48,S42:T91,2,FALSE)</f>
        <v>2043-44</v>
      </c>
      <c r="B49" s="39">
        <f t="shared" si="8"/>
        <v>60000</v>
      </c>
      <c r="C49" s="25">
        <v>0.1</v>
      </c>
      <c r="D49" s="24">
        <f t="shared" si="10"/>
        <v>6000</v>
      </c>
      <c r="E49" s="24">
        <f t="shared" si="11"/>
        <v>2458500</v>
      </c>
      <c r="F49" s="26">
        <f t="shared" si="6"/>
        <v>52687</v>
      </c>
      <c r="G49" s="23">
        <f t="shared" si="7"/>
        <v>5000</v>
      </c>
      <c r="H49" s="23" t="str">
        <f t="shared" si="4"/>
        <v>2</v>
      </c>
      <c r="I49" s="45" t="str">
        <f t="shared" si="12"/>
        <v/>
      </c>
      <c r="J49" s="46" t="str">
        <f t="shared" si="13"/>
        <v/>
      </c>
      <c r="K49" s="41">
        <f t="shared" si="9"/>
        <v>50000</v>
      </c>
      <c r="R49" s="1">
        <f t="shared" si="0"/>
        <v>2044</v>
      </c>
      <c r="S49" s="1" t="s">
        <v>64</v>
      </c>
      <c r="T49" s="1" t="s">
        <v>65</v>
      </c>
      <c r="U49" s="5">
        <f t="shared" si="1"/>
        <v>52688</v>
      </c>
      <c r="V49" s="5">
        <f t="shared" si="2"/>
        <v>53052</v>
      </c>
      <c r="W49" s="1">
        <f t="shared" si="3"/>
        <v>2045</v>
      </c>
    </row>
    <row r="50" spans="1:23">
      <c r="A50" s="23" t="str">
        <f>VLOOKUP(A49,S43:T92,2,FALSE)</f>
        <v>2044-45</v>
      </c>
      <c r="B50" s="39">
        <f t="shared" si="8"/>
        <v>60000</v>
      </c>
      <c r="C50" s="25">
        <v>0.1</v>
      </c>
      <c r="D50" s="24">
        <f t="shared" si="10"/>
        <v>6000</v>
      </c>
      <c r="E50" s="24">
        <f t="shared" si="11"/>
        <v>2524500</v>
      </c>
      <c r="F50" s="26">
        <f t="shared" si="6"/>
        <v>53052</v>
      </c>
      <c r="G50" s="23">
        <f t="shared" si="7"/>
        <v>5000</v>
      </c>
      <c r="H50" s="23" t="str">
        <f t="shared" si="4"/>
        <v>2</v>
      </c>
      <c r="I50" s="45" t="str">
        <f t="shared" si="12"/>
        <v/>
      </c>
      <c r="J50" s="46" t="str">
        <f t="shared" si="13"/>
        <v/>
      </c>
      <c r="K50" s="41">
        <f t="shared" si="9"/>
        <v>50000</v>
      </c>
      <c r="R50" s="1">
        <f t="shared" si="0"/>
        <v>2045</v>
      </c>
      <c r="S50" s="1" t="s">
        <v>65</v>
      </c>
      <c r="T50" s="1" t="s">
        <v>66</v>
      </c>
      <c r="U50" s="5">
        <f t="shared" si="1"/>
        <v>53053</v>
      </c>
      <c r="V50" s="5">
        <f t="shared" si="2"/>
        <v>53417</v>
      </c>
      <c r="W50" s="1">
        <f t="shared" si="3"/>
        <v>2046</v>
      </c>
    </row>
    <row r="51" spans="1:23">
      <c r="A51" s="23" t="str">
        <f>VLOOKUP(A50,S44:T93,2,FALSE)</f>
        <v>2045-46</v>
      </c>
      <c r="B51" s="39">
        <f t="shared" si="8"/>
        <v>60000</v>
      </c>
      <c r="C51" s="25">
        <v>0.1</v>
      </c>
      <c r="D51" s="24">
        <f t="shared" si="10"/>
        <v>6000</v>
      </c>
      <c r="E51" s="24">
        <f t="shared" si="11"/>
        <v>2590500</v>
      </c>
      <c r="F51" s="26">
        <f t="shared" si="6"/>
        <v>53417</v>
      </c>
      <c r="G51" s="23">
        <f t="shared" si="7"/>
        <v>5000</v>
      </c>
      <c r="H51" s="23" t="str">
        <f t="shared" si="4"/>
        <v>2</v>
      </c>
      <c r="I51" s="45" t="str">
        <f t="shared" si="12"/>
        <v/>
      </c>
      <c r="J51" s="46" t="str">
        <f t="shared" si="13"/>
        <v/>
      </c>
      <c r="K51" s="41">
        <f t="shared" si="9"/>
        <v>50000</v>
      </c>
      <c r="R51" s="1">
        <f t="shared" si="0"/>
        <v>2046</v>
      </c>
      <c r="S51" s="1" t="s">
        <v>66</v>
      </c>
      <c r="T51" s="1" t="s">
        <v>67</v>
      </c>
      <c r="U51" s="5">
        <f t="shared" si="1"/>
        <v>53418</v>
      </c>
      <c r="V51" s="5">
        <f t="shared" si="2"/>
        <v>53782</v>
      </c>
      <c r="W51" s="1">
        <f t="shared" si="3"/>
        <v>2047</v>
      </c>
    </row>
    <row r="52" spans="1:23">
      <c r="A52" s="23" t="str">
        <f>VLOOKUP(A51,S45:T94,2,FALSE)</f>
        <v>2046-47</v>
      </c>
      <c r="B52" s="39">
        <f t="shared" si="8"/>
        <v>60000</v>
      </c>
      <c r="C52" s="25">
        <v>0.1</v>
      </c>
      <c r="D52" s="24">
        <f t="shared" si="10"/>
        <v>6000</v>
      </c>
      <c r="E52" s="24">
        <f t="shared" si="11"/>
        <v>2656500</v>
      </c>
      <c r="F52" s="26">
        <f t="shared" si="6"/>
        <v>53782</v>
      </c>
      <c r="G52" s="23">
        <f t="shared" si="7"/>
        <v>5000</v>
      </c>
      <c r="H52" s="23" t="str">
        <f t="shared" si="4"/>
        <v>2</v>
      </c>
      <c r="I52" s="45" t="str">
        <f t="shared" si="12"/>
        <v/>
      </c>
      <c r="J52" s="46" t="str">
        <f t="shared" si="13"/>
        <v/>
      </c>
      <c r="K52" s="41">
        <f t="shared" si="9"/>
        <v>50000</v>
      </c>
      <c r="R52" s="1">
        <f t="shared" si="0"/>
        <v>2047</v>
      </c>
      <c r="S52" s="1" t="s">
        <v>67</v>
      </c>
      <c r="T52" s="1" t="s">
        <v>68</v>
      </c>
      <c r="U52" s="5">
        <f t="shared" si="1"/>
        <v>53783</v>
      </c>
      <c r="V52" s="5">
        <f t="shared" si="2"/>
        <v>54148</v>
      </c>
      <c r="W52" s="1">
        <f t="shared" si="3"/>
        <v>2048</v>
      </c>
    </row>
    <row r="53" spans="1:23">
      <c r="A53" s="23" t="str">
        <f>VLOOKUP(A52,S46:T95,2,FALSE)</f>
        <v>2047-48</v>
      </c>
      <c r="B53" s="39">
        <f t="shared" si="8"/>
        <v>60000</v>
      </c>
      <c r="C53" s="25">
        <v>0.1</v>
      </c>
      <c r="D53" s="24">
        <f t="shared" si="10"/>
        <v>6000</v>
      </c>
      <c r="E53" s="24">
        <f t="shared" si="11"/>
        <v>2722500</v>
      </c>
      <c r="F53" s="26">
        <f t="shared" si="6"/>
        <v>54148</v>
      </c>
      <c r="G53" s="23">
        <f t="shared" si="7"/>
        <v>5000</v>
      </c>
      <c r="H53" s="23" t="str">
        <f t="shared" si="4"/>
        <v>2</v>
      </c>
      <c r="I53" s="45" t="str">
        <f t="shared" si="12"/>
        <v/>
      </c>
      <c r="J53" s="46" t="str">
        <f t="shared" si="13"/>
        <v/>
      </c>
      <c r="K53" s="41">
        <f t="shared" si="9"/>
        <v>50000</v>
      </c>
      <c r="R53" s="1">
        <f t="shared" si="0"/>
        <v>2048</v>
      </c>
      <c r="S53" s="1" t="s">
        <v>68</v>
      </c>
      <c r="T53" s="1" t="s">
        <v>69</v>
      </c>
      <c r="U53" s="5">
        <f t="shared" si="1"/>
        <v>54149</v>
      </c>
      <c r="V53" s="5">
        <f t="shared" si="2"/>
        <v>54513</v>
      </c>
      <c r="W53" s="1">
        <f t="shared" si="3"/>
        <v>2049</v>
      </c>
    </row>
    <row r="54" spans="1:23">
      <c r="A54" s="23" t="str">
        <f>VLOOKUP(A53,S47:T96,2,FALSE)</f>
        <v>2048-49</v>
      </c>
      <c r="B54" s="39">
        <f t="shared" si="8"/>
        <v>60000</v>
      </c>
      <c r="C54" s="25">
        <v>0.1</v>
      </c>
      <c r="D54" s="24">
        <f t="shared" si="10"/>
        <v>6000</v>
      </c>
      <c r="E54" s="24">
        <f t="shared" si="11"/>
        <v>2788500</v>
      </c>
      <c r="F54" s="26">
        <f t="shared" si="6"/>
        <v>54513</v>
      </c>
      <c r="G54" s="23">
        <f t="shared" si="7"/>
        <v>5000</v>
      </c>
      <c r="H54" s="23" t="str">
        <f t="shared" si="4"/>
        <v>2</v>
      </c>
      <c r="I54" s="45" t="str">
        <f t="shared" si="12"/>
        <v/>
      </c>
      <c r="J54" s="46" t="str">
        <f t="shared" si="13"/>
        <v/>
      </c>
      <c r="K54" s="41">
        <f t="shared" si="9"/>
        <v>50000</v>
      </c>
      <c r="R54" s="1">
        <f t="shared" si="0"/>
        <v>2049</v>
      </c>
      <c r="S54" s="1" t="s">
        <v>69</v>
      </c>
      <c r="T54" s="1" t="s">
        <v>70</v>
      </c>
      <c r="U54" s="5">
        <f t="shared" si="1"/>
        <v>54514</v>
      </c>
      <c r="V54" s="5">
        <f t="shared" si="2"/>
        <v>54878</v>
      </c>
      <c r="W54" s="1">
        <f t="shared" si="3"/>
        <v>2050</v>
      </c>
    </row>
    <row r="55" spans="1:23">
      <c r="A55" s="23" t="str">
        <f>VLOOKUP(A54,S48:T97,2,FALSE)</f>
        <v>2049-50</v>
      </c>
      <c r="B55" s="39">
        <f t="shared" si="8"/>
        <v>60000</v>
      </c>
      <c r="C55" s="25">
        <v>0.1</v>
      </c>
      <c r="D55" s="24">
        <f t="shared" si="10"/>
        <v>6000</v>
      </c>
      <c r="E55" s="24">
        <f t="shared" si="11"/>
        <v>2854500</v>
      </c>
      <c r="F55" s="26">
        <f t="shared" si="6"/>
        <v>54878</v>
      </c>
      <c r="G55" s="23">
        <f t="shared" si="7"/>
        <v>5000</v>
      </c>
      <c r="H55" s="23" t="str">
        <f t="shared" si="4"/>
        <v>2</v>
      </c>
      <c r="I55" s="45" t="str">
        <f t="shared" si="12"/>
        <v/>
      </c>
      <c r="J55" s="46" t="str">
        <f t="shared" si="13"/>
        <v/>
      </c>
      <c r="K55" s="41">
        <f t="shared" si="9"/>
        <v>50000</v>
      </c>
      <c r="R55" s="1">
        <f t="shared" si="0"/>
        <v>2050</v>
      </c>
      <c r="S55" s="1" t="s">
        <v>70</v>
      </c>
      <c r="T55" s="1" t="s">
        <v>72</v>
      </c>
      <c r="U55" s="5">
        <f t="shared" si="1"/>
        <v>54879</v>
      </c>
      <c r="V55" s="5">
        <f t="shared" si="2"/>
        <v>55243</v>
      </c>
      <c r="W55" s="1">
        <f t="shared" si="3"/>
        <v>2051</v>
      </c>
    </row>
    <row r="56" spans="1:23">
      <c r="A56" s="23" t="str">
        <f>VLOOKUP(A55,S49:T98,2,FALSE)</f>
        <v>2050-51</v>
      </c>
      <c r="B56" s="39">
        <f t="shared" si="8"/>
        <v>60000</v>
      </c>
      <c r="C56" s="25">
        <v>0.1</v>
      </c>
      <c r="D56" s="24">
        <f t="shared" si="10"/>
        <v>6000</v>
      </c>
      <c r="E56" s="24">
        <f t="shared" si="11"/>
        <v>2920500</v>
      </c>
      <c r="F56" s="26">
        <f t="shared" si="6"/>
        <v>55243</v>
      </c>
      <c r="G56" s="23">
        <f t="shared" si="7"/>
        <v>5000</v>
      </c>
      <c r="H56" s="23" t="str">
        <f t="shared" si="4"/>
        <v>2</v>
      </c>
      <c r="I56" s="45" t="str">
        <f t="shared" si="12"/>
        <v/>
      </c>
      <c r="J56" s="46" t="str">
        <f t="shared" si="13"/>
        <v/>
      </c>
      <c r="K56" s="41">
        <f t="shared" si="9"/>
        <v>50000</v>
      </c>
      <c r="U56" s="5"/>
      <c r="V56" s="5"/>
    </row>
    <row r="57" spans="1:23">
      <c r="A57" s="23" t="str">
        <f>VLOOKUP(A56,S50:T99,2,FALSE)</f>
        <v>2051-52</v>
      </c>
      <c r="B57" s="39">
        <f t="shared" si="8"/>
        <v>60000</v>
      </c>
      <c r="C57" s="25">
        <v>0.1</v>
      </c>
      <c r="D57" s="24">
        <f t="shared" si="10"/>
        <v>6000</v>
      </c>
      <c r="E57" s="24">
        <f t="shared" si="11"/>
        <v>2986500</v>
      </c>
      <c r="F57" s="26" t="e">
        <f t="shared" si="6"/>
        <v>#N/A</v>
      </c>
      <c r="G57" s="23" t="e">
        <f t="shared" si="7"/>
        <v>#N/A</v>
      </c>
      <c r="H57" s="23" t="str">
        <f t="shared" si="4"/>
        <v>2</v>
      </c>
      <c r="I57" s="45" t="str">
        <f t="shared" si="12"/>
        <v/>
      </c>
      <c r="J57" s="46" t="str">
        <f t="shared" si="13"/>
        <v/>
      </c>
      <c r="K57" s="41" t="e">
        <f t="shared" si="9"/>
        <v>#N/A</v>
      </c>
      <c r="U57" s="5"/>
      <c r="V57" s="5"/>
    </row>
    <row r="58" spans="1:23">
      <c r="B58" s="2"/>
      <c r="U58" s="5"/>
      <c r="V58" s="5"/>
    </row>
    <row r="59" spans="1:23">
      <c r="U59" s="5"/>
      <c r="V59" s="5"/>
    </row>
    <row r="60" spans="1:23">
      <c r="U60" s="5"/>
      <c r="V60" s="5"/>
    </row>
    <row r="61" spans="1:23">
      <c r="U61" s="5"/>
      <c r="V61" s="5"/>
    </row>
    <row r="62" spans="1:23">
      <c r="U62" s="5"/>
      <c r="V62" s="5"/>
    </row>
  </sheetData>
  <mergeCells count="2">
    <mergeCell ref="B6:C6"/>
    <mergeCell ref="J6:K6"/>
  </mergeCells>
  <dataValidations count="2">
    <dataValidation type="list" allowBlank="1" showInputMessage="1" showErrorMessage="1" sqref="B8 J8 F8">
      <formula1>$N$6:$N$17</formula1>
    </dataValidation>
    <dataValidation type="list" allowBlank="1" showInputMessage="1" showErrorMessage="1" sqref="D7 H7">
      <formula1>$S$6:$S$55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6:E18"/>
  <sheetViews>
    <sheetView workbookViewId="0">
      <selection activeCell="A6" sqref="A6"/>
    </sheetView>
  </sheetViews>
  <sheetFormatPr defaultRowHeight="15"/>
  <sheetData>
    <row r="6" spans="1:5">
      <c r="A6" t="s">
        <v>5</v>
      </c>
      <c r="B6" t="s">
        <v>4</v>
      </c>
      <c r="C6" t="s">
        <v>1</v>
      </c>
      <c r="D6" t="s">
        <v>3</v>
      </c>
      <c r="E6" t="s">
        <v>2</v>
      </c>
    </row>
    <row r="7" spans="1:5">
      <c r="A7">
        <v>1</v>
      </c>
    </row>
    <row r="8" spans="1:5">
      <c r="A8">
        <v>2</v>
      </c>
    </row>
    <row r="9" spans="1:5">
      <c r="A9">
        <v>3</v>
      </c>
    </row>
    <row r="10" spans="1:5">
      <c r="A10">
        <v>4</v>
      </c>
    </row>
    <row r="11" spans="1:5">
      <c r="A11">
        <v>5</v>
      </c>
    </row>
    <row r="12" spans="1:5">
      <c r="A12">
        <v>6</v>
      </c>
    </row>
    <row r="13" spans="1:5">
      <c r="A13">
        <v>7</v>
      </c>
    </row>
    <row r="14" spans="1:5">
      <c r="A14">
        <v>8</v>
      </c>
    </row>
    <row r="15" spans="1:5">
      <c r="A15">
        <v>9</v>
      </c>
    </row>
    <row r="16" spans="1:5">
      <c r="A16">
        <v>10</v>
      </c>
    </row>
    <row r="17" spans="1:1">
      <c r="A17">
        <v>11</v>
      </c>
    </row>
    <row r="18" spans="1:1">
      <c r="A18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247046</dc:creator>
  <cp:lastModifiedBy>247046</cp:lastModifiedBy>
  <dcterms:created xsi:type="dcterms:W3CDTF">2009-08-10T12:03:21Z</dcterms:created>
  <dcterms:modified xsi:type="dcterms:W3CDTF">2009-08-10T14:12:41Z</dcterms:modified>
</cp:coreProperties>
</file>