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640" windowHeight="11160"/>
  </bookViews>
  <sheets>
    <sheet name="Incorporation Fee" sheetId="2" r:id="rId1"/>
  </sheets>
  <definedNames>
    <definedName name="_xlnm.Print_Area" localSheetId="0">'Incorporation Fee'!$B$1:$F$22</definedName>
  </definedNames>
  <calcPr calcId="144525"/>
  <customWorkbookViews>
    <customWorkbookView name="Comp5 - Personal View" guid="{4A543F43-C734-4695-AA67-5F51F689A864}" mergeInterval="0" personalView="1" maximized="1" xWindow="1" yWindow="1" windowWidth="1600" windowHeight="652" activeSheetId="2"/>
  </customWorkbookViews>
</workbook>
</file>

<file path=xl/calcChain.xml><?xml version="1.0" encoding="utf-8"?>
<calcChain xmlns="http://schemas.openxmlformats.org/spreadsheetml/2006/main">
  <c r="D48" i="2" l="1"/>
  <c r="D62" i="2" l="1"/>
  <c r="D59" i="2"/>
  <c r="D58" i="2"/>
  <c r="D50" i="2" l="1"/>
  <c r="D51" i="2"/>
  <c r="D47" i="2" l="1"/>
  <c r="D45" i="2"/>
  <c r="D44" i="2"/>
  <c r="D43" i="2"/>
  <c r="D42" i="2"/>
  <c r="D40" i="2"/>
  <c r="D41" i="2"/>
  <c r="D39" i="2"/>
  <c r="D37" i="2"/>
  <c r="D35" i="2"/>
  <c r="D32" i="2"/>
  <c r="E6" i="2" l="1"/>
  <c r="E8" i="2" l="1"/>
  <c r="E9" i="2"/>
  <c r="C9" i="2"/>
  <c r="D11" i="2"/>
  <c r="C14" i="2"/>
  <c r="D14" i="2" s="1"/>
  <c r="D10" i="2" l="1"/>
  <c r="D9" i="2"/>
  <c r="C10" i="2" l="1"/>
  <c r="D8" i="2"/>
  <c r="D13" i="2" s="1"/>
  <c r="D7" i="2" l="1"/>
  <c r="J4" i="2"/>
  <c r="E13" i="2" l="1"/>
  <c r="E16" i="2" s="1"/>
  <c r="J14" i="2"/>
  <c r="J11" i="2"/>
  <c r="J10" i="2" l="1"/>
  <c r="J9" i="2" s="1"/>
  <c r="J8" i="2" s="1"/>
  <c r="K8" i="2" s="1"/>
  <c r="D16" i="2"/>
  <c r="D17" i="2" s="1"/>
  <c r="C8" i="2" l="1"/>
  <c r="C13" i="2" s="1"/>
  <c r="C16" i="2" s="1"/>
  <c r="C17" i="2" s="1"/>
</calcChain>
</file>

<file path=xl/sharedStrings.xml><?xml version="1.0" encoding="utf-8"?>
<sst xmlns="http://schemas.openxmlformats.org/spreadsheetml/2006/main" count="73" uniqueCount="62">
  <si>
    <t>Enter Authorised Capital (Rs.)</t>
  </si>
  <si>
    <t>Factor</t>
  </si>
  <si>
    <t>procedure</t>
  </si>
  <si>
    <t>Final Result</t>
  </si>
  <si>
    <t>MOA</t>
  </si>
  <si>
    <t xml:space="preserve">AOA </t>
  </si>
  <si>
    <t>Incorporation Forms</t>
  </si>
  <si>
    <t>Other than OPC &amp; Small</t>
  </si>
  <si>
    <t>RUN (Name Approval)</t>
  </si>
  <si>
    <t>Spice +</t>
  </si>
  <si>
    <t>PAN and TAN</t>
  </si>
  <si>
    <t>INC-20A (Comm.of Business)</t>
  </si>
  <si>
    <t>Sub Total</t>
  </si>
  <si>
    <t>Small Co.</t>
  </si>
  <si>
    <t>Gujarat</t>
  </si>
  <si>
    <t>Goa</t>
  </si>
  <si>
    <t>Haryana</t>
  </si>
  <si>
    <t>Punjab</t>
  </si>
  <si>
    <t>Stamp Duty</t>
  </si>
  <si>
    <t>Andra Pradesh</t>
  </si>
  <si>
    <t>Arunachal Pradesh</t>
  </si>
  <si>
    <t>Assam</t>
  </si>
  <si>
    <t>STATE</t>
  </si>
  <si>
    <t>Bihar</t>
  </si>
  <si>
    <t>Chhattisgarh</t>
  </si>
  <si>
    <t>Himachal Pradesh</t>
  </si>
  <si>
    <t>Jammu and Kashmir</t>
  </si>
  <si>
    <t>Jharkhand</t>
  </si>
  <si>
    <t>Karnataka</t>
  </si>
  <si>
    <t>Kerala</t>
  </si>
  <si>
    <t>Madya Pradesh</t>
  </si>
  <si>
    <t>Maharashtra</t>
  </si>
  <si>
    <t>Manipur</t>
  </si>
  <si>
    <t>Meghalaya</t>
  </si>
  <si>
    <t>Mizoram</t>
  </si>
  <si>
    <t>Nagaland</t>
  </si>
  <si>
    <t>Orissa</t>
  </si>
  <si>
    <t>Rajasthan</t>
  </si>
  <si>
    <t>Sikkim</t>
  </si>
  <si>
    <t>Tamil Nadu</t>
  </si>
  <si>
    <t>Telagana</t>
  </si>
  <si>
    <t>Tripura</t>
  </si>
  <si>
    <t>Uttar Pradesh</t>
  </si>
  <si>
    <t>West Bengal</t>
  </si>
  <si>
    <t>Andaman and Nicobar Islands</t>
  </si>
  <si>
    <t>Chandigarh</t>
  </si>
  <si>
    <t>Dadar and Nagar Haveli</t>
  </si>
  <si>
    <t>Daman and Diu</t>
  </si>
  <si>
    <t>Delhi</t>
  </si>
  <si>
    <t>Lakshadeep</t>
  </si>
  <si>
    <t>Pondicherry</t>
  </si>
  <si>
    <t>Uttarakhand</t>
  </si>
  <si>
    <t>AOA</t>
  </si>
  <si>
    <t>NO SHARE CAP</t>
  </si>
  <si>
    <t>SECTION 8</t>
  </si>
  <si>
    <t xml:space="preserve"> </t>
  </si>
  <si>
    <t>CS.Rajesh Tarpara-Ahmedabad [ 98249-46000]</t>
  </si>
  <si>
    <t>Other</t>
  </si>
  <si>
    <t>Incorporation Challan</t>
  </si>
  <si>
    <t>FEES WITH RUN and STAMP DUTY</t>
  </si>
  <si>
    <r>
      <t xml:space="preserve">MCA FEE FOR INCORPORATION - </t>
    </r>
    <r>
      <rPr>
        <b/>
        <u/>
        <sz val="9"/>
        <color rgb="FFFFFF00"/>
        <rFont val="Arial"/>
        <family val="2"/>
      </rPr>
      <t>VER-2</t>
    </r>
  </si>
  <si>
    <r>
      <rPr>
        <b/>
        <sz val="15"/>
        <color indexed="16"/>
        <rFont val="Arial"/>
        <family val="2"/>
      </rPr>
      <t>←</t>
    </r>
    <r>
      <rPr>
        <b/>
        <sz val="10"/>
        <color indexed="16"/>
        <rFont val="Arial"/>
        <family val="2"/>
      </rPr>
      <t xml:space="preserve">        Select State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</si>
</sst>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s.&quot;\ #,##0"/>
    <numFmt numFmtId="165" formatCode="_(&quot;Rs.&quot;* #,##0_);_(&quot;Rs.&quot;* \(#,##0\);_(&quot;Rs.&quot;* &quot;-&quot;_);_(@_)"/>
  </numFmts>
  <fonts count="25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Fixedsys"/>
      <family val="3"/>
    </font>
    <font>
      <sz val="10"/>
      <name val="Arial"/>
      <family val="2"/>
    </font>
    <font>
      <b/>
      <u/>
      <sz val="12"/>
      <color indexed="43"/>
      <name val="Arial"/>
      <family val="2"/>
    </font>
    <font>
      <b/>
      <sz val="10"/>
      <color indexed="16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u/>
      <sz val="9"/>
      <color rgb="FFFFFF00"/>
      <name val="Arial"/>
      <family val="2"/>
    </font>
    <font>
      <b/>
      <sz val="9"/>
      <color rgb="FFFFFF00"/>
      <name val="Arial"/>
      <family val="2"/>
    </font>
    <font>
      <b/>
      <sz val="10"/>
      <color rgb="FFFFFF00"/>
      <name val="Arial"/>
      <family val="2"/>
    </font>
    <font>
      <b/>
      <sz val="36"/>
      <color rgb="FFFFFF00"/>
      <name val="Calibri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b/>
      <i/>
      <sz val="15"/>
      <color theme="3" tint="-0.499984740745262"/>
      <name val="Lucida Fax"/>
      <family val="1"/>
    </font>
    <font>
      <b/>
      <sz val="15"/>
      <color indexed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2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3" fillId="0" borderId="2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6" fillId="0" borderId="2" xfId="0" applyFont="1" applyBorder="1" applyProtection="1">
      <protection hidden="1"/>
    </xf>
    <xf numFmtId="0" fontId="8" fillId="0" borderId="2" xfId="0" applyFont="1" applyBorder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7" fillId="2" borderId="6" xfId="0" applyFont="1" applyFill="1" applyBorder="1" applyAlignment="1" applyProtection="1">
      <protection hidden="1"/>
    </xf>
    <xf numFmtId="0" fontId="11" fillId="0" borderId="0" xfId="0" applyFont="1" applyProtection="1">
      <protection hidden="1"/>
    </xf>
    <xf numFmtId="3" fontId="5" fillId="3" borderId="7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right"/>
      <protection hidden="1"/>
    </xf>
    <xf numFmtId="3" fontId="18" fillId="0" borderId="0" xfId="0" applyNumberFormat="1" applyFont="1" applyBorder="1" applyAlignment="1" applyProtection="1">
      <alignment horizontal="right"/>
      <protection hidden="1"/>
    </xf>
    <xf numFmtId="0" fontId="5" fillId="9" borderId="7" xfId="0" applyFont="1" applyFill="1" applyBorder="1" applyAlignment="1" applyProtection="1">
      <alignment horizontal="right" vertical="center"/>
      <protection hidden="1"/>
    </xf>
    <xf numFmtId="0" fontId="5" fillId="9" borderId="7" xfId="0" applyFont="1" applyFill="1" applyBorder="1" applyAlignment="1" applyProtection="1">
      <alignment vertical="center"/>
      <protection hidden="1"/>
    </xf>
    <xf numFmtId="0" fontId="5" fillId="9" borderId="8" xfId="0" applyFont="1" applyFill="1" applyBorder="1" applyAlignment="1" applyProtection="1">
      <alignment horizontal="right" vertical="center"/>
      <protection hidden="1"/>
    </xf>
    <xf numFmtId="164" fontId="5" fillId="9" borderId="10" xfId="0" applyNumberFormat="1" applyFont="1" applyFill="1" applyBorder="1" applyAlignment="1" applyProtection="1">
      <alignment vertical="center"/>
      <protection hidden="1"/>
    </xf>
    <xf numFmtId="164" fontId="5" fillId="9" borderId="8" xfId="0" applyNumberFormat="1" applyFont="1" applyFill="1" applyBorder="1" applyAlignment="1" applyProtection="1">
      <alignment horizontal="right" vertical="center"/>
      <protection hidden="1"/>
    </xf>
    <xf numFmtId="165" fontId="12" fillId="10" borderId="3" xfId="0" applyNumberFormat="1" applyFont="1" applyFill="1" applyBorder="1" applyAlignment="1" applyProtection="1">
      <alignment horizontal="right" vertical="center"/>
      <protection hidden="1"/>
    </xf>
    <xf numFmtId="165" fontId="5" fillId="10" borderId="3" xfId="0" applyNumberFormat="1" applyFont="1" applyFill="1" applyBorder="1" applyAlignment="1" applyProtection="1">
      <alignment horizontal="right" vertical="center"/>
      <protection hidden="1"/>
    </xf>
    <xf numFmtId="0" fontId="5" fillId="10" borderId="7" xfId="0" applyNumberFormat="1" applyFont="1" applyFill="1" applyBorder="1" applyAlignment="1" applyProtection="1">
      <alignment horizontal="right" vertical="center"/>
      <protection hidden="1"/>
    </xf>
    <xf numFmtId="0" fontId="19" fillId="2" borderId="4" xfId="0" applyFont="1" applyFill="1" applyBorder="1" applyAlignment="1" applyProtection="1">
      <alignment horizontal="right"/>
      <protection hidden="1"/>
    </xf>
    <xf numFmtId="0" fontId="19" fillId="2" borderId="8" xfId="0" applyFont="1" applyFill="1" applyBorder="1" applyAlignment="1" applyProtection="1">
      <alignment horizontal="right"/>
      <protection hidden="1"/>
    </xf>
    <xf numFmtId="3" fontId="19" fillId="2" borderId="4" xfId="0" applyNumberFormat="1" applyFont="1" applyFill="1" applyBorder="1" applyAlignment="1" applyProtection="1">
      <alignment horizontal="right"/>
      <protection hidden="1"/>
    </xf>
    <xf numFmtId="3" fontId="19" fillId="2" borderId="4" xfId="0" applyNumberFormat="1" applyFont="1" applyFill="1" applyBorder="1" applyProtection="1">
      <protection hidden="1"/>
    </xf>
    <xf numFmtId="0" fontId="6" fillId="0" borderId="0" xfId="0" applyFont="1" applyBorder="1" applyProtection="1">
      <protection hidden="1"/>
    </xf>
    <xf numFmtId="0" fontId="3" fillId="2" borderId="11" xfId="0" applyFont="1" applyFill="1" applyBorder="1" applyProtection="1"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6" fillId="2" borderId="11" xfId="0" applyFont="1" applyFill="1" applyBorder="1" applyProtection="1">
      <protection hidden="1"/>
    </xf>
    <xf numFmtId="0" fontId="6" fillId="2" borderId="0" xfId="0" applyFont="1" applyFill="1" applyBorder="1" applyProtection="1">
      <protection hidden="1"/>
    </xf>
    <xf numFmtId="0" fontId="17" fillId="2" borderId="2" xfId="0" applyFont="1" applyFill="1" applyBorder="1" applyAlignment="1" applyProtection="1">
      <alignment horizontal="right"/>
      <protection hidden="1"/>
    </xf>
    <xf numFmtId="165" fontId="2" fillId="10" borderId="16" xfId="0" applyNumberFormat="1" applyFont="1" applyFill="1" applyBorder="1" applyAlignment="1" applyProtection="1">
      <alignment vertical="center"/>
      <protection hidden="1"/>
    </xf>
    <xf numFmtId="0" fontId="19" fillId="2" borderId="11" xfId="0" applyFont="1" applyFill="1" applyBorder="1" applyProtection="1">
      <protection hidden="1"/>
    </xf>
    <xf numFmtId="0" fontId="19" fillId="2" borderId="11" xfId="0" applyFont="1" applyFill="1" applyBorder="1" applyAlignment="1" applyProtection="1">
      <protection hidden="1"/>
    </xf>
    <xf numFmtId="164" fontId="5" fillId="9" borderId="1" xfId="0" applyNumberFormat="1" applyFont="1" applyFill="1" applyBorder="1" applyAlignment="1" applyProtection="1">
      <alignment vertical="center"/>
      <protection hidden="1"/>
    </xf>
    <xf numFmtId="0" fontId="18" fillId="0" borderId="0" xfId="0" applyFont="1" applyBorder="1" applyProtection="1">
      <protection hidden="1"/>
    </xf>
    <xf numFmtId="0" fontId="20" fillId="0" borderId="0" xfId="0" applyFont="1" applyBorder="1" applyProtection="1">
      <protection hidden="1"/>
    </xf>
    <xf numFmtId="0" fontId="20" fillId="0" borderId="0" xfId="0" applyFont="1" applyBorder="1"/>
    <xf numFmtId="0" fontId="18" fillId="0" borderId="0" xfId="0" applyFont="1" applyBorder="1"/>
    <xf numFmtId="0" fontId="1" fillId="6" borderId="0" xfId="0" applyFont="1" applyFill="1" applyProtection="1">
      <protection hidden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/>
    <xf numFmtId="0" fontId="22" fillId="0" borderId="0" xfId="0" applyFont="1" applyFill="1" applyBorder="1" applyAlignment="1">
      <alignment horizontal="left" vertical="center" wrapText="1"/>
    </xf>
    <xf numFmtId="0" fontId="20" fillId="0" borderId="0" xfId="0" applyFont="1" applyBorder="1" applyAlignment="1" applyProtection="1">
      <protection hidden="1"/>
    </xf>
    <xf numFmtId="0" fontId="10" fillId="8" borderId="7" xfId="0" applyFont="1" applyFill="1" applyBorder="1" applyAlignment="1" applyProtection="1">
      <alignment horizontal="right" vertical="center"/>
      <protection hidden="1"/>
    </xf>
    <xf numFmtId="0" fontId="10" fillId="8" borderId="13" xfId="0" applyFont="1" applyFill="1" applyBorder="1" applyAlignment="1" applyProtection="1">
      <alignment horizontal="right" vertical="center"/>
      <protection hidden="1"/>
    </xf>
    <xf numFmtId="0" fontId="10" fillId="5" borderId="13" xfId="0" applyFont="1" applyFill="1" applyBorder="1" applyAlignment="1" applyProtection="1">
      <alignment horizontal="right" vertical="center"/>
      <protection hidden="1"/>
    </xf>
    <xf numFmtId="0" fontId="23" fillId="6" borderId="13" xfId="0" applyFont="1" applyFill="1" applyBorder="1" applyAlignment="1" applyProtection="1">
      <alignment horizontal="right"/>
      <protection hidden="1"/>
    </xf>
    <xf numFmtId="0" fontId="23" fillId="6" borderId="15" xfId="0" applyFont="1" applyFill="1" applyBorder="1" applyAlignment="1" applyProtection="1">
      <alignment horizontal="right"/>
      <protection hidden="1"/>
    </xf>
    <xf numFmtId="0" fontId="23" fillId="6" borderId="14" xfId="0" applyFont="1" applyFill="1" applyBorder="1" applyAlignment="1" applyProtection="1">
      <alignment horizontal="right"/>
      <protection hidden="1"/>
    </xf>
    <xf numFmtId="0" fontId="9" fillId="4" borderId="9" xfId="0" applyFont="1" applyFill="1" applyBorder="1" applyAlignment="1" applyProtection="1">
      <alignment horizontal="center" vertical="center"/>
      <protection hidden="1"/>
    </xf>
    <xf numFmtId="0" fontId="9" fillId="4" borderId="10" xfId="0" applyFont="1" applyFill="1" applyBorder="1" applyAlignment="1" applyProtection="1">
      <alignment horizontal="center" vertical="center"/>
      <protection hidden="1"/>
    </xf>
    <xf numFmtId="0" fontId="9" fillId="4" borderId="1" xfId="0" applyFont="1" applyFill="1" applyBorder="1" applyAlignment="1" applyProtection="1">
      <alignment horizontal="center" vertical="center"/>
      <protection hidden="1"/>
    </xf>
    <xf numFmtId="0" fontId="9" fillId="4" borderId="11" xfId="0" applyFont="1" applyFill="1" applyBorder="1" applyAlignment="1" applyProtection="1">
      <alignment horizontal="center" vertical="center"/>
      <protection hidden="1"/>
    </xf>
    <xf numFmtId="0" fontId="9" fillId="4" borderId="0" xfId="0" applyFont="1" applyFill="1" applyBorder="1" applyAlignment="1" applyProtection="1">
      <alignment horizontal="center" vertical="center"/>
      <protection hidden="1"/>
    </xf>
    <xf numFmtId="0" fontId="9" fillId="4" borderId="2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Border="1" applyAlignment="1" applyProtection="1">
      <alignment horizontal="right"/>
      <protection hidden="1"/>
    </xf>
    <xf numFmtId="0" fontId="17" fillId="2" borderId="2" xfId="0" applyFont="1" applyFill="1" applyBorder="1" applyAlignment="1" applyProtection="1">
      <alignment horizontal="right"/>
      <protection hidden="1"/>
    </xf>
    <xf numFmtId="0" fontId="14" fillId="7" borderId="8" xfId="0" applyFont="1" applyFill="1" applyBorder="1" applyAlignment="1" applyProtection="1">
      <alignment horizontal="center" vertical="center"/>
      <protection hidden="1"/>
    </xf>
    <xf numFmtId="0" fontId="14" fillId="7" borderId="5" xfId="0" applyFont="1" applyFill="1" applyBorder="1" applyAlignment="1" applyProtection="1">
      <alignment horizontal="center" vertical="center"/>
      <protection hidden="1"/>
    </xf>
    <xf numFmtId="164" fontId="15" fillId="7" borderId="8" xfId="0" applyNumberFormat="1" applyFont="1" applyFill="1" applyBorder="1" applyAlignment="1" applyProtection="1">
      <alignment horizontal="right" vertical="center"/>
      <protection hidden="1"/>
    </xf>
    <xf numFmtId="164" fontId="15" fillId="7" borderId="5" xfId="0" applyNumberFormat="1" applyFont="1" applyFill="1" applyBorder="1" applyAlignment="1" applyProtection="1">
      <alignment horizontal="right" vertical="center"/>
      <protection hidden="1"/>
    </xf>
    <xf numFmtId="0" fontId="19" fillId="2" borderId="8" xfId="0" applyFont="1" applyFill="1" applyBorder="1" applyAlignment="1" applyProtection="1">
      <alignment horizontal="center" vertical="center"/>
      <protection hidden="1"/>
    </xf>
    <xf numFmtId="0" fontId="19" fillId="2" borderId="5" xfId="0" applyFont="1" applyFill="1" applyBorder="1" applyAlignment="1" applyProtection="1">
      <alignment horizontal="center" vertical="center"/>
      <protection hidden="1"/>
    </xf>
    <xf numFmtId="3" fontId="19" fillId="2" borderId="12" xfId="0" applyNumberFormat="1" applyFont="1" applyFill="1" applyBorder="1" applyAlignment="1" applyProtection="1">
      <alignment horizontal="right" vertical="center"/>
      <protection hidden="1"/>
    </xf>
    <xf numFmtId="3" fontId="19" fillId="2" borderId="5" xfId="0" applyNumberFormat="1" applyFont="1" applyFill="1" applyBorder="1" applyAlignment="1" applyProtection="1">
      <alignment horizontal="right" vertical="center"/>
      <protection hidden="1"/>
    </xf>
    <xf numFmtId="0" fontId="16" fillId="7" borderId="8" xfId="0" applyFont="1" applyFill="1" applyBorder="1" applyAlignment="1" applyProtection="1">
      <alignment horizontal="center" wrapText="1"/>
      <protection hidden="1"/>
    </xf>
    <xf numFmtId="0" fontId="15" fillId="7" borderId="5" xfId="0" applyFont="1" applyFill="1" applyBorder="1" applyAlignment="1" applyProtection="1">
      <alignment horizontal="center" wrapText="1"/>
      <protection hidden="1"/>
    </xf>
    <xf numFmtId="3" fontId="19" fillId="2" borderId="8" xfId="0" applyNumberFormat="1" applyFont="1" applyFill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showGridLines="0" tabSelected="1" zoomScaleNormal="100" workbookViewId="0">
      <selection activeCell="C5" sqref="C5"/>
    </sheetView>
  </sheetViews>
  <sheetFormatPr defaultRowHeight="18" customHeight="1" x14ac:dyDescent="0.2"/>
  <cols>
    <col min="1" max="1" width="3.140625" style="11" customWidth="1"/>
    <col min="2" max="2" width="29.42578125" style="11" customWidth="1"/>
    <col min="3" max="5" width="20" style="11" customWidth="1"/>
    <col min="6" max="6" width="7.28515625" style="11" customWidth="1"/>
    <col min="7" max="8" width="9.85546875" style="11" customWidth="1"/>
    <col min="9" max="10" width="9.85546875" style="5" hidden="1" customWidth="1"/>
    <col min="11" max="11" width="10.85546875" style="5" hidden="1" customWidth="1"/>
    <col min="12" max="14" width="9.85546875" style="5" customWidth="1"/>
    <col min="15" max="17" width="9.140625" style="5"/>
    <col min="18" max="18" width="11.85546875" style="5" customWidth="1"/>
    <col min="19" max="16384" width="9.140625" style="5"/>
  </cols>
  <sheetData>
    <row r="1" spans="1:33" s="3" customFormat="1" ht="18" customHeight="1" x14ac:dyDescent="0.2">
      <c r="A1" s="1"/>
      <c r="B1" s="55" t="s">
        <v>60</v>
      </c>
      <c r="C1" s="56"/>
      <c r="D1" s="56"/>
      <c r="E1" s="57"/>
    </row>
    <row r="2" spans="1:33" s="3" customFormat="1" ht="18" customHeight="1" x14ac:dyDescent="0.2">
      <c r="A2" s="2"/>
      <c r="B2" s="58"/>
      <c r="C2" s="59"/>
      <c r="D2" s="59"/>
      <c r="E2" s="60"/>
    </row>
    <row r="3" spans="1:33" s="4" customFormat="1" ht="18" customHeight="1" x14ac:dyDescent="0.2">
      <c r="A3" s="7"/>
      <c r="B3" s="31"/>
      <c r="C3" s="32"/>
      <c r="D3" s="61"/>
      <c r="E3" s="62"/>
      <c r="H3" s="40"/>
      <c r="I3" s="40"/>
      <c r="J3" s="40"/>
      <c r="K3" s="40"/>
      <c r="L3" s="40"/>
      <c r="P3" s="14"/>
      <c r="Q3" s="14"/>
      <c r="R3" s="14"/>
      <c r="S3" s="14"/>
    </row>
    <row r="4" spans="1:33" ht="18" customHeight="1" x14ac:dyDescent="0.2">
      <c r="A4" s="8"/>
      <c r="B4" s="50" t="s">
        <v>0</v>
      </c>
      <c r="C4" s="15">
        <v>1500000</v>
      </c>
      <c r="D4" s="51" t="s">
        <v>14</v>
      </c>
      <c r="E4" s="49" t="s">
        <v>61</v>
      </c>
      <c r="H4" s="40"/>
      <c r="I4" s="16" t="s">
        <v>1</v>
      </c>
      <c r="J4" s="16">
        <f>IF(C4=100000,5000,IF(C4&lt;500001,400,IF(C4&lt;5000001,300,IF(C4&lt;10000001,100,75))))</f>
        <v>300</v>
      </c>
      <c r="K4" s="16"/>
      <c r="L4" s="40"/>
      <c r="M4" s="11"/>
      <c r="N4" s="11"/>
      <c r="O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6" customFormat="1" ht="18" customHeight="1" x14ac:dyDescent="0.2">
      <c r="A5" s="9"/>
      <c r="B5" s="33"/>
      <c r="C5" s="13"/>
      <c r="D5" s="34"/>
      <c r="E5" s="35" t="s">
        <v>18</v>
      </c>
      <c r="F5" s="11"/>
      <c r="G5" s="11"/>
      <c r="H5" s="40"/>
      <c r="I5" s="16"/>
      <c r="J5" s="16"/>
      <c r="K5" s="16"/>
      <c r="L5" s="40"/>
      <c r="M5" s="11"/>
      <c r="N5" s="11"/>
      <c r="O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33" ht="18" customHeight="1" thickBot="1" x14ac:dyDescent="0.25">
      <c r="A6" s="10"/>
      <c r="B6" s="36" t="s">
        <v>6</v>
      </c>
      <c r="C6" s="23" t="s">
        <v>7</v>
      </c>
      <c r="D6" s="24" t="s">
        <v>13</v>
      </c>
      <c r="E6" s="25" t="str">
        <f>D4</f>
        <v>Gujarat</v>
      </c>
      <c r="H6" s="40"/>
      <c r="I6" s="16"/>
      <c r="J6" s="16" t="s">
        <v>2</v>
      </c>
      <c r="K6" s="16" t="s">
        <v>3</v>
      </c>
      <c r="L6" s="40"/>
      <c r="M6" s="11"/>
      <c r="N6" s="11"/>
      <c r="O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18" customHeight="1" thickTop="1" x14ac:dyDescent="0.2">
      <c r="A7" s="9"/>
      <c r="B7" s="37" t="s">
        <v>8</v>
      </c>
      <c r="C7" s="26">
        <v>1000</v>
      </c>
      <c r="D7" s="26">
        <f>IF(C4&gt;5000000,"N.A.",1000)</f>
        <v>1000</v>
      </c>
      <c r="E7" s="27">
        <v>0</v>
      </c>
      <c r="H7" s="40"/>
      <c r="I7" s="16"/>
      <c r="J7" s="16"/>
      <c r="K7" s="16"/>
      <c r="L7" s="40"/>
      <c r="M7" s="11"/>
      <c r="N7" s="11"/>
      <c r="O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t="18" customHeight="1" x14ac:dyDescent="0.2">
      <c r="A8" s="9"/>
      <c r="B8" s="38" t="s">
        <v>4</v>
      </c>
      <c r="C8" s="28">
        <f>IF(C4&lt;=1500000,0,K8)</f>
        <v>0</v>
      </c>
      <c r="D8" s="28">
        <f>IF(C4&lt;=1500000,0,IF(C4&lt;1000000,2000,IF(C4&lt;=5000000,200*ROUNDUP((C4-1000000)/10000,0)+2000,"N.A.")))</f>
        <v>0</v>
      </c>
      <c r="E8" s="29">
        <f>VLOOKUP(E6,B31:C66,2)</f>
        <v>100</v>
      </c>
      <c r="H8" s="40"/>
      <c r="I8" s="16">
        <v>400</v>
      </c>
      <c r="J8" s="17">
        <f>IF(J4=400,(J4*ROUNDUP((C4-100000)/10000,0)+5000),J9)</f>
        <v>51000</v>
      </c>
      <c r="K8" s="17">
        <f>MIN(J8,J14,25005000)</f>
        <v>51000</v>
      </c>
      <c r="L8" s="40"/>
      <c r="M8" s="11"/>
      <c r="N8" s="11"/>
      <c r="O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18" customHeight="1" x14ac:dyDescent="0.2">
      <c r="A9" s="9"/>
      <c r="B9" s="38" t="s">
        <v>5</v>
      </c>
      <c r="C9" s="28">
        <f>IF(C4&lt;=1500000,0,IF(C4&lt;2500000,400,IF(C4&gt;5000000,500,600)))</f>
        <v>0</v>
      </c>
      <c r="D9" s="28">
        <f>IF(C4&lt;=1500000,0,IF(C4&lt;2500000,400,IF(C4&gt;5000000,"N.A.",500)))</f>
        <v>0</v>
      </c>
      <c r="E9" s="29">
        <f>VLOOKUP(E6,B31:D66,3)</f>
        <v>7500</v>
      </c>
      <c r="H9" s="40"/>
      <c r="I9" s="16">
        <v>300</v>
      </c>
      <c r="J9" s="17">
        <f>IF(J4=300,(J4*ROUNDUP((C4-500000)/10000,0)+21000),J10)</f>
        <v>51000</v>
      </c>
      <c r="K9" s="17"/>
      <c r="L9" s="40"/>
      <c r="M9" s="11"/>
      <c r="N9" s="11"/>
      <c r="O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18" customHeight="1" x14ac:dyDescent="0.2">
      <c r="A10" s="9"/>
      <c r="B10" s="38" t="s">
        <v>9</v>
      </c>
      <c r="C10" s="28">
        <f>IF(C4&lt;=1500000,0,500)</f>
        <v>0</v>
      </c>
      <c r="D10" s="28">
        <f>IF(C4&lt;=1500000,0,IF(C4&lt;=5000000,500,"N.A."))</f>
        <v>0</v>
      </c>
      <c r="E10" s="29">
        <v>20</v>
      </c>
      <c r="H10" s="40"/>
      <c r="I10" s="16">
        <v>100</v>
      </c>
      <c r="J10" s="16" t="b">
        <f>IF(J4=100,(J4*ROUNDUP((C4-5000000)/10000,0)+156000),J11)</f>
        <v>0</v>
      </c>
      <c r="K10" s="16"/>
      <c r="L10" s="40"/>
      <c r="M10" s="11"/>
      <c r="N10" s="11"/>
      <c r="O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18" customHeight="1" x14ac:dyDescent="0.2">
      <c r="A11" s="9"/>
      <c r="B11" s="38" t="s">
        <v>10</v>
      </c>
      <c r="C11" s="28">
        <v>131</v>
      </c>
      <c r="D11" s="28">
        <f>IF(C4&gt;5000000,"N.A.",131)</f>
        <v>131</v>
      </c>
      <c r="E11" s="28">
        <v>0</v>
      </c>
      <c r="H11" s="40"/>
      <c r="I11" s="16">
        <v>75</v>
      </c>
      <c r="J11" s="16" t="b">
        <f>IF(J4=75,(J4*ROUNDUP((C4-10000000)/10000,0)+206000))</f>
        <v>0</v>
      </c>
      <c r="K11" s="16"/>
      <c r="L11" s="40"/>
      <c r="M11" s="11"/>
      <c r="N11" s="11"/>
      <c r="O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18" customHeight="1" x14ac:dyDescent="0.2">
      <c r="A12" s="9"/>
      <c r="B12" s="38" t="s">
        <v>57</v>
      </c>
      <c r="C12" s="28">
        <v>0</v>
      </c>
      <c r="D12" s="28">
        <v>0</v>
      </c>
      <c r="E12" s="28">
        <v>0</v>
      </c>
      <c r="H12" s="40"/>
      <c r="I12" s="16"/>
      <c r="J12" s="16"/>
      <c r="K12" s="16"/>
      <c r="L12" s="40"/>
      <c r="M12" s="11"/>
      <c r="N12" s="11"/>
      <c r="O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ht="18" customHeight="1" thickBot="1" x14ac:dyDescent="0.25">
      <c r="A13" s="9"/>
      <c r="B13" s="18" t="s">
        <v>58</v>
      </c>
      <c r="C13" s="19">
        <f>SUM(C8:C12)</f>
        <v>131</v>
      </c>
      <c r="D13" s="19">
        <f>IF(C4&gt;5000000,"N.A.",SUM(D8:D12))</f>
        <v>131</v>
      </c>
      <c r="E13" s="19">
        <f>SUM(E7:E12)</f>
        <v>7620</v>
      </c>
      <c r="H13" s="40"/>
      <c r="I13" s="16"/>
      <c r="J13" s="16"/>
      <c r="K13" s="16"/>
      <c r="L13" s="40"/>
      <c r="M13" s="11"/>
      <c r="N13" s="11"/>
      <c r="O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ht="18" customHeight="1" x14ac:dyDescent="0.2">
      <c r="A14" s="9"/>
      <c r="B14" s="67" t="s">
        <v>11</v>
      </c>
      <c r="C14" s="69">
        <f>IF(C4&lt;100000,200,IF(C4&lt;500000,300,IF(C4&lt;2500000,400,IF(C4&lt;10000000,500,600))))</f>
        <v>400</v>
      </c>
      <c r="D14" s="69">
        <f>C14</f>
        <v>400</v>
      </c>
      <c r="E14" s="73">
        <v>0</v>
      </c>
      <c r="H14" s="40"/>
      <c r="I14" s="16"/>
      <c r="J14" s="17" t="b">
        <f>IF(J4=5000,5000)</f>
        <v>0</v>
      </c>
      <c r="K14" s="16"/>
      <c r="L14" s="40"/>
      <c r="M14" s="11"/>
      <c r="N14" s="11"/>
      <c r="O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5.25" customHeight="1" x14ac:dyDescent="0.2">
      <c r="A15" s="9"/>
      <c r="B15" s="68"/>
      <c r="C15" s="70"/>
      <c r="D15" s="70"/>
      <c r="E15" s="70"/>
      <c r="H15" s="40"/>
      <c r="I15" s="40"/>
      <c r="J15" s="40"/>
      <c r="K15" s="40"/>
      <c r="L15" s="40"/>
      <c r="M15" s="11"/>
      <c r="N15" s="11"/>
      <c r="O15" s="11"/>
      <c r="P15" s="12"/>
      <c r="Q15" s="12"/>
      <c r="R15" s="12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ht="18" customHeight="1" x14ac:dyDescent="0.2">
      <c r="A16" s="9"/>
      <c r="B16" s="20" t="s">
        <v>12</v>
      </c>
      <c r="C16" s="21">
        <f>SUM(C13:C14)</f>
        <v>531</v>
      </c>
      <c r="D16" s="22">
        <f>IF(C4&gt;5000000,"N.A.",SUM(D14+D13))</f>
        <v>531</v>
      </c>
      <c r="E16" s="39">
        <f>E14+E13</f>
        <v>7620</v>
      </c>
      <c r="H16" s="40"/>
      <c r="I16" s="40"/>
      <c r="J16" s="40"/>
      <c r="K16" s="40"/>
      <c r="L16" s="40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ht="18" customHeight="1" x14ac:dyDescent="0.2">
      <c r="A17" s="5"/>
      <c r="B17" s="63" t="s">
        <v>59</v>
      </c>
      <c r="C17" s="65">
        <f>C16+E16+C7</f>
        <v>9151</v>
      </c>
      <c r="D17" s="65">
        <f>IF(C4&gt;5000000,"N.A.",SUM(D16,E16,D7))</f>
        <v>9151</v>
      </c>
      <c r="E17" s="7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18" customHeight="1" x14ac:dyDescent="0.2">
      <c r="A18" s="5"/>
      <c r="B18" s="64"/>
      <c r="C18" s="66"/>
      <c r="D18" s="66"/>
      <c r="E18" s="72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ht="28.5" customHeight="1" x14ac:dyDescent="0.35">
      <c r="A19" s="5"/>
      <c r="B19" s="52" t="s">
        <v>56</v>
      </c>
      <c r="C19" s="53"/>
      <c r="D19" s="53"/>
      <c r="E19" s="54"/>
      <c r="F19" s="30"/>
      <c r="G19" s="5"/>
      <c r="I19" s="11"/>
      <c r="J19" s="11"/>
      <c r="K19" s="11"/>
      <c r="L19" s="11"/>
    </row>
    <row r="20" spans="1:33" ht="18" customHeight="1" x14ac:dyDescent="0.2">
      <c r="A20" s="5"/>
      <c r="B20" s="5"/>
      <c r="C20" s="5"/>
      <c r="D20" s="5"/>
      <c r="E20" s="5"/>
      <c r="F20" s="5"/>
      <c r="G20" s="5"/>
      <c r="I20" s="11"/>
      <c r="J20" s="11"/>
      <c r="K20" s="11"/>
      <c r="L20" s="11"/>
    </row>
    <row r="21" spans="1:33" ht="18" customHeight="1" x14ac:dyDescent="0.2">
      <c r="A21" s="5"/>
      <c r="B21" s="5"/>
      <c r="C21" s="5"/>
      <c r="D21" s="5"/>
      <c r="E21" s="5"/>
      <c r="F21" s="5"/>
      <c r="G21" s="5"/>
      <c r="H21" s="5"/>
    </row>
    <row r="22" spans="1:33" ht="18" customHeight="1" x14ac:dyDescent="0.2">
      <c r="A22" s="5"/>
      <c r="B22" s="5"/>
      <c r="C22" s="5"/>
      <c r="D22" s="5"/>
      <c r="E22" s="5"/>
      <c r="F22" s="5"/>
      <c r="G22" s="5"/>
      <c r="H22" s="5"/>
    </row>
    <row r="23" spans="1:33" ht="18" customHeight="1" x14ac:dyDescent="0.2">
      <c r="A23" s="5"/>
      <c r="B23" s="5"/>
      <c r="C23" s="5"/>
      <c r="D23" s="5"/>
      <c r="E23" s="5"/>
      <c r="F23" s="5"/>
      <c r="G23" s="5"/>
      <c r="H23" s="5"/>
    </row>
    <row r="24" spans="1:33" ht="18" hidden="1" customHeight="1" x14ac:dyDescent="0.2">
      <c r="A24" s="5"/>
      <c r="B24" s="5"/>
      <c r="C24" s="5"/>
      <c r="D24" s="5"/>
      <c r="E24" s="5"/>
      <c r="F24" s="5"/>
      <c r="G24" s="5"/>
      <c r="H24" s="5"/>
    </row>
    <row r="25" spans="1:33" ht="18" hidden="1" customHeight="1" x14ac:dyDescent="0.2">
      <c r="A25" s="5"/>
      <c r="B25" s="5"/>
      <c r="C25" s="5"/>
      <c r="D25" s="5"/>
      <c r="E25" s="5"/>
      <c r="F25" s="5"/>
      <c r="G25" s="5"/>
      <c r="H25" s="5"/>
    </row>
    <row r="26" spans="1:33" ht="18" hidden="1" customHeight="1" x14ac:dyDescent="0.2">
      <c r="A26" s="5"/>
      <c r="B26" s="5"/>
      <c r="C26" s="5"/>
      <c r="D26" s="5"/>
      <c r="E26" s="5"/>
      <c r="F26" s="5"/>
      <c r="G26" s="5"/>
      <c r="H26" s="5"/>
    </row>
    <row r="27" spans="1:33" ht="18" hidden="1" customHeight="1" x14ac:dyDescent="0.2">
      <c r="A27" s="5"/>
      <c r="B27" s="5"/>
      <c r="C27" s="5"/>
      <c r="D27" s="11" t="s">
        <v>55</v>
      </c>
      <c r="E27" s="5"/>
      <c r="F27" s="5"/>
      <c r="G27" s="5"/>
      <c r="H27" s="5"/>
    </row>
    <row r="28" spans="1:33" ht="18" hidden="1" customHeight="1" x14ac:dyDescent="0.2"/>
    <row r="29" spans="1:33" ht="18" hidden="1" customHeight="1" x14ac:dyDescent="0.2">
      <c r="B29" s="41"/>
      <c r="C29" s="41"/>
      <c r="D29" s="41"/>
      <c r="E29" s="48" t="s">
        <v>53</v>
      </c>
      <c r="F29" s="48"/>
      <c r="G29" s="48" t="s">
        <v>54</v>
      </c>
      <c r="H29" s="48"/>
    </row>
    <row r="30" spans="1:33" ht="18" hidden="1" customHeight="1" x14ac:dyDescent="0.2">
      <c r="B30" s="45" t="s">
        <v>22</v>
      </c>
      <c r="C30" s="42" t="s">
        <v>4</v>
      </c>
      <c r="D30" s="42" t="s">
        <v>52</v>
      </c>
      <c r="E30" s="41" t="s">
        <v>4</v>
      </c>
      <c r="F30" s="41" t="s">
        <v>52</v>
      </c>
      <c r="G30" s="41" t="s">
        <v>4</v>
      </c>
      <c r="H30" s="41" t="s">
        <v>52</v>
      </c>
    </row>
    <row r="31" spans="1:33" ht="18" hidden="1" customHeight="1" x14ac:dyDescent="0.2">
      <c r="B31" s="46" t="s">
        <v>44</v>
      </c>
      <c r="C31" s="43">
        <v>200</v>
      </c>
      <c r="D31" s="43">
        <v>300</v>
      </c>
      <c r="E31" s="40">
        <v>200</v>
      </c>
      <c r="F31" s="40">
        <v>300</v>
      </c>
      <c r="G31" s="40">
        <v>0</v>
      </c>
      <c r="H31" s="40">
        <v>0</v>
      </c>
    </row>
    <row r="32" spans="1:33" ht="18" hidden="1" customHeight="1" x14ac:dyDescent="0.2">
      <c r="B32" s="47" t="s">
        <v>19</v>
      </c>
      <c r="C32" s="43">
        <v>500</v>
      </c>
      <c r="D32" s="43">
        <f>IF($C$4*0.15%&lt;1000,1000,MIN($C$4*0.15%,500000))</f>
        <v>2250</v>
      </c>
      <c r="E32" s="40">
        <v>500</v>
      </c>
      <c r="F32" s="40">
        <v>1000</v>
      </c>
      <c r="G32" s="40"/>
      <c r="H32" s="40"/>
    </row>
    <row r="33" spans="2:9" ht="18" hidden="1" customHeight="1" x14ac:dyDescent="0.2">
      <c r="B33" s="47" t="s">
        <v>20</v>
      </c>
      <c r="C33" s="43">
        <v>200</v>
      </c>
      <c r="D33" s="43">
        <v>500</v>
      </c>
      <c r="E33" s="40"/>
      <c r="F33" s="40"/>
      <c r="G33" s="40"/>
      <c r="H33" s="40"/>
    </row>
    <row r="34" spans="2:9" ht="18" hidden="1" customHeight="1" x14ac:dyDescent="0.2">
      <c r="B34" s="47" t="s">
        <v>21</v>
      </c>
      <c r="C34" s="43">
        <v>200</v>
      </c>
      <c r="D34" s="43">
        <v>310</v>
      </c>
      <c r="E34" s="40"/>
      <c r="F34" s="40"/>
      <c r="G34" s="40"/>
      <c r="H34" s="40"/>
    </row>
    <row r="35" spans="2:9" ht="18" hidden="1" customHeight="1" x14ac:dyDescent="0.2">
      <c r="B35" s="47" t="s">
        <v>23</v>
      </c>
      <c r="C35" s="43">
        <v>500</v>
      </c>
      <c r="D35" s="43">
        <f>IF($C$4*0.15%&lt;1000,1000,MIN($C$4*0.15%,500000))</f>
        <v>2250</v>
      </c>
      <c r="E35" s="40">
        <v>500</v>
      </c>
      <c r="F35" s="40">
        <v>1000</v>
      </c>
      <c r="G35" s="40">
        <v>0</v>
      </c>
      <c r="H35" s="40">
        <v>0</v>
      </c>
      <c r="I35" s="11" t="s">
        <v>55</v>
      </c>
    </row>
    <row r="36" spans="2:9" ht="18" hidden="1" customHeight="1" x14ac:dyDescent="0.2">
      <c r="B36" s="46" t="s">
        <v>45</v>
      </c>
      <c r="C36" s="43">
        <v>500</v>
      </c>
      <c r="D36" s="43">
        <v>1000</v>
      </c>
      <c r="E36" s="40">
        <v>500</v>
      </c>
      <c r="F36" s="40">
        <v>1000</v>
      </c>
      <c r="G36" s="40">
        <v>0</v>
      </c>
      <c r="H36" s="40">
        <v>0</v>
      </c>
    </row>
    <row r="37" spans="2:9" ht="18" hidden="1" customHeight="1" x14ac:dyDescent="0.2">
      <c r="B37" s="47" t="s">
        <v>24</v>
      </c>
      <c r="C37" s="43">
        <v>500</v>
      </c>
      <c r="D37" s="43">
        <f>IF($C$4*0.15%&lt;1000,1000,MIN($C$4*0.15%,500000))</f>
        <v>2250</v>
      </c>
      <c r="E37" s="40">
        <v>500</v>
      </c>
      <c r="F37" s="40">
        <v>1000</v>
      </c>
      <c r="G37" s="40">
        <v>0</v>
      </c>
      <c r="H37" s="40">
        <v>0</v>
      </c>
    </row>
    <row r="38" spans="2:9" ht="18" hidden="1" customHeight="1" x14ac:dyDescent="0.2">
      <c r="B38" s="46" t="s">
        <v>46</v>
      </c>
      <c r="C38" s="43">
        <v>15</v>
      </c>
      <c r="D38" s="43">
        <v>25</v>
      </c>
      <c r="E38" s="40">
        <v>15</v>
      </c>
      <c r="F38" s="40">
        <v>25</v>
      </c>
      <c r="G38" s="40">
        <v>0</v>
      </c>
      <c r="H38" s="40">
        <v>0</v>
      </c>
      <c r="I38" s="11" t="s">
        <v>55</v>
      </c>
    </row>
    <row r="39" spans="2:9" ht="18" hidden="1" customHeight="1" x14ac:dyDescent="0.2">
      <c r="B39" s="46" t="s">
        <v>47</v>
      </c>
      <c r="C39" s="43">
        <v>140</v>
      </c>
      <c r="D39" s="43">
        <f>1000*ROUNDUP($C$4/500000,0)</f>
        <v>3000</v>
      </c>
      <c r="E39" s="40"/>
      <c r="F39" s="40"/>
      <c r="G39" s="40"/>
      <c r="H39" s="40"/>
    </row>
    <row r="40" spans="2:9" ht="18" hidden="1" customHeight="1" x14ac:dyDescent="0.2">
      <c r="B40" s="46" t="s">
        <v>48</v>
      </c>
      <c r="C40" s="43">
        <v>200</v>
      </c>
      <c r="D40" s="43">
        <f>MIN($C$4*0.15%,2500000)</f>
        <v>2250</v>
      </c>
      <c r="E40" s="40"/>
      <c r="F40" s="40"/>
      <c r="G40" s="40"/>
      <c r="H40" s="40"/>
    </row>
    <row r="41" spans="2:9" ht="18" hidden="1" customHeight="1" x14ac:dyDescent="0.2">
      <c r="B41" s="47" t="s">
        <v>15</v>
      </c>
      <c r="C41" s="43">
        <v>150</v>
      </c>
      <c r="D41" s="43">
        <f>1000*ROUNDUP($C$4/500000,0)</f>
        <v>3000</v>
      </c>
      <c r="E41" s="40">
        <v>150</v>
      </c>
      <c r="F41" s="40">
        <v>1000</v>
      </c>
      <c r="G41" s="40">
        <v>0</v>
      </c>
      <c r="H41" s="40">
        <v>0</v>
      </c>
    </row>
    <row r="42" spans="2:9" ht="18" hidden="1" customHeight="1" x14ac:dyDescent="0.2">
      <c r="B42" s="47" t="s">
        <v>14</v>
      </c>
      <c r="C42" s="43">
        <v>100</v>
      </c>
      <c r="D42" s="43">
        <f>MIN($C$4*0.5%,500000)</f>
        <v>7500</v>
      </c>
      <c r="E42" s="40">
        <v>100</v>
      </c>
      <c r="F42" s="40">
        <v>1000</v>
      </c>
      <c r="G42" s="40">
        <v>0</v>
      </c>
      <c r="H42" s="40">
        <v>0</v>
      </c>
    </row>
    <row r="43" spans="2:9" ht="18" hidden="1" customHeight="1" x14ac:dyDescent="0.2">
      <c r="B43" s="47" t="s">
        <v>16</v>
      </c>
      <c r="C43" s="43">
        <v>60</v>
      </c>
      <c r="D43" s="43">
        <f>IF($C$4&lt;=100000,60,120)</f>
        <v>120</v>
      </c>
      <c r="E43" s="40">
        <v>60</v>
      </c>
      <c r="F43" s="40">
        <v>60</v>
      </c>
      <c r="G43" s="40">
        <v>0</v>
      </c>
      <c r="H43" s="40">
        <v>0</v>
      </c>
    </row>
    <row r="44" spans="2:9" ht="18" hidden="1" customHeight="1" x14ac:dyDescent="0.2">
      <c r="B44" s="47" t="s">
        <v>25</v>
      </c>
      <c r="C44" s="43">
        <v>60</v>
      </c>
      <c r="D44" s="43">
        <f>IF($C$4&lt;=100000,60,120)</f>
        <v>120</v>
      </c>
      <c r="E44" s="40">
        <v>60</v>
      </c>
      <c r="F44" s="40">
        <v>60</v>
      </c>
      <c r="G44" s="40">
        <v>0</v>
      </c>
      <c r="H44" s="40">
        <v>0</v>
      </c>
    </row>
    <row r="45" spans="2:9" ht="18" hidden="1" customHeight="1" x14ac:dyDescent="0.2">
      <c r="B45" s="47" t="s">
        <v>26</v>
      </c>
      <c r="C45" s="43">
        <v>150</v>
      </c>
      <c r="D45" s="43">
        <f>IF($C$4&lt;=100000,150,300)</f>
        <v>300</v>
      </c>
      <c r="E45" s="40">
        <v>60</v>
      </c>
      <c r="F45" s="40">
        <v>60</v>
      </c>
      <c r="G45" s="40">
        <v>0</v>
      </c>
      <c r="H45" s="40">
        <v>0</v>
      </c>
    </row>
    <row r="46" spans="2:9" ht="18" hidden="1" customHeight="1" x14ac:dyDescent="0.2">
      <c r="B46" s="47" t="s">
        <v>27</v>
      </c>
      <c r="C46" s="43">
        <v>63</v>
      </c>
      <c r="D46" s="43">
        <v>105</v>
      </c>
      <c r="E46" s="40">
        <v>63</v>
      </c>
      <c r="F46" s="40">
        <v>105</v>
      </c>
      <c r="G46" s="40">
        <v>0</v>
      </c>
      <c r="H46" s="40">
        <v>0</v>
      </c>
      <c r="I46" s="11" t="s">
        <v>55</v>
      </c>
    </row>
    <row r="47" spans="2:9" ht="18" hidden="1" customHeight="1" x14ac:dyDescent="0.2">
      <c r="B47" s="47" t="s">
        <v>28</v>
      </c>
      <c r="C47" s="43">
        <v>1000</v>
      </c>
      <c r="D47" s="43">
        <f>500*ROUNDUP($C$4/1000000,0)</f>
        <v>1000</v>
      </c>
      <c r="E47" s="40">
        <v>1000</v>
      </c>
      <c r="F47" s="40">
        <v>500</v>
      </c>
      <c r="G47" s="40">
        <v>0</v>
      </c>
      <c r="H47" s="40">
        <v>0</v>
      </c>
    </row>
    <row r="48" spans="2:9" ht="18" hidden="1" customHeight="1" x14ac:dyDescent="0.2">
      <c r="B48" s="47" t="s">
        <v>29</v>
      </c>
      <c r="C48" s="43">
        <v>1000</v>
      </c>
      <c r="D48" s="43">
        <f>IF(C4&lt;=1000000,2000,IF(C4&lt;=2500000,5000,C4*0.5%))</f>
        <v>5000</v>
      </c>
      <c r="E48" s="40">
        <v>1000</v>
      </c>
      <c r="F48" s="40">
        <v>2000</v>
      </c>
      <c r="G48" s="40">
        <v>0</v>
      </c>
      <c r="H48" s="40">
        <v>0</v>
      </c>
    </row>
    <row r="49" spans="2:8" ht="18" hidden="1" customHeight="1" x14ac:dyDescent="0.2">
      <c r="B49" s="46" t="s">
        <v>49</v>
      </c>
      <c r="C49" s="43">
        <v>500</v>
      </c>
      <c r="D49" s="43">
        <v>1000</v>
      </c>
      <c r="E49" s="43">
        <v>500</v>
      </c>
      <c r="F49" s="43">
        <v>1000</v>
      </c>
      <c r="G49" s="43">
        <v>500</v>
      </c>
      <c r="H49" s="43">
        <v>1000</v>
      </c>
    </row>
    <row r="50" spans="2:8" ht="18" hidden="1" customHeight="1" x14ac:dyDescent="0.2">
      <c r="B50" s="47" t="s">
        <v>30</v>
      </c>
      <c r="C50" s="43">
        <v>2500</v>
      </c>
      <c r="D50" s="43">
        <f>IF($C$4*0.15%&lt;5000,5000,MIN($C$4*0.15%,2500000))</f>
        <v>5000</v>
      </c>
      <c r="E50" s="40">
        <v>2500</v>
      </c>
      <c r="F50" s="40">
        <v>5000</v>
      </c>
      <c r="G50" s="40" t="s">
        <v>55</v>
      </c>
      <c r="H50" s="40" t="s">
        <v>55</v>
      </c>
    </row>
    <row r="51" spans="2:8" ht="18" hidden="1" customHeight="1" x14ac:dyDescent="0.2">
      <c r="B51" s="47" t="s">
        <v>31</v>
      </c>
      <c r="C51" s="43">
        <v>200</v>
      </c>
      <c r="D51" s="43">
        <f>MIN(1000*ROUNDUP($C$4/500000,0),5000000)</f>
        <v>3000</v>
      </c>
      <c r="E51" s="40">
        <v>0</v>
      </c>
      <c r="F51" s="40">
        <v>0</v>
      </c>
      <c r="G51" s="40"/>
      <c r="H51" s="40"/>
    </row>
    <row r="52" spans="2:8" ht="18" hidden="1" customHeight="1" x14ac:dyDescent="0.2">
      <c r="B52" s="47" t="s">
        <v>32</v>
      </c>
      <c r="C52" s="43">
        <v>100</v>
      </c>
      <c r="D52" s="43">
        <v>150</v>
      </c>
      <c r="E52" s="40">
        <v>100</v>
      </c>
      <c r="F52" s="40">
        <v>150</v>
      </c>
      <c r="G52" s="40"/>
      <c r="H52" s="40"/>
    </row>
    <row r="53" spans="2:8" ht="18" hidden="1" customHeight="1" x14ac:dyDescent="0.2">
      <c r="B53" s="47" t="s">
        <v>33</v>
      </c>
      <c r="C53" s="43">
        <v>100</v>
      </c>
      <c r="D53" s="43">
        <v>300</v>
      </c>
      <c r="E53" s="40">
        <v>100</v>
      </c>
      <c r="F53" s="40">
        <v>300</v>
      </c>
      <c r="G53" s="40"/>
      <c r="H53" s="40"/>
    </row>
    <row r="54" spans="2:8" ht="18" hidden="1" customHeight="1" x14ac:dyDescent="0.2">
      <c r="B54" s="47" t="s">
        <v>34</v>
      </c>
      <c r="C54" s="43">
        <v>100</v>
      </c>
      <c r="D54" s="43">
        <v>150</v>
      </c>
      <c r="E54" s="40">
        <v>100</v>
      </c>
      <c r="F54" s="40">
        <v>150</v>
      </c>
      <c r="G54" s="40"/>
      <c r="H54" s="40"/>
    </row>
    <row r="55" spans="2:8" ht="18" hidden="1" customHeight="1" x14ac:dyDescent="0.2">
      <c r="B55" s="47" t="s">
        <v>35</v>
      </c>
      <c r="C55" s="43">
        <v>100</v>
      </c>
      <c r="D55" s="43">
        <v>150</v>
      </c>
      <c r="E55" s="40">
        <v>100</v>
      </c>
      <c r="F55" s="40">
        <v>150</v>
      </c>
      <c r="G55" s="40"/>
      <c r="H55" s="40"/>
    </row>
    <row r="56" spans="2:8" ht="18" hidden="1" customHeight="1" x14ac:dyDescent="0.2">
      <c r="B56" s="47" t="s">
        <v>36</v>
      </c>
      <c r="C56" s="43">
        <v>300</v>
      </c>
      <c r="D56" s="43">
        <v>300</v>
      </c>
      <c r="E56" s="40">
        <v>300</v>
      </c>
      <c r="F56" s="40">
        <v>300</v>
      </c>
      <c r="G56" s="40"/>
      <c r="H56" s="40"/>
    </row>
    <row r="57" spans="2:8" ht="18" hidden="1" customHeight="1" x14ac:dyDescent="0.2">
      <c r="B57" s="46" t="s">
        <v>50</v>
      </c>
      <c r="C57" s="43">
        <v>200</v>
      </c>
      <c r="D57" s="43">
        <v>300</v>
      </c>
      <c r="E57" s="40">
        <v>200</v>
      </c>
      <c r="F57" s="40">
        <v>300</v>
      </c>
      <c r="G57" s="40">
        <v>0</v>
      </c>
      <c r="H57" s="40">
        <v>0</v>
      </c>
    </row>
    <row r="58" spans="2:8" ht="18" hidden="1" customHeight="1" x14ac:dyDescent="0.2">
      <c r="B58" s="47" t="s">
        <v>17</v>
      </c>
      <c r="C58" s="43">
        <v>5000</v>
      </c>
      <c r="D58" s="43">
        <f>IF($C$4&lt;=100000,5000,10000)</f>
        <v>10000</v>
      </c>
      <c r="E58" s="40">
        <v>5000</v>
      </c>
      <c r="F58" s="40">
        <v>5000</v>
      </c>
      <c r="G58" s="40">
        <v>0</v>
      </c>
      <c r="H58" s="40">
        <v>0</v>
      </c>
    </row>
    <row r="59" spans="2:8" ht="18" hidden="1" customHeight="1" x14ac:dyDescent="0.2">
      <c r="B59" s="47" t="s">
        <v>37</v>
      </c>
      <c r="C59" s="43">
        <v>500</v>
      </c>
      <c r="D59" s="43">
        <f>$C$4*0.5%</f>
        <v>7500</v>
      </c>
      <c r="E59" s="40">
        <v>500</v>
      </c>
      <c r="F59" s="40">
        <v>500</v>
      </c>
      <c r="G59" s="40"/>
      <c r="H59" s="40"/>
    </row>
    <row r="60" spans="2:8" ht="18" hidden="1" customHeight="1" x14ac:dyDescent="0.2">
      <c r="B60" s="47" t="s">
        <v>38</v>
      </c>
      <c r="C60" s="43"/>
      <c r="D60" s="43"/>
      <c r="E60" s="40"/>
      <c r="F60" s="40"/>
      <c r="G60" s="40"/>
      <c r="H60" s="40"/>
    </row>
    <row r="61" spans="2:8" ht="18" hidden="1" customHeight="1" x14ac:dyDescent="0.2">
      <c r="B61" s="47" t="s">
        <v>39</v>
      </c>
      <c r="C61" s="43">
        <v>200</v>
      </c>
      <c r="D61" s="43">
        <v>300</v>
      </c>
      <c r="E61" s="40">
        <v>200</v>
      </c>
      <c r="F61" s="40">
        <v>300</v>
      </c>
      <c r="G61" s="40">
        <v>0</v>
      </c>
      <c r="H61" s="40">
        <v>0</v>
      </c>
    </row>
    <row r="62" spans="2:8" ht="18" hidden="1" customHeight="1" x14ac:dyDescent="0.2">
      <c r="B62" s="47" t="s">
        <v>40</v>
      </c>
      <c r="C62" s="43">
        <v>500</v>
      </c>
      <c r="D62" s="43">
        <f>IF($C$4*0.15%&lt;1000,1000,MIN($C$4*0.15%,500000))</f>
        <v>2250</v>
      </c>
      <c r="E62" s="40">
        <v>1000</v>
      </c>
      <c r="F62" s="40">
        <v>1000</v>
      </c>
      <c r="G62" s="40"/>
      <c r="H62" s="40"/>
    </row>
    <row r="63" spans="2:8" ht="18" hidden="1" customHeight="1" x14ac:dyDescent="0.2">
      <c r="B63" s="47" t="s">
        <v>41</v>
      </c>
      <c r="C63" s="43">
        <v>100</v>
      </c>
      <c r="D63" s="43">
        <v>150</v>
      </c>
      <c r="E63" s="40">
        <v>100</v>
      </c>
      <c r="F63" s="40">
        <v>150</v>
      </c>
      <c r="G63" s="40"/>
      <c r="H63" s="40"/>
    </row>
    <row r="64" spans="2:8" ht="18" hidden="1" customHeight="1" x14ac:dyDescent="0.2">
      <c r="B64" s="47" t="s">
        <v>42</v>
      </c>
      <c r="C64" s="43">
        <v>500</v>
      </c>
      <c r="D64" s="43">
        <v>500</v>
      </c>
      <c r="E64" s="40">
        <v>500</v>
      </c>
      <c r="F64" s="40">
        <v>500</v>
      </c>
      <c r="G64" s="40">
        <v>0</v>
      </c>
      <c r="H64" s="40">
        <v>0</v>
      </c>
    </row>
    <row r="65" spans="2:8" ht="18" hidden="1" customHeight="1" x14ac:dyDescent="0.2">
      <c r="B65" s="47" t="s">
        <v>51</v>
      </c>
      <c r="C65" s="43">
        <v>500</v>
      </c>
      <c r="D65" s="43">
        <v>500</v>
      </c>
      <c r="E65" s="40">
        <v>500</v>
      </c>
      <c r="F65" s="40">
        <v>500</v>
      </c>
      <c r="G65" s="40">
        <v>0</v>
      </c>
      <c r="H65" s="40">
        <v>0</v>
      </c>
    </row>
    <row r="66" spans="2:8" ht="18" hidden="1" customHeight="1" x14ac:dyDescent="0.2">
      <c r="B66" s="47" t="s">
        <v>43</v>
      </c>
      <c r="C66" s="43">
        <v>60</v>
      </c>
      <c r="D66" s="43">
        <v>300</v>
      </c>
      <c r="E66" s="40">
        <v>60</v>
      </c>
      <c r="F66" s="40">
        <v>300</v>
      </c>
      <c r="G66" s="40">
        <v>0</v>
      </c>
      <c r="H66" s="40">
        <v>0</v>
      </c>
    </row>
    <row r="67" spans="2:8" ht="18" customHeight="1" x14ac:dyDescent="0.2">
      <c r="B67" s="44"/>
    </row>
    <row r="68" spans="2:8" ht="18" customHeight="1" x14ac:dyDescent="0.2">
      <c r="B68" s="44"/>
    </row>
  </sheetData>
  <sheetProtection password="8E80" sheet="1" objects="1" scenarios="1"/>
  <protectedRanges>
    <protectedRange sqref="C4:D4" name="Range1" securityDescriptor="O:WDG:WDD:(A;;CC;;;WD)"/>
  </protectedRanges>
  <dataConsolidate/>
  <customSheetViews>
    <customSheetView guid="{4A543F43-C734-4695-AA67-5F51F689A864}" scale="145">
      <selection activeCell="B3" sqref="B3"/>
      <pageMargins left="0.75" right="0.75" top="1" bottom="1" header="0.5" footer="0.5"/>
      <pageSetup orientation="portrait" horizontalDpi="120" verticalDpi="144" r:id="rId1"/>
      <headerFooter alignWithMargins="0"/>
    </customSheetView>
  </customSheetViews>
  <mergeCells count="11">
    <mergeCell ref="B19:E19"/>
    <mergeCell ref="B1:E2"/>
    <mergeCell ref="D3:E3"/>
    <mergeCell ref="B17:B18"/>
    <mergeCell ref="D17:D18"/>
    <mergeCell ref="C17:C18"/>
    <mergeCell ref="B14:B15"/>
    <mergeCell ref="C14:C15"/>
    <mergeCell ref="D14:D15"/>
    <mergeCell ref="E17:E18"/>
    <mergeCell ref="E14:E15"/>
  </mergeCells>
  <phoneticPr fontId="0" type="noConversion"/>
  <dataValidations count="3">
    <dataValidation type="whole" operator="greaterThan" showInputMessage="1" showErrorMessage="1" errorTitle="Sorry !! " error="Enter only Numeric Value ! _x000a__x000a_0 ZERO Not Allowed_x000a_" sqref="C4">
      <formula1>0</formula1>
    </dataValidation>
    <dataValidation type="whole" operator="greaterThanOrEqual" showInputMessage="1" showErrorMessage="1" sqref="C5">
      <formula1>100000</formula1>
    </dataValidation>
    <dataValidation type="list" allowBlank="1" showInputMessage="1" showErrorMessage="1" sqref="D4">
      <formula1>$B$31:$B$66</formula1>
    </dataValidation>
  </dataValidations>
  <pageMargins left="0.59055118110236227" right="0.19685039370078741" top="0.98425196850393704" bottom="0.98425196850393704" header="0.51181102362204722" footer="0.51181102362204722"/>
  <pageSetup orientation="portrait" horizontalDpi="120" verticalDpi="144" r:id="rId2"/>
  <headerFooter alignWithMargins="0"/>
  <ignoredErrors>
    <ignoredError sqref="D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Incorporation Fee</vt:lpstr>
      <vt:lpstr>'Incorporation Fee'!Print_Area</vt:lpstr>
    </vt:vector>
  </TitlesOfParts>
  <Company>q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</dc:creator>
  <cp:lastModifiedBy>admin</cp:lastModifiedBy>
  <cp:lastPrinted>2020-11-06T11:51:56Z</cp:lastPrinted>
  <dcterms:created xsi:type="dcterms:W3CDTF">2007-09-10T18:50:38Z</dcterms:created>
  <dcterms:modified xsi:type="dcterms:W3CDTF">2021-02-06T06:21:30Z</dcterms:modified>
</cp:coreProperties>
</file>