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yush Khemani\Desktop\IT 15\"/>
    </mc:Choice>
  </mc:AlternateContent>
  <bookViews>
    <workbookView xWindow="240" yWindow="120" windowWidth="17235" windowHeight="2640" activeTab="1"/>
  </bookViews>
  <sheets>
    <sheet name="Recomputation" sheetId="2" r:id="rId1"/>
    <sheet name="Additions" sheetId="3" r:id="rId2"/>
    <sheet name="Sheet1" sheetId="1" r:id="rId3"/>
  </sheets>
  <definedNames>
    <definedName name="_xlnm._FilterDatabase" localSheetId="1" hidden="1">Additions!$B$4:$K$23</definedName>
    <definedName name="_xlnm._FilterDatabase" localSheetId="0" hidden="1">Recomputation!$B$4:$N$37</definedName>
  </definedNames>
  <calcPr calcId="152511"/>
</workbook>
</file>

<file path=xl/calcChain.xml><?xml version="1.0" encoding="utf-8"?>
<calcChain xmlns="http://schemas.openxmlformats.org/spreadsheetml/2006/main">
  <c r="F23" i="3" l="1"/>
  <c r="J22" i="3"/>
  <c r="K22" i="3" s="1"/>
  <c r="I22" i="3"/>
  <c r="H22" i="3"/>
  <c r="G22" i="3"/>
  <c r="I21" i="3"/>
  <c r="G21" i="3"/>
  <c r="J21" i="3" s="1"/>
  <c r="K21" i="3" s="1"/>
  <c r="J20" i="3"/>
  <c r="K20" i="3" s="1"/>
  <c r="I20" i="3"/>
  <c r="H20" i="3"/>
  <c r="G20" i="3"/>
  <c r="I19" i="3"/>
  <c r="G19" i="3"/>
  <c r="J19" i="3" s="1"/>
  <c r="K19" i="3" s="1"/>
  <c r="J18" i="3"/>
  <c r="K18" i="3" s="1"/>
  <c r="I18" i="3"/>
  <c r="H18" i="3"/>
  <c r="G18" i="3"/>
  <c r="I17" i="3"/>
  <c r="G17" i="3"/>
  <c r="J17" i="3" s="1"/>
  <c r="K17" i="3" s="1"/>
  <c r="J16" i="3"/>
  <c r="K16" i="3" s="1"/>
  <c r="I16" i="3"/>
  <c r="H16" i="3"/>
  <c r="G16" i="3"/>
  <c r="I15" i="3"/>
  <c r="G15" i="3"/>
  <c r="J15" i="3" s="1"/>
  <c r="K15" i="3" s="1"/>
  <c r="D15" i="3"/>
  <c r="I14" i="3"/>
  <c r="G14" i="3"/>
  <c r="J14" i="3" s="1"/>
  <c r="K14" i="3" s="1"/>
  <c r="D14" i="3"/>
  <c r="I13" i="3"/>
  <c r="G13" i="3"/>
  <c r="J13" i="3" s="1"/>
  <c r="K13" i="3" s="1"/>
  <c r="D13" i="3"/>
  <c r="I12" i="3"/>
  <c r="G12" i="3"/>
  <c r="J12" i="3" s="1"/>
  <c r="K12" i="3" s="1"/>
  <c r="J11" i="3"/>
  <c r="K11" i="3" s="1"/>
  <c r="I11" i="3"/>
  <c r="H11" i="3"/>
  <c r="G11" i="3"/>
  <c r="D11" i="3"/>
  <c r="D23" i="3" s="1"/>
  <c r="J10" i="3"/>
  <c r="K10" i="3" s="1"/>
  <c r="I10" i="3"/>
  <c r="H10" i="3"/>
  <c r="G10" i="3"/>
  <c r="I9" i="3"/>
  <c r="G9" i="3"/>
  <c r="J9" i="3" s="1"/>
  <c r="K9" i="3" s="1"/>
  <c r="J8" i="3"/>
  <c r="K8" i="3" s="1"/>
  <c r="I8" i="3"/>
  <c r="H8" i="3"/>
  <c r="G8" i="3"/>
  <c r="I7" i="3"/>
  <c r="G7" i="3"/>
  <c r="J7" i="3" s="1"/>
  <c r="K7" i="3" s="1"/>
  <c r="J6" i="3"/>
  <c r="K6" i="3" s="1"/>
  <c r="I6" i="3"/>
  <c r="H6" i="3"/>
  <c r="G6" i="3"/>
  <c r="I5" i="3"/>
  <c r="G5" i="3"/>
  <c r="J5" i="3" s="1"/>
  <c r="J23" i="3" l="1"/>
  <c r="K5" i="3"/>
  <c r="K23" i="3" s="1"/>
  <c r="H5" i="3"/>
  <c r="H7" i="3"/>
  <c r="H9" i="3"/>
  <c r="H12" i="3"/>
  <c r="H13" i="3"/>
  <c r="H14" i="3"/>
  <c r="H15" i="3"/>
  <c r="H17" i="3"/>
  <c r="H19" i="3"/>
  <c r="H21" i="3"/>
  <c r="L34" i="2" l="1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F25" i="2" l="1"/>
  <c r="F24" i="2"/>
  <c r="H25" i="2" l="1"/>
  <c r="I25" i="2" s="1"/>
  <c r="H24" i="2"/>
  <c r="I24" i="2" s="1"/>
  <c r="H23" i="2"/>
  <c r="H34" i="2"/>
  <c r="H33" i="2"/>
  <c r="H32" i="2"/>
  <c r="H31" i="2"/>
  <c r="H30" i="2"/>
  <c r="H29" i="2"/>
  <c r="H28" i="2"/>
  <c r="H16" i="2"/>
  <c r="I16" i="2" s="1"/>
  <c r="F16" i="2"/>
  <c r="H15" i="2"/>
  <c r="I15" i="2" s="1"/>
  <c r="F15" i="2"/>
  <c r="H14" i="2"/>
  <c r="I14" i="2" s="1"/>
  <c r="F14" i="2"/>
  <c r="H21" i="2"/>
  <c r="H20" i="2"/>
  <c r="H19" i="2"/>
  <c r="H18" i="2"/>
  <c r="H17" i="2"/>
  <c r="J24" i="2" l="1"/>
  <c r="K24" i="2" s="1"/>
  <c r="M24" i="2" s="1"/>
  <c r="J25" i="2"/>
  <c r="K25" i="2" s="1"/>
  <c r="M25" i="2" s="1"/>
  <c r="J14" i="2"/>
  <c r="J15" i="2"/>
  <c r="J16" i="2"/>
  <c r="F34" i="2"/>
  <c r="F33" i="2"/>
  <c r="F32" i="2"/>
  <c r="F31" i="2"/>
  <c r="F30" i="2"/>
  <c r="F29" i="2"/>
  <c r="F28" i="2"/>
  <c r="F27" i="2"/>
  <c r="F26" i="2"/>
  <c r="F23" i="2"/>
  <c r="F22" i="2"/>
  <c r="F21" i="2"/>
  <c r="F20" i="2"/>
  <c r="F19" i="2"/>
  <c r="F18" i="2"/>
  <c r="F17" i="2"/>
  <c r="F13" i="2"/>
  <c r="F12" i="2"/>
  <c r="F11" i="2"/>
  <c r="F10" i="2"/>
  <c r="F9" i="2"/>
  <c r="F8" i="2"/>
  <c r="F7" i="2"/>
  <c r="F6" i="2"/>
  <c r="F5" i="2"/>
  <c r="N25" i="2" l="1"/>
  <c r="N24" i="2"/>
  <c r="K14" i="2"/>
  <c r="M14" i="2" s="1"/>
  <c r="K15" i="2"/>
  <c r="K16" i="2"/>
  <c r="I34" i="2"/>
  <c r="I33" i="2"/>
  <c r="I32" i="2"/>
  <c r="I31" i="2"/>
  <c r="I30" i="2"/>
  <c r="I29" i="2"/>
  <c r="I28" i="2"/>
  <c r="H27" i="2"/>
  <c r="I27" i="2" s="1"/>
  <c r="H26" i="2"/>
  <c r="I26" i="2" s="1"/>
  <c r="I23" i="2"/>
  <c r="H22" i="2"/>
  <c r="I22" i="2" s="1"/>
  <c r="I21" i="2"/>
  <c r="I20" i="2"/>
  <c r="I19" i="2"/>
  <c r="I18" i="2"/>
  <c r="I17" i="2"/>
  <c r="H13" i="2"/>
  <c r="I13" i="2" s="1"/>
  <c r="H12" i="2"/>
  <c r="I12" i="2" s="1"/>
  <c r="H11" i="2"/>
  <c r="I11" i="2" s="1"/>
  <c r="H10" i="2"/>
  <c r="I10" i="2" s="1"/>
  <c r="H9" i="2"/>
  <c r="I9" i="2" s="1"/>
  <c r="H8" i="2"/>
  <c r="I8" i="2" s="1"/>
  <c r="H7" i="2"/>
  <c r="I7" i="2" s="1"/>
  <c r="H6" i="2"/>
  <c r="I6" i="2" s="1"/>
  <c r="H5" i="2"/>
  <c r="I5" i="2" s="1"/>
  <c r="J8" i="2" l="1"/>
  <c r="M16" i="2"/>
  <c r="N16" i="2" s="1"/>
  <c r="J5" i="2"/>
  <c r="N14" i="2"/>
  <c r="M15" i="2"/>
  <c r="N15" i="2" s="1"/>
  <c r="K5" i="2"/>
  <c r="K8" i="2"/>
  <c r="J6" i="2"/>
  <c r="J7" i="2"/>
  <c r="J9" i="2"/>
  <c r="J10" i="2"/>
  <c r="J11" i="2"/>
  <c r="J17" i="2"/>
  <c r="J18" i="2"/>
  <c r="J19" i="2"/>
  <c r="J20" i="2"/>
  <c r="J21" i="2"/>
  <c r="J22" i="2"/>
  <c r="J23" i="2"/>
  <c r="J26" i="2"/>
  <c r="J27" i="2"/>
  <c r="J28" i="2"/>
  <c r="J29" i="2"/>
  <c r="J30" i="2"/>
  <c r="J31" i="2"/>
  <c r="J32" i="2"/>
  <c r="J34" i="2"/>
  <c r="J33" i="2"/>
  <c r="J13" i="2"/>
  <c r="J12" i="2"/>
  <c r="M5" i="2" l="1"/>
  <c r="M8" i="2"/>
  <c r="N8" i="2" s="1"/>
  <c r="K30" i="2"/>
  <c r="K26" i="2"/>
  <c r="K21" i="2"/>
  <c r="M21" i="2" s="1"/>
  <c r="K18" i="2"/>
  <c r="K9" i="2"/>
  <c r="M9" i="2" s="1"/>
  <c r="K7" i="2"/>
  <c r="M7" i="2" s="1"/>
  <c r="K12" i="2"/>
  <c r="K33" i="2"/>
  <c r="K34" i="2"/>
  <c r="K32" i="2"/>
  <c r="M32" i="2" s="1"/>
  <c r="K31" i="2"/>
  <c r="K29" i="2"/>
  <c r="M29" i="2" s="1"/>
  <c r="K28" i="2"/>
  <c r="K27" i="2"/>
  <c r="K23" i="2"/>
  <c r="K22" i="2"/>
  <c r="K20" i="2"/>
  <c r="K19" i="2"/>
  <c r="K17" i="2"/>
  <c r="M17" i="2" s="1"/>
  <c r="K11" i="2"/>
  <c r="M11" i="2" s="1"/>
  <c r="K10" i="2"/>
  <c r="K6" i="2"/>
  <c r="M6" i="2" s="1"/>
  <c r="K13" i="2"/>
  <c r="M13" i="2" s="1"/>
  <c r="M27" i="2" l="1"/>
  <c r="N27" i="2" s="1"/>
  <c r="M18" i="2"/>
  <c r="N18" i="2" s="1"/>
  <c r="M22" i="2"/>
  <c r="N17" i="2"/>
  <c r="N9" i="2"/>
  <c r="N21" i="2"/>
  <c r="M10" i="2"/>
  <c r="N10" i="2" s="1"/>
  <c r="M19" i="2"/>
  <c r="N19" i="2" s="1"/>
  <c r="M23" i="2"/>
  <c r="N23" i="2" s="1"/>
  <c r="N11" i="2"/>
  <c r="M20" i="2"/>
  <c r="N20" i="2" s="1"/>
  <c r="M26" i="2"/>
  <c r="N26" i="2" s="1"/>
  <c r="M12" i="2"/>
  <c r="N12" i="2" s="1"/>
  <c r="M34" i="2"/>
  <c r="N34" i="2" s="1"/>
  <c r="M33" i="2"/>
  <c r="N33" i="2" s="1"/>
  <c r="N32" i="2"/>
  <c r="M31" i="2"/>
  <c r="N31" i="2" s="1"/>
  <c r="M30" i="2"/>
  <c r="N30" i="2" s="1"/>
  <c r="N29" i="2"/>
  <c r="M28" i="2"/>
  <c r="N28" i="2" s="1"/>
  <c r="N6" i="2"/>
  <c r="N13" i="2"/>
  <c r="N7" i="2"/>
  <c r="N5" i="2"/>
  <c r="N22" i="2" l="1"/>
</calcChain>
</file>

<file path=xl/sharedStrings.xml><?xml version="1.0" encoding="utf-8"?>
<sst xmlns="http://schemas.openxmlformats.org/spreadsheetml/2006/main" count="76" uniqueCount="32">
  <si>
    <t>Sl No</t>
  </si>
  <si>
    <t>Type of Asset</t>
  </si>
  <si>
    <t>NET Value of Asset</t>
  </si>
  <si>
    <t>Date of Capitalization</t>
  </si>
  <si>
    <t>No. of Days till 31.3.2014</t>
  </si>
  <si>
    <t>New policy</t>
  </si>
  <si>
    <t>Date of deletion as per New Life</t>
  </si>
  <si>
    <t>Balance Useful Life</t>
  </si>
  <si>
    <t>No. of Days in CY</t>
  </si>
  <si>
    <t>Amount to be charged to reserve</t>
  </si>
  <si>
    <t>Dep Charge for the cy</t>
  </si>
  <si>
    <t>Net WDV</t>
  </si>
  <si>
    <t>Computers</t>
  </si>
  <si>
    <t xml:space="preserve">Furniture </t>
  </si>
  <si>
    <t>Air Conditioners</t>
  </si>
  <si>
    <t>Fire Safety Equip.</t>
  </si>
  <si>
    <t>Scooter</t>
  </si>
  <si>
    <t>Motor Car</t>
  </si>
  <si>
    <t>Invertor</t>
  </si>
  <si>
    <t>Mobile</t>
  </si>
  <si>
    <t>Open. Block as on 1.4.2014 / Addn</t>
  </si>
  <si>
    <t xml:space="preserve"> Addn during year</t>
  </si>
  <si>
    <t>New Life</t>
  </si>
  <si>
    <t>Band Saw Machine</t>
  </si>
  <si>
    <t>Creane</t>
  </si>
  <si>
    <t>Electric Fittings</t>
  </si>
  <si>
    <t>Factory Shed</t>
  </si>
  <si>
    <t>Furnace</t>
  </si>
  <si>
    <t>Hammer</t>
  </si>
  <si>
    <t>Office</t>
  </si>
  <si>
    <t>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</si>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</sst>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EYInterstate"/>
    </font>
    <font>
      <b/>
      <sz val="10"/>
      <color theme="1"/>
      <name val="EYInterstate"/>
    </font>
    <font>
      <sz val="10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EYInterstate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5" fillId="0" borderId="0"/>
    <xf numFmtId="9" fontId="5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164" fontId="2" fillId="0" borderId="0" xfId="0" applyNumberFormat="1" applyFont="1"/>
    <xf numFmtId="15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165" fontId="2" fillId="0" borderId="1" xfId="1" applyNumberFormat="1" applyFont="1" applyBorder="1"/>
    <xf numFmtId="15" fontId="2" fillId="0" borderId="1" xfId="0" applyNumberFormat="1" applyFont="1" applyBorder="1"/>
    <xf numFmtId="0" fontId="2" fillId="0" borderId="1" xfId="1" applyNumberFormat="1" applyFont="1" applyBorder="1"/>
    <xf numFmtId="165" fontId="2" fillId="0" borderId="1" xfId="0" applyNumberFormat="1" applyFont="1" applyBorder="1"/>
    <xf numFmtId="164" fontId="2" fillId="0" borderId="1" xfId="0" applyNumberFormat="1" applyFont="1" applyBorder="1"/>
    <xf numFmtId="164" fontId="2" fillId="0" borderId="1" xfId="1" applyNumberFormat="1" applyFont="1" applyBorder="1"/>
    <xf numFmtId="15" fontId="2" fillId="0" borderId="1" xfId="0" applyNumberFormat="1" applyFont="1" applyBorder="1" applyAlignment="1"/>
    <xf numFmtId="165" fontId="2" fillId="0" borderId="0" xfId="0" applyNumberFormat="1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5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5" fontId="6" fillId="0" borderId="0" xfId="0" applyNumberFormat="1" applyFont="1"/>
  </cellXfs>
  <cellStyles count="6">
    <cellStyle name="Comma" xfId="1" builtinId="3"/>
    <cellStyle name="Comma 2" xfId="2"/>
    <cellStyle name="Normal" xfId="0" builtinId="0"/>
    <cellStyle name="Normal 2" xfId="3"/>
    <cellStyle name="Normal 3" xfId="4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showGridLines="0" topLeftCell="A2" workbookViewId="0">
      <pane xSplit="3" ySplit="3" topLeftCell="D16" activePane="bottomRight" state="frozen"/>
      <selection activeCell="A2" sqref="A2"/>
      <selection pane="topRight" activeCell="G2" sqref="G2"/>
      <selection pane="bottomLeft" activeCell="A5" sqref="A5"/>
      <selection pane="bottomRight" activeCell="A35" sqref="A35"/>
    </sheetView>
  </sheetViews>
  <sheetFormatPr defaultRowHeight="12.75"/>
  <cols>
    <col min="1" max="1" width="9.140625" style="1"/>
    <col min="2" max="2" width="6" style="1" bestFit="1" customWidth="1"/>
    <col min="3" max="3" width="15.85546875" style="1" customWidth="1"/>
    <col min="4" max="4" width="14.5703125" style="1" bestFit="1" customWidth="1"/>
    <col min="5" max="5" width="12.7109375" style="1" customWidth="1"/>
    <col min="6" max="6" width="12" style="1" customWidth="1"/>
    <col min="7" max="7" width="14.85546875" style="1" bestFit="1" customWidth="1"/>
    <col min="8" max="8" width="9.28515625" style="1" bestFit="1" customWidth="1"/>
    <col min="9" max="10" width="16.42578125" style="1" customWidth="1"/>
    <col min="11" max="11" width="12.5703125" style="1" customWidth="1"/>
    <col min="12" max="12" width="18.5703125" style="1" customWidth="1"/>
    <col min="13" max="13" width="14.5703125" style="1" bestFit="1" customWidth="1"/>
    <col min="14" max="14" width="12.42578125" style="1" customWidth="1"/>
    <col min="15" max="16384" width="9.140625" style="1"/>
  </cols>
  <sheetData>
    <row r="1" spans="2:14">
      <c r="E1" s="2"/>
    </row>
    <row r="3" spans="2:14">
      <c r="F3" s="3">
        <v>41729</v>
      </c>
      <c r="L3" s="3">
        <v>365</v>
      </c>
    </row>
    <row r="4" spans="2:14" ht="38.25"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20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</row>
    <row r="5" spans="2:14">
      <c r="B5" s="5">
        <v>1</v>
      </c>
      <c r="C5" s="5" t="s">
        <v>12</v>
      </c>
      <c r="D5" s="6">
        <v>2600</v>
      </c>
      <c r="E5" s="12">
        <v>39539</v>
      </c>
      <c r="F5" s="8">
        <f t="shared" ref="F5:F14" si="0">IF($F$3-E5&gt;0,$F$3-E5,0)</f>
        <v>2190</v>
      </c>
      <c r="G5" s="6">
        <v>1035</v>
      </c>
      <c r="H5" s="5">
        <f>3*365</f>
        <v>1095</v>
      </c>
      <c r="I5" s="7">
        <f t="shared" ref="I5:I14" si="1">E5+H5</f>
        <v>40634</v>
      </c>
      <c r="J5" s="6">
        <f>IF(I5-$F$3&gt;0,I5-$F$3,0)</f>
        <v>0</v>
      </c>
      <c r="K5" s="6">
        <f t="shared" ref="K5:K11" si="2">IF(J5&gt;365,365,J5)</f>
        <v>0</v>
      </c>
      <c r="L5" s="11">
        <f>ROUND(IF(I5&lt;=$F$3,G5,0),0)</f>
        <v>1035</v>
      </c>
      <c r="M5" s="10">
        <f>ROUND(IF(ISERROR(G5/J5*K5),0,(G5/J5*K5)),0)</f>
        <v>0</v>
      </c>
      <c r="N5" s="9">
        <f t="shared" ref="N5:N34" si="3">G5-L5-M5</f>
        <v>0</v>
      </c>
    </row>
    <row r="6" spans="2:14">
      <c r="B6" s="5">
        <v>2</v>
      </c>
      <c r="C6" s="5" t="s">
        <v>12</v>
      </c>
      <c r="D6" s="6">
        <v>3998</v>
      </c>
      <c r="E6" s="12">
        <v>40606</v>
      </c>
      <c r="F6" s="8">
        <f t="shared" si="0"/>
        <v>1123</v>
      </c>
      <c r="G6" s="6">
        <v>3998</v>
      </c>
      <c r="H6" s="5">
        <f t="shared" ref="H6:H16" si="4">3*365</f>
        <v>1095</v>
      </c>
      <c r="I6" s="7">
        <f t="shared" si="1"/>
        <v>41701</v>
      </c>
      <c r="J6" s="6">
        <f t="shared" ref="J6:J34" si="5">IF(I6-$F$3&gt;0,I6-$F$3,0)</f>
        <v>0</v>
      </c>
      <c r="K6" s="6">
        <f t="shared" si="2"/>
        <v>0</v>
      </c>
      <c r="L6" s="11">
        <f t="shared" ref="L6:L34" si="6">ROUND(IF(I6&lt;=$F$3,G6,0),0)</f>
        <v>3998</v>
      </c>
      <c r="M6" s="10">
        <f t="shared" ref="M6:M34" si="7">ROUND(IF(ISERROR(G6/J6*K6),0,(G6/J6*K6)),0)</f>
        <v>0</v>
      </c>
      <c r="N6" s="9">
        <f t="shared" si="3"/>
        <v>0</v>
      </c>
    </row>
    <row r="7" spans="2:14">
      <c r="B7" s="5">
        <v>3</v>
      </c>
      <c r="C7" s="5" t="s">
        <v>12</v>
      </c>
      <c r="D7" s="6">
        <v>101830</v>
      </c>
      <c r="E7" s="12">
        <v>39539</v>
      </c>
      <c r="F7" s="8">
        <f t="shared" si="0"/>
        <v>2190</v>
      </c>
      <c r="G7" s="6">
        <v>5770</v>
      </c>
      <c r="H7" s="5">
        <f t="shared" si="4"/>
        <v>1095</v>
      </c>
      <c r="I7" s="7">
        <f t="shared" si="1"/>
        <v>40634</v>
      </c>
      <c r="J7" s="6">
        <f t="shared" si="5"/>
        <v>0</v>
      </c>
      <c r="K7" s="6">
        <f t="shared" si="2"/>
        <v>0</v>
      </c>
      <c r="L7" s="11">
        <f t="shared" si="6"/>
        <v>5770</v>
      </c>
      <c r="M7" s="10">
        <f t="shared" si="7"/>
        <v>0</v>
      </c>
      <c r="N7" s="9">
        <f t="shared" si="3"/>
        <v>0</v>
      </c>
    </row>
    <row r="8" spans="2:14">
      <c r="B8" s="5">
        <v>4</v>
      </c>
      <c r="C8" s="5" t="s">
        <v>12</v>
      </c>
      <c r="D8" s="6">
        <v>20368</v>
      </c>
      <c r="E8" s="12">
        <v>40411</v>
      </c>
      <c r="F8" s="8">
        <f t="shared" si="0"/>
        <v>1318</v>
      </c>
      <c r="G8" s="6">
        <v>3324</v>
      </c>
      <c r="H8" s="5">
        <f t="shared" si="4"/>
        <v>1095</v>
      </c>
      <c r="I8" s="7">
        <f t="shared" si="1"/>
        <v>41506</v>
      </c>
      <c r="J8" s="6">
        <f t="shared" ref="J8" si="8">IF(I8-$F$3&gt;0,I8-$F$3,0)</f>
        <v>0</v>
      </c>
      <c r="K8" s="6">
        <f t="shared" ref="K8" si="9">IF(J8&gt;365,365,J8)</f>
        <v>0</v>
      </c>
      <c r="L8" s="11">
        <f t="shared" si="6"/>
        <v>3324</v>
      </c>
      <c r="M8" s="10">
        <f t="shared" si="7"/>
        <v>0</v>
      </c>
      <c r="N8" s="9">
        <f t="shared" si="3"/>
        <v>0</v>
      </c>
    </row>
    <row r="9" spans="2:14">
      <c r="B9" s="5">
        <v>5</v>
      </c>
      <c r="C9" s="5" t="s">
        <v>12</v>
      </c>
      <c r="D9" s="6">
        <v>38475</v>
      </c>
      <c r="E9" s="12">
        <v>40441</v>
      </c>
      <c r="F9" s="8">
        <f t="shared" si="0"/>
        <v>1288</v>
      </c>
      <c r="G9" s="6">
        <v>6553</v>
      </c>
      <c r="H9" s="5">
        <f t="shared" si="4"/>
        <v>1095</v>
      </c>
      <c r="I9" s="7">
        <f t="shared" si="1"/>
        <v>41536</v>
      </c>
      <c r="J9" s="6">
        <f t="shared" si="5"/>
        <v>0</v>
      </c>
      <c r="K9" s="6">
        <f t="shared" si="2"/>
        <v>0</v>
      </c>
      <c r="L9" s="11">
        <f t="shared" si="6"/>
        <v>6553</v>
      </c>
      <c r="M9" s="10">
        <f t="shared" si="7"/>
        <v>0</v>
      </c>
      <c r="N9" s="9">
        <f t="shared" si="3"/>
        <v>0</v>
      </c>
    </row>
    <row r="10" spans="2:14">
      <c r="B10" s="5">
        <v>6</v>
      </c>
      <c r="C10" s="5" t="s">
        <v>12</v>
      </c>
      <c r="D10" s="6">
        <v>25376</v>
      </c>
      <c r="E10" s="12">
        <v>40441</v>
      </c>
      <c r="F10" s="8">
        <f t="shared" si="0"/>
        <v>1288</v>
      </c>
      <c r="G10" s="6">
        <v>4322</v>
      </c>
      <c r="H10" s="5">
        <f t="shared" si="4"/>
        <v>1095</v>
      </c>
      <c r="I10" s="7">
        <f t="shared" si="1"/>
        <v>41536</v>
      </c>
      <c r="J10" s="6">
        <f t="shared" si="5"/>
        <v>0</v>
      </c>
      <c r="K10" s="6">
        <f t="shared" si="2"/>
        <v>0</v>
      </c>
      <c r="L10" s="11">
        <f t="shared" si="6"/>
        <v>4322</v>
      </c>
      <c r="M10" s="10">
        <f t="shared" si="7"/>
        <v>0</v>
      </c>
      <c r="N10" s="9">
        <f t="shared" si="3"/>
        <v>0</v>
      </c>
    </row>
    <row r="11" spans="2:14">
      <c r="B11" s="5">
        <v>7</v>
      </c>
      <c r="C11" s="5" t="s">
        <v>12</v>
      </c>
      <c r="D11" s="6">
        <v>4946</v>
      </c>
      <c r="E11" s="12">
        <v>41374</v>
      </c>
      <c r="F11" s="8">
        <f t="shared" si="0"/>
        <v>355</v>
      </c>
      <c r="G11" s="6">
        <v>3016</v>
      </c>
      <c r="H11" s="5">
        <f t="shared" si="4"/>
        <v>1095</v>
      </c>
      <c r="I11" s="7">
        <f t="shared" si="1"/>
        <v>42469</v>
      </c>
      <c r="J11" s="6">
        <f t="shared" si="5"/>
        <v>740</v>
      </c>
      <c r="K11" s="6">
        <f t="shared" si="2"/>
        <v>365</v>
      </c>
      <c r="L11" s="11">
        <f t="shared" si="6"/>
        <v>0</v>
      </c>
      <c r="M11" s="10">
        <f>ROUND(IF(ISERROR(G11/J11*K11),0,(G11/J11*K11)),0)</f>
        <v>1488</v>
      </c>
      <c r="N11" s="9">
        <f t="shared" si="3"/>
        <v>1528</v>
      </c>
    </row>
    <row r="12" spans="2:14">
      <c r="B12" s="5">
        <v>8</v>
      </c>
      <c r="C12" s="5" t="s">
        <v>12</v>
      </c>
      <c r="D12" s="6">
        <v>29190</v>
      </c>
      <c r="E12" s="12">
        <v>41417</v>
      </c>
      <c r="F12" s="8">
        <f t="shared" si="0"/>
        <v>312</v>
      </c>
      <c r="G12" s="6">
        <v>19177</v>
      </c>
      <c r="H12" s="5">
        <f t="shared" si="4"/>
        <v>1095</v>
      </c>
      <c r="I12" s="7">
        <f t="shared" si="1"/>
        <v>42512</v>
      </c>
      <c r="J12" s="6">
        <f t="shared" si="5"/>
        <v>783</v>
      </c>
      <c r="K12" s="6">
        <f>IF(J12&gt;365,365,J12)</f>
        <v>365</v>
      </c>
      <c r="L12" s="11">
        <f t="shared" si="6"/>
        <v>0</v>
      </c>
      <c r="M12" s="10">
        <f t="shared" si="7"/>
        <v>8939</v>
      </c>
      <c r="N12" s="9">
        <f t="shared" si="3"/>
        <v>10238</v>
      </c>
    </row>
    <row r="13" spans="2:14">
      <c r="B13" s="5">
        <v>9</v>
      </c>
      <c r="C13" s="5" t="s">
        <v>12</v>
      </c>
      <c r="D13" s="6">
        <v>21525</v>
      </c>
      <c r="E13" s="12">
        <v>41907</v>
      </c>
      <c r="F13" s="8">
        <f t="shared" si="0"/>
        <v>0</v>
      </c>
      <c r="G13" s="6">
        <v>37600</v>
      </c>
      <c r="H13" s="5">
        <f t="shared" si="4"/>
        <v>1095</v>
      </c>
      <c r="I13" s="7">
        <f t="shared" si="1"/>
        <v>43002</v>
      </c>
      <c r="J13" s="6">
        <f t="shared" si="5"/>
        <v>1273</v>
      </c>
      <c r="K13" s="6">
        <f t="shared" ref="K13:K34" si="10">IF(J13&gt;365,365,J13)</f>
        <v>365</v>
      </c>
      <c r="L13" s="11">
        <f t="shared" si="6"/>
        <v>0</v>
      </c>
      <c r="M13" s="10">
        <f t="shared" si="7"/>
        <v>10781</v>
      </c>
      <c r="N13" s="10">
        <f t="shared" si="3"/>
        <v>26819</v>
      </c>
    </row>
    <row r="14" spans="2:14">
      <c r="B14" s="5">
        <v>10</v>
      </c>
      <c r="C14" s="5" t="s">
        <v>18</v>
      </c>
      <c r="D14" s="6">
        <v>32124</v>
      </c>
      <c r="E14" s="12">
        <v>39539</v>
      </c>
      <c r="F14" s="8">
        <f t="shared" si="0"/>
        <v>2190</v>
      </c>
      <c r="G14" s="6">
        <v>10505</v>
      </c>
      <c r="H14" s="5">
        <f t="shared" si="4"/>
        <v>1095</v>
      </c>
      <c r="I14" s="7">
        <f t="shared" si="1"/>
        <v>40634</v>
      </c>
      <c r="J14" s="6">
        <f t="shared" ref="J14" si="11">IF(I14-$F$3&gt;0,I14-$F$3,0)</f>
        <v>0</v>
      </c>
      <c r="K14" s="6">
        <f t="shared" ref="K14" si="12">IF(J14&gt;365,365,J14)</f>
        <v>0</v>
      </c>
      <c r="L14" s="11">
        <f t="shared" si="6"/>
        <v>10505</v>
      </c>
      <c r="M14" s="10">
        <f t="shared" si="7"/>
        <v>0</v>
      </c>
      <c r="N14" s="10">
        <f t="shared" ref="N14" si="13">G14-L14-M14</f>
        <v>0</v>
      </c>
    </row>
    <row r="15" spans="2:14">
      <c r="B15" s="5">
        <v>11</v>
      </c>
      <c r="C15" s="5" t="s">
        <v>18</v>
      </c>
      <c r="D15" s="6">
        <v>34956</v>
      </c>
      <c r="E15" s="12">
        <v>40445</v>
      </c>
      <c r="F15" s="8">
        <f t="shared" ref="F15:F16" si="14">IF($F$3-E15&gt;0,$F$3-E15,0)</f>
        <v>1284</v>
      </c>
      <c r="G15" s="6">
        <v>17404</v>
      </c>
      <c r="H15" s="5">
        <f t="shared" si="4"/>
        <v>1095</v>
      </c>
      <c r="I15" s="7">
        <f t="shared" ref="I15:I16" si="15">E15+H15</f>
        <v>41540</v>
      </c>
      <c r="J15" s="6">
        <f t="shared" ref="J15:J16" si="16">IF(I15-$F$3&gt;0,I15-$F$3,0)</f>
        <v>0</v>
      </c>
      <c r="K15" s="6">
        <f t="shared" ref="K15:K16" si="17">IF(J15&gt;365,365,J15)</f>
        <v>0</v>
      </c>
      <c r="L15" s="11">
        <f t="shared" si="6"/>
        <v>17404</v>
      </c>
      <c r="M15" s="10">
        <f t="shared" si="7"/>
        <v>0</v>
      </c>
      <c r="N15" s="10">
        <f t="shared" ref="N15:N16" si="18">G15-L15-M15</f>
        <v>0</v>
      </c>
    </row>
    <row r="16" spans="2:14">
      <c r="B16" s="5">
        <v>12</v>
      </c>
      <c r="C16" s="5" t="s">
        <v>18</v>
      </c>
      <c r="D16" s="6">
        <v>23800</v>
      </c>
      <c r="E16" s="12">
        <v>40894</v>
      </c>
      <c r="F16" s="8">
        <f t="shared" si="14"/>
        <v>835</v>
      </c>
      <c r="G16" s="6">
        <v>15133</v>
      </c>
      <c r="H16" s="5">
        <f t="shared" si="4"/>
        <v>1095</v>
      </c>
      <c r="I16" s="7">
        <f t="shared" si="15"/>
        <v>41989</v>
      </c>
      <c r="J16" s="6">
        <f t="shared" si="16"/>
        <v>260</v>
      </c>
      <c r="K16" s="6">
        <f t="shared" si="17"/>
        <v>260</v>
      </c>
      <c r="L16" s="11">
        <f t="shared" si="6"/>
        <v>0</v>
      </c>
      <c r="M16" s="10">
        <f t="shared" si="7"/>
        <v>15133</v>
      </c>
      <c r="N16" s="10">
        <f t="shared" si="18"/>
        <v>0</v>
      </c>
    </row>
    <row r="17" spans="2:14">
      <c r="B17" s="5">
        <v>13</v>
      </c>
      <c r="C17" s="5" t="s">
        <v>14</v>
      </c>
      <c r="D17" s="6">
        <v>135188</v>
      </c>
      <c r="E17" s="12">
        <v>39539</v>
      </c>
      <c r="F17" s="8">
        <f t="shared" ref="F17:F25" si="19">IF($F$3-E17&gt;0,$F$3-E17,0)</f>
        <v>2190</v>
      </c>
      <c r="G17" s="6">
        <v>55050</v>
      </c>
      <c r="H17" s="5">
        <f>5*365</f>
        <v>1825</v>
      </c>
      <c r="I17" s="7">
        <f t="shared" ref="I17:I25" si="20">E17+H17</f>
        <v>41364</v>
      </c>
      <c r="J17" s="6">
        <f t="shared" si="5"/>
        <v>0</v>
      </c>
      <c r="K17" s="6">
        <f t="shared" si="10"/>
        <v>0</v>
      </c>
      <c r="L17" s="11">
        <f t="shared" si="6"/>
        <v>55050</v>
      </c>
      <c r="M17" s="10">
        <f t="shared" si="7"/>
        <v>0</v>
      </c>
      <c r="N17" s="10">
        <f t="shared" si="3"/>
        <v>0</v>
      </c>
    </row>
    <row r="18" spans="2:14">
      <c r="B18" s="5">
        <v>14</v>
      </c>
      <c r="C18" s="5" t="s">
        <v>14</v>
      </c>
      <c r="D18" s="6">
        <v>18500</v>
      </c>
      <c r="E18" s="12">
        <v>40378</v>
      </c>
      <c r="F18" s="8">
        <f t="shared" si="19"/>
        <v>1351</v>
      </c>
      <c r="G18" s="6">
        <v>10653</v>
      </c>
      <c r="H18" s="5">
        <f>5*365</f>
        <v>1825</v>
      </c>
      <c r="I18" s="7">
        <f t="shared" si="20"/>
        <v>42203</v>
      </c>
      <c r="J18" s="6">
        <f t="shared" si="5"/>
        <v>474</v>
      </c>
      <c r="K18" s="6">
        <f t="shared" si="10"/>
        <v>365</v>
      </c>
      <c r="L18" s="11">
        <f t="shared" si="6"/>
        <v>0</v>
      </c>
      <c r="M18" s="10">
        <f t="shared" si="7"/>
        <v>8203</v>
      </c>
      <c r="N18" s="10">
        <f t="shared" si="3"/>
        <v>2450</v>
      </c>
    </row>
    <row r="19" spans="2:14">
      <c r="B19" s="5">
        <v>15</v>
      </c>
      <c r="C19" s="5" t="s">
        <v>14</v>
      </c>
      <c r="D19" s="6">
        <v>41500</v>
      </c>
      <c r="E19" s="12">
        <v>41027</v>
      </c>
      <c r="F19" s="8">
        <f t="shared" si="19"/>
        <v>702</v>
      </c>
      <c r="G19" s="6">
        <v>31125</v>
      </c>
      <c r="H19" s="5">
        <f>5*365</f>
        <v>1825</v>
      </c>
      <c r="I19" s="7">
        <f t="shared" si="20"/>
        <v>42852</v>
      </c>
      <c r="J19" s="6">
        <f t="shared" si="5"/>
        <v>1123</v>
      </c>
      <c r="K19" s="6">
        <f t="shared" si="10"/>
        <v>365</v>
      </c>
      <c r="L19" s="11">
        <f t="shared" si="6"/>
        <v>0</v>
      </c>
      <c r="M19" s="10">
        <f t="shared" si="7"/>
        <v>10116</v>
      </c>
      <c r="N19" s="10">
        <f t="shared" si="3"/>
        <v>21009</v>
      </c>
    </row>
    <row r="20" spans="2:14">
      <c r="B20" s="5">
        <v>16</v>
      </c>
      <c r="C20" s="5" t="s">
        <v>14</v>
      </c>
      <c r="D20" s="6">
        <v>37600</v>
      </c>
      <c r="E20" s="12">
        <v>41774</v>
      </c>
      <c r="F20" s="8">
        <f t="shared" si="19"/>
        <v>0</v>
      </c>
      <c r="G20" s="6">
        <v>21525</v>
      </c>
      <c r="H20" s="5">
        <f>5*365</f>
        <v>1825</v>
      </c>
      <c r="I20" s="7">
        <f t="shared" si="20"/>
        <v>43599</v>
      </c>
      <c r="J20" s="6">
        <f t="shared" si="5"/>
        <v>1870</v>
      </c>
      <c r="K20" s="6">
        <f t="shared" si="10"/>
        <v>365</v>
      </c>
      <c r="L20" s="11">
        <f t="shared" si="6"/>
        <v>0</v>
      </c>
      <c r="M20" s="10">
        <f t="shared" si="7"/>
        <v>4201</v>
      </c>
      <c r="N20" s="10">
        <f t="shared" si="3"/>
        <v>17324</v>
      </c>
    </row>
    <row r="21" spans="2:14">
      <c r="B21" s="5">
        <v>17</v>
      </c>
      <c r="C21" s="5" t="s">
        <v>15</v>
      </c>
      <c r="D21" s="6">
        <v>21000</v>
      </c>
      <c r="E21" s="12">
        <v>39539</v>
      </c>
      <c r="F21" s="8">
        <f t="shared" si="19"/>
        <v>2190</v>
      </c>
      <c r="G21" s="6">
        <v>6952</v>
      </c>
      <c r="H21" s="5">
        <f>5*365</f>
        <v>1825</v>
      </c>
      <c r="I21" s="7">
        <f t="shared" si="20"/>
        <v>41364</v>
      </c>
      <c r="J21" s="6">
        <f t="shared" si="5"/>
        <v>0</v>
      </c>
      <c r="K21" s="6">
        <f t="shared" si="10"/>
        <v>0</v>
      </c>
      <c r="L21" s="11">
        <f t="shared" si="6"/>
        <v>6952</v>
      </c>
      <c r="M21" s="10">
        <f t="shared" si="7"/>
        <v>0</v>
      </c>
      <c r="N21" s="10">
        <f t="shared" si="3"/>
        <v>0</v>
      </c>
    </row>
    <row r="22" spans="2:14">
      <c r="B22" s="5">
        <v>18</v>
      </c>
      <c r="C22" s="5" t="s">
        <v>16</v>
      </c>
      <c r="D22" s="6">
        <v>14370</v>
      </c>
      <c r="E22" s="12">
        <v>39539</v>
      </c>
      <c r="F22" s="8">
        <f t="shared" si="19"/>
        <v>2190</v>
      </c>
      <c r="G22" s="6">
        <v>2380</v>
      </c>
      <c r="H22" s="5">
        <f t="shared" ref="H22:H27" si="21">365*10</f>
        <v>3650</v>
      </c>
      <c r="I22" s="7">
        <f t="shared" si="20"/>
        <v>43189</v>
      </c>
      <c r="J22" s="6">
        <f t="shared" si="5"/>
        <v>1460</v>
      </c>
      <c r="K22" s="6">
        <f t="shared" si="10"/>
        <v>365</v>
      </c>
      <c r="L22" s="11">
        <f t="shared" si="6"/>
        <v>0</v>
      </c>
      <c r="M22" s="10">
        <f t="shared" si="7"/>
        <v>595</v>
      </c>
      <c r="N22" s="10">
        <f t="shared" si="3"/>
        <v>1785</v>
      </c>
    </row>
    <row r="23" spans="2:14">
      <c r="B23" s="5">
        <v>19</v>
      </c>
      <c r="C23" s="5" t="s">
        <v>17</v>
      </c>
      <c r="D23" s="6">
        <v>994539</v>
      </c>
      <c r="E23" s="12">
        <v>39539</v>
      </c>
      <c r="F23" s="8">
        <f t="shared" si="19"/>
        <v>2190</v>
      </c>
      <c r="G23" s="6">
        <v>141879</v>
      </c>
      <c r="H23" s="5">
        <f>365*8</f>
        <v>2920</v>
      </c>
      <c r="I23" s="7">
        <f t="shared" si="20"/>
        <v>42459</v>
      </c>
      <c r="J23" s="6">
        <f t="shared" si="5"/>
        <v>730</v>
      </c>
      <c r="K23" s="6">
        <f t="shared" si="10"/>
        <v>365</v>
      </c>
      <c r="L23" s="11">
        <f t="shared" si="6"/>
        <v>0</v>
      </c>
      <c r="M23" s="10">
        <f t="shared" si="7"/>
        <v>70940</v>
      </c>
      <c r="N23" s="10">
        <f t="shared" si="3"/>
        <v>70939</v>
      </c>
    </row>
    <row r="24" spans="2:14">
      <c r="B24" s="5">
        <v>20</v>
      </c>
      <c r="C24" s="5" t="s">
        <v>17</v>
      </c>
      <c r="D24" s="6">
        <v>681962</v>
      </c>
      <c r="E24" s="12">
        <v>40087</v>
      </c>
      <c r="F24" s="8">
        <f t="shared" si="19"/>
        <v>1642</v>
      </c>
      <c r="G24" s="6">
        <v>200384</v>
      </c>
      <c r="H24" s="5">
        <f>365*8</f>
        <v>2920</v>
      </c>
      <c r="I24" s="7">
        <f t="shared" si="20"/>
        <v>43007</v>
      </c>
      <c r="J24" s="6">
        <f t="shared" ref="J24:J25" si="22">IF(I24-$F$3&gt;0,I24-$F$3,0)</f>
        <v>1278</v>
      </c>
      <c r="K24" s="6">
        <f t="shared" ref="K24:K25" si="23">IF(J24&gt;365,365,J24)</f>
        <v>365</v>
      </c>
      <c r="L24" s="11">
        <f t="shared" si="6"/>
        <v>0</v>
      </c>
      <c r="M24" s="10">
        <f t="shared" ref="M24:M25" si="24">ROUND(IF(ISERROR(G24/J24*K24),0,(G24/J24*K24)),0)</f>
        <v>57230</v>
      </c>
      <c r="N24" s="10">
        <f t="shared" ref="N24:N25" si="25">G24-L24-M24</f>
        <v>143154</v>
      </c>
    </row>
    <row r="25" spans="2:14">
      <c r="B25" s="5">
        <v>21</v>
      </c>
      <c r="C25" s="5" t="s">
        <v>17</v>
      </c>
      <c r="D25" s="6">
        <v>1141235</v>
      </c>
      <c r="E25" s="12">
        <v>40653</v>
      </c>
      <c r="F25" s="8">
        <f t="shared" si="19"/>
        <v>1076</v>
      </c>
      <c r="G25" s="6">
        <v>472969</v>
      </c>
      <c r="H25" s="5">
        <f>365*8</f>
        <v>2920</v>
      </c>
      <c r="I25" s="7">
        <f t="shared" si="20"/>
        <v>43573</v>
      </c>
      <c r="J25" s="6">
        <f t="shared" si="22"/>
        <v>1844</v>
      </c>
      <c r="K25" s="6">
        <f t="shared" si="23"/>
        <v>365</v>
      </c>
      <c r="L25" s="11">
        <f t="shared" si="6"/>
        <v>0</v>
      </c>
      <c r="M25" s="10">
        <f t="shared" si="24"/>
        <v>93619</v>
      </c>
      <c r="N25" s="10">
        <f t="shared" si="25"/>
        <v>379350</v>
      </c>
    </row>
    <row r="26" spans="2:14">
      <c r="B26" s="5">
        <v>22</v>
      </c>
      <c r="C26" s="5" t="s">
        <v>13</v>
      </c>
      <c r="D26" s="6">
        <v>423116</v>
      </c>
      <c r="E26" s="12">
        <v>39539</v>
      </c>
      <c r="F26" s="8">
        <f t="shared" ref="F26:F34" si="26">IF($F$3-E26&gt;0,$F$3-E26,0)</f>
        <v>2190</v>
      </c>
      <c r="G26" s="6">
        <v>127218</v>
      </c>
      <c r="H26" s="5">
        <f t="shared" si="21"/>
        <v>3650</v>
      </c>
      <c r="I26" s="7">
        <f t="shared" ref="I26:I34" si="27">E26+H26</f>
        <v>43189</v>
      </c>
      <c r="J26" s="6">
        <f t="shared" si="5"/>
        <v>1460</v>
      </c>
      <c r="K26" s="6">
        <f t="shared" si="10"/>
        <v>365</v>
      </c>
      <c r="L26" s="11">
        <f t="shared" si="6"/>
        <v>0</v>
      </c>
      <c r="M26" s="10">
        <f t="shared" si="7"/>
        <v>31805</v>
      </c>
      <c r="N26" s="10">
        <f t="shared" si="3"/>
        <v>95413</v>
      </c>
    </row>
    <row r="27" spans="2:14">
      <c r="B27" s="5">
        <v>23</v>
      </c>
      <c r="C27" s="5" t="s">
        <v>13</v>
      </c>
      <c r="D27" s="6">
        <v>1220</v>
      </c>
      <c r="E27" s="12">
        <v>40086</v>
      </c>
      <c r="F27" s="8">
        <f t="shared" si="26"/>
        <v>1643</v>
      </c>
      <c r="G27" s="6">
        <v>499</v>
      </c>
      <c r="H27" s="5">
        <f t="shared" si="21"/>
        <v>3650</v>
      </c>
      <c r="I27" s="7">
        <f t="shared" si="27"/>
        <v>43736</v>
      </c>
      <c r="J27" s="6">
        <f t="shared" si="5"/>
        <v>2007</v>
      </c>
      <c r="K27" s="6">
        <f t="shared" si="10"/>
        <v>365</v>
      </c>
      <c r="L27" s="11">
        <f t="shared" si="6"/>
        <v>0</v>
      </c>
      <c r="M27" s="10">
        <f t="shared" si="7"/>
        <v>91</v>
      </c>
      <c r="N27" s="10">
        <f t="shared" si="3"/>
        <v>408</v>
      </c>
    </row>
    <row r="28" spans="2:14">
      <c r="B28" s="5">
        <v>24</v>
      </c>
      <c r="C28" s="5" t="s">
        <v>19</v>
      </c>
      <c r="D28" s="6">
        <v>38087</v>
      </c>
      <c r="E28" s="12">
        <v>39539</v>
      </c>
      <c r="F28" s="8">
        <f t="shared" si="26"/>
        <v>2190</v>
      </c>
      <c r="G28" s="6">
        <v>16368</v>
      </c>
      <c r="H28" s="5">
        <f>365*5</f>
        <v>1825</v>
      </c>
      <c r="I28" s="7">
        <f t="shared" si="27"/>
        <v>41364</v>
      </c>
      <c r="J28" s="6">
        <f t="shared" si="5"/>
        <v>0</v>
      </c>
      <c r="K28" s="6">
        <f t="shared" si="10"/>
        <v>0</v>
      </c>
      <c r="L28" s="11">
        <f t="shared" si="6"/>
        <v>16368</v>
      </c>
      <c r="M28" s="10">
        <f t="shared" si="7"/>
        <v>0</v>
      </c>
      <c r="N28" s="10">
        <f t="shared" si="3"/>
        <v>0</v>
      </c>
    </row>
    <row r="29" spans="2:14">
      <c r="B29" s="5">
        <v>25</v>
      </c>
      <c r="C29" s="5" t="s">
        <v>19</v>
      </c>
      <c r="D29" s="6">
        <v>9050</v>
      </c>
      <c r="E29" s="12">
        <v>39904</v>
      </c>
      <c r="F29" s="8">
        <f t="shared" si="26"/>
        <v>1825</v>
      </c>
      <c r="G29" s="6">
        <v>4280</v>
      </c>
      <c r="H29" s="5">
        <f t="shared" ref="H29:H34" si="28">365*5</f>
        <v>1825</v>
      </c>
      <c r="I29" s="7">
        <f t="shared" si="27"/>
        <v>41729</v>
      </c>
      <c r="J29" s="6">
        <f t="shared" si="5"/>
        <v>0</v>
      </c>
      <c r="K29" s="6">
        <f t="shared" si="10"/>
        <v>0</v>
      </c>
      <c r="L29" s="11">
        <f t="shared" si="6"/>
        <v>4280</v>
      </c>
      <c r="M29" s="10">
        <f t="shared" si="7"/>
        <v>0</v>
      </c>
      <c r="N29" s="10">
        <f t="shared" si="3"/>
        <v>0</v>
      </c>
    </row>
    <row r="30" spans="2:14">
      <c r="B30" s="5">
        <v>26</v>
      </c>
      <c r="C30" s="5" t="s">
        <v>19</v>
      </c>
      <c r="D30" s="6">
        <v>4900</v>
      </c>
      <c r="E30" s="12">
        <v>40273</v>
      </c>
      <c r="F30" s="8">
        <f t="shared" si="26"/>
        <v>1456</v>
      </c>
      <c r="G30" s="6">
        <v>2696</v>
      </c>
      <c r="H30" s="5">
        <f t="shared" si="28"/>
        <v>1825</v>
      </c>
      <c r="I30" s="7">
        <f t="shared" si="27"/>
        <v>42098</v>
      </c>
      <c r="J30" s="6">
        <f t="shared" si="5"/>
        <v>369</v>
      </c>
      <c r="K30" s="6">
        <f t="shared" si="10"/>
        <v>365</v>
      </c>
      <c r="L30" s="11">
        <f t="shared" si="6"/>
        <v>0</v>
      </c>
      <c r="M30" s="10">
        <f t="shared" si="7"/>
        <v>2667</v>
      </c>
      <c r="N30" s="10">
        <f t="shared" si="3"/>
        <v>29</v>
      </c>
    </row>
    <row r="31" spans="2:14">
      <c r="B31" s="5">
        <v>27</v>
      </c>
      <c r="C31" s="5" t="s">
        <v>19</v>
      </c>
      <c r="D31" s="6">
        <v>1736</v>
      </c>
      <c r="E31" s="12">
        <v>40274</v>
      </c>
      <c r="F31" s="8">
        <f t="shared" si="26"/>
        <v>1455</v>
      </c>
      <c r="G31" s="6">
        <v>956</v>
      </c>
      <c r="H31" s="5">
        <f t="shared" si="28"/>
        <v>1825</v>
      </c>
      <c r="I31" s="7">
        <f t="shared" si="27"/>
        <v>42099</v>
      </c>
      <c r="J31" s="6">
        <f t="shared" si="5"/>
        <v>370</v>
      </c>
      <c r="K31" s="6">
        <f t="shared" si="10"/>
        <v>365</v>
      </c>
      <c r="L31" s="11">
        <f t="shared" si="6"/>
        <v>0</v>
      </c>
      <c r="M31" s="10">
        <f t="shared" si="7"/>
        <v>943</v>
      </c>
      <c r="N31" s="10">
        <f t="shared" si="3"/>
        <v>13</v>
      </c>
    </row>
    <row r="32" spans="2:14">
      <c r="B32" s="5">
        <v>28</v>
      </c>
      <c r="C32" s="5" t="s">
        <v>19</v>
      </c>
      <c r="D32" s="6">
        <v>2900</v>
      </c>
      <c r="E32" s="12">
        <v>40316</v>
      </c>
      <c r="F32" s="8">
        <f t="shared" si="26"/>
        <v>1413</v>
      </c>
      <c r="G32" s="6">
        <v>1626</v>
      </c>
      <c r="H32" s="5">
        <f t="shared" si="28"/>
        <v>1825</v>
      </c>
      <c r="I32" s="7">
        <f t="shared" si="27"/>
        <v>42141</v>
      </c>
      <c r="J32" s="6">
        <f t="shared" si="5"/>
        <v>412</v>
      </c>
      <c r="K32" s="6">
        <f t="shared" si="10"/>
        <v>365</v>
      </c>
      <c r="L32" s="11">
        <f t="shared" si="6"/>
        <v>0</v>
      </c>
      <c r="M32" s="10">
        <f t="shared" si="7"/>
        <v>1441</v>
      </c>
      <c r="N32" s="10">
        <f t="shared" si="3"/>
        <v>185</v>
      </c>
    </row>
    <row r="33" spans="2:14">
      <c r="B33" s="5">
        <v>29</v>
      </c>
      <c r="C33" s="5" t="s">
        <v>19</v>
      </c>
      <c r="D33" s="6">
        <v>18400</v>
      </c>
      <c r="E33" s="12">
        <v>40420</v>
      </c>
      <c r="F33" s="8">
        <f t="shared" si="26"/>
        <v>1309</v>
      </c>
      <c r="G33" s="6">
        <v>10782</v>
      </c>
      <c r="H33" s="5">
        <f t="shared" si="28"/>
        <v>1825</v>
      </c>
      <c r="I33" s="7">
        <f t="shared" si="27"/>
        <v>42245</v>
      </c>
      <c r="J33" s="6">
        <f t="shared" si="5"/>
        <v>516</v>
      </c>
      <c r="K33" s="6">
        <f t="shared" si="10"/>
        <v>365</v>
      </c>
      <c r="L33" s="11">
        <f t="shared" si="6"/>
        <v>0</v>
      </c>
      <c r="M33" s="10">
        <f t="shared" si="7"/>
        <v>7627</v>
      </c>
      <c r="N33" s="10">
        <f t="shared" si="3"/>
        <v>3155</v>
      </c>
    </row>
    <row r="34" spans="2:14">
      <c r="B34" s="5">
        <v>30</v>
      </c>
      <c r="C34" s="5" t="s">
        <v>19</v>
      </c>
      <c r="D34" s="6">
        <v>26000</v>
      </c>
      <c r="E34" s="12">
        <v>41441</v>
      </c>
      <c r="F34" s="8">
        <f t="shared" si="26"/>
        <v>288</v>
      </c>
      <c r="G34" s="6">
        <v>23136</v>
      </c>
      <c r="H34" s="5">
        <f t="shared" si="28"/>
        <v>1825</v>
      </c>
      <c r="I34" s="7">
        <f t="shared" si="27"/>
        <v>43266</v>
      </c>
      <c r="J34" s="6">
        <f t="shared" si="5"/>
        <v>1537</v>
      </c>
      <c r="K34" s="6">
        <f t="shared" si="10"/>
        <v>365</v>
      </c>
      <c r="L34" s="11">
        <f t="shared" si="6"/>
        <v>0</v>
      </c>
      <c r="M34" s="10">
        <f t="shared" si="7"/>
        <v>5494</v>
      </c>
      <c r="N34" s="10">
        <f t="shared" si="3"/>
        <v>17642</v>
      </c>
    </row>
    <row r="35" spans="2:14">
      <c r="G35" s="13"/>
      <c r="L35" s="2"/>
      <c r="M35" s="2"/>
      <c r="N35" s="2"/>
    </row>
    <row r="36" spans="2:14">
      <c r="G36" s="13"/>
    </row>
    <row r="37" spans="2:14">
      <c r="G37" s="13"/>
    </row>
    <row r="38" spans="2:14">
      <c r="G38" s="13"/>
    </row>
  </sheetData>
  <autoFilter ref="B4:N3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7"/>
  <sheetViews>
    <sheetView showGridLines="0" tabSelected="1" topLeftCell="A2" workbookViewId="0">
      <pane xSplit="3" ySplit="3" topLeftCell="D5" activePane="bottomRight" state="frozen"/>
      <selection activeCell="A2" sqref="A2"/>
      <selection pane="topRight" activeCell="G2" sqref="G2"/>
      <selection pane="bottomLeft" activeCell="A5" sqref="A5"/>
      <selection pane="bottomRight" activeCell="H6" sqref="H6"/>
    </sheetView>
  </sheetViews>
  <sheetFormatPr defaultRowHeight="12.75"/>
  <cols>
    <col min="1" max="1" width="3" style="1" customWidth="1"/>
    <col min="2" max="2" width="4.28515625" style="1" customWidth="1"/>
    <col min="3" max="3" width="22.7109375" style="1" customWidth="1"/>
    <col min="4" max="4" width="15" style="1" bestFit="1" customWidth="1"/>
    <col min="5" max="5" width="11.28515625" style="1" customWidth="1"/>
    <col min="6" max="6" width="14.85546875" style="1" bestFit="1" customWidth="1"/>
    <col min="7" max="7" width="6.7109375" style="1" customWidth="1"/>
    <col min="8" max="8" width="15.42578125" style="1" customWidth="1"/>
    <col min="9" max="9" width="7.28515625" style="1" customWidth="1"/>
    <col min="10" max="11" width="14.5703125" style="1" bestFit="1" customWidth="1"/>
    <col min="12" max="16384" width="9.140625" style="1"/>
  </cols>
  <sheetData>
    <row r="1" spans="2:12">
      <c r="E1" s="2"/>
    </row>
    <row r="3" spans="2:12">
      <c r="H3" s="3">
        <v>42094</v>
      </c>
    </row>
    <row r="4" spans="2:12" ht="38.25">
      <c r="B4" s="4" t="s">
        <v>0</v>
      </c>
      <c r="C4" s="4" t="s">
        <v>1</v>
      </c>
      <c r="D4" s="4" t="s">
        <v>2</v>
      </c>
      <c r="E4" s="4" t="s">
        <v>3</v>
      </c>
      <c r="F4" s="4" t="s">
        <v>21</v>
      </c>
      <c r="G4" s="4" t="s">
        <v>22</v>
      </c>
      <c r="H4" s="4" t="s">
        <v>6</v>
      </c>
      <c r="I4" s="4" t="s">
        <v>8</v>
      </c>
      <c r="J4" s="4" t="s">
        <v>10</v>
      </c>
      <c r="K4" s="4" t="s">
        <v>11</v>
      </c>
    </row>
    <row r="5" spans="2:12">
      <c r="B5" s="14">
        <v>1</v>
      </c>
      <c r="C5" s="5" t="s">
        <v>23</v>
      </c>
      <c r="D5" s="6">
        <v>251000</v>
      </c>
      <c r="E5" s="12">
        <v>42065</v>
      </c>
      <c r="F5" s="6">
        <v>251000</v>
      </c>
      <c r="G5" s="5">
        <f t="shared" ref="G5:G8" si="0">15*365</f>
        <v>5475</v>
      </c>
      <c r="H5" s="7">
        <f t="shared" ref="H5:H22" si="1">E5+G5</f>
        <v>47540</v>
      </c>
      <c r="I5" s="6">
        <f>$H$3-E5</f>
        <v>29</v>
      </c>
      <c r="J5" s="10">
        <f>ROUND(IF(ISERROR(F5/G5*I5),0,(F5/G5*I5)),0)</f>
        <v>1329</v>
      </c>
      <c r="K5" s="9">
        <f t="shared" ref="K5:K22" si="2">F5-J5</f>
        <v>249671</v>
      </c>
    </row>
    <row r="6" spans="2:12">
      <c r="B6" s="14">
        <v>2</v>
      </c>
      <c r="C6" s="5" t="s">
        <v>24</v>
      </c>
      <c r="D6" s="6">
        <v>53000</v>
      </c>
      <c r="E6" s="12">
        <v>42005</v>
      </c>
      <c r="F6" s="6">
        <v>53000</v>
      </c>
      <c r="G6" s="5">
        <f t="shared" si="0"/>
        <v>5475</v>
      </c>
      <c r="H6" s="7">
        <f t="shared" si="1"/>
        <v>47480</v>
      </c>
      <c r="I6" s="6">
        <f t="shared" ref="I6:I22" si="3">$H$3-E6</f>
        <v>89</v>
      </c>
      <c r="J6" s="10">
        <f t="shared" ref="J6:J22" si="4">ROUND(IF(ISERROR(F6/G6*I6),0,(F6/G6*I6)),0)</f>
        <v>862</v>
      </c>
      <c r="K6" s="9">
        <f t="shared" si="2"/>
        <v>52138</v>
      </c>
    </row>
    <row r="7" spans="2:12">
      <c r="B7" s="14">
        <v>3</v>
      </c>
      <c r="C7" s="5" t="s">
        <v>24</v>
      </c>
      <c r="D7" s="6">
        <v>666900</v>
      </c>
      <c r="E7" s="12">
        <v>42062</v>
      </c>
      <c r="F7" s="6">
        <v>666900</v>
      </c>
      <c r="G7" s="5">
        <f t="shared" si="0"/>
        <v>5475</v>
      </c>
      <c r="H7" s="7">
        <f t="shared" si="1"/>
        <v>47537</v>
      </c>
      <c r="I7" s="6">
        <f t="shared" si="3"/>
        <v>32</v>
      </c>
      <c r="J7" s="10">
        <f t="shared" si="4"/>
        <v>3898</v>
      </c>
      <c r="K7" s="9">
        <f t="shared" si="2"/>
        <v>663002</v>
      </c>
    </row>
    <row r="8" spans="2:12">
      <c r="B8" s="14">
        <v>4</v>
      </c>
      <c r="C8" s="5" t="s">
        <v>24</v>
      </c>
      <c r="D8" s="6">
        <v>363231</v>
      </c>
      <c r="E8" s="12">
        <v>42074</v>
      </c>
      <c r="F8" s="6">
        <v>363231</v>
      </c>
      <c r="G8" s="5">
        <f t="shared" si="0"/>
        <v>5475</v>
      </c>
      <c r="H8" s="7">
        <f t="shared" si="1"/>
        <v>47549</v>
      </c>
      <c r="I8" s="6">
        <f t="shared" si="3"/>
        <v>20</v>
      </c>
      <c r="J8" s="10">
        <f t="shared" si="4"/>
        <v>1327</v>
      </c>
      <c r="K8" s="9">
        <f t="shared" si="2"/>
        <v>361904</v>
      </c>
    </row>
    <row r="9" spans="2:12">
      <c r="B9" s="14">
        <v>5</v>
      </c>
      <c r="C9" s="5" t="s">
        <v>25</v>
      </c>
      <c r="D9" s="6">
        <v>49658</v>
      </c>
      <c r="E9" s="12">
        <v>42005</v>
      </c>
      <c r="F9" s="6">
        <v>49658</v>
      </c>
      <c r="G9" s="5">
        <f t="shared" ref="G9:G10" si="5">10*365</f>
        <v>3650</v>
      </c>
      <c r="H9" s="7">
        <f t="shared" si="1"/>
        <v>45655</v>
      </c>
      <c r="I9" s="6">
        <f t="shared" si="3"/>
        <v>89</v>
      </c>
      <c r="J9" s="10">
        <f t="shared" si="4"/>
        <v>1211</v>
      </c>
      <c r="K9" s="9">
        <f t="shared" si="2"/>
        <v>48447</v>
      </c>
    </row>
    <row r="10" spans="2:12">
      <c r="B10" s="14">
        <v>6</v>
      </c>
      <c r="C10" s="5" t="s">
        <v>25</v>
      </c>
      <c r="D10" s="6">
        <v>15929</v>
      </c>
      <c r="E10" s="12">
        <v>42048</v>
      </c>
      <c r="F10" s="6">
        <v>15929</v>
      </c>
      <c r="G10" s="5">
        <f t="shared" si="5"/>
        <v>3650</v>
      </c>
      <c r="H10" s="7">
        <f t="shared" si="1"/>
        <v>45698</v>
      </c>
      <c r="I10" s="6">
        <f t="shared" si="3"/>
        <v>46</v>
      </c>
      <c r="J10" s="10">
        <f t="shared" si="4"/>
        <v>201</v>
      </c>
      <c r="K10" s="9">
        <f t="shared" si="2"/>
        <v>15728</v>
      </c>
    </row>
    <row r="11" spans="2:12">
      <c r="B11" s="14">
        <v>7</v>
      </c>
      <c r="C11" s="5" t="s">
        <v>26</v>
      </c>
      <c r="D11" s="6">
        <f>18240+11557+11833</f>
        <v>41630</v>
      </c>
      <c r="E11" s="12">
        <v>41948</v>
      </c>
      <c r="F11" s="6">
        <v>41630</v>
      </c>
      <c r="G11" s="5">
        <f t="shared" ref="G11:G16" si="6">30*365</f>
        <v>10950</v>
      </c>
      <c r="H11" s="7">
        <f t="shared" si="1"/>
        <v>52898</v>
      </c>
      <c r="I11" s="6">
        <f t="shared" si="3"/>
        <v>146</v>
      </c>
      <c r="J11" s="10">
        <f t="shared" si="4"/>
        <v>555</v>
      </c>
      <c r="K11" s="9">
        <f t="shared" si="2"/>
        <v>41075</v>
      </c>
    </row>
    <row r="12" spans="2:12">
      <c r="B12" s="14">
        <v>8</v>
      </c>
      <c r="C12" s="5" t="s">
        <v>26</v>
      </c>
      <c r="D12" s="6">
        <v>399999</v>
      </c>
      <c r="E12" s="12">
        <v>41992</v>
      </c>
      <c r="F12" s="6">
        <v>399999</v>
      </c>
      <c r="G12" s="5">
        <f t="shared" si="6"/>
        <v>10950</v>
      </c>
      <c r="H12" s="7">
        <f t="shared" si="1"/>
        <v>52942</v>
      </c>
      <c r="I12" s="6">
        <f t="shared" si="3"/>
        <v>102</v>
      </c>
      <c r="J12" s="10">
        <f t="shared" si="4"/>
        <v>3726</v>
      </c>
      <c r="K12" s="9">
        <f t="shared" si="2"/>
        <v>396273</v>
      </c>
    </row>
    <row r="13" spans="2:12">
      <c r="B13" s="14">
        <v>9</v>
      </c>
      <c r="C13" s="5" t="s">
        <v>26</v>
      </c>
      <c r="D13" s="6">
        <f>37000+77963</f>
        <v>114963</v>
      </c>
      <c r="E13" s="12">
        <v>42009</v>
      </c>
      <c r="F13" s="6">
        <v>114963</v>
      </c>
      <c r="G13" s="5">
        <f t="shared" si="6"/>
        <v>10950</v>
      </c>
      <c r="H13" s="7">
        <f t="shared" si="1"/>
        <v>52959</v>
      </c>
      <c r="I13" s="6">
        <f t="shared" si="3"/>
        <v>85</v>
      </c>
      <c r="J13" s="10">
        <f t="shared" si="4"/>
        <v>892</v>
      </c>
      <c r="K13" s="9">
        <f t="shared" si="2"/>
        <v>114071</v>
      </c>
    </row>
    <row r="14" spans="2:12">
      <c r="B14" s="14">
        <v>10</v>
      </c>
      <c r="C14" s="5" t="s">
        <v>26</v>
      </c>
      <c r="D14" s="6">
        <f>67164+683991+5670</f>
        <v>756825</v>
      </c>
      <c r="E14" s="12">
        <v>42060</v>
      </c>
      <c r="F14" s="6">
        <v>756825</v>
      </c>
      <c r="G14" s="5">
        <f t="shared" si="6"/>
        <v>10950</v>
      </c>
      <c r="H14" s="7">
        <f t="shared" si="1"/>
        <v>53010</v>
      </c>
      <c r="I14" s="6">
        <f t="shared" si="3"/>
        <v>34</v>
      </c>
      <c r="J14" s="10">
        <f t="shared" si="4"/>
        <v>2350</v>
      </c>
      <c r="K14" s="9">
        <f t="shared" si="2"/>
        <v>754475</v>
      </c>
    </row>
    <row r="15" spans="2:12">
      <c r="B15" s="14">
        <v>11</v>
      </c>
      <c r="C15" s="5" t="s">
        <v>26</v>
      </c>
      <c r="D15" s="6">
        <f>703931+12720+19460+18630+19440+15920+686821</f>
        <v>1476922</v>
      </c>
      <c r="E15" s="12">
        <v>42066</v>
      </c>
      <c r="F15" s="6">
        <v>1476922</v>
      </c>
      <c r="G15" s="5">
        <f t="shared" si="6"/>
        <v>10950</v>
      </c>
      <c r="H15" s="7">
        <f t="shared" si="1"/>
        <v>53016</v>
      </c>
      <c r="I15" s="6">
        <f t="shared" si="3"/>
        <v>28</v>
      </c>
      <c r="J15" s="10">
        <f t="shared" si="4"/>
        <v>3777</v>
      </c>
      <c r="K15" s="9">
        <f t="shared" si="2"/>
        <v>1473145</v>
      </c>
    </row>
    <row r="16" spans="2:12">
      <c r="B16" s="14">
        <v>12</v>
      </c>
      <c r="C16" s="5" t="s">
        <v>26</v>
      </c>
      <c r="D16" s="6">
        <v>662392</v>
      </c>
      <c r="E16" s="12">
        <v>42093</v>
      </c>
      <c r="F16" s="6">
        <v>662392</v>
      </c>
      <c r="G16" s="5">
        <f t="shared" si="6"/>
        <v>10950</v>
      </c>
      <c r="H16" s="7">
        <f t="shared" si="1"/>
        <v>53043</v>
      </c>
      <c r="I16" s="6">
        <f t="shared" si="3"/>
        <v>1</v>
      </c>
      <c r="J16" s="10">
        <f t="shared" si="4"/>
        <v>60</v>
      </c>
      <c r="K16" s="9">
        <f t="shared" si="2"/>
        <v>662332</v>
      </c>
      <c r="L16" s="13"/>
    </row>
    <row r="17" spans="2:11">
      <c r="B17" s="14">
        <v>13</v>
      </c>
      <c r="C17" s="5" t="s">
        <v>27</v>
      </c>
      <c r="D17" s="6">
        <v>141672</v>
      </c>
      <c r="E17" s="12">
        <v>42019</v>
      </c>
      <c r="F17" s="6">
        <v>141672</v>
      </c>
      <c r="G17" s="5">
        <f t="shared" ref="G17:G20" si="7">15*365</f>
        <v>5475</v>
      </c>
      <c r="H17" s="7">
        <f t="shared" si="1"/>
        <v>47494</v>
      </c>
      <c r="I17" s="6">
        <f t="shared" si="3"/>
        <v>75</v>
      </c>
      <c r="J17" s="10">
        <f t="shared" si="4"/>
        <v>1941</v>
      </c>
      <c r="K17" s="9">
        <f t="shared" si="2"/>
        <v>139731</v>
      </c>
    </row>
    <row r="18" spans="2:11">
      <c r="B18" s="14">
        <v>14</v>
      </c>
      <c r="C18" s="5" t="s">
        <v>27</v>
      </c>
      <c r="D18" s="6">
        <v>108484</v>
      </c>
      <c r="E18" s="12">
        <v>42063</v>
      </c>
      <c r="F18" s="6">
        <v>108484</v>
      </c>
      <c r="G18" s="5">
        <f t="shared" si="7"/>
        <v>5475</v>
      </c>
      <c r="H18" s="7">
        <f t="shared" si="1"/>
        <v>47538</v>
      </c>
      <c r="I18" s="6">
        <f t="shared" si="3"/>
        <v>31</v>
      </c>
      <c r="J18" s="10">
        <f t="shared" si="4"/>
        <v>614</v>
      </c>
      <c r="K18" s="9">
        <f t="shared" si="2"/>
        <v>107870</v>
      </c>
    </row>
    <row r="19" spans="2:11">
      <c r="B19" s="14">
        <v>15</v>
      </c>
      <c r="C19" s="5" t="s">
        <v>27</v>
      </c>
      <c r="D19" s="6">
        <v>217254</v>
      </c>
      <c r="E19" s="12">
        <v>42093</v>
      </c>
      <c r="F19" s="6">
        <v>217254</v>
      </c>
      <c r="G19" s="5">
        <f t="shared" si="7"/>
        <v>5475</v>
      </c>
      <c r="H19" s="7">
        <f t="shared" si="1"/>
        <v>47568</v>
      </c>
      <c r="I19" s="6">
        <f t="shared" si="3"/>
        <v>1</v>
      </c>
      <c r="J19" s="10">
        <f t="shared" si="4"/>
        <v>40</v>
      </c>
      <c r="K19" s="9">
        <f t="shared" si="2"/>
        <v>217214</v>
      </c>
    </row>
    <row r="20" spans="2:11">
      <c r="B20" s="14">
        <v>16</v>
      </c>
      <c r="C20" s="5" t="s">
        <v>28</v>
      </c>
      <c r="D20" s="6">
        <v>60180</v>
      </c>
      <c r="E20" s="12">
        <v>41804</v>
      </c>
      <c r="F20" s="6">
        <v>60180</v>
      </c>
      <c r="G20" s="5">
        <f t="shared" si="7"/>
        <v>5475</v>
      </c>
      <c r="H20" s="7">
        <f t="shared" si="1"/>
        <v>47279</v>
      </c>
      <c r="I20" s="6">
        <f t="shared" si="3"/>
        <v>290</v>
      </c>
      <c r="J20" s="10">
        <f t="shared" si="4"/>
        <v>3188</v>
      </c>
      <c r="K20" s="9">
        <f t="shared" si="2"/>
        <v>56992</v>
      </c>
    </row>
    <row r="21" spans="2:11">
      <c r="B21" s="14">
        <v>17</v>
      </c>
      <c r="C21" s="5" t="s">
        <v>29</v>
      </c>
      <c r="D21" s="6">
        <v>500000</v>
      </c>
      <c r="E21" s="12">
        <v>41969</v>
      </c>
      <c r="F21" s="6">
        <v>500000</v>
      </c>
      <c r="G21" s="5">
        <f>60*365</f>
        <v>21900</v>
      </c>
      <c r="H21" s="7">
        <f t="shared" si="1"/>
        <v>63869</v>
      </c>
      <c r="I21" s="6">
        <f t="shared" si="3"/>
        <v>125</v>
      </c>
      <c r="J21" s="10">
        <f t="shared" si="4"/>
        <v>2854</v>
      </c>
      <c r="K21" s="9">
        <f t="shared" si="2"/>
        <v>497146</v>
      </c>
    </row>
    <row r="22" spans="2:11">
      <c r="B22" s="14">
        <v>18</v>
      </c>
      <c r="C22" s="5" t="s">
        <v>29</v>
      </c>
      <c r="D22" s="6">
        <v>684790</v>
      </c>
      <c r="E22" s="12">
        <v>41995</v>
      </c>
      <c r="F22" s="6">
        <v>684790</v>
      </c>
      <c r="G22" s="5">
        <f>60*365</f>
        <v>21900</v>
      </c>
      <c r="H22" s="7">
        <f t="shared" si="1"/>
        <v>63895</v>
      </c>
      <c r="I22" s="6">
        <f t="shared" si="3"/>
        <v>99</v>
      </c>
      <c r="J22" s="10">
        <f t="shared" si="4"/>
        <v>3096</v>
      </c>
      <c r="K22" s="9">
        <f t="shared" si="2"/>
        <v>681694</v>
      </c>
    </row>
    <row r="23" spans="2:11" ht="15.75" customHeight="1" thickBot="1">
      <c r="B23" s="15" t="s">
        <v>30</v>
      </c>
      <c r="C23" s="16"/>
      <c r="D23" s="17">
        <f>ROUND(SUM(D5:D22),0)</f>
        <v>6564829</v>
      </c>
      <c r="E23" s="18" t="s">
        <v>31</v>
      </c>
      <c r="F23" s="17">
        <f>ROUND(SUM(F5:F22),0)</f>
        <v>6564829</v>
      </c>
      <c r="G23" s="18" t="s">
        <v>31</v>
      </c>
      <c r="H23" s="19" t="s">
        <v>31</v>
      </c>
      <c r="I23" s="18" t="s">
        <v>31</v>
      </c>
      <c r="J23" s="20">
        <f>ROUND(SUM(J5:J22),0)</f>
        <v>31921</v>
      </c>
      <c r="K23" s="20">
        <f>ROUND(SUM(K5:K22),0)</f>
        <v>6532908</v>
      </c>
    </row>
    <row r="24" spans="2:11" ht="13.5" thickTop="1">
      <c r="F24" s="13"/>
    </row>
    <row r="25" spans="2:11">
      <c r="F25" s="21"/>
    </row>
    <row r="26" spans="2:11">
      <c r="F26" s="21"/>
    </row>
    <row r="27" spans="2:11">
      <c r="F27" s="21"/>
    </row>
  </sheetData>
  <autoFilter ref="B4:K23"/>
  <mergeCells count="1">
    <mergeCell ref="B23:C23"/>
  </mergeCells>
  <pageMargins left="0.15748031496062992" right="0.16" top="0.23622047244094491" bottom="0.15748031496062992" header="0.23622047244094491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Recomputation</vt:lpstr>
      <vt:lpstr>Additions</vt:lpstr>
      <vt:lpstr>Sheet1</vt:lpstr>
    </vt:vector>
  </TitlesOfParts>
  <Manager>PIYUSH KHEMANI</Manager>
  <Company>XXXX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 Khemani</dc:creator>
  <cp:lastModifiedBy>Piyush Khemani</cp:lastModifiedBy>
  <dcterms:created xsi:type="dcterms:W3CDTF">2015-04-07T05:59:31Z</dcterms:created>
  <dcterms:modified xsi:type="dcterms:W3CDTF">2016-06-06T16:09:01Z</dcterms:modified>
  <cp:version>1.0</cp:version>
</cp:coreProperties>
</file>