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hidePivotFieldList="1" defaultThemeVersion="124226"/>
  <mc:AlternateContent xmlns:mc="http://schemas.openxmlformats.org/markup-compatibility/2006">
    <mc:Choice Requires="x15">
      <x15ac:absPath xmlns:x15ac="http://schemas.microsoft.com/office/spreadsheetml/2010/11/ac" url="\\Server-pc\h\SERVER - FILES\Forms\"/>
    </mc:Choice>
  </mc:AlternateContent>
  <bookViews>
    <workbookView xWindow="240" yWindow="105" windowWidth="20115" windowHeight="7935"/>
  </bookViews>
  <sheets>
    <sheet name="All Assets" sheetId="1" r:id="rId1"/>
    <sheet name="Useful life" sheetId="2" r:id="rId2"/>
    <sheet name="Block" sheetId="3" r:id="rId3"/>
  </sheets>
  <definedNames>
    <definedName name="_xlnm._FilterDatabase" localSheetId="0" hidden="1">'All Assets'!$A$2:$V$401</definedName>
    <definedName name="Furniture">'Useful life'!$A$102:$A$103</definedName>
  </definedNames>
  <calcPr calcId="152511"/>
</workbook>
</file>

<file path=xl/calcChain.xml><?xml version="1.0" encoding="utf-8"?>
<calcChain xmlns="http://schemas.openxmlformats.org/spreadsheetml/2006/main">
  <c r="I138" i="1" l="1"/>
  <c r="S138" i="1" s="1"/>
  <c r="T271" i="1"/>
  <c r="T270" i="1"/>
  <c r="T269" i="1"/>
  <c r="T268" i="1"/>
  <c r="T267" i="1"/>
  <c r="Q144" i="1"/>
  <c r="Q134" i="1"/>
  <c r="Q128" i="1"/>
  <c r="Q151" i="1" l="1"/>
  <c r="Q160" i="1"/>
  <c r="Q161" i="1"/>
  <c r="L103" i="1" l="1"/>
  <c r="L104" i="1"/>
  <c r="L105" i="1"/>
  <c r="L106" i="1"/>
  <c r="L107" i="1"/>
  <c r="L108" i="1"/>
  <c r="L109" i="1"/>
  <c r="L94" i="1"/>
  <c r="L91" i="1"/>
  <c r="L3" i="1" l="1"/>
  <c r="H306" i="1" l="1"/>
  <c r="H290" i="1"/>
  <c r="H277" i="1"/>
  <c r="H272" i="1"/>
  <c r="H26" i="1"/>
  <c r="H15" i="1"/>
  <c r="H261" i="1"/>
  <c r="H179" i="1"/>
  <c r="H175" i="1"/>
  <c r="H5" i="1"/>
  <c r="H396" i="1"/>
  <c r="U271" i="1" l="1"/>
  <c r="U270" i="1"/>
  <c r="U269" i="1"/>
  <c r="U268" i="1"/>
  <c r="U267" i="1"/>
  <c r="U396" i="1" l="1"/>
  <c r="T396" i="1"/>
  <c r="F396" i="1"/>
  <c r="R396" i="1"/>
  <c r="I395" i="1"/>
  <c r="S395" i="1" s="1"/>
  <c r="I394" i="1"/>
  <c r="S394" i="1" s="1"/>
  <c r="I393" i="1"/>
  <c r="S393" i="1" s="1"/>
  <c r="I392" i="1"/>
  <c r="S392" i="1" s="1"/>
  <c r="I391" i="1"/>
  <c r="S391" i="1" s="1"/>
  <c r="I390" i="1"/>
  <c r="S390" i="1" s="1"/>
  <c r="I389" i="1"/>
  <c r="S389" i="1" s="1"/>
  <c r="I388" i="1"/>
  <c r="S388" i="1" s="1"/>
  <c r="I387" i="1"/>
  <c r="S387" i="1" s="1"/>
  <c r="I386" i="1"/>
  <c r="S386" i="1" s="1"/>
  <c r="I385" i="1"/>
  <c r="S385" i="1" s="1"/>
  <c r="I384" i="1"/>
  <c r="S384" i="1" s="1"/>
  <c r="I383" i="1"/>
  <c r="S383" i="1" s="1"/>
  <c r="I382" i="1"/>
  <c r="S382" i="1" s="1"/>
  <c r="I381" i="1"/>
  <c r="S381" i="1" s="1"/>
  <c r="I380" i="1"/>
  <c r="S380" i="1" s="1"/>
  <c r="I379" i="1"/>
  <c r="S379" i="1" s="1"/>
  <c r="I378" i="1"/>
  <c r="S378" i="1" s="1"/>
  <c r="I377" i="1"/>
  <c r="S377" i="1" s="1"/>
  <c r="I376" i="1"/>
  <c r="S376" i="1" s="1"/>
  <c r="I375" i="1"/>
  <c r="S375" i="1" s="1"/>
  <c r="I374" i="1"/>
  <c r="S374" i="1" s="1"/>
  <c r="I373" i="1"/>
  <c r="S373" i="1" s="1"/>
  <c r="I372" i="1"/>
  <c r="S372" i="1" s="1"/>
  <c r="I371" i="1"/>
  <c r="S371" i="1" s="1"/>
  <c r="I370" i="1"/>
  <c r="S370" i="1" s="1"/>
  <c r="F272" i="1"/>
  <c r="F266" i="1"/>
  <c r="C266" i="1"/>
  <c r="F252" i="1"/>
  <c r="F236" i="1"/>
  <c r="F234" i="1"/>
  <c r="S396" i="1" l="1"/>
  <c r="I396" i="1"/>
  <c r="P151" i="1" l="1"/>
  <c r="I151" i="1"/>
  <c r="I178" i="1" l="1"/>
  <c r="I177" i="1"/>
  <c r="S177" i="1" s="1"/>
  <c r="T177" i="1" s="1"/>
  <c r="I95" i="1"/>
  <c r="S95" i="1" s="1"/>
  <c r="F175" i="1"/>
  <c r="I276" i="1" l="1"/>
  <c r="F369" i="1" l="1"/>
  <c r="C369" i="1"/>
  <c r="F367" i="1"/>
  <c r="C367" i="1"/>
  <c r="C290" i="1"/>
  <c r="C281" i="1"/>
  <c r="C277" i="1"/>
  <c r="C272" i="1"/>
  <c r="C255" i="1"/>
  <c r="H232" i="1"/>
  <c r="I223" i="1"/>
  <c r="I224" i="1"/>
  <c r="I225" i="1"/>
  <c r="I226" i="1"/>
  <c r="I227" i="1"/>
  <c r="I228" i="1"/>
  <c r="I229" i="1"/>
  <c r="I230" i="1"/>
  <c r="F190" i="1"/>
  <c r="C190" i="1"/>
  <c r="F188" i="1"/>
  <c r="C188" i="1"/>
  <c r="C159" i="1"/>
  <c r="F146" i="1"/>
  <c r="C146" i="1"/>
  <c r="C143" i="1"/>
  <c r="F58" i="1"/>
  <c r="C360" i="1"/>
  <c r="P359" i="1"/>
  <c r="N359" i="1"/>
  <c r="L359" i="1"/>
  <c r="K359" i="1"/>
  <c r="I359" i="1"/>
  <c r="P358" i="1"/>
  <c r="N358" i="1"/>
  <c r="L358" i="1"/>
  <c r="K358" i="1"/>
  <c r="I358" i="1"/>
  <c r="P357" i="1"/>
  <c r="N357" i="1"/>
  <c r="L357" i="1"/>
  <c r="K357" i="1"/>
  <c r="I357" i="1"/>
  <c r="P356" i="1"/>
  <c r="N356" i="1"/>
  <c r="L356" i="1"/>
  <c r="K356" i="1"/>
  <c r="I356" i="1"/>
  <c r="P354" i="1"/>
  <c r="N354" i="1"/>
  <c r="L354" i="1"/>
  <c r="K354" i="1"/>
  <c r="I354" i="1"/>
  <c r="P355" i="1"/>
  <c r="N355" i="1"/>
  <c r="L355" i="1"/>
  <c r="K355" i="1"/>
  <c r="I355" i="1"/>
  <c r="P353" i="1"/>
  <c r="N353" i="1"/>
  <c r="L353" i="1"/>
  <c r="K353" i="1"/>
  <c r="P352" i="1"/>
  <c r="N352" i="1"/>
  <c r="L352" i="1"/>
  <c r="K352" i="1"/>
  <c r="P351" i="1"/>
  <c r="N351" i="1"/>
  <c r="L351" i="1"/>
  <c r="K351" i="1"/>
  <c r="P350" i="1"/>
  <c r="N350" i="1"/>
  <c r="L350" i="1"/>
  <c r="K350" i="1"/>
  <c r="I353" i="1"/>
  <c r="I352" i="1"/>
  <c r="I351" i="1"/>
  <c r="I350" i="1"/>
  <c r="P368" i="1"/>
  <c r="P369" i="1" s="1"/>
  <c r="N368" i="1"/>
  <c r="L368" i="1"/>
  <c r="K368" i="1"/>
  <c r="I368" i="1"/>
  <c r="L364" i="1"/>
  <c r="L366" i="1"/>
  <c r="P366" i="1"/>
  <c r="P367" i="1" s="1"/>
  <c r="N366" i="1"/>
  <c r="K366" i="1"/>
  <c r="I366" i="1"/>
  <c r="C365" i="1"/>
  <c r="P364" i="1"/>
  <c r="N364" i="1"/>
  <c r="K364" i="1"/>
  <c r="I364" i="1"/>
  <c r="P363" i="1"/>
  <c r="N363" i="1"/>
  <c r="L363" i="1"/>
  <c r="K363" i="1"/>
  <c r="I363" i="1"/>
  <c r="F365" i="1"/>
  <c r="P362" i="1"/>
  <c r="N362" i="1"/>
  <c r="L362" i="1"/>
  <c r="K362" i="1"/>
  <c r="I362" i="1"/>
  <c r="P361" i="1"/>
  <c r="N361" i="1"/>
  <c r="L361" i="1"/>
  <c r="K361" i="1"/>
  <c r="I361" i="1"/>
  <c r="I369" i="1" l="1"/>
  <c r="I367" i="1"/>
  <c r="M362" i="1"/>
  <c r="M356" i="1"/>
  <c r="M359" i="1"/>
  <c r="M354" i="1"/>
  <c r="M358" i="1"/>
  <c r="S359" i="1"/>
  <c r="M355" i="1"/>
  <c r="M357" i="1"/>
  <c r="M364" i="1"/>
  <c r="M352" i="1"/>
  <c r="M350" i="1"/>
  <c r="M353" i="1"/>
  <c r="M368" i="1"/>
  <c r="M351" i="1"/>
  <c r="P365" i="1"/>
  <c r="M361" i="1"/>
  <c r="M363" i="1"/>
  <c r="I365" i="1"/>
  <c r="M366" i="1"/>
  <c r="S364" i="1"/>
  <c r="Q364" i="1" s="1"/>
  <c r="S363" i="1"/>
  <c r="Q362" i="1"/>
  <c r="S362" i="1"/>
  <c r="T364" i="1" l="1"/>
  <c r="U364" i="1" s="1"/>
  <c r="T362" i="1"/>
  <c r="Q359" i="1"/>
  <c r="Q363" i="1"/>
  <c r="U362" i="1"/>
  <c r="T363" i="1" l="1"/>
  <c r="U363" i="1" s="1"/>
  <c r="T359" i="1"/>
  <c r="U359" i="1" s="1"/>
  <c r="Q358" i="1" l="1"/>
  <c r="S358" i="1"/>
  <c r="T358" i="1" l="1"/>
  <c r="U358" i="1" s="1"/>
  <c r="Q354" i="1" l="1"/>
  <c r="S354" i="1"/>
  <c r="T354" i="1" l="1"/>
  <c r="U354" i="1" s="1"/>
  <c r="S355" i="1" l="1"/>
  <c r="Q355" i="1"/>
  <c r="T355" i="1" s="1"/>
  <c r="U355" i="1" l="1"/>
  <c r="P349" i="1" l="1"/>
  <c r="N349" i="1"/>
  <c r="L349" i="1"/>
  <c r="K349" i="1"/>
  <c r="I349" i="1"/>
  <c r="P348" i="1"/>
  <c r="N348" i="1"/>
  <c r="L348" i="1"/>
  <c r="K348" i="1"/>
  <c r="I348" i="1"/>
  <c r="P347" i="1"/>
  <c r="N347" i="1"/>
  <c r="L347" i="1"/>
  <c r="K347" i="1"/>
  <c r="I347" i="1"/>
  <c r="P346" i="1"/>
  <c r="N346" i="1"/>
  <c r="L346" i="1"/>
  <c r="K346" i="1"/>
  <c r="I346" i="1"/>
  <c r="P345" i="1"/>
  <c r="N345" i="1"/>
  <c r="L345" i="1"/>
  <c r="K345" i="1"/>
  <c r="I345" i="1"/>
  <c r="P344" i="1"/>
  <c r="N344" i="1"/>
  <c r="L344" i="1"/>
  <c r="K344" i="1"/>
  <c r="I344" i="1"/>
  <c r="P343" i="1"/>
  <c r="N343" i="1"/>
  <c r="L343" i="1"/>
  <c r="K343" i="1"/>
  <c r="I343" i="1"/>
  <c r="P342" i="1"/>
  <c r="N342" i="1"/>
  <c r="L342" i="1"/>
  <c r="K342" i="1"/>
  <c r="I342" i="1"/>
  <c r="P341" i="1"/>
  <c r="N341" i="1"/>
  <c r="L341" i="1"/>
  <c r="K341" i="1"/>
  <c r="I341" i="1"/>
  <c r="P340" i="1"/>
  <c r="N340" i="1"/>
  <c r="L340" i="1"/>
  <c r="K340" i="1"/>
  <c r="I340" i="1"/>
  <c r="P339" i="1"/>
  <c r="N339" i="1"/>
  <c r="L339" i="1"/>
  <c r="K339" i="1"/>
  <c r="I339" i="1"/>
  <c r="P338" i="1"/>
  <c r="N338" i="1"/>
  <c r="L338" i="1"/>
  <c r="K338" i="1"/>
  <c r="I338" i="1"/>
  <c r="P337" i="1"/>
  <c r="N337" i="1"/>
  <c r="L337" i="1"/>
  <c r="K337" i="1"/>
  <c r="I337" i="1"/>
  <c r="P336" i="1"/>
  <c r="N336" i="1"/>
  <c r="L336" i="1"/>
  <c r="K336" i="1"/>
  <c r="I336" i="1"/>
  <c r="P335" i="1"/>
  <c r="N335" i="1"/>
  <c r="L335" i="1"/>
  <c r="K335" i="1"/>
  <c r="I335" i="1"/>
  <c r="P334" i="1"/>
  <c r="N334" i="1"/>
  <c r="L334" i="1"/>
  <c r="K334" i="1"/>
  <c r="I334" i="1"/>
  <c r="P333" i="1"/>
  <c r="N333" i="1"/>
  <c r="L333" i="1"/>
  <c r="K333" i="1"/>
  <c r="I333" i="1"/>
  <c r="P332" i="1"/>
  <c r="N332" i="1"/>
  <c r="L332" i="1"/>
  <c r="K332" i="1"/>
  <c r="I332" i="1"/>
  <c r="P331" i="1"/>
  <c r="N331" i="1"/>
  <c r="L331" i="1"/>
  <c r="K331" i="1"/>
  <c r="I331" i="1"/>
  <c r="P330" i="1"/>
  <c r="N330" i="1"/>
  <c r="L330" i="1"/>
  <c r="K330" i="1"/>
  <c r="I330" i="1"/>
  <c r="P329" i="1"/>
  <c r="N329" i="1"/>
  <c r="L329" i="1"/>
  <c r="K329" i="1"/>
  <c r="I329" i="1"/>
  <c r="P328" i="1"/>
  <c r="N328" i="1"/>
  <c r="L328" i="1"/>
  <c r="K328" i="1"/>
  <c r="I328" i="1"/>
  <c r="P327" i="1"/>
  <c r="N327" i="1"/>
  <c r="L327" i="1"/>
  <c r="K327" i="1"/>
  <c r="I327" i="1"/>
  <c r="P326" i="1"/>
  <c r="N326" i="1"/>
  <c r="L326" i="1"/>
  <c r="K326" i="1"/>
  <c r="I326" i="1"/>
  <c r="P325" i="1"/>
  <c r="N325" i="1"/>
  <c r="L325" i="1"/>
  <c r="K325" i="1"/>
  <c r="I325" i="1"/>
  <c r="P324" i="1"/>
  <c r="N324" i="1"/>
  <c r="L324" i="1"/>
  <c r="K324" i="1"/>
  <c r="I324" i="1"/>
  <c r="P323" i="1"/>
  <c r="N323" i="1"/>
  <c r="L323" i="1"/>
  <c r="K323" i="1"/>
  <c r="I323" i="1"/>
  <c r="P322" i="1"/>
  <c r="N322" i="1"/>
  <c r="L322" i="1"/>
  <c r="K322" i="1"/>
  <c r="I322" i="1"/>
  <c r="P321" i="1"/>
  <c r="N321" i="1"/>
  <c r="L321" i="1"/>
  <c r="K321" i="1"/>
  <c r="I321" i="1"/>
  <c r="P320" i="1"/>
  <c r="N320" i="1"/>
  <c r="L320" i="1"/>
  <c r="K320" i="1"/>
  <c r="I320" i="1"/>
  <c r="P319" i="1"/>
  <c r="N319" i="1"/>
  <c r="L319" i="1"/>
  <c r="K319" i="1"/>
  <c r="I319" i="1"/>
  <c r="P318" i="1"/>
  <c r="N318" i="1"/>
  <c r="L318" i="1"/>
  <c r="K318" i="1"/>
  <c r="I318" i="1"/>
  <c r="P317" i="1"/>
  <c r="N317" i="1"/>
  <c r="L317" i="1"/>
  <c r="K317" i="1"/>
  <c r="I317" i="1"/>
  <c r="P316" i="1"/>
  <c r="N316" i="1"/>
  <c r="L316" i="1"/>
  <c r="K316" i="1"/>
  <c r="I316" i="1"/>
  <c r="P315" i="1"/>
  <c r="N315" i="1"/>
  <c r="L315" i="1"/>
  <c r="K315" i="1"/>
  <c r="I315" i="1"/>
  <c r="P314" i="1"/>
  <c r="N314" i="1"/>
  <c r="L314" i="1"/>
  <c r="K314" i="1"/>
  <c r="I314" i="1"/>
  <c r="P313" i="1"/>
  <c r="N313" i="1"/>
  <c r="L313" i="1"/>
  <c r="K313" i="1"/>
  <c r="I313" i="1"/>
  <c r="P312" i="1"/>
  <c r="N312" i="1"/>
  <c r="L312" i="1"/>
  <c r="K312" i="1"/>
  <c r="I312" i="1"/>
  <c r="P311" i="1"/>
  <c r="N311" i="1"/>
  <c r="L311" i="1"/>
  <c r="K311" i="1"/>
  <c r="I311" i="1"/>
  <c r="P310" i="1"/>
  <c r="N310" i="1"/>
  <c r="L310" i="1"/>
  <c r="K310" i="1"/>
  <c r="I310" i="1"/>
  <c r="P309" i="1"/>
  <c r="N309" i="1"/>
  <c r="L309" i="1"/>
  <c r="K309" i="1"/>
  <c r="I309" i="1"/>
  <c r="P308" i="1"/>
  <c r="N308" i="1"/>
  <c r="L308" i="1"/>
  <c r="K308" i="1"/>
  <c r="I308" i="1"/>
  <c r="F360" i="1"/>
  <c r="C306" i="1"/>
  <c r="C299" i="1"/>
  <c r="C295" i="1"/>
  <c r="C261" i="1"/>
  <c r="C252" i="1"/>
  <c r="P307" i="1"/>
  <c r="N307" i="1"/>
  <c r="L307" i="1"/>
  <c r="K307" i="1"/>
  <c r="I307" i="1"/>
  <c r="P305" i="1"/>
  <c r="N305" i="1"/>
  <c r="L305" i="1"/>
  <c r="K305" i="1"/>
  <c r="I305" i="1"/>
  <c r="I304" i="1"/>
  <c r="S304" i="1" s="1"/>
  <c r="T304" i="1" s="1"/>
  <c r="I303" i="1"/>
  <c r="S303" i="1" s="1"/>
  <c r="T303" i="1" s="1"/>
  <c r="I302" i="1"/>
  <c r="S302" i="1" s="1"/>
  <c r="T302" i="1" s="1"/>
  <c r="F306" i="1"/>
  <c r="P301" i="1"/>
  <c r="N301" i="1"/>
  <c r="L301" i="1"/>
  <c r="K301" i="1"/>
  <c r="I301" i="1"/>
  <c r="P300" i="1"/>
  <c r="N300" i="1"/>
  <c r="L300" i="1"/>
  <c r="K300" i="1"/>
  <c r="I300" i="1"/>
  <c r="F299" i="1"/>
  <c r="P298" i="1"/>
  <c r="N298" i="1"/>
  <c r="L298" i="1"/>
  <c r="K298" i="1"/>
  <c r="I298" i="1"/>
  <c r="P297" i="1"/>
  <c r="N297" i="1"/>
  <c r="L297" i="1"/>
  <c r="K297" i="1"/>
  <c r="I297" i="1"/>
  <c r="P296" i="1"/>
  <c r="N296" i="1"/>
  <c r="L296" i="1"/>
  <c r="K296" i="1"/>
  <c r="I296" i="1"/>
  <c r="P294" i="1"/>
  <c r="N294" i="1"/>
  <c r="L294" i="1"/>
  <c r="K294" i="1"/>
  <c r="I294" i="1"/>
  <c r="P293" i="1"/>
  <c r="N293" i="1"/>
  <c r="L293" i="1"/>
  <c r="K293" i="1"/>
  <c r="I293" i="1"/>
  <c r="P292" i="1"/>
  <c r="N292" i="1"/>
  <c r="L292" i="1"/>
  <c r="K292" i="1"/>
  <c r="I292" i="1"/>
  <c r="P291" i="1"/>
  <c r="N291" i="1"/>
  <c r="L291" i="1"/>
  <c r="K291" i="1"/>
  <c r="I291" i="1"/>
  <c r="F295" i="1"/>
  <c r="I289" i="1"/>
  <c r="S289" i="1" s="1"/>
  <c r="I288" i="1"/>
  <c r="S288" i="1" s="1"/>
  <c r="P287" i="1"/>
  <c r="N287" i="1"/>
  <c r="L287" i="1"/>
  <c r="K287" i="1"/>
  <c r="I287" i="1"/>
  <c r="P286" i="1"/>
  <c r="N286" i="1"/>
  <c r="L286" i="1"/>
  <c r="K286" i="1"/>
  <c r="I286" i="1"/>
  <c r="P285" i="1"/>
  <c r="N285" i="1"/>
  <c r="L285" i="1"/>
  <c r="K285" i="1"/>
  <c r="I285" i="1"/>
  <c r="P284" i="1"/>
  <c r="N284" i="1"/>
  <c r="L284" i="1"/>
  <c r="K284" i="1"/>
  <c r="I284" i="1"/>
  <c r="P283" i="1"/>
  <c r="N283" i="1"/>
  <c r="L283" i="1"/>
  <c r="K283" i="1"/>
  <c r="I283" i="1"/>
  <c r="P282" i="1"/>
  <c r="N282" i="1"/>
  <c r="L282" i="1"/>
  <c r="K282" i="1"/>
  <c r="I282" i="1"/>
  <c r="F290" i="1"/>
  <c r="I280" i="1"/>
  <c r="S280" i="1" s="1"/>
  <c r="T280" i="1" s="1"/>
  <c r="I279" i="1"/>
  <c r="S279" i="1" s="1"/>
  <c r="T279" i="1" s="1"/>
  <c r="F281" i="1"/>
  <c r="P278" i="1"/>
  <c r="P281" i="1" s="1"/>
  <c r="N278" i="1"/>
  <c r="L278" i="1"/>
  <c r="K278" i="1"/>
  <c r="I278" i="1"/>
  <c r="S276" i="1"/>
  <c r="T276" i="1" s="1"/>
  <c r="I275" i="1"/>
  <c r="S275" i="1" s="1"/>
  <c r="T275" i="1" s="1"/>
  <c r="P274" i="1"/>
  <c r="N274" i="1"/>
  <c r="L274" i="1"/>
  <c r="K274" i="1"/>
  <c r="I274" i="1"/>
  <c r="P273" i="1"/>
  <c r="N273" i="1"/>
  <c r="L273" i="1"/>
  <c r="K273" i="1"/>
  <c r="I273" i="1"/>
  <c r="F277" i="1"/>
  <c r="Q265" i="1"/>
  <c r="P265" i="1"/>
  <c r="N265" i="1"/>
  <c r="L265" i="1"/>
  <c r="K265" i="1"/>
  <c r="I265" i="1"/>
  <c r="P264" i="1"/>
  <c r="N264" i="1"/>
  <c r="L264" i="1"/>
  <c r="K264" i="1"/>
  <c r="I264" i="1"/>
  <c r="P263" i="1"/>
  <c r="N263" i="1"/>
  <c r="L263" i="1"/>
  <c r="K263" i="1"/>
  <c r="I263" i="1"/>
  <c r="P262" i="1"/>
  <c r="N262" i="1"/>
  <c r="L262" i="1"/>
  <c r="K262" i="1"/>
  <c r="I262" i="1"/>
  <c r="C232" i="1"/>
  <c r="C218" i="1"/>
  <c r="C185" i="1"/>
  <c r="C179" i="1"/>
  <c r="C175" i="1"/>
  <c r="C164" i="1"/>
  <c r="P231" i="1"/>
  <c r="N231" i="1"/>
  <c r="L231" i="1"/>
  <c r="K231" i="1"/>
  <c r="I231" i="1"/>
  <c r="S230" i="1"/>
  <c r="S229" i="1"/>
  <c r="P228" i="1"/>
  <c r="N228" i="1"/>
  <c r="L228" i="1"/>
  <c r="K228" i="1"/>
  <c r="P227" i="1"/>
  <c r="N227" i="1"/>
  <c r="L227" i="1"/>
  <c r="K227" i="1"/>
  <c r="P226" i="1"/>
  <c r="N226" i="1"/>
  <c r="L226" i="1"/>
  <c r="K226" i="1"/>
  <c r="P225" i="1"/>
  <c r="N225" i="1"/>
  <c r="L225" i="1"/>
  <c r="K225" i="1"/>
  <c r="T288" i="1" l="1"/>
  <c r="U288" i="1" s="1"/>
  <c r="T289" i="1"/>
  <c r="U289" i="1" s="1"/>
  <c r="T229" i="1"/>
  <c r="U229" i="1" s="1"/>
  <c r="T230" i="1"/>
  <c r="U230" i="1" s="1"/>
  <c r="I295" i="1"/>
  <c r="I266" i="1"/>
  <c r="I272" i="1"/>
  <c r="P272" i="1"/>
  <c r="R266" i="1"/>
  <c r="M305" i="1"/>
  <c r="M348" i="1"/>
  <c r="M321" i="1"/>
  <c r="M333" i="1"/>
  <c r="M337" i="1"/>
  <c r="M308" i="1"/>
  <c r="M324" i="1"/>
  <c r="M328" i="1"/>
  <c r="M332" i="1"/>
  <c r="M340" i="1"/>
  <c r="M301" i="1"/>
  <c r="M311" i="1"/>
  <c r="M315" i="1"/>
  <c r="M320" i="1"/>
  <c r="M331" i="1"/>
  <c r="M310" i="1"/>
  <c r="M314" i="1"/>
  <c r="M318" i="1"/>
  <c r="M342" i="1"/>
  <c r="S301" i="1"/>
  <c r="P360" i="1"/>
  <c r="M327" i="1"/>
  <c r="M330" i="1"/>
  <c r="M336" i="1"/>
  <c r="M339" i="1"/>
  <c r="M341" i="1"/>
  <c r="M345" i="1"/>
  <c r="M309" i="1"/>
  <c r="M313" i="1"/>
  <c r="M317" i="1"/>
  <c r="M323" i="1"/>
  <c r="M326" i="1"/>
  <c r="M329" i="1"/>
  <c r="M335" i="1"/>
  <c r="M344" i="1"/>
  <c r="M347" i="1"/>
  <c r="M312" i="1"/>
  <c r="M316" i="1"/>
  <c r="M319" i="1"/>
  <c r="M322" i="1"/>
  <c r="M325" i="1"/>
  <c r="M334" i="1"/>
  <c r="M338" i="1"/>
  <c r="M343" i="1"/>
  <c r="M346" i="1"/>
  <c r="M349" i="1"/>
  <c r="M307" i="1"/>
  <c r="I360" i="1"/>
  <c r="P306" i="1"/>
  <c r="P290" i="1"/>
  <c r="P299" i="1"/>
  <c r="M297" i="1"/>
  <c r="M296" i="1"/>
  <c r="Q301" i="1"/>
  <c r="M283" i="1"/>
  <c r="M287" i="1"/>
  <c r="M300" i="1"/>
  <c r="I306" i="1"/>
  <c r="M298" i="1"/>
  <c r="M273" i="1"/>
  <c r="I299" i="1"/>
  <c r="I277" i="1"/>
  <c r="P277" i="1"/>
  <c r="M265" i="1"/>
  <c r="I281" i="1"/>
  <c r="M293" i="1"/>
  <c r="M225" i="1"/>
  <c r="M226" i="1"/>
  <c r="M227" i="1"/>
  <c r="M228" i="1"/>
  <c r="M231" i="1"/>
  <c r="M274" i="1"/>
  <c r="M286" i="1"/>
  <c r="M292" i="1"/>
  <c r="P295" i="1"/>
  <c r="M263" i="1"/>
  <c r="M278" i="1"/>
  <c r="M264" i="1"/>
  <c r="I290" i="1"/>
  <c r="M282" i="1"/>
  <c r="M285" i="1"/>
  <c r="M291" i="1"/>
  <c r="M294" i="1"/>
  <c r="M284" i="1"/>
  <c r="S265" i="1"/>
  <c r="S264" i="1"/>
  <c r="Q264" i="1"/>
  <c r="S263" i="1"/>
  <c r="Q263" i="1"/>
  <c r="M262" i="1"/>
  <c r="Q262" i="1"/>
  <c r="S262" i="1"/>
  <c r="S224" i="1"/>
  <c r="T224" i="1" s="1"/>
  <c r="S223" i="1"/>
  <c r="T223" i="1" s="1"/>
  <c r="P260" i="1"/>
  <c r="N260" i="1"/>
  <c r="L260" i="1"/>
  <c r="K260" i="1"/>
  <c r="I260" i="1"/>
  <c r="I259" i="1"/>
  <c r="S259" i="1" s="1"/>
  <c r="T259" i="1" s="1"/>
  <c r="I258" i="1"/>
  <c r="I257" i="1"/>
  <c r="P256" i="1"/>
  <c r="N256" i="1"/>
  <c r="L256" i="1"/>
  <c r="K256" i="1"/>
  <c r="I256" i="1"/>
  <c r="F261" i="1"/>
  <c r="F255" i="1"/>
  <c r="P254" i="1"/>
  <c r="N254" i="1"/>
  <c r="L254" i="1"/>
  <c r="K254" i="1"/>
  <c r="I254" i="1"/>
  <c r="P253" i="1"/>
  <c r="N253" i="1"/>
  <c r="L253" i="1"/>
  <c r="K253" i="1"/>
  <c r="I253" i="1"/>
  <c r="T301" i="1" l="1"/>
  <c r="T264" i="1"/>
  <c r="T262" i="1"/>
  <c r="T263" i="1"/>
  <c r="U263" i="1" s="1"/>
  <c r="T265" i="1"/>
  <c r="U265" i="1" s="1"/>
  <c r="S266" i="1"/>
  <c r="U301" i="1"/>
  <c r="U264" i="1"/>
  <c r="P255" i="1"/>
  <c r="I261" i="1"/>
  <c r="M260" i="1"/>
  <c r="M256" i="1"/>
  <c r="R255" i="1"/>
  <c r="M254" i="1"/>
  <c r="Q254" i="1"/>
  <c r="S254" i="1"/>
  <c r="M253" i="1"/>
  <c r="S253" i="1"/>
  <c r="I255" i="1"/>
  <c r="S258" i="1"/>
  <c r="S257" i="1"/>
  <c r="T257" i="1" s="1"/>
  <c r="Q253" i="1"/>
  <c r="T253" i="1" s="1"/>
  <c r="T254" i="1" l="1"/>
  <c r="U254" i="1" s="1"/>
  <c r="T258" i="1"/>
  <c r="U258" i="1" s="1"/>
  <c r="U253" i="1"/>
  <c r="U262" i="1"/>
  <c r="U266" i="1" s="1"/>
  <c r="T266" i="1"/>
  <c r="S255" i="1"/>
  <c r="U257" i="1"/>
  <c r="U255" i="1" l="1"/>
  <c r="T255" i="1"/>
  <c r="P251" i="1" l="1"/>
  <c r="N251" i="1"/>
  <c r="L251" i="1"/>
  <c r="K251" i="1"/>
  <c r="I251" i="1"/>
  <c r="P250" i="1"/>
  <c r="N250" i="1"/>
  <c r="L250" i="1"/>
  <c r="K250" i="1"/>
  <c r="I250" i="1"/>
  <c r="P249" i="1"/>
  <c r="N249" i="1"/>
  <c r="L249" i="1"/>
  <c r="K249" i="1"/>
  <c r="I249" i="1"/>
  <c r="P248" i="1"/>
  <c r="N248" i="1"/>
  <c r="L248" i="1"/>
  <c r="K248" i="1"/>
  <c r="I248" i="1"/>
  <c r="P247" i="1"/>
  <c r="N247" i="1"/>
  <c r="L247" i="1"/>
  <c r="K247" i="1"/>
  <c r="I247" i="1"/>
  <c r="P246" i="1"/>
  <c r="N246" i="1"/>
  <c r="L246" i="1"/>
  <c r="K246" i="1"/>
  <c r="I246" i="1"/>
  <c r="P245" i="1"/>
  <c r="N245" i="1"/>
  <c r="L245" i="1"/>
  <c r="K245" i="1"/>
  <c r="I245" i="1"/>
  <c r="P244" i="1"/>
  <c r="N244" i="1"/>
  <c r="L244" i="1"/>
  <c r="K244" i="1"/>
  <c r="I244" i="1"/>
  <c r="P243" i="1"/>
  <c r="N243" i="1"/>
  <c r="L243" i="1"/>
  <c r="K243" i="1"/>
  <c r="I243" i="1"/>
  <c r="P242" i="1"/>
  <c r="N242" i="1"/>
  <c r="L242" i="1"/>
  <c r="K242" i="1"/>
  <c r="I242" i="1"/>
  <c r="P241" i="1"/>
  <c r="N241" i="1"/>
  <c r="L241" i="1"/>
  <c r="K241" i="1"/>
  <c r="I241" i="1"/>
  <c r="P240" i="1"/>
  <c r="N240" i="1"/>
  <c r="L240" i="1"/>
  <c r="K240" i="1"/>
  <c r="I240" i="1"/>
  <c r="P239" i="1"/>
  <c r="N239" i="1"/>
  <c r="L239" i="1"/>
  <c r="K239" i="1"/>
  <c r="I239" i="1"/>
  <c r="P238" i="1"/>
  <c r="N238" i="1"/>
  <c r="L238" i="1"/>
  <c r="K238" i="1"/>
  <c r="I238" i="1"/>
  <c r="P237" i="1"/>
  <c r="N237" i="1"/>
  <c r="L237" i="1"/>
  <c r="K237" i="1"/>
  <c r="I237" i="1"/>
  <c r="P235" i="1"/>
  <c r="P236" i="1" s="1"/>
  <c r="N235" i="1"/>
  <c r="L235" i="1"/>
  <c r="K235" i="1"/>
  <c r="I235" i="1"/>
  <c r="R234" i="1"/>
  <c r="P233" i="1"/>
  <c r="P234" i="1" s="1"/>
  <c r="N233" i="1"/>
  <c r="L233" i="1"/>
  <c r="K233" i="1"/>
  <c r="I233" i="1"/>
  <c r="I234" i="1" s="1"/>
  <c r="P222" i="1"/>
  <c r="N222" i="1"/>
  <c r="L222" i="1"/>
  <c r="K222" i="1"/>
  <c r="I222" i="1"/>
  <c r="F232" i="1"/>
  <c r="P221" i="1"/>
  <c r="N221" i="1"/>
  <c r="L221" i="1"/>
  <c r="K221" i="1"/>
  <c r="I221" i="1"/>
  <c r="P220" i="1"/>
  <c r="N220" i="1"/>
  <c r="L220" i="1"/>
  <c r="K220" i="1"/>
  <c r="I220" i="1"/>
  <c r="P219" i="1"/>
  <c r="N219" i="1"/>
  <c r="L219" i="1"/>
  <c r="K219" i="1"/>
  <c r="I219" i="1"/>
  <c r="P217" i="1"/>
  <c r="N217" i="1"/>
  <c r="L217" i="1"/>
  <c r="K217" i="1"/>
  <c r="I217" i="1"/>
  <c r="P216" i="1"/>
  <c r="N216" i="1"/>
  <c r="L216" i="1"/>
  <c r="K216" i="1"/>
  <c r="I216" i="1"/>
  <c r="P215" i="1"/>
  <c r="N215" i="1"/>
  <c r="L215" i="1"/>
  <c r="K215" i="1"/>
  <c r="I215" i="1"/>
  <c r="P214" i="1"/>
  <c r="N214" i="1"/>
  <c r="L214" i="1"/>
  <c r="K214" i="1"/>
  <c r="I214" i="1"/>
  <c r="P213" i="1"/>
  <c r="N213" i="1"/>
  <c r="L213" i="1"/>
  <c r="K213" i="1"/>
  <c r="P212" i="1"/>
  <c r="N212" i="1"/>
  <c r="L212" i="1"/>
  <c r="K212" i="1"/>
  <c r="I213" i="1"/>
  <c r="I212" i="1"/>
  <c r="P211" i="1"/>
  <c r="N211" i="1"/>
  <c r="L211" i="1"/>
  <c r="K211" i="1"/>
  <c r="I211" i="1"/>
  <c r="P210" i="1"/>
  <c r="N210" i="1"/>
  <c r="L210" i="1"/>
  <c r="K210" i="1"/>
  <c r="I210" i="1"/>
  <c r="P209" i="1"/>
  <c r="N209" i="1"/>
  <c r="L209" i="1"/>
  <c r="K209" i="1"/>
  <c r="I209" i="1"/>
  <c r="P208" i="1"/>
  <c r="N208" i="1"/>
  <c r="L208" i="1"/>
  <c r="K208" i="1"/>
  <c r="I208" i="1"/>
  <c r="P207" i="1"/>
  <c r="N207" i="1"/>
  <c r="L207" i="1"/>
  <c r="K207" i="1"/>
  <c r="I207" i="1"/>
  <c r="P206" i="1"/>
  <c r="N206" i="1"/>
  <c r="L206" i="1"/>
  <c r="K206" i="1"/>
  <c r="I206" i="1"/>
  <c r="P205" i="1"/>
  <c r="N205" i="1"/>
  <c r="L205" i="1"/>
  <c r="K205" i="1"/>
  <c r="I205" i="1"/>
  <c r="P204" i="1"/>
  <c r="N204" i="1"/>
  <c r="L204" i="1"/>
  <c r="K204" i="1"/>
  <c r="I204" i="1"/>
  <c r="P203" i="1"/>
  <c r="N203" i="1"/>
  <c r="L203" i="1"/>
  <c r="K203" i="1"/>
  <c r="I203" i="1"/>
  <c r="P202" i="1"/>
  <c r="N202" i="1"/>
  <c r="L202" i="1"/>
  <c r="K202" i="1"/>
  <c r="I202" i="1"/>
  <c r="P201" i="1"/>
  <c r="N201" i="1"/>
  <c r="L201" i="1"/>
  <c r="K201" i="1"/>
  <c r="I201" i="1"/>
  <c r="P200" i="1"/>
  <c r="N200" i="1"/>
  <c r="L200" i="1"/>
  <c r="K200" i="1"/>
  <c r="I200" i="1"/>
  <c r="P199" i="1"/>
  <c r="N199" i="1"/>
  <c r="L199" i="1"/>
  <c r="K199" i="1"/>
  <c r="I199" i="1"/>
  <c r="P198" i="1"/>
  <c r="N198" i="1"/>
  <c r="L198" i="1"/>
  <c r="K198" i="1"/>
  <c r="I198" i="1"/>
  <c r="P197" i="1"/>
  <c r="N197" i="1"/>
  <c r="L197" i="1"/>
  <c r="K197" i="1"/>
  <c r="I197" i="1"/>
  <c r="F218" i="1"/>
  <c r="P196" i="1"/>
  <c r="N196" i="1"/>
  <c r="L196" i="1"/>
  <c r="K196" i="1"/>
  <c r="P195" i="1"/>
  <c r="N195" i="1"/>
  <c r="L195" i="1"/>
  <c r="K195" i="1"/>
  <c r="P194" i="1"/>
  <c r="N194" i="1"/>
  <c r="L194" i="1"/>
  <c r="K194" i="1"/>
  <c r="I196" i="1"/>
  <c r="I195" i="1"/>
  <c r="I194" i="1"/>
  <c r="P193" i="1"/>
  <c r="N193" i="1"/>
  <c r="L193" i="1"/>
  <c r="K193" i="1"/>
  <c r="I193" i="1"/>
  <c r="P192" i="1"/>
  <c r="N192" i="1"/>
  <c r="L192" i="1"/>
  <c r="K192" i="1"/>
  <c r="I192" i="1"/>
  <c r="P191" i="1"/>
  <c r="N191" i="1"/>
  <c r="L191" i="1"/>
  <c r="K191" i="1"/>
  <c r="I191" i="1"/>
  <c r="P189" i="1"/>
  <c r="P190" i="1" s="1"/>
  <c r="N189" i="1"/>
  <c r="L189" i="1"/>
  <c r="K189" i="1"/>
  <c r="I189" i="1"/>
  <c r="P187" i="1"/>
  <c r="N187" i="1"/>
  <c r="L187" i="1"/>
  <c r="K187" i="1"/>
  <c r="I187" i="1"/>
  <c r="P186" i="1"/>
  <c r="N186" i="1"/>
  <c r="L186" i="1"/>
  <c r="K186" i="1"/>
  <c r="I186" i="1"/>
  <c r="F185" i="1"/>
  <c r="P184" i="1"/>
  <c r="N184" i="1"/>
  <c r="L184" i="1"/>
  <c r="K184" i="1"/>
  <c r="I184" i="1"/>
  <c r="P183" i="1"/>
  <c r="N183" i="1"/>
  <c r="L183" i="1"/>
  <c r="K183" i="1"/>
  <c r="I183" i="1"/>
  <c r="P182" i="1"/>
  <c r="N182" i="1"/>
  <c r="L182" i="1"/>
  <c r="K182" i="1"/>
  <c r="I182" i="1"/>
  <c r="P180" i="1"/>
  <c r="N180" i="1"/>
  <c r="L180" i="1"/>
  <c r="K180" i="1"/>
  <c r="I180" i="1"/>
  <c r="P178" i="1"/>
  <c r="N178" i="1"/>
  <c r="L178" i="1"/>
  <c r="K178" i="1"/>
  <c r="F179" i="1"/>
  <c r="F181" i="1" s="1"/>
  <c r="P176" i="1"/>
  <c r="N176" i="1"/>
  <c r="L176" i="1"/>
  <c r="K176" i="1"/>
  <c r="I176" i="1"/>
  <c r="I3" i="1"/>
  <c r="K3" i="1"/>
  <c r="N3" i="1"/>
  <c r="P3" i="1"/>
  <c r="I4" i="1"/>
  <c r="K4" i="1"/>
  <c r="L4" i="1"/>
  <c r="N4" i="1"/>
  <c r="P4" i="1"/>
  <c r="C5" i="1"/>
  <c r="F5" i="1"/>
  <c r="I6" i="1"/>
  <c r="K6" i="1"/>
  <c r="L6" i="1"/>
  <c r="N6" i="1"/>
  <c r="P6" i="1"/>
  <c r="I7" i="1"/>
  <c r="K7" i="1"/>
  <c r="L7" i="1"/>
  <c r="N7" i="1"/>
  <c r="P7" i="1"/>
  <c r="I8" i="1"/>
  <c r="K8" i="1"/>
  <c r="L8" i="1"/>
  <c r="N8" i="1"/>
  <c r="P8" i="1"/>
  <c r="I9" i="1"/>
  <c r="K9" i="1"/>
  <c r="L9" i="1"/>
  <c r="N9" i="1"/>
  <c r="P9" i="1"/>
  <c r="I10" i="1"/>
  <c r="K10" i="1"/>
  <c r="L10" i="1"/>
  <c r="N10" i="1"/>
  <c r="P10" i="1"/>
  <c r="I11" i="1"/>
  <c r="K11" i="1"/>
  <c r="L11" i="1"/>
  <c r="N11" i="1"/>
  <c r="P11" i="1"/>
  <c r="I12" i="1"/>
  <c r="K12" i="1"/>
  <c r="L12" i="1"/>
  <c r="N12" i="1"/>
  <c r="P12" i="1"/>
  <c r="I13" i="1"/>
  <c r="I14" i="1"/>
  <c r="S14" i="1" s="1"/>
  <c r="C15" i="1"/>
  <c r="F15" i="1"/>
  <c r="I16" i="1"/>
  <c r="K16" i="1"/>
  <c r="L16" i="1"/>
  <c r="N16" i="1"/>
  <c r="P16" i="1"/>
  <c r="I17" i="1"/>
  <c r="K17" i="1"/>
  <c r="L17" i="1"/>
  <c r="N17" i="1"/>
  <c r="P17" i="1"/>
  <c r="I18" i="1"/>
  <c r="K18" i="1"/>
  <c r="L18" i="1"/>
  <c r="N18" i="1"/>
  <c r="P18" i="1"/>
  <c r="I19" i="1"/>
  <c r="K19" i="1"/>
  <c r="L19" i="1"/>
  <c r="N19" i="1"/>
  <c r="P19" i="1"/>
  <c r="I20" i="1"/>
  <c r="K20" i="1"/>
  <c r="L20" i="1"/>
  <c r="N20" i="1"/>
  <c r="P20" i="1"/>
  <c r="I21" i="1"/>
  <c r="K21" i="1"/>
  <c r="L21" i="1"/>
  <c r="N21" i="1"/>
  <c r="P21" i="1"/>
  <c r="I22" i="1"/>
  <c r="K22" i="1"/>
  <c r="L22" i="1"/>
  <c r="N22" i="1"/>
  <c r="P22" i="1"/>
  <c r="I23" i="1"/>
  <c r="S23" i="1" s="1"/>
  <c r="T23" i="1" s="1"/>
  <c r="U23" i="1" s="1"/>
  <c r="I24" i="1"/>
  <c r="S24" i="1" s="1"/>
  <c r="T24" i="1" s="1"/>
  <c r="U24" i="1" s="1"/>
  <c r="I25" i="1"/>
  <c r="S25" i="1" s="1"/>
  <c r="T25" i="1" s="1"/>
  <c r="U25" i="1" s="1"/>
  <c r="C26" i="1"/>
  <c r="F26" i="1"/>
  <c r="I27" i="1"/>
  <c r="K27" i="1"/>
  <c r="L27" i="1"/>
  <c r="N27" i="1"/>
  <c r="P27" i="1"/>
  <c r="I28" i="1"/>
  <c r="S28" i="1" s="1"/>
  <c r="K28" i="1"/>
  <c r="L28" i="1"/>
  <c r="N28" i="1"/>
  <c r="P28" i="1"/>
  <c r="I29" i="1"/>
  <c r="S29" i="1" s="1"/>
  <c r="K29" i="1"/>
  <c r="L29" i="1"/>
  <c r="N29" i="1"/>
  <c r="P29" i="1"/>
  <c r="I30" i="1"/>
  <c r="S30" i="1" s="1"/>
  <c r="K30" i="1"/>
  <c r="L30" i="1"/>
  <c r="N30" i="1"/>
  <c r="P30" i="1"/>
  <c r="C31" i="1"/>
  <c r="F31" i="1"/>
  <c r="H31" i="1"/>
  <c r="I32" i="1"/>
  <c r="K32" i="1"/>
  <c r="L32" i="1"/>
  <c r="N32" i="1"/>
  <c r="P32" i="1"/>
  <c r="I33" i="1"/>
  <c r="K33" i="1"/>
  <c r="L33" i="1"/>
  <c r="N33" i="1"/>
  <c r="P33" i="1"/>
  <c r="I34" i="1"/>
  <c r="K34" i="1"/>
  <c r="L34" i="1"/>
  <c r="N34" i="1"/>
  <c r="P34" i="1"/>
  <c r="I35" i="1"/>
  <c r="K35" i="1"/>
  <c r="L35" i="1"/>
  <c r="N35" i="1"/>
  <c r="P35" i="1"/>
  <c r="I36" i="1"/>
  <c r="K36" i="1"/>
  <c r="L36" i="1"/>
  <c r="N36" i="1"/>
  <c r="P36" i="1"/>
  <c r="F37" i="1"/>
  <c r="K37" i="1"/>
  <c r="L37" i="1"/>
  <c r="N37" i="1"/>
  <c r="C38" i="1"/>
  <c r="H38" i="1"/>
  <c r="I39" i="1"/>
  <c r="K39" i="1"/>
  <c r="L39" i="1"/>
  <c r="N39" i="1"/>
  <c r="P39" i="1"/>
  <c r="I40" i="1"/>
  <c r="K40" i="1"/>
  <c r="L40" i="1"/>
  <c r="N40" i="1"/>
  <c r="P40" i="1"/>
  <c r="C41" i="1"/>
  <c r="F41" i="1"/>
  <c r="I42" i="1"/>
  <c r="K42" i="1"/>
  <c r="L42" i="1"/>
  <c r="N42" i="1"/>
  <c r="P42" i="1"/>
  <c r="I43" i="1"/>
  <c r="K43" i="1"/>
  <c r="L43" i="1"/>
  <c r="N43" i="1"/>
  <c r="P43" i="1"/>
  <c r="I44" i="1"/>
  <c r="K44" i="1"/>
  <c r="L44" i="1"/>
  <c r="N44" i="1"/>
  <c r="P44" i="1"/>
  <c r="I45" i="1"/>
  <c r="K45" i="1"/>
  <c r="L45" i="1"/>
  <c r="N45" i="1"/>
  <c r="P45" i="1"/>
  <c r="I46" i="1"/>
  <c r="K46" i="1"/>
  <c r="L46" i="1"/>
  <c r="N46" i="1"/>
  <c r="P46" i="1"/>
  <c r="I47" i="1"/>
  <c r="K47" i="1"/>
  <c r="L47" i="1"/>
  <c r="N47" i="1"/>
  <c r="P47" i="1"/>
  <c r="I48" i="1"/>
  <c r="K48" i="1"/>
  <c r="L48" i="1"/>
  <c r="N48" i="1"/>
  <c r="P48" i="1"/>
  <c r="I49" i="1"/>
  <c r="K49" i="1"/>
  <c r="L49" i="1"/>
  <c r="N49" i="1"/>
  <c r="P49" i="1"/>
  <c r="I50" i="1"/>
  <c r="K50" i="1"/>
  <c r="L50" i="1"/>
  <c r="N50" i="1"/>
  <c r="P50" i="1"/>
  <c r="C51" i="1"/>
  <c r="F51" i="1"/>
  <c r="I52" i="1"/>
  <c r="K52" i="1"/>
  <c r="L52" i="1"/>
  <c r="N52" i="1"/>
  <c r="P52" i="1"/>
  <c r="I53" i="1"/>
  <c r="K53" i="1"/>
  <c r="L53" i="1"/>
  <c r="N53" i="1"/>
  <c r="P53" i="1"/>
  <c r="I54" i="1"/>
  <c r="S54" i="1" s="1"/>
  <c r="K54" i="1"/>
  <c r="L54" i="1"/>
  <c r="N54" i="1"/>
  <c r="P54" i="1"/>
  <c r="I55" i="1"/>
  <c r="S55" i="1" s="1"/>
  <c r="K55" i="1"/>
  <c r="L55" i="1"/>
  <c r="N55" i="1"/>
  <c r="P55" i="1"/>
  <c r="C56" i="1"/>
  <c r="C58" i="1" s="1"/>
  <c r="I57" i="1"/>
  <c r="K57" i="1"/>
  <c r="L57" i="1"/>
  <c r="N57" i="1"/>
  <c r="P57" i="1"/>
  <c r="P58" i="1" s="1"/>
  <c r="I59" i="1"/>
  <c r="K59" i="1"/>
  <c r="L59" i="1"/>
  <c r="N59" i="1"/>
  <c r="P59" i="1"/>
  <c r="I60" i="1"/>
  <c r="K60" i="1"/>
  <c r="L60" i="1"/>
  <c r="N60" i="1"/>
  <c r="P60" i="1"/>
  <c r="I61" i="1"/>
  <c r="K61" i="1"/>
  <c r="L61" i="1"/>
  <c r="N61" i="1"/>
  <c r="P61" i="1"/>
  <c r="I62" i="1"/>
  <c r="K62" i="1"/>
  <c r="L62" i="1"/>
  <c r="N62" i="1"/>
  <c r="P62" i="1"/>
  <c r="I63" i="1"/>
  <c r="K63" i="1"/>
  <c r="L63" i="1"/>
  <c r="N63" i="1"/>
  <c r="P63" i="1"/>
  <c r="I64" i="1"/>
  <c r="K64" i="1"/>
  <c r="L64" i="1"/>
  <c r="N64" i="1"/>
  <c r="P64" i="1"/>
  <c r="I65" i="1"/>
  <c r="K65" i="1"/>
  <c r="L65" i="1"/>
  <c r="N65" i="1"/>
  <c r="P65" i="1"/>
  <c r="I66" i="1"/>
  <c r="K66" i="1"/>
  <c r="L66" i="1"/>
  <c r="N66" i="1"/>
  <c r="P66" i="1"/>
  <c r="I67" i="1"/>
  <c r="K67" i="1"/>
  <c r="L67" i="1"/>
  <c r="N67" i="1"/>
  <c r="P67" i="1"/>
  <c r="I68" i="1"/>
  <c r="K68" i="1"/>
  <c r="L68" i="1"/>
  <c r="N68" i="1"/>
  <c r="P68" i="1"/>
  <c r="I69" i="1"/>
  <c r="K69" i="1"/>
  <c r="L69" i="1"/>
  <c r="N69" i="1"/>
  <c r="P69" i="1"/>
  <c r="I70" i="1"/>
  <c r="K70" i="1"/>
  <c r="L70" i="1"/>
  <c r="N70" i="1"/>
  <c r="P70" i="1"/>
  <c r="I71" i="1"/>
  <c r="K71" i="1"/>
  <c r="L71" i="1"/>
  <c r="N71" i="1"/>
  <c r="P71" i="1"/>
  <c r="I72" i="1"/>
  <c r="K72" i="1"/>
  <c r="L72" i="1"/>
  <c r="N72" i="1"/>
  <c r="P72" i="1"/>
  <c r="I73" i="1"/>
  <c r="K73" i="1"/>
  <c r="L73" i="1"/>
  <c r="N73" i="1"/>
  <c r="P73" i="1"/>
  <c r="I74" i="1"/>
  <c r="K74" i="1"/>
  <c r="L74" i="1"/>
  <c r="N74" i="1"/>
  <c r="P74" i="1"/>
  <c r="I75" i="1"/>
  <c r="K75" i="1"/>
  <c r="L75" i="1"/>
  <c r="N75" i="1"/>
  <c r="P75" i="1"/>
  <c r="I76" i="1"/>
  <c r="K76" i="1"/>
  <c r="L76" i="1"/>
  <c r="N76" i="1"/>
  <c r="P76" i="1"/>
  <c r="C77" i="1"/>
  <c r="F77" i="1"/>
  <c r="I78" i="1"/>
  <c r="K78" i="1"/>
  <c r="L78" i="1"/>
  <c r="N78" i="1"/>
  <c r="P78" i="1"/>
  <c r="I79" i="1"/>
  <c r="K79" i="1"/>
  <c r="L79" i="1"/>
  <c r="N79" i="1"/>
  <c r="P79" i="1"/>
  <c r="I80" i="1"/>
  <c r="K80" i="1"/>
  <c r="L80" i="1"/>
  <c r="N80" i="1"/>
  <c r="P80" i="1"/>
  <c r="I81" i="1"/>
  <c r="K81" i="1"/>
  <c r="L81" i="1"/>
  <c r="N81" i="1"/>
  <c r="P81" i="1"/>
  <c r="I82" i="1"/>
  <c r="K82" i="1"/>
  <c r="L82" i="1"/>
  <c r="N82" i="1"/>
  <c r="P82" i="1"/>
  <c r="I83" i="1"/>
  <c r="K83" i="1"/>
  <c r="L83" i="1"/>
  <c r="N83" i="1"/>
  <c r="P83" i="1"/>
  <c r="I84" i="1"/>
  <c r="K84" i="1"/>
  <c r="L84" i="1"/>
  <c r="N84" i="1"/>
  <c r="P84" i="1"/>
  <c r="I85" i="1"/>
  <c r="K85" i="1"/>
  <c r="L85" i="1"/>
  <c r="N85" i="1"/>
  <c r="P85" i="1"/>
  <c r="I86" i="1"/>
  <c r="K86" i="1"/>
  <c r="L86" i="1"/>
  <c r="N86" i="1"/>
  <c r="P86" i="1"/>
  <c r="C87" i="1"/>
  <c r="F87" i="1"/>
  <c r="I88" i="1"/>
  <c r="K88" i="1"/>
  <c r="L88" i="1"/>
  <c r="N88" i="1"/>
  <c r="P88" i="1"/>
  <c r="I89" i="1"/>
  <c r="K89" i="1"/>
  <c r="L89" i="1"/>
  <c r="N89" i="1"/>
  <c r="P89" i="1"/>
  <c r="C90" i="1"/>
  <c r="F90" i="1"/>
  <c r="I91" i="1"/>
  <c r="K91" i="1"/>
  <c r="N91" i="1"/>
  <c r="P91" i="1"/>
  <c r="I92" i="1"/>
  <c r="K92" i="1"/>
  <c r="L92" i="1"/>
  <c r="N92" i="1"/>
  <c r="P92" i="1"/>
  <c r="I93" i="1"/>
  <c r="K93" i="1"/>
  <c r="L93" i="1"/>
  <c r="N93" i="1"/>
  <c r="P93" i="1"/>
  <c r="I94" i="1"/>
  <c r="K94" i="1"/>
  <c r="N94" i="1"/>
  <c r="P94" i="1"/>
  <c r="C96" i="1"/>
  <c r="F96" i="1"/>
  <c r="H96" i="1"/>
  <c r="I97" i="1"/>
  <c r="K97" i="1"/>
  <c r="L97" i="1"/>
  <c r="N97" i="1"/>
  <c r="P97" i="1"/>
  <c r="I98" i="1"/>
  <c r="K98" i="1"/>
  <c r="L98" i="1"/>
  <c r="N98" i="1"/>
  <c r="P98" i="1"/>
  <c r="I99" i="1"/>
  <c r="K99" i="1"/>
  <c r="L99" i="1"/>
  <c r="N99" i="1"/>
  <c r="P99" i="1"/>
  <c r="I100" i="1"/>
  <c r="K100" i="1"/>
  <c r="L100" i="1"/>
  <c r="N100" i="1"/>
  <c r="P100" i="1"/>
  <c r="I101" i="1"/>
  <c r="K101" i="1"/>
  <c r="L101" i="1"/>
  <c r="N101" i="1"/>
  <c r="P101" i="1"/>
  <c r="C102" i="1"/>
  <c r="F102" i="1"/>
  <c r="I103" i="1"/>
  <c r="K103" i="1"/>
  <c r="N103" i="1"/>
  <c r="P103" i="1"/>
  <c r="I104" i="1"/>
  <c r="K104" i="1"/>
  <c r="N104" i="1"/>
  <c r="P104" i="1"/>
  <c r="I105" i="1"/>
  <c r="K105" i="1"/>
  <c r="N105" i="1"/>
  <c r="P105" i="1"/>
  <c r="I106" i="1"/>
  <c r="K106" i="1"/>
  <c r="N106" i="1"/>
  <c r="P106" i="1"/>
  <c r="I107" i="1"/>
  <c r="K107" i="1"/>
  <c r="N107" i="1"/>
  <c r="P107" i="1"/>
  <c r="I108" i="1"/>
  <c r="K108" i="1"/>
  <c r="M108" i="1" s="1"/>
  <c r="N108" i="1"/>
  <c r="P108" i="1"/>
  <c r="I109" i="1"/>
  <c r="K109" i="1"/>
  <c r="N109" i="1"/>
  <c r="P109" i="1"/>
  <c r="I110" i="1"/>
  <c r="K110" i="1"/>
  <c r="L110" i="1"/>
  <c r="N110" i="1"/>
  <c r="P110" i="1"/>
  <c r="I111" i="1"/>
  <c r="K111" i="1"/>
  <c r="L111" i="1"/>
  <c r="N111" i="1"/>
  <c r="P111" i="1"/>
  <c r="I112" i="1"/>
  <c r="K112" i="1"/>
  <c r="L112" i="1"/>
  <c r="N112" i="1"/>
  <c r="P112" i="1"/>
  <c r="I113" i="1"/>
  <c r="K113" i="1"/>
  <c r="L113" i="1"/>
  <c r="N113" i="1"/>
  <c r="P113" i="1"/>
  <c r="I114" i="1"/>
  <c r="K114" i="1"/>
  <c r="L114" i="1"/>
  <c r="N114" i="1"/>
  <c r="P114" i="1"/>
  <c r="I115" i="1"/>
  <c r="K115" i="1"/>
  <c r="L115" i="1"/>
  <c r="N115" i="1"/>
  <c r="P115" i="1"/>
  <c r="I116" i="1"/>
  <c r="K116" i="1"/>
  <c r="L116" i="1"/>
  <c r="N116" i="1"/>
  <c r="P116" i="1"/>
  <c r="I117" i="1"/>
  <c r="K117" i="1"/>
  <c r="L117" i="1"/>
  <c r="N117" i="1"/>
  <c r="P117" i="1"/>
  <c r="I118" i="1"/>
  <c r="K118" i="1"/>
  <c r="L118" i="1"/>
  <c r="N118" i="1"/>
  <c r="P118" i="1"/>
  <c r="I119" i="1"/>
  <c r="K119" i="1"/>
  <c r="L119" i="1"/>
  <c r="N119" i="1"/>
  <c r="P119" i="1"/>
  <c r="I120" i="1"/>
  <c r="K120" i="1"/>
  <c r="L120" i="1"/>
  <c r="N120" i="1"/>
  <c r="P120" i="1"/>
  <c r="I121" i="1"/>
  <c r="K121" i="1"/>
  <c r="L121" i="1"/>
  <c r="N121" i="1"/>
  <c r="P121" i="1"/>
  <c r="I122" i="1"/>
  <c r="K122" i="1"/>
  <c r="L122" i="1"/>
  <c r="N122" i="1"/>
  <c r="P122" i="1"/>
  <c r="C123" i="1"/>
  <c r="F123" i="1"/>
  <c r="I124" i="1"/>
  <c r="K124" i="1"/>
  <c r="L124" i="1"/>
  <c r="N124" i="1"/>
  <c r="P124" i="1"/>
  <c r="I125" i="1"/>
  <c r="K125" i="1"/>
  <c r="L125" i="1"/>
  <c r="N125" i="1"/>
  <c r="P125" i="1"/>
  <c r="C126" i="1"/>
  <c r="F126" i="1"/>
  <c r="I127" i="1"/>
  <c r="K127" i="1"/>
  <c r="L127" i="1"/>
  <c r="N127" i="1"/>
  <c r="P127" i="1"/>
  <c r="I128" i="1"/>
  <c r="K128" i="1"/>
  <c r="L128" i="1"/>
  <c r="N128" i="1"/>
  <c r="P128" i="1"/>
  <c r="I129" i="1"/>
  <c r="K129" i="1"/>
  <c r="L129" i="1"/>
  <c r="N129" i="1"/>
  <c r="P129" i="1"/>
  <c r="I130" i="1"/>
  <c r="K130" i="1"/>
  <c r="L130" i="1"/>
  <c r="N130" i="1"/>
  <c r="P130" i="1"/>
  <c r="C131" i="1"/>
  <c r="F131" i="1"/>
  <c r="I132" i="1"/>
  <c r="K132" i="1"/>
  <c r="L132" i="1"/>
  <c r="N132" i="1"/>
  <c r="P132" i="1"/>
  <c r="I133" i="1"/>
  <c r="K133" i="1"/>
  <c r="L133" i="1"/>
  <c r="N133" i="1"/>
  <c r="P133" i="1"/>
  <c r="I134" i="1"/>
  <c r="K134" i="1"/>
  <c r="L134" i="1"/>
  <c r="N134" i="1"/>
  <c r="P134" i="1"/>
  <c r="C135" i="1"/>
  <c r="F135" i="1"/>
  <c r="I136" i="1"/>
  <c r="K136" i="1"/>
  <c r="L136" i="1"/>
  <c r="N136" i="1"/>
  <c r="P136" i="1"/>
  <c r="P137" i="1" s="1"/>
  <c r="C137" i="1"/>
  <c r="F137" i="1"/>
  <c r="K138" i="1"/>
  <c r="L138" i="1"/>
  <c r="N138" i="1"/>
  <c r="P138" i="1"/>
  <c r="P139" i="1" s="1"/>
  <c r="C139" i="1"/>
  <c r="F139" i="1"/>
  <c r="I140" i="1"/>
  <c r="K140" i="1"/>
  <c r="L140" i="1"/>
  <c r="N140" i="1"/>
  <c r="P140" i="1"/>
  <c r="I141" i="1"/>
  <c r="K141" i="1"/>
  <c r="L141" i="1"/>
  <c r="N141" i="1"/>
  <c r="P141" i="1"/>
  <c r="I142" i="1"/>
  <c r="K142" i="1"/>
  <c r="L142" i="1"/>
  <c r="N142" i="1"/>
  <c r="P142" i="1"/>
  <c r="F143" i="1"/>
  <c r="I144" i="1"/>
  <c r="I146" i="1" s="1"/>
  <c r="K144" i="1"/>
  <c r="L144" i="1"/>
  <c r="N144" i="1"/>
  <c r="P144" i="1"/>
  <c r="P146" i="1" s="1"/>
  <c r="R146" i="1"/>
  <c r="I147" i="1"/>
  <c r="K147" i="1"/>
  <c r="L147" i="1"/>
  <c r="N147" i="1"/>
  <c r="P147" i="1"/>
  <c r="I148" i="1"/>
  <c r="K148" i="1"/>
  <c r="L148" i="1"/>
  <c r="N148" i="1"/>
  <c r="P148" i="1"/>
  <c r="C149" i="1"/>
  <c r="F149" i="1"/>
  <c r="I150" i="1"/>
  <c r="K150" i="1"/>
  <c r="L150" i="1"/>
  <c r="N150" i="1"/>
  <c r="P150" i="1"/>
  <c r="S151" i="1"/>
  <c r="T151" i="1" s="1"/>
  <c r="I152" i="1"/>
  <c r="K152" i="1"/>
  <c r="L152" i="1"/>
  <c r="N152" i="1"/>
  <c r="P152" i="1"/>
  <c r="I153" i="1"/>
  <c r="K153" i="1"/>
  <c r="L153" i="1"/>
  <c r="N153" i="1"/>
  <c r="P153" i="1"/>
  <c r="C154" i="1"/>
  <c r="F154" i="1"/>
  <c r="H154" i="1"/>
  <c r="I155" i="1"/>
  <c r="K155" i="1"/>
  <c r="L155" i="1"/>
  <c r="N155" i="1"/>
  <c r="P155" i="1"/>
  <c r="I156" i="1"/>
  <c r="K156" i="1"/>
  <c r="L156" i="1"/>
  <c r="N156" i="1"/>
  <c r="P156" i="1"/>
  <c r="I157" i="1"/>
  <c r="K157" i="1"/>
  <c r="L157" i="1"/>
  <c r="N157" i="1"/>
  <c r="P157" i="1"/>
  <c r="I158" i="1"/>
  <c r="K158" i="1"/>
  <c r="L158" i="1"/>
  <c r="N158" i="1"/>
  <c r="P158" i="1"/>
  <c r="F159" i="1"/>
  <c r="I160" i="1"/>
  <c r="K160" i="1"/>
  <c r="L160" i="1"/>
  <c r="N160" i="1"/>
  <c r="P160" i="1"/>
  <c r="I161" i="1"/>
  <c r="K161" i="1"/>
  <c r="L161" i="1"/>
  <c r="N161" i="1"/>
  <c r="P161" i="1"/>
  <c r="C162" i="1"/>
  <c r="F162" i="1"/>
  <c r="F164" i="1" s="1"/>
  <c r="I163" i="1"/>
  <c r="K163" i="1"/>
  <c r="L163" i="1"/>
  <c r="N163" i="1"/>
  <c r="P163" i="1"/>
  <c r="I165" i="1"/>
  <c r="K165" i="1"/>
  <c r="L165" i="1"/>
  <c r="N165" i="1"/>
  <c r="P165" i="1"/>
  <c r="I166" i="1"/>
  <c r="K166" i="1"/>
  <c r="L166" i="1"/>
  <c r="N166" i="1"/>
  <c r="P166" i="1"/>
  <c r="I167" i="1"/>
  <c r="K167" i="1"/>
  <c r="L167" i="1"/>
  <c r="N167" i="1"/>
  <c r="P167" i="1"/>
  <c r="I168" i="1"/>
  <c r="K168" i="1"/>
  <c r="L168" i="1"/>
  <c r="N168" i="1"/>
  <c r="P168" i="1"/>
  <c r="I169" i="1"/>
  <c r="K169" i="1"/>
  <c r="L169" i="1"/>
  <c r="N169" i="1"/>
  <c r="P169" i="1"/>
  <c r="I170" i="1"/>
  <c r="K170" i="1"/>
  <c r="L170" i="1"/>
  <c r="N170" i="1"/>
  <c r="P170" i="1"/>
  <c r="I171" i="1"/>
  <c r="K171" i="1"/>
  <c r="L171" i="1"/>
  <c r="N171" i="1"/>
  <c r="P171" i="1"/>
  <c r="I172" i="1"/>
  <c r="K172" i="1"/>
  <c r="L172" i="1"/>
  <c r="N172" i="1"/>
  <c r="P172" i="1"/>
  <c r="I173" i="1"/>
  <c r="K173" i="1"/>
  <c r="L173" i="1"/>
  <c r="N173" i="1"/>
  <c r="P173" i="1"/>
  <c r="I174" i="1"/>
  <c r="K174" i="1"/>
  <c r="L174" i="1"/>
  <c r="N174" i="1"/>
  <c r="P174" i="1"/>
  <c r="S134" i="1" l="1"/>
  <c r="I137" i="1"/>
  <c r="F38" i="1"/>
  <c r="I58" i="1"/>
  <c r="I236" i="1"/>
  <c r="R139" i="1"/>
  <c r="M160" i="1"/>
  <c r="M70" i="1"/>
  <c r="Q70" i="1" s="1"/>
  <c r="M93" i="1"/>
  <c r="R102" i="1"/>
  <c r="I190" i="1"/>
  <c r="H397" i="1"/>
  <c r="F397" i="1"/>
  <c r="I5" i="1"/>
  <c r="I252" i="1"/>
  <c r="P252" i="1"/>
  <c r="I188" i="1"/>
  <c r="P188" i="1"/>
  <c r="M199" i="1"/>
  <c r="Q199" i="1" s="1"/>
  <c r="M203" i="1"/>
  <c r="Q203" i="1" s="1"/>
  <c r="M207" i="1"/>
  <c r="Q207" i="1" s="1"/>
  <c r="M140" i="1"/>
  <c r="M132" i="1"/>
  <c r="Q132" i="1" s="1"/>
  <c r="M130" i="1"/>
  <c r="M30" i="1"/>
  <c r="Q30" i="1" s="1"/>
  <c r="T30" i="1" s="1"/>
  <c r="U30" i="1" s="1"/>
  <c r="S12" i="1"/>
  <c r="S8" i="1"/>
  <c r="M182" i="1"/>
  <c r="I179" i="1"/>
  <c r="I181" i="1" s="1"/>
  <c r="P179" i="1"/>
  <c r="P181" i="1" s="1"/>
  <c r="M94" i="1"/>
  <c r="M66" i="1"/>
  <c r="Q66" i="1" s="1"/>
  <c r="M80" i="1"/>
  <c r="M78" i="1"/>
  <c r="M76" i="1"/>
  <c r="M73" i="1"/>
  <c r="M49" i="1"/>
  <c r="P31" i="1"/>
  <c r="M171" i="1"/>
  <c r="M157" i="1"/>
  <c r="M153" i="1"/>
  <c r="P149" i="1"/>
  <c r="M113" i="1"/>
  <c r="M28" i="1"/>
  <c r="Q28" i="1" s="1"/>
  <c r="T28" i="1" s="1"/>
  <c r="U28" i="1" s="1"/>
  <c r="M19" i="1"/>
  <c r="Q19" i="1" s="1"/>
  <c r="I102" i="1"/>
  <c r="I96" i="1"/>
  <c r="M83" i="1"/>
  <c r="M81" i="1"/>
  <c r="M40" i="1"/>
  <c r="M32" i="1"/>
  <c r="M150" i="1"/>
  <c r="Q150" i="1" s="1"/>
  <c r="M125" i="1"/>
  <c r="M88" i="1"/>
  <c r="M79" i="1"/>
  <c r="M75" i="1"/>
  <c r="M47" i="1"/>
  <c r="M36" i="1"/>
  <c r="M128" i="1"/>
  <c r="M118" i="1"/>
  <c r="M114" i="1"/>
  <c r="M155" i="1"/>
  <c r="M148" i="1"/>
  <c r="M111" i="1"/>
  <c r="M104" i="1"/>
  <c r="M92" i="1"/>
  <c r="M84" i="1"/>
  <c r="M68" i="1"/>
  <c r="Q68" i="1" s="1"/>
  <c r="M64" i="1"/>
  <c r="Q64" i="1" s="1"/>
  <c r="M44" i="1"/>
  <c r="M33" i="1"/>
  <c r="M20" i="1"/>
  <c r="Q20" i="1" s="1"/>
  <c r="M17" i="1"/>
  <c r="Q17" i="1" s="1"/>
  <c r="M8" i="1"/>
  <c r="Q8" i="1" s="1"/>
  <c r="M6" i="1"/>
  <c r="Q6" i="1" s="1"/>
  <c r="M180" i="1"/>
  <c r="P185" i="1"/>
  <c r="P232" i="1"/>
  <c r="M74" i="1"/>
  <c r="M62" i="1"/>
  <c r="Q62" i="1" s="1"/>
  <c r="M57" i="1"/>
  <c r="M163" i="1"/>
  <c r="P162" i="1"/>
  <c r="P164" i="1" s="1"/>
  <c r="I162" i="1"/>
  <c r="I164" i="1" s="1"/>
  <c r="P154" i="1"/>
  <c r="I154" i="1"/>
  <c r="M144" i="1"/>
  <c r="P143" i="1"/>
  <c r="M133" i="1"/>
  <c r="Q133" i="1" s="1"/>
  <c r="M127" i="1"/>
  <c r="M121" i="1"/>
  <c r="M117" i="1"/>
  <c r="S100" i="1"/>
  <c r="S98" i="1"/>
  <c r="M60" i="1"/>
  <c r="Q60" i="1" s="1"/>
  <c r="M48" i="1"/>
  <c r="P37" i="1"/>
  <c r="P38" i="1" s="1"/>
  <c r="I37" i="1"/>
  <c r="M12" i="1"/>
  <c r="Q12" i="1" s="1"/>
  <c r="M7" i="1"/>
  <c r="Q7" i="1" s="1"/>
  <c r="M198" i="1"/>
  <c r="Q198" i="1" s="1"/>
  <c r="M202" i="1"/>
  <c r="Q202" i="1" s="1"/>
  <c r="M219" i="1"/>
  <c r="M11" i="1"/>
  <c r="Q11" i="1" s="1"/>
  <c r="M212" i="1"/>
  <c r="Q212" i="1" s="1"/>
  <c r="M174" i="1"/>
  <c r="M166" i="1"/>
  <c r="M129" i="1"/>
  <c r="P126" i="1"/>
  <c r="M72" i="1"/>
  <c r="M50" i="1"/>
  <c r="M46" i="1"/>
  <c r="M4" i="1"/>
  <c r="M216" i="1"/>
  <c r="Q216" i="1" s="1"/>
  <c r="M240" i="1"/>
  <c r="M172" i="1"/>
  <c r="P159" i="1"/>
  <c r="S144" i="1"/>
  <c r="S146" i="1" s="1"/>
  <c r="M142" i="1"/>
  <c r="I139" i="1"/>
  <c r="P135" i="1"/>
  <c r="M119" i="1"/>
  <c r="M105" i="1"/>
  <c r="M89" i="1"/>
  <c r="S75" i="1"/>
  <c r="M69" i="1"/>
  <c r="Q69" i="1" s="1"/>
  <c r="M67" i="1"/>
  <c r="Q67" i="1" s="1"/>
  <c r="M61" i="1"/>
  <c r="Q61" i="1" s="1"/>
  <c r="M54" i="1"/>
  <c r="Q54" i="1" s="1"/>
  <c r="T54" i="1" s="1"/>
  <c r="U54" i="1" s="1"/>
  <c r="P56" i="1"/>
  <c r="P41" i="1"/>
  <c r="I41" i="1"/>
  <c r="P26" i="1"/>
  <c r="M211" i="1"/>
  <c r="Q211" i="1" s="1"/>
  <c r="M221" i="1"/>
  <c r="M243" i="1"/>
  <c r="M247" i="1"/>
  <c r="M173" i="1"/>
  <c r="M169" i="1"/>
  <c r="I143" i="1"/>
  <c r="M138" i="1"/>
  <c r="M136" i="1"/>
  <c r="Q136" i="1" s="1"/>
  <c r="P131" i="1"/>
  <c r="M120" i="1"/>
  <c r="M86" i="1"/>
  <c r="M82" i="1"/>
  <c r="M65" i="1"/>
  <c r="Q65" i="1" s="1"/>
  <c r="M16" i="1"/>
  <c r="Q16" i="1" s="1"/>
  <c r="M3" i="1"/>
  <c r="M213" i="1"/>
  <c r="Q213" i="1" s="1"/>
  <c r="P87" i="1"/>
  <c r="P77" i="1"/>
  <c r="S186" i="1"/>
  <c r="M220" i="1"/>
  <c r="M249" i="1"/>
  <c r="M161" i="1"/>
  <c r="M158" i="1"/>
  <c r="I149" i="1"/>
  <c r="M91" i="1"/>
  <c r="M85" i="1"/>
  <c r="M71" i="1"/>
  <c r="M63" i="1"/>
  <c r="Q63" i="1" s="1"/>
  <c r="M53" i="1"/>
  <c r="M45" i="1"/>
  <c r="M37" i="1"/>
  <c r="M27" i="1"/>
  <c r="Q27" i="1" s="1"/>
  <c r="M21" i="1"/>
  <c r="Q21" i="1" s="1"/>
  <c r="M10" i="1"/>
  <c r="Q10" i="1" s="1"/>
  <c r="P15" i="1"/>
  <c r="S7" i="1"/>
  <c r="P5" i="1"/>
  <c r="M192" i="1"/>
  <c r="Q192" i="1" s="1"/>
  <c r="M201" i="1"/>
  <c r="Q201" i="1" s="1"/>
  <c r="M204" i="1"/>
  <c r="Q204" i="1" s="1"/>
  <c r="M208" i="1"/>
  <c r="Q208" i="1" s="1"/>
  <c r="P96" i="1"/>
  <c r="I123" i="1"/>
  <c r="P123" i="1"/>
  <c r="M42" i="1"/>
  <c r="M22" i="1"/>
  <c r="Q22" i="1" s="1"/>
  <c r="M176" i="1"/>
  <c r="M183" i="1"/>
  <c r="M187" i="1"/>
  <c r="Q187" i="1" s="1"/>
  <c r="M193" i="1"/>
  <c r="Q193" i="1" s="1"/>
  <c r="M200" i="1"/>
  <c r="Q200" i="1" s="1"/>
  <c r="M205" i="1"/>
  <c r="Q205" i="1" s="1"/>
  <c r="M209" i="1"/>
  <c r="Q209" i="1" s="1"/>
  <c r="M214" i="1"/>
  <c r="Q214" i="1" s="1"/>
  <c r="P218" i="1"/>
  <c r="I232" i="1"/>
  <c r="M233" i="1"/>
  <c r="M237" i="1"/>
  <c r="M238" i="1"/>
  <c r="M244" i="1"/>
  <c r="M248" i="1"/>
  <c r="M251" i="1"/>
  <c r="M170" i="1"/>
  <c r="M167" i="1"/>
  <c r="P175" i="1"/>
  <c r="M165" i="1"/>
  <c r="M156" i="1"/>
  <c r="M147" i="1"/>
  <c r="M141" i="1"/>
  <c r="M134" i="1"/>
  <c r="I126" i="1"/>
  <c r="M115" i="1"/>
  <c r="M112" i="1"/>
  <c r="M109" i="1"/>
  <c r="M106" i="1"/>
  <c r="S101" i="1"/>
  <c r="S99" i="1"/>
  <c r="S97" i="1"/>
  <c r="P90" i="1"/>
  <c r="I87" i="1"/>
  <c r="M59" i="1"/>
  <c r="Q59" i="1" s="1"/>
  <c r="M52" i="1"/>
  <c r="M43" i="1"/>
  <c r="M35" i="1"/>
  <c r="M34" i="1"/>
  <c r="M29" i="1"/>
  <c r="Q29" i="1" s="1"/>
  <c r="T29" i="1" s="1"/>
  <c r="U29" i="1" s="1"/>
  <c r="I26" i="1"/>
  <c r="M18" i="1"/>
  <c r="Q18" i="1" s="1"/>
  <c r="S13" i="1"/>
  <c r="T13" i="1" s="1"/>
  <c r="U13" i="1" s="1"/>
  <c r="S11" i="1"/>
  <c r="M9" i="1"/>
  <c r="Q9" i="1" s="1"/>
  <c r="M184" i="1"/>
  <c r="M186" i="1"/>
  <c r="M222" i="1"/>
  <c r="M235" i="1"/>
  <c r="M239" i="1"/>
  <c r="M250" i="1"/>
  <c r="M168" i="1"/>
  <c r="M152" i="1"/>
  <c r="M124" i="1"/>
  <c r="M122" i="1"/>
  <c r="M116" i="1"/>
  <c r="M107" i="1"/>
  <c r="M99" i="1"/>
  <c r="S76" i="1"/>
  <c r="M55" i="1"/>
  <c r="Q55" i="1" s="1"/>
  <c r="T55" i="1" s="1"/>
  <c r="U55" i="1" s="1"/>
  <c r="P51" i="1"/>
  <c r="M39" i="1"/>
  <c r="S10" i="1"/>
  <c r="S9" i="1"/>
  <c r="I15" i="1"/>
  <c r="M178" i="1"/>
  <c r="I185" i="1"/>
  <c r="M189" i="1"/>
  <c r="Q189" i="1" s="1"/>
  <c r="M197" i="1"/>
  <c r="Q197" i="1" s="1"/>
  <c r="M206" i="1"/>
  <c r="Q206" i="1" s="1"/>
  <c r="M210" i="1"/>
  <c r="Q210" i="1" s="1"/>
  <c r="M217" i="1"/>
  <c r="Q217" i="1" s="1"/>
  <c r="M241" i="1"/>
  <c r="M245" i="1"/>
  <c r="M242" i="1"/>
  <c r="M246" i="1"/>
  <c r="Q233" i="1"/>
  <c r="S233" i="1"/>
  <c r="S234" i="1" s="1"/>
  <c r="M215" i="1"/>
  <c r="Q215" i="1" s="1"/>
  <c r="I218" i="1"/>
  <c r="M194" i="1"/>
  <c r="Q194" i="1" s="1"/>
  <c r="M195" i="1"/>
  <c r="Q195" i="1" s="1"/>
  <c r="M196" i="1"/>
  <c r="Q196" i="1" s="1"/>
  <c r="M191" i="1"/>
  <c r="Q191" i="1" s="1"/>
  <c r="S161" i="1"/>
  <c r="T161" i="1" s="1"/>
  <c r="S86" i="1"/>
  <c r="S160" i="1"/>
  <c r="T160" i="1" s="1"/>
  <c r="R162" i="1"/>
  <c r="S85" i="1"/>
  <c r="S80" i="1"/>
  <c r="Q80" i="1"/>
  <c r="I175" i="1"/>
  <c r="I135" i="1"/>
  <c r="M110" i="1"/>
  <c r="M101" i="1"/>
  <c r="M97" i="1"/>
  <c r="I90" i="1"/>
  <c r="S79" i="1"/>
  <c r="Q79" i="1" s="1"/>
  <c r="I159" i="1"/>
  <c r="M98" i="1"/>
  <c r="S78" i="1"/>
  <c r="Q78" i="1"/>
  <c r="S27" i="1"/>
  <c r="S31" i="1" s="1"/>
  <c r="R31" i="1"/>
  <c r="I131" i="1"/>
  <c r="P102" i="1"/>
  <c r="S82" i="1"/>
  <c r="Q82" i="1"/>
  <c r="S81" i="1"/>
  <c r="Q81" i="1"/>
  <c r="S6" i="1"/>
  <c r="R15" i="1"/>
  <c r="M103" i="1"/>
  <c r="M100" i="1"/>
  <c r="I56" i="1"/>
  <c r="I31" i="1"/>
  <c r="I77" i="1"/>
  <c r="I51" i="1"/>
  <c r="T134" i="1" l="1"/>
  <c r="U134" i="1" s="1"/>
  <c r="I38" i="1"/>
  <c r="T233" i="1"/>
  <c r="Q138" i="1"/>
  <c r="T138" i="1" s="1"/>
  <c r="S102" i="1"/>
  <c r="S139" i="1"/>
  <c r="I397" i="1"/>
  <c r="R272" i="1"/>
  <c r="S128" i="1"/>
  <c r="T128" i="1" s="1"/>
  <c r="U128" i="1" s="1"/>
  <c r="Q97" i="1"/>
  <c r="T97" i="1" s="1"/>
  <c r="U97" i="1" s="1"/>
  <c r="Q86" i="1"/>
  <c r="T86" i="1" s="1"/>
  <c r="U86" i="1" s="1"/>
  <c r="Q100" i="1"/>
  <c r="T100" i="1" s="1"/>
  <c r="U100" i="1" s="1"/>
  <c r="T12" i="1"/>
  <c r="U12" i="1" s="1"/>
  <c r="Q98" i="1"/>
  <c r="T98" i="1" s="1"/>
  <c r="U98" i="1" s="1"/>
  <c r="Q99" i="1"/>
  <c r="T99" i="1" s="1"/>
  <c r="U99" i="1" s="1"/>
  <c r="Q101" i="1"/>
  <c r="T101" i="1" s="1"/>
  <c r="U101" i="1" s="1"/>
  <c r="Q85" i="1"/>
  <c r="T85" i="1" s="1"/>
  <c r="U85" i="1" s="1"/>
  <c r="T8" i="1"/>
  <c r="U8" i="1" s="1"/>
  <c r="Q75" i="1"/>
  <c r="T75" i="1" s="1"/>
  <c r="U75" i="1" s="1"/>
  <c r="T10" i="1"/>
  <c r="U10" i="1" s="1"/>
  <c r="Q76" i="1"/>
  <c r="T76" i="1" s="1"/>
  <c r="U76" i="1" s="1"/>
  <c r="T144" i="1"/>
  <c r="T9" i="1"/>
  <c r="U9" i="1" s="1"/>
  <c r="T11" i="1"/>
  <c r="U11" i="1" s="1"/>
  <c r="T7" i="1"/>
  <c r="U7" i="1" s="1"/>
  <c r="Q256" i="1"/>
  <c r="S256" i="1"/>
  <c r="Q186" i="1"/>
  <c r="T186" i="1" s="1"/>
  <c r="S117" i="1"/>
  <c r="U161" i="1"/>
  <c r="T82" i="1"/>
  <c r="U82" i="1" s="1"/>
  <c r="T81" i="1"/>
  <c r="U81" i="1" s="1"/>
  <c r="S92" i="1"/>
  <c r="T79" i="1"/>
  <c r="U79" i="1" s="1"/>
  <c r="T234" i="1"/>
  <c r="S169" i="1"/>
  <c r="Q169" i="1"/>
  <c r="Q168" i="1"/>
  <c r="S168" i="1"/>
  <c r="S167" i="1"/>
  <c r="Q167" i="1"/>
  <c r="T6" i="1"/>
  <c r="S15" i="1"/>
  <c r="T78" i="1"/>
  <c r="S127" i="1"/>
  <c r="Q127" i="1"/>
  <c r="T80" i="1"/>
  <c r="U80" i="1" s="1"/>
  <c r="T27" i="1"/>
  <c r="S162" i="1"/>
  <c r="T168" i="1" l="1"/>
  <c r="T167" i="1"/>
  <c r="T169" i="1"/>
  <c r="T256" i="1"/>
  <c r="T139" i="1"/>
  <c r="S272" i="1"/>
  <c r="U233" i="1"/>
  <c r="U234" i="1" s="1"/>
  <c r="U144" i="1"/>
  <c r="U146" i="1" s="1"/>
  <c r="T146" i="1"/>
  <c r="U186" i="1"/>
  <c r="Q344" i="1"/>
  <c r="S323" i="1"/>
  <c r="Q117" i="1"/>
  <c r="T117" i="1" s="1"/>
  <c r="U117" i="1" s="1"/>
  <c r="U102" i="1"/>
  <c r="T102" i="1"/>
  <c r="U138" i="1"/>
  <c r="U139" i="1" s="1"/>
  <c r="R281" i="1"/>
  <c r="Q278" i="1"/>
  <c r="S278" i="1"/>
  <c r="S281" i="1" s="1"/>
  <c r="S64" i="1"/>
  <c r="T64" i="1" s="1"/>
  <c r="U64" i="1" s="1"/>
  <c r="S66" i="1"/>
  <c r="T66" i="1" s="1"/>
  <c r="U66" i="1" s="1"/>
  <c r="Q92" i="1"/>
  <c r="S67" i="1"/>
  <c r="T67" i="1" s="1"/>
  <c r="U67" i="1" s="1"/>
  <c r="U168" i="1"/>
  <c r="U167" i="1"/>
  <c r="S65" i="1"/>
  <c r="T65" i="1" s="1"/>
  <c r="U65" i="1" s="1"/>
  <c r="U160" i="1"/>
  <c r="U162" i="1" s="1"/>
  <c r="T162" i="1"/>
  <c r="U78" i="1"/>
  <c r="U169" i="1"/>
  <c r="U27" i="1"/>
  <c r="T31" i="1"/>
  <c r="U31" i="1" s="1"/>
  <c r="T127" i="1"/>
  <c r="T15" i="1"/>
  <c r="U15" i="1" s="1"/>
  <c r="U6" i="1"/>
  <c r="T278" i="1" l="1"/>
  <c r="S315" i="1"/>
  <c r="T272" i="1"/>
  <c r="Q323" i="1"/>
  <c r="S344" i="1"/>
  <c r="S324" i="1"/>
  <c r="Q324" i="1"/>
  <c r="S313" i="1"/>
  <c r="Q313" i="1"/>
  <c r="S309" i="1"/>
  <c r="Q309" i="1"/>
  <c r="Q335" i="1"/>
  <c r="S335" i="1"/>
  <c r="S322" i="1"/>
  <c r="Q322" i="1"/>
  <c r="S274" i="1"/>
  <c r="Q274" i="1"/>
  <c r="Q286" i="1"/>
  <c r="S286" i="1"/>
  <c r="Q285" i="1"/>
  <c r="S285" i="1"/>
  <c r="S282" i="1"/>
  <c r="Q282" i="1"/>
  <c r="S220" i="1"/>
  <c r="U256" i="1"/>
  <c r="T92" i="1"/>
  <c r="U92" i="1" s="1"/>
  <c r="S214" i="1"/>
  <c r="S118" i="1"/>
  <c r="U127" i="1"/>
  <c r="S68" i="1"/>
  <c r="T68" i="1" s="1"/>
  <c r="U68" i="1" s="1"/>
  <c r="T274" i="1" l="1"/>
  <c r="U274" i="1" s="1"/>
  <c r="T286" i="1"/>
  <c r="U286" i="1" s="1"/>
  <c r="T285" i="1"/>
  <c r="T282" i="1"/>
  <c r="T335" i="1"/>
  <c r="U335" i="1" s="1"/>
  <c r="T323" i="1"/>
  <c r="U323" i="1" s="1"/>
  <c r="T309" i="1"/>
  <c r="U309" i="1" s="1"/>
  <c r="T324" i="1"/>
  <c r="U324" i="1" s="1"/>
  <c r="T322" i="1"/>
  <c r="U322" i="1" s="1"/>
  <c r="T313" i="1"/>
  <c r="U313" i="1" s="1"/>
  <c r="T344" i="1"/>
  <c r="U344" i="1" s="1"/>
  <c r="T214" i="1"/>
  <c r="U214" i="1" s="1"/>
  <c r="Q220" i="1"/>
  <c r="Q315" i="1"/>
  <c r="U272" i="1"/>
  <c r="S221" i="1"/>
  <c r="S347" i="1"/>
  <c r="Q327" i="1"/>
  <c r="R290" i="1"/>
  <c r="Q284" i="1"/>
  <c r="T284" i="1" s="1"/>
  <c r="S284" i="1"/>
  <c r="R277" i="1"/>
  <c r="S273" i="1"/>
  <c r="Q273" i="1"/>
  <c r="U278" i="1"/>
  <c r="U281" i="1" s="1"/>
  <c r="T281" i="1"/>
  <c r="Q283" i="1"/>
  <c r="S283" i="1"/>
  <c r="Q287" i="1"/>
  <c r="S287" i="1"/>
  <c r="U285" i="1"/>
  <c r="Q118" i="1"/>
  <c r="T118" i="1" s="1"/>
  <c r="U118" i="1" s="1"/>
  <c r="S250" i="1"/>
  <c r="T287" i="1" l="1"/>
  <c r="U287" i="1" s="1"/>
  <c r="T315" i="1"/>
  <c r="U315" i="1" s="1"/>
  <c r="T283" i="1"/>
  <c r="U283" i="1" s="1"/>
  <c r="T273" i="1"/>
  <c r="T220" i="1"/>
  <c r="U220" i="1" s="1"/>
  <c r="Q221" i="1"/>
  <c r="Q347" i="1"/>
  <c r="S327" i="1"/>
  <c r="S319" i="1"/>
  <c r="S308" i="1"/>
  <c r="Q308" i="1"/>
  <c r="S339" i="1"/>
  <c r="Q339" i="1"/>
  <c r="Q334" i="1"/>
  <c r="S334" i="1"/>
  <c r="S337" i="1"/>
  <c r="Q337" i="1"/>
  <c r="Q318" i="1"/>
  <c r="S318" i="1"/>
  <c r="S300" i="1"/>
  <c r="Q300" i="1"/>
  <c r="U284" i="1"/>
  <c r="S290" i="1"/>
  <c r="S277" i="1"/>
  <c r="U282" i="1"/>
  <c r="S213" i="1"/>
  <c r="Q250" i="1"/>
  <c r="S219" i="1"/>
  <c r="S184" i="1"/>
  <c r="Q184" i="1" s="1"/>
  <c r="T184" i="1" s="1"/>
  <c r="S183" i="1"/>
  <c r="Q183" i="1" s="1"/>
  <c r="Q251" i="1"/>
  <c r="S212" i="1"/>
  <c r="Q106" i="1"/>
  <c r="Q107" i="1"/>
  <c r="S107" i="1"/>
  <c r="T300" i="1" l="1"/>
  <c r="T318" i="1"/>
  <c r="U318" i="1" s="1"/>
  <c r="T339" i="1"/>
  <c r="U339" i="1" s="1"/>
  <c r="T337" i="1"/>
  <c r="U337" i="1" s="1"/>
  <c r="T334" i="1"/>
  <c r="U334" i="1" s="1"/>
  <c r="T308" i="1"/>
  <c r="T327" i="1"/>
  <c r="U327" i="1" s="1"/>
  <c r="T347" i="1"/>
  <c r="U347" i="1" s="1"/>
  <c r="T250" i="1"/>
  <c r="U250" i="1" s="1"/>
  <c r="T221" i="1"/>
  <c r="U221" i="1" s="1"/>
  <c r="T213" i="1"/>
  <c r="U213" i="1" s="1"/>
  <c r="T212" i="1"/>
  <c r="U212" i="1" s="1"/>
  <c r="T183" i="1"/>
  <c r="U183" i="1" s="1"/>
  <c r="S16" i="1"/>
  <c r="S20" i="1"/>
  <c r="T20" i="1" s="1"/>
  <c r="U20" i="1" s="1"/>
  <c r="S316" i="1"/>
  <c r="Q316" i="1"/>
  <c r="Q319" i="1"/>
  <c r="S17" i="1"/>
  <c r="T17" i="1" s="1"/>
  <c r="U17" i="1" s="1"/>
  <c r="S19" i="1"/>
  <c r="T19" i="1" s="1"/>
  <c r="U19" i="1" s="1"/>
  <c r="S18" i="1"/>
  <c r="T18" i="1" s="1"/>
  <c r="U18" i="1" s="1"/>
  <c r="S21" i="1"/>
  <c r="T21" i="1" s="1"/>
  <c r="U21" i="1" s="1"/>
  <c r="S22" i="1"/>
  <c r="T22" i="1" s="1"/>
  <c r="U22" i="1" s="1"/>
  <c r="U308" i="1"/>
  <c r="Q333" i="1"/>
  <c r="S333" i="1"/>
  <c r="Q312" i="1"/>
  <c r="S312" i="1"/>
  <c r="S106" i="1"/>
  <c r="T106" i="1" s="1"/>
  <c r="U106" i="1" s="1"/>
  <c r="S182" i="1"/>
  <c r="Q182" i="1" s="1"/>
  <c r="T182" i="1" s="1"/>
  <c r="U273" i="1"/>
  <c r="U277" i="1" s="1"/>
  <c r="T277" i="1"/>
  <c r="U290" i="1"/>
  <c r="T290" i="1"/>
  <c r="S251" i="1"/>
  <c r="T251" i="1" s="1"/>
  <c r="Q219" i="1"/>
  <c r="Q109" i="1"/>
  <c r="S109" i="1"/>
  <c r="U184" i="1"/>
  <c r="T107" i="1"/>
  <c r="U107" i="1" s="1"/>
  <c r="T312" i="1" l="1"/>
  <c r="U312" i="1" s="1"/>
  <c r="T333" i="1"/>
  <c r="U333" i="1" s="1"/>
  <c r="T316" i="1"/>
  <c r="U316" i="1" s="1"/>
  <c r="T319" i="1"/>
  <c r="U319" i="1" s="1"/>
  <c r="U251" i="1"/>
  <c r="T219" i="1"/>
  <c r="U219" i="1" s="1"/>
  <c r="R26" i="1"/>
  <c r="R185" i="1"/>
  <c r="U300" i="1"/>
  <c r="T16" i="1"/>
  <c r="S26" i="1"/>
  <c r="S150" i="1"/>
  <c r="U182" i="1"/>
  <c r="U185" i="1" s="1"/>
  <c r="T185" i="1"/>
  <c r="S185" i="1"/>
  <c r="T109" i="1"/>
  <c r="U109" i="1" s="1"/>
  <c r="T150" i="1" l="1"/>
  <c r="U150" i="1" s="1"/>
  <c r="Q93" i="1"/>
  <c r="Q330" i="1"/>
  <c r="S328" i="1"/>
  <c r="S353" i="1"/>
  <c r="S332" i="1"/>
  <c r="Q332" i="1"/>
  <c r="Q351" i="1"/>
  <c r="S351" i="1"/>
  <c r="S4" i="1"/>
  <c r="Q4" i="1" s="1"/>
  <c r="T4" i="1" s="1"/>
  <c r="U4" i="1" s="1"/>
  <c r="S222" i="1"/>
  <c r="T26" i="1"/>
  <c r="U26" i="1" s="1"/>
  <c r="U16" i="1"/>
  <c r="S197" i="1"/>
  <c r="T332" i="1" l="1"/>
  <c r="U332" i="1" s="1"/>
  <c r="T351" i="1"/>
  <c r="U351" i="1" s="1"/>
  <c r="T197" i="1"/>
  <c r="U197" i="1" s="1"/>
  <c r="S94" i="1"/>
  <c r="R96" i="1"/>
  <c r="Q328" i="1"/>
  <c r="S330" i="1"/>
  <c r="Q353" i="1"/>
  <c r="Q357" i="1"/>
  <c r="Q352" i="1"/>
  <c r="S352" i="1"/>
  <c r="Q321" i="1"/>
  <c r="S321" i="1"/>
  <c r="S205" i="1"/>
  <c r="S93" i="1"/>
  <c r="T93" i="1" s="1"/>
  <c r="U93" i="1" s="1"/>
  <c r="S209" i="1"/>
  <c r="S201" i="1"/>
  <c r="S91" i="1"/>
  <c r="Q91" i="1"/>
  <c r="S211" i="1"/>
  <c r="S172" i="1"/>
  <c r="S170" i="1"/>
  <c r="S171" i="1"/>
  <c r="S174" i="1"/>
  <c r="R261" i="1"/>
  <c r="S203" i="1"/>
  <c r="Q222" i="1"/>
  <c r="T222" i="1" s="1"/>
  <c r="U222" i="1" s="1"/>
  <c r="S194" i="1"/>
  <c r="S196" i="1"/>
  <c r="Q105" i="1"/>
  <c r="S105" i="1"/>
  <c r="S198" i="1"/>
  <c r="S241" i="1"/>
  <c r="Q241" i="1"/>
  <c r="Q248" i="1"/>
  <c r="S248" i="1"/>
  <c r="Q245" i="1"/>
  <c r="S245" i="1"/>
  <c r="T352" i="1" l="1"/>
  <c r="T245" i="1"/>
  <c r="U245" i="1" s="1"/>
  <c r="T248" i="1"/>
  <c r="T321" i="1"/>
  <c r="U321" i="1" s="1"/>
  <c r="T328" i="1"/>
  <c r="U328" i="1" s="1"/>
  <c r="T353" i="1"/>
  <c r="U353" i="1" s="1"/>
  <c r="T330" i="1"/>
  <c r="U330" i="1" s="1"/>
  <c r="T241" i="1"/>
  <c r="T194" i="1"/>
  <c r="U194" i="1" s="1"/>
  <c r="T203" i="1"/>
  <c r="U203" i="1" s="1"/>
  <c r="T201" i="1"/>
  <c r="U201" i="1" s="1"/>
  <c r="T211" i="1"/>
  <c r="U211" i="1" s="1"/>
  <c r="T209" i="1"/>
  <c r="U209" i="1" s="1"/>
  <c r="T205" i="1"/>
  <c r="U205" i="1" s="1"/>
  <c r="T198" i="1"/>
  <c r="U198" i="1" s="1"/>
  <c r="T196" i="1"/>
  <c r="U196" i="1" s="1"/>
  <c r="Q94" i="1"/>
  <c r="U94" i="1" s="1"/>
  <c r="S176" i="1"/>
  <c r="S326" i="1"/>
  <c r="S317" i="1"/>
  <c r="Q317" i="1"/>
  <c r="S357" i="1"/>
  <c r="U352" i="1"/>
  <c r="Q320" i="1"/>
  <c r="S343" i="1"/>
  <c r="S311" i="1"/>
  <c r="Q311" i="1"/>
  <c r="Q356" i="1"/>
  <c r="S356" i="1"/>
  <c r="S329" i="1"/>
  <c r="Q329" i="1"/>
  <c r="Q348" i="1"/>
  <c r="S348" i="1"/>
  <c r="Q336" i="1"/>
  <c r="S336" i="1"/>
  <c r="S342" i="1"/>
  <c r="Q342" i="1"/>
  <c r="S200" i="1"/>
  <c r="S88" i="1"/>
  <c r="Q88" i="1" s="1"/>
  <c r="S260" i="1"/>
  <c r="S261" i="1" s="1"/>
  <c r="T91" i="1"/>
  <c r="S96" i="1"/>
  <c r="Q172" i="1"/>
  <c r="T172" i="1" s="1"/>
  <c r="S195" i="1"/>
  <c r="S114" i="1"/>
  <c r="Q171" i="1"/>
  <c r="T171" i="1" s="1"/>
  <c r="Q174" i="1"/>
  <c r="Q170" i="1"/>
  <c r="T170" i="1" s="1"/>
  <c r="S111" i="1"/>
  <c r="S108" i="1"/>
  <c r="U248" i="1"/>
  <c r="U241" i="1"/>
  <c r="S192" i="1"/>
  <c r="S246" i="1"/>
  <c r="T105" i="1"/>
  <c r="U105" i="1" s="1"/>
  <c r="S247" i="1"/>
  <c r="Q244" i="1"/>
  <c r="S244" i="1"/>
  <c r="Q239" i="1"/>
  <c r="S239" i="1"/>
  <c r="T329" i="1" l="1"/>
  <c r="U329" i="1" s="1"/>
  <c r="T311" i="1"/>
  <c r="U311" i="1" s="1"/>
  <c r="T342" i="1"/>
  <c r="T244" i="1"/>
  <c r="U244" i="1" s="1"/>
  <c r="T174" i="1"/>
  <c r="U174" i="1" s="1"/>
  <c r="T348" i="1"/>
  <c r="U348" i="1" s="1"/>
  <c r="T356" i="1"/>
  <c r="U356" i="1" s="1"/>
  <c r="T239" i="1"/>
  <c r="U239" i="1" s="1"/>
  <c r="T336" i="1"/>
  <c r="T317" i="1"/>
  <c r="U317" i="1" s="1"/>
  <c r="T357" i="1"/>
  <c r="U357" i="1" s="1"/>
  <c r="T195" i="1"/>
  <c r="U195" i="1" s="1"/>
  <c r="T192" i="1"/>
  <c r="U192" i="1" s="1"/>
  <c r="T200" i="1"/>
  <c r="U200" i="1" s="1"/>
  <c r="U172" i="1"/>
  <c r="U171" i="1"/>
  <c r="U170" i="1"/>
  <c r="T96" i="1"/>
  <c r="S216" i="1"/>
  <c r="Q176" i="1"/>
  <c r="S349" i="1"/>
  <c r="Q349" i="1"/>
  <c r="S320" i="1"/>
  <c r="S189" i="1"/>
  <c r="T189" i="1" s="1"/>
  <c r="R190" i="1"/>
  <c r="Q326" i="1"/>
  <c r="U342" i="1"/>
  <c r="Q346" i="1"/>
  <c r="Q314" i="1"/>
  <c r="S314" i="1"/>
  <c r="Q343" i="1"/>
  <c r="Q341" i="1"/>
  <c r="S325" i="1"/>
  <c r="Q325" i="1"/>
  <c r="Q340" i="1"/>
  <c r="S340" i="1"/>
  <c r="S307" i="1"/>
  <c r="Q307" i="1"/>
  <c r="U336" i="1"/>
  <c r="Q331" i="1"/>
  <c r="S331" i="1"/>
  <c r="S202" i="1"/>
  <c r="S298" i="1"/>
  <c r="Q298" i="1" s="1"/>
  <c r="S215" i="1"/>
  <c r="S207" i="1"/>
  <c r="S62" i="1"/>
  <c r="T62" i="1" s="1"/>
  <c r="U62" i="1" s="1"/>
  <c r="S210" i="1"/>
  <c r="T88" i="1"/>
  <c r="U88" i="1" s="1"/>
  <c r="Q260" i="1"/>
  <c r="T260" i="1" s="1"/>
  <c r="Q108" i="1"/>
  <c r="S112" i="1"/>
  <c r="Q114" i="1"/>
  <c r="T114" i="1" s="1"/>
  <c r="U114" i="1" s="1"/>
  <c r="S110" i="1"/>
  <c r="S46" i="1"/>
  <c r="Q46" i="1" s="1"/>
  <c r="T46" i="1" s="1"/>
  <c r="U46" i="1" s="1"/>
  <c r="Q111" i="1"/>
  <c r="T111" i="1" s="1"/>
  <c r="U111" i="1" s="1"/>
  <c r="U91" i="1"/>
  <c r="U96" i="1" s="1"/>
  <c r="S217" i="1"/>
  <c r="S228" i="1"/>
  <c r="S204" i="1"/>
  <c r="Q247" i="1"/>
  <c r="Q246" i="1"/>
  <c r="Q238" i="1"/>
  <c r="S238" i="1"/>
  <c r="S191" i="1"/>
  <c r="T191" i="1" s="1"/>
  <c r="Q242" i="1"/>
  <c r="S242" i="1"/>
  <c r="S249" i="1"/>
  <c r="Q249" i="1"/>
  <c r="Q240" i="1"/>
  <c r="S240" i="1"/>
  <c r="T314" i="1" l="1"/>
  <c r="U314" i="1" s="1"/>
  <c r="T307" i="1"/>
  <c r="T340" i="1"/>
  <c r="T242" i="1"/>
  <c r="U242" i="1" s="1"/>
  <c r="T238" i="1"/>
  <c r="U238" i="1" s="1"/>
  <c r="T325" i="1"/>
  <c r="U325" i="1" s="1"/>
  <c r="T240" i="1"/>
  <c r="U240" i="1" s="1"/>
  <c r="T176" i="1"/>
  <c r="U176" i="1" s="1"/>
  <c r="T349" i="1"/>
  <c r="U349" i="1" s="1"/>
  <c r="T343" i="1"/>
  <c r="U343" i="1" s="1"/>
  <c r="T326" i="1"/>
  <c r="U326" i="1" s="1"/>
  <c r="T331" i="1"/>
  <c r="U331" i="1" s="1"/>
  <c r="T320" i="1"/>
  <c r="U320" i="1" s="1"/>
  <c r="T298" i="1"/>
  <c r="U298" i="1" s="1"/>
  <c r="T247" i="1"/>
  <c r="U247" i="1" s="1"/>
  <c r="T249" i="1"/>
  <c r="U249" i="1" s="1"/>
  <c r="T246" i="1"/>
  <c r="U246" i="1" s="1"/>
  <c r="T216" i="1"/>
  <c r="U216" i="1" s="1"/>
  <c r="T207" i="1"/>
  <c r="U207" i="1" s="1"/>
  <c r="T204" i="1"/>
  <c r="U204" i="1" s="1"/>
  <c r="T217" i="1"/>
  <c r="U217" i="1" s="1"/>
  <c r="T202" i="1"/>
  <c r="U202" i="1" s="1"/>
  <c r="T210" i="1"/>
  <c r="U210" i="1" s="1"/>
  <c r="T215" i="1"/>
  <c r="U215" i="1" s="1"/>
  <c r="Q228" i="1"/>
  <c r="T228" i="1" s="1"/>
  <c r="S231" i="1"/>
  <c r="Q231" i="1" s="1"/>
  <c r="S59" i="1"/>
  <c r="T59" i="1" s="1"/>
  <c r="U59" i="1" s="1"/>
  <c r="R367" i="1"/>
  <c r="S346" i="1"/>
  <c r="S187" i="1"/>
  <c r="T187" i="1" s="1"/>
  <c r="R188" i="1"/>
  <c r="S190" i="1"/>
  <c r="S341" i="1"/>
  <c r="Q345" i="1"/>
  <c r="S345" i="1"/>
  <c r="S45" i="1"/>
  <c r="Q45" i="1" s="1"/>
  <c r="T45" i="1" s="1"/>
  <c r="U45" i="1" s="1"/>
  <c r="Q350" i="1"/>
  <c r="S350" i="1"/>
  <c r="U340" i="1"/>
  <c r="S366" i="1"/>
  <c r="S367" i="1" s="1"/>
  <c r="Q366" i="1"/>
  <c r="S47" i="1"/>
  <c r="Q47" i="1" s="1"/>
  <c r="T47" i="1" s="1"/>
  <c r="U47" i="1" s="1"/>
  <c r="S292" i="1"/>
  <c r="Q292" i="1" s="1"/>
  <c r="S63" i="1"/>
  <c r="T63" i="1" s="1"/>
  <c r="U63" i="1" s="1"/>
  <c r="S61" i="1"/>
  <c r="T61" i="1" s="1"/>
  <c r="U61" i="1" s="1"/>
  <c r="T261" i="1"/>
  <c r="U260" i="1"/>
  <c r="U261" i="1" s="1"/>
  <c r="S119" i="1"/>
  <c r="S43" i="1"/>
  <c r="Q43" i="1" s="1"/>
  <c r="T43" i="1" s="1"/>
  <c r="U43" i="1" s="1"/>
  <c r="Q104" i="1"/>
  <c r="S104" i="1"/>
  <c r="S115" i="1"/>
  <c r="S225" i="1"/>
  <c r="Q112" i="1"/>
  <c r="T112" i="1" s="1"/>
  <c r="U112" i="1" s="1"/>
  <c r="S116" i="1"/>
  <c r="S133" i="1"/>
  <c r="T133" i="1" s="1"/>
  <c r="U133" i="1" s="1"/>
  <c r="R236" i="1"/>
  <c r="R164" i="1"/>
  <c r="S163" i="1"/>
  <c r="S164" i="1" s="1"/>
  <c r="S206" i="1"/>
  <c r="T108" i="1"/>
  <c r="U108" i="1" s="1"/>
  <c r="Q110" i="1"/>
  <c r="T110" i="1" s="1"/>
  <c r="U110" i="1" s="1"/>
  <c r="S199" i="1"/>
  <c r="Q165" i="1"/>
  <c r="S165" i="1"/>
  <c r="T366" i="1" l="1"/>
  <c r="T165" i="1"/>
  <c r="U165" i="1" s="1"/>
  <c r="T350" i="1"/>
  <c r="U350" i="1" s="1"/>
  <c r="T345" i="1"/>
  <c r="U345" i="1" s="1"/>
  <c r="T346" i="1"/>
  <c r="U346" i="1" s="1"/>
  <c r="T341" i="1"/>
  <c r="U341" i="1" s="1"/>
  <c r="T292" i="1"/>
  <c r="U292" i="1" s="1"/>
  <c r="T231" i="1"/>
  <c r="U231" i="1" s="1"/>
  <c r="T206" i="1"/>
  <c r="U206" i="1" s="1"/>
  <c r="T199" i="1"/>
  <c r="U199" i="1" s="1"/>
  <c r="U228" i="1"/>
  <c r="S180" i="1"/>
  <c r="Q180" i="1" s="1"/>
  <c r="R181" i="1"/>
  <c r="R5" i="1"/>
  <c r="S3" i="1"/>
  <c r="S125" i="1"/>
  <c r="Q125" i="1" s="1"/>
  <c r="T125" i="1" s="1"/>
  <c r="U125" i="1" s="1"/>
  <c r="R369" i="1"/>
  <c r="S368" i="1"/>
  <c r="S369" i="1" s="1"/>
  <c r="S235" i="1"/>
  <c r="S236" i="1" s="1"/>
  <c r="Q119" i="1"/>
  <c r="T119" i="1" s="1"/>
  <c r="U119" i="1" s="1"/>
  <c r="S188" i="1"/>
  <c r="U189" i="1"/>
  <c r="U190" i="1" s="1"/>
  <c r="T190" i="1"/>
  <c r="U307" i="1"/>
  <c r="R137" i="1"/>
  <c r="S297" i="1"/>
  <c r="Q297" i="1" s="1"/>
  <c r="S294" i="1"/>
  <c r="Q294" i="1" s="1"/>
  <c r="S34" i="1"/>
  <c r="Q34" i="1" s="1"/>
  <c r="T34" i="1" s="1"/>
  <c r="U34" i="1" s="1"/>
  <c r="S35" i="1"/>
  <c r="Q35" i="1" s="1"/>
  <c r="T35" i="1" s="1"/>
  <c r="U35" i="1" s="1"/>
  <c r="S227" i="1"/>
  <c r="T104" i="1"/>
  <c r="U104" i="1" s="1"/>
  <c r="Q116" i="1"/>
  <c r="T116" i="1" s="1"/>
  <c r="U116" i="1" s="1"/>
  <c r="S141" i="1"/>
  <c r="S33" i="1"/>
  <c r="Q33" i="1" s="1"/>
  <c r="T33" i="1" s="1"/>
  <c r="U33" i="1" s="1"/>
  <c r="S36" i="1"/>
  <c r="Q36" i="1" s="1"/>
  <c r="T36" i="1" s="1"/>
  <c r="U36" i="1" s="1"/>
  <c r="Q115" i="1"/>
  <c r="T115" i="1" s="1"/>
  <c r="U115" i="1" s="1"/>
  <c r="Q163" i="1"/>
  <c r="T163" i="1" s="1"/>
  <c r="S37" i="1"/>
  <c r="Q37" i="1" s="1"/>
  <c r="T37" i="1" s="1"/>
  <c r="U37" i="1" s="1"/>
  <c r="S44" i="1"/>
  <c r="Q44" i="1" s="1"/>
  <c r="T44" i="1" s="1"/>
  <c r="U44" i="1" s="1"/>
  <c r="Q225" i="1"/>
  <c r="T225" i="1" s="1"/>
  <c r="S193" i="1"/>
  <c r="T193" i="1" s="1"/>
  <c r="U191" i="1"/>
  <c r="Q141" i="1" l="1"/>
  <c r="T141" i="1" s="1"/>
  <c r="U141" i="1" s="1"/>
  <c r="T297" i="1"/>
  <c r="U297" i="1" s="1"/>
  <c r="T294" i="1"/>
  <c r="U294" i="1" s="1"/>
  <c r="T180" i="1"/>
  <c r="U180" i="1" s="1"/>
  <c r="Q227" i="1"/>
  <c r="T227" i="1" s="1"/>
  <c r="S70" i="1"/>
  <c r="T70" i="1" s="1"/>
  <c r="U70" i="1" s="1"/>
  <c r="Q3" i="1"/>
  <c r="T3" i="1" s="1"/>
  <c r="S5" i="1"/>
  <c r="Q368" i="1"/>
  <c r="R252" i="1"/>
  <c r="Q235" i="1"/>
  <c r="S178" i="1"/>
  <c r="S179" i="1" s="1"/>
  <c r="S181" i="1" s="1"/>
  <c r="Q152" i="1"/>
  <c r="U366" i="1"/>
  <c r="U367" i="1" s="1"/>
  <c r="T367" i="1"/>
  <c r="U187" i="1"/>
  <c r="U188" i="1" s="1"/>
  <c r="T188" i="1"/>
  <c r="S136" i="1"/>
  <c r="S137" i="1" s="1"/>
  <c r="S310" i="1"/>
  <c r="Q310" i="1"/>
  <c r="S113" i="1"/>
  <c r="Q113" i="1" s="1"/>
  <c r="T113" i="1" s="1"/>
  <c r="U113" i="1" s="1"/>
  <c r="S293" i="1"/>
  <c r="Q293" i="1" s="1"/>
  <c r="S48" i="1"/>
  <c r="Q48" i="1" s="1"/>
  <c r="T48" i="1" s="1"/>
  <c r="U48" i="1" s="1"/>
  <c r="S83" i="1"/>
  <c r="Q83" i="1" s="1"/>
  <c r="T83" i="1" s="1"/>
  <c r="U163" i="1"/>
  <c r="U164" i="1" s="1"/>
  <c r="T164" i="1"/>
  <c r="S142" i="1"/>
  <c r="S158" i="1"/>
  <c r="Q158" i="1" s="1"/>
  <c r="T158" i="1" s="1"/>
  <c r="S40" i="1"/>
  <c r="Q40" i="1" s="1"/>
  <c r="T40" i="1" s="1"/>
  <c r="U40" i="1" s="1"/>
  <c r="S156" i="1"/>
  <c r="Q156" i="1" s="1"/>
  <c r="T156" i="1" s="1"/>
  <c r="S73" i="1"/>
  <c r="Q73" i="1" s="1"/>
  <c r="T73" i="1" s="1"/>
  <c r="U73" i="1" s="1"/>
  <c r="S157" i="1"/>
  <c r="Q157" i="1" s="1"/>
  <c r="T157" i="1" s="1"/>
  <c r="U225" i="1"/>
  <c r="S57" i="1"/>
  <c r="S69" i="1"/>
  <c r="T69" i="1" s="1"/>
  <c r="U69" i="1" s="1"/>
  <c r="S103" i="1"/>
  <c r="Q103" i="1"/>
  <c r="S166" i="1"/>
  <c r="Q166" i="1"/>
  <c r="S237" i="1"/>
  <c r="Q237" i="1"/>
  <c r="Q243" i="1"/>
  <c r="S243" i="1"/>
  <c r="T237" i="1" l="1"/>
  <c r="T310" i="1"/>
  <c r="T166" i="1"/>
  <c r="U166" i="1" s="1"/>
  <c r="Q142" i="1"/>
  <c r="T142" i="1" s="1"/>
  <c r="U142" i="1" s="1"/>
  <c r="T368" i="1"/>
  <c r="U368" i="1" s="1"/>
  <c r="U369" i="1" s="1"/>
  <c r="T293" i="1"/>
  <c r="U293" i="1" s="1"/>
  <c r="T243" i="1"/>
  <c r="U243" i="1" s="1"/>
  <c r="T235" i="1"/>
  <c r="T236" i="1" s="1"/>
  <c r="U227" i="1"/>
  <c r="T5" i="1"/>
  <c r="U3" i="1"/>
  <c r="T369" i="1"/>
  <c r="S252" i="1"/>
  <c r="T136" i="1"/>
  <c r="U136" i="1" s="1"/>
  <c r="U137" i="1" s="1"/>
  <c r="S361" i="1"/>
  <c r="R365" i="1"/>
  <c r="Q361" i="1"/>
  <c r="S305" i="1"/>
  <c r="R306" i="1"/>
  <c r="R295" i="1"/>
  <c r="R126" i="1"/>
  <c r="S148" i="1"/>
  <c r="S52" i="1"/>
  <c r="Q52" i="1" s="1"/>
  <c r="T52" i="1" s="1"/>
  <c r="S129" i="1"/>
  <c r="Q129" i="1" s="1"/>
  <c r="S71" i="1"/>
  <c r="Q71" i="1" s="1"/>
  <c r="T71" i="1" s="1"/>
  <c r="U71" i="1" s="1"/>
  <c r="S173" i="1"/>
  <c r="R175" i="1"/>
  <c r="S50" i="1"/>
  <c r="Q50" i="1" s="1"/>
  <c r="T50" i="1" s="1"/>
  <c r="U50" i="1" s="1"/>
  <c r="S152" i="1"/>
  <c r="T152" i="1" s="1"/>
  <c r="U157" i="1"/>
  <c r="S42" i="1"/>
  <c r="R179" i="1"/>
  <c r="S72" i="1"/>
  <c r="Q72" i="1" s="1"/>
  <c r="T72" i="1" s="1"/>
  <c r="U72" i="1" s="1"/>
  <c r="T103" i="1"/>
  <c r="U156" i="1"/>
  <c r="U83" i="1"/>
  <c r="S208" i="1"/>
  <c r="T208" i="1" s="1"/>
  <c r="R218" i="1"/>
  <c r="S58" i="1"/>
  <c r="Q57" i="1"/>
  <c r="T57" i="1" s="1"/>
  <c r="S122" i="1"/>
  <c r="S74" i="1"/>
  <c r="Q74" i="1" s="1"/>
  <c r="T74" i="1" s="1"/>
  <c r="U74" i="1" s="1"/>
  <c r="S121" i="1"/>
  <c r="U158" i="1"/>
  <c r="U193" i="1"/>
  <c r="T361" i="1" l="1"/>
  <c r="Q148" i="1"/>
  <c r="T148" i="1" s="1"/>
  <c r="U148" i="1" s="1"/>
  <c r="U235" i="1"/>
  <c r="U236" i="1" s="1"/>
  <c r="S175" i="1"/>
  <c r="U5" i="1"/>
  <c r="S291" i="1"/>
  <c r="S295" i="1" s="1"/>
  <c r="S218" i="1"/>
  <c r="T252" i="1"/>
  <c r="T137" i="1"/>
  <c r="S124" i="1"/>
  <c r="Q124" i="1" s="1"/>
  <c r="S132" i="1"/>
  <c r="S53" i="1"/>
  <c r="Q338" i="1"/>
  <c r="S338" i="1"/>
  <c r="R360" i="1"/>
  <c r="U310" i="1"/>
  <c r="S365" i="1"/>
  <c r="R135" i="1"/>
  <c r="Q305" i="1"/>
  <c r="S306" i="1"/>
  <c r="R143" i="1"/>
  <c r="Q173" i="1"/>
  <c r="T173" i="1" s="1"/>
  <c r="S226" i="1"/>
  <c r="R232" i="1"/>
  <c r="U52" i="1"/>
  <c r="T129" i="1"/>
  <c r="U103" i="1"/>
  <c r="S39" i="1"/>
  <c r="R41" i="1"/>
  <c r="Q121" i="1"/>
  <c r="T121" i="1" s="1"/>
  <c r="U121" i="1" s="1"/>
  <c r="Q122" i="1"/>
  <c r="T122" i="1" s="1"/>
  <c r="U122" i="1" s="1"/>
  <c r="U57" i="1"/>
  <c r="U58" i="1" s="1"/>
  <c r="T58" i="1"/>
  <c r="S60" i="1"/>
  <c r="R77" i="1"/>
  <c r="Q42" i="1"/>
  <c r="T42" i="1" s="1"/>
  <c r="Q178" i="1"/>
  <c r="T178" i="1" s="1"/>
  <c r="U237" i="1"/>
  <c r="U252" i="1" s="1"/>
  <c r="T338" i="1" l="1"/>
  <c r="T305" i="1"/>
  <c r="U305" i="1" s="1"/>
  <c r="U306" i="1" s="1"/>
  <c r="S32" i="1"/>
  <c r="Q291" i="1"/>
  <c r="S232" i="1"/>
  <c r="R56" i="1"/>
  <c r="R58" i="1" s="1"/>
  <c r="R38" i="1"/>
  <c r="S126" i="1"/>
  <c r="T124" i="1"/>
  <c r="U124" i="1" s="1"/>
  <c r="U126" i="1" s="1"/>
  <c r="S360" i="1"/>
  <c r="U361" i="1"/>
  <c r="U365" i="1" s="1"/>
  <c r="T365" i="1"/>
  <c r="T132" i="1"/>
  <c r="U132" i="1" s="1"/>
  <c r="S135" i="1"/>
  <c r="S140" i="1"/>
  <c r="Q140" i="1" s="1"/>
  <c r="U173" i="1"/>
  <c r="U175" i="1" s="1"/>
  <c r="T175" i="1"/>
  <c r="S84" i="1"/>
  <c r="R87" i="1"/>
  <c r="U152" i="1"/>
  <c r="T60" i="1"/>
  <c r="S77" i="1"/>
  <c r="Q39" i="1"/>
  <c r="T39" i="1" s="1"/>
  <c r="S41" i="1"/>
  <c r="U129" i="1"/>
  <c r="S49" i="1"/>
  <c r="R51" i="1"/>
  <c r="S147" i="1"/>
  <c r="Q147" i="1" s="1"/>
  <c r="R149" i="1"/>
  <c r="S130" i="1"/>
  <c r="Q130" i="1" s="1"/>
  <c r="R131" i="1"/>
  <c r="U42" i="1"/>
  <c r="Q53" i="1"/>
  <c r="T53" i="1" s="1"/>
  <c r="S56" i="1"/>
  <c r="R90" i="1"/>
  <c r="S89" i="1"/>
  <c r="T179" i="1"/>
  <c r="T181" i="1" s="1"/>
  <c r="U178" i="1"/>
  <c r="U179" i="1" s="1"/>
  <c r="U181" i="1" s="1"/>
  <c r="U208" i="1"/>
  <c r="U218" i="1" s="1"/>
  <c r="T218" i="1"/>
  <c r="S153" i="1"/>
  <c r="Q153" i="1" s="1"/>
  <c r="T153" i="1" s="1"/>
  <c r="R154" i="1"/>
  <c r="Q226" i="1"/>
  <c r="S120" i="1"/>
  <c r="S123" i="1" s="1"/>
  <c r="R123" i="1"/>
  <c r="R159" i="1"/>
  <c r="S155" i="1"/>
  <c r="Q155" i="1" s="1"/>
  <c r="T155" i="1" s="1"/>
  <c r="T306" i="1" l="1"/>
  <c r="T291" i="1"/>
  <c r="T295" i="1" s="1"/>
  <c r="T226" i="1"/>
  <c r="T232" i="1" s="1"/>
  <c r="S143" i="1"/>
  <c r="Q32" i="1"/>
  <c r="T32" i="1" s="1"/>
  <c r="S38" i="1"/>
  <c r="T126" i="1"/>
  <c r="U338" i="1"/>
  <c r="U360" i="1" s="1"/>
  <c r="T360" i="1"/>
  <c r="U135" i="1"/>
  <c r="T135" i="1"/>
  <c r="T140" i="1"/>
  <c r="Q120" i="1"/>
  <c r="T120" i="1" s="1"/>
  <c r="T123" i="1" s="1"/>
  <c r="U53" i="1"/>
  <c r="U56" i="1" s="1"/>
  <c r="T56" i="1"/>
  <c r="T130" i="1"/>
  <c r="S131" i="1"/>
  <c r="Q49" i="1"/>
  <c r="T49" i="1" s="1"/>
  <c r="S51" i="1"/>
  <c r="T41" i="1"/>
  <c r="U39" i="1"/>
  <c r="U41" i="1" s="1"/>
  <c r="S154" i="1"/>
  <c r="S87" i="1"/>
  <c r="S159" i="1"/>
  <c r="Q89" i="1"/>
  <c r="T89" i="1" s="1"/>
  <c r="S90" i="1"/>
  <c r="T147" i="1"/>
  <c r="S149" i="1"/>
  <c r="U60" i="1"/>
  <c r="U77" i="1" s="1"/>
  <c r="T77" i="1"/>
  <c r="Q84" i="1"/>
  <c r="T84" i="1" s="1"/>
  <c r="U226" i="1" l="1"/>
  <c r="U232" i="1" s="1"/>
  <c r="U291" i="1"/>
  <c r="U295" i="1" s="1"/>
  <c r="T143" i="1"/>
  <c r="U32" i="1"/>
  <c r="T38" i="1"/>
  <c r="U38" i="1" s="1"/>
  <c r="U140" i="1"/>
  <c r="U143" i="1" s="1"/>
  <c r="U120" i="1"/>
  <c r="U123" i="1" s="1"/>
  <c r="U130" i="1"/>
  <c r="U131" i="1" s="1"/>
  <c r="T131" i="1"/>
  <c r="U84" i="1"/>
  <c r="U87" i="1" s="1"/>
  <c r="T87" i="1"/>
  <c r="U89" i="1"/>
  <c r="U90" i="1" s="1"/>
  <c r="T90" i="1"/>
  <c r="U153" i="1"/>
  <c r="U154" i="1" s="1"/>
  <c r="T154" i="1"/>
  <c r="U49" i="1"/>
  <c r="U51" i="1" s="1"/>
  <c r="T51" i="1"/>
  <c r="T159" i="1"/>
  <c r="U155" i="1"/>
  <c r="U159" i="1" s="1"/>
  <c r="T149" i="1"/>
  <c r="U147" i="1"/>
  <c r="U149" i="1" s="1"/>
  <c r="R299" i="1" l="1"/>
  <c r="R397" i="1" s="1"/>
  <c r="S296" i="1"/>
  <c r="Q296" i="1" l="1"/>
  <c r="T296" i="1" s="1"/>
  <c r="S299" i="1"/>
  <c r="S397" i="1" l="1"/>
  <c r="T299" i="1"/>
  <c r="T399" i="1" s="1"/>
  <c r="U296" i="1"/>
  <c r="U299" i="1" s="1"/>
</calcChain>
</file>

<file path=xl/sharedStrings.xml><?xml version="1.0" encoding="utf-8"?>
<sst xmlns="http://schemas.openxmlformats.org/spreadsheetml/2006/main" count="1671" uniqueCount="251">
  <si>
    <t>Residul Value</t>
  </si>
  <si>
    <t>Description of Asset</t>
  </si>
  <si>
    <t>TABLE OF USE FUL LIFE</t>
  </si>
  <si>
    <t>Rate of Depreciation WDV(Single Sift)</t>
  </si>
  <si>
    <t>I       Buildings [NESD]</t>
  </si>
  <si>
    <t>Building  (other  than  factory  buildings)  RCC  Frame</t>
  </si>
  <si>
    <t>Buildings</t>
  </si>
  <si>
    <t>Building (other than factory buildings) other than RCC Frame Structure</t>
  </si>
  <si>
    <t>Bridges, Culvertes and Bunkers</t>
  </si>
  <si>
    <t xml:space="preserve"> Factory buildings</t>
  </si>
  <si>
    <t>Roads</t>
  </si>
  <si>
    <t xml:space="preserve"> Fences, wells, tube wells</t>
  </si>
  <si>
    <t>General rate applicable to Plant and Machinery not covered under Special Plant and Machinery</t>
  </si>
  <si>
    <t>Other (including temporary structure, etc.)</t>
  </si>
  <si>
    <t>Special Plant and Machinery</t>
  </si>
  <si>
    <t xml:space="preserve"> Furniture and fittings</t>
  </si>
  <si>
    <t>II Bridges, culverts, bunkers, etc. [NESD]</t>
  </si>
  <si>
    <t>Motor Vehicles</t>
  </si>
  <si>
    <t>Ships</t>
  </si>
  <si>
    <t>III    Roads [NESD]</t>
  </si>
  <si>
    <t>Aircrafts or  Helicopters</t>
  </si>
  <si>
    <t>Carpeted Roads - RCC</t>
  </si>
  <si>
    <t>Railway,  siding, locomotives, rolling, stocks,  tramways and railway used by concerns, excluding railway</t>
  </si>
  <si>
    <t xml:space="preserve">Carpeted Roads - other than RCC </t>
  </si>
  <si>
    <t>Ropeway structures</t>
  </si>
  <si>
    <t>Non-carpeted roads</t>
  </si>
  <si>
    <t>Office equipments</t>
  </si>
  <si>
    <t>Computers and data processing units</t>
  </si>
  <si>
    <t>IV    Plant and Machinery</t>
  </si>
  <si>
    <t>Laboratory equipment</t>
  </si>
  <si>
    <t>(a)  General rate applicable to Plant and Machinery not covered under Special Plant and Machinery</t>
  </si>
  <si>
    <t>Plant and Machinery  used in generation transmission and distribution of power</t>
  </si>
  <si>
    <t>(i)  Plant  and  Machinery  other  than  continuous process plant not covered under specific</t>
  </si>
  <si>
    <t>Hydraulic woks, pipelines and sluices</t>
  </si>
  <si>
    <t>(ii)      Continuous process plant for which no special rate has been prescribed under (ii) below</t>
  </si>
  <si>
    <t>(b)  Special Plant and Machinery</t>
  </si>
  <si>
    <t>(i)       Plant and Machinery related to production and exhibition of Motion Picture Films</t>
  </si>
  <si>
    <t>1. Cinematograph films - Machinery used in the production and  exhibition of cinematograph films, recording and reproducing equipments, developing machines, printing machines, editing machines,  synchronizers  and  studio  lights</t>
  </si>
  <si>
    <t>2. Projecting equipment for exhibition of films</t>
  </si>
  <si>
    <t>(ii)      Plant and Machinery used in glass</t>
  </si>
  <si>
    <t>1. Plant and Machinery except direct fire glass melting furnaces - Recuperative and regenerative glass melting furnaces</t>
  </si>
  <si>
    <t>2     Plant and Machinery except direct fire glass melting furnaces - Moulds [NESD]</t>
  </si>
  <si>
    <t>3     Float Glass Melting Furnaces [NESD]</t>
  </si>
  <si>
    <t>(iii)     Plant and Machinery used in mines and quarries Portable underground machinery and earth moving machinery used in open cast mining</t>
  </si>
  <si>
    <t>(iv)     Plant         and         Machinery         used         in Telecommunications [NESD]</t>
  </si>
  <si>
    <t>1.Towers</t>
  </si>
  <si>
    <t>2     Telecom   transceivers,   switching   centres, transmission and other network equipment</t>
  </si>
  <si>
    <t>3     Telecom - Ducts, Cables and optical fibre</t>
  </si>
  <si>
    <t>4     Satellites</t>
  </si>
  <si>
    <t xml:space="preserve"> </t>
  </si>
  <si>
    <t>(v)      Plant   and   Machinery   used   in   exploration, production and refining oil and gas [NESD]</t>
  </si>
  <si>
    <t>1. Refineries</t>
  </si>
  <si>
    <t>2     Oil   and   gas   assets   (including   wells), processing plant and facilities</t>
  </si>
  <si>
    <t>3     Petrochemical Plant</t>
  </si>
  <si>
    <t>4     Storage tanks and related equipment</t>
  </si>
  <si>
    <t>5     Pipelines</t>
  </si>
  <si>
    <t>6     Drilling Rig</t>
  </si>
  <si>
    <t>7     Field  operations  (above  ground)  Portable boilers, drilling tools, well-head tanks, etc.</t>
  </si>
  <si>
    <t>8     Loggers</t>
  </si>
  <si>
    <t>(vi)     Plant   and   Machinery   used   in   generation, transmission and distribution of power [NESD]</t>
  </si>
  <si>
    <t>1.Thermal  /  Gas  /  Combined  Cycle  Power generation plant</t>
  </si>
  <si>
    <t>2     Hydro Power Generation Plant</t>
  </si>
  <si>
    <t>3     Nuclear Power Generation Plant</t>
  </si>
  <si>
    <t>4     Transmission    lines,    cables    and    other network assets</t>
  </si>
  <si>
    <t>5     Wind Power Generation Plant</t>
  </si>
  <si>
    <t>6     Electric Distribution Plant</t>
  </si>
  <si>
    <t>7     Gas Storage and Distribution Plant</t>
  </si>
  <si>
    <t>8     Water Distribution Plant including pipelines</t>
  </si>
  <si>
    <t>1     Sinter Plant</t>
  </si>
  <si>
    <t>2     Blast Furnace</t>
  </si>
  <si>
    <t>3     Coke Ovens</t>
  </si>
  <si>
    <t>4     Rolling mill in steel plant</t>
  </si>
  <si>
    <t>5     Basic Oxygen Furnace Converter</t>
  </si>
  <si>
    <t>(viii)   Plant and Machinery used in manufacture of non ferrous metals</t>
  </si>
  <si>
    <t>1.  Metal pot line [NESD]</t>
  </si>
  <si>
    <t>2     Bauxite crushing and grinding section</t>
  </si>
  <si>
    <t>3     Digester Section [NESD]</t>
  </si>
  <si>
    <t>4     Turbine [NESD]</t>
  </si>
  <si>
    <t>5     Equipments for Calcinations [NESD]</t>
  </si>
  <si>
    <t>6     Copper Smelter [NESD]</t>
  </si>
  <si>
    <t>7     Roll Grinder</t>
  </si>
  <si>
    <t>8     Soaking Pit</t>
  </si>
  <si>
    <t>9     Annealing Furnace</t>
  </si>
  <si>
    <t>10   Rolling Mills</t>
  </si>
  <si>
    <t>11 Equipments for Scalping, Slitting, etc. [NSED]</t>
  </si>
  <si>
    <t>12   Surface Miner, Ripper Dozer, etc. used in mines</t>
  </si>
  <si>
    <t>13   Copper refining plant [NSED]</t>
  </si>
  <si>
    <t>(ix)     Plant   and   Machinery  used   in   medical   and surgical operations [NESD]</t>
  </si>
  <si>
    <t>1 Electrical   Machinery,   X-ray   and electrotherapeutic apparatus and accessories thereto, medical, diagnostic equipments, namely, Cat-scan, Ultrasound Machines, ECG Monitors, etc.</t>
  </si>
  <si>
    <t>2     Other Equipments used in medical and surgical operations</t>
  </si>
  <si>
    <t>(x)      Plant  and  Machinery  used  in  manufacture  of pharmaceuticals and chemicals [NESD]</t>
  </si>
  <si>
    <t>1     Reactors</t>
  </si>
  <si>
    <t>2     Distillation Columns</t>
  </si>
  <si>
    <t>3     Drying   equipments   /    Centrifuges   and Decanters</t>
  </si>
  <si>
    <t>4     Vessel / Storage tanks</t>
  </si>
  <si>
    <t>(xi)     Plant and Machinery used in civil construction</t>
  </si>
  <si>
    <t>1     Concreting,  Crushing,  Piling  Equipments and Road Making Equipments</t>
  </si>
  <si>
    <t>2     Heavy Lift Equipments</t>
  </si>
  <si>
    <t>- Cranes with capacity more than 100 tons</t>
  </si>
  <si>
    <t>- Cranes with capacity less than 100 tons</t>
  </si>
  <si>
    <t>3     Transmission line, Tunnelling Equipments [NESD]</t>
  </si>
  <si>
    <t>4     Earth-moving equipments</t>
  </si>
  <si>
    <t>5     Others   including   Material   Handling   / Pipeline / Welding Equipments [NESD]</t>
  </si>
  <si>
    <t>(xii)    Plant and Machinery used in salt works [NESD]</t>
  </si>
  <si>
    <t>V      Furniture and fittings [NESD]</t>
  </si>
  <si>
    <t>(a) General furniture and fittings</t>
  </si>
  <si>
    <t>(b)  Furniture and fittings used in hotels, restaurants and boarding houses, schools, colleges and other education institutions, libraries, welfare centres, meeting halls, cinema houses, theatres and circuses and furniture and fittings  let  out  on  hire  for  used  on  occasion  of marriages and similar functions</t>
  </si>
  <si>
    <t>VI  Motor Vehicles [NESD]</t>
  </si>
  <si>
    <t>(a)  Motor cycles, scooters and other mopeds</t>
  </si>
  <si>
    <t>(b)  Motor buses, motor lorries, motor cars and motor taxies used in a business of running them on hire</t>
  </si>
  <si>
    <t>(c)  Motor buses, motor lorries, motor cars and motor taxies other than those used in a business of running them on</t>
  </si>
  <si>
    <t>(d)  Motor tractors, harvesting combines and heavy vehicles</t>
  </si>
  <si>
    <t>(e)  Electrically    operated    vehicles    including    battery powered or fuel cell powered vehicles</t>
  </si>
  <si>
    <t>VII  Ships [NESD]</t>
  </si>
  <si>
    <t>(a)  Ocean-going ships</t>
  </si>
  <si>
    <t>(i)       Bulk Carriers and liner vessels</t>
  </si>
  <si>
    <t>(ii)      Crude   tankers,   product   carriers   and   easy chemical carriers with or without conventional</t>
  </si>
  <si>
    <t>(iii)     Chemicals and Acid Carriers</t>
  </si>
  <si>
    <t>1     With Stainless steel tanks</t>
  </si>
  <si>
    <t>2     With other tanks</t>
  </si>
  <si>
    <t>(iv)     Liquefied gas carriers</t>
  </si>
  <si>
    <t>(v)      Conventional large passenger vessels which are used for cruise purpose also</t>
  </si>
  <si>
    <t>(vi)     Coastal service ships of all categories</t>
  </si>
  <si>
    <t>(vii)    Offshore supply and support vessels</t>
  </si>
  <si>
    <t>(viii)   Catamarans and other high speed passenger for ships or boats</t>
  </si>
  <si>
    <t>(ix)     Drill ships</t>
  </si>
  <si>
    <t>(x)      Hovercrafts</t>
  </si>
  <si>
    <t>(xi)     Fishing vessels with wooden hull</t>
  </si>
  <si>
    <t>(xii)    Dredgers,  tugs,  barges,  survey  launches  and other similar ships used mainly for dredging</t>
  </si>
  <si>
    <t>(b)  Vessels ordinarily operating on inland waters</t>
  </si>
  <si>
    <t>(i)       Speed boats</t>
  </si>
  <si>
    <t>(ii)      Other vessels</t>
  </si>
  <si>
    <t>VIII Aircrafts or Helicopters [NESD]</t>
  </si>
  <si>
    <t>IX    Railway  siding,  locomotives,  rolling  stocks,  tramways and railway used by concerns, excluding railway</t>
  </si>
  <si>
    <t>X      Ropeway structures [NESD]</t>
  </si>
  <si>
    <t>XI    Office equipments [NESD]</t>
  </si>
  <si>
    <t>XII   Computers and data processing units [NESD]</t>
  </si>
  <si>
    <t>(a)  Servers and networks</t>
  </si>
  <si>
    <t>(b)  End user devices, such as, desktops, laptops, etc.</t>
  </si>
  <si>
    <t>XIII Laboratory equipment [NESD]</t>
  </si>
  <si>
    <t>(a)  General laboratory equipment</t>
  </si>
  <si>
    <t xml:space="preserve">(b)  Laboratory equipments used in education institutions
</t>
  </si>
  <si>
    <t>XIV Electrical Installations and Equipment [NESD]</t>
  </si>
  <si>
    <t>XV   Hydraulic woks, pipelines and sluices [NESD]</t>
  </si>
  <si>
    <t>Date of Purchase</t>
  </si>
  <si>
    <t>Name of Asset</t>
  </si>
  <si>
    <t>Purchase Cost</t>
  </si>
  <si>
    <t>Asset used during the Year</t>
  </si>
  <si>
    <t>Dep.Rate</t>
  </si>
  <si>
    <t>Accu.Dep</t>
  </si>
  <si>
    <t>Dep.for 14-15</t>
  </si>
  <si>
    <t>Net Block</t>
  </si>
  <si>
    <t>IV) Plant and Machinery</t>
  </si>
  <si>
    <t>IX) Railway  siding,  locomotives,  rolling  stocks</t>
  </si>
  <si>
    <t>Block of Asset</t>
  </si>
  <si>
    <t>I) Buildings</t>
  </si>
  <si>
    <t>II) Bridges, culverts, bunkers, etc.</t>
  </si>
  <si>
    <t>III) Roads</t>
  </si>
  <si>
    <t>V) Furniture and fittings</t>
  </si>
  <si>
    <t>VI)  Motor Vehicles</t>
  </si>
  <si>
    <t>VII)  Ships</t>
  </si>
  <si>
    <t>VIII) Aircrafts or Helicopters</t>
  </si>
  <si>
    <t>X) Ropeway structures</t>
  </si>
  <si>
    <t>XI) Office equipments</t>
  </si>
  <si>
    <t>XII) Computers and data processing units</t>
  </si>
  <si>
    <t>XIII) Laboratory equipment</t>
  </si>
  <si>
    <t>XIV) Electrical Installations and Equipment</t>
  </si>
  <si>
    <t>XV) Hydraulic woks, pipelines and sluices</t>
  </si>
  <si>
    <t>WDV as on 31.03.2014</t>
  </si>
  <si>
    <t>6447 KL 09/K TVS VICTOR</t>
  </si>
  <si>
    <t>5360 KL 10/G M&amp;M JEEP</t>
  </si>
  <si>
    <t>Total Cost</t>
  </si>
  <si>
    <t xml:space="preserve">FY </t>
  </si>
  <si>
    <t>2004-05</t>
  </si>
  <si>
    <t>Useful life as per Cos Act(Years)</t>
  </si>
  <si>
    <t>Expired Life in Days</t>
  </si>
  <si>
    <t>Useful life as in Days</t>
  </si>
  <si>
    <t>Balance Life Days</t>
  </si>
  <si>
    <t>Old Dep Rate</t>
  </si>
  <si>
    <t>2003-04</t>
  </si>
  <si>
    <t>Sales date</t>
  </si>
  <si>
    <t>Sales Amount</t>
  </si>
  <si>
    <t>8107 KL 10/A M&amp;M JEEP</t>
  </si>
  <si>
    <t>PKD</t>
  </si>
  <si>
    <t>8592 KL 09/K TVS VICTOR</t>
  </si>
  <si>
    <t>2008-09</t>
  </si>
  <si>
    <t xml:space="preserve">1005 KL 09/X BULLET ELECTRA </t>
  </si>
  <si>
    <t>2009-10</t>
  </si>
  <si>
    <t>0222 KL 09/AF VERNA HYUNDAI</t>
  </si>
  <si>
    <t>2012-13</t>
  </si>
  <si>
    <t>AIR CONDITIONER</t>
  </si>
  <si>
    <t>2007-08</t>
  </si>
  <si>
    <t>2011-12</t>
  </si>
  <si>
    <t>2010-11</t>
  </si>
  <si>
    <t>2006-07</t>
  </si>
  <si>
    <t>CAMERA &amp; VEDIO ROCORDER</t>
  </si>
  <si>
    <t>2014-15</t>
  </si>
  <si>
    <t>CASH COUNTING MACHINE</t>
  </si>
  <si>
    <t>COMPUTER</t>
  </si>
  <si>
    <t>2005-06</t>
  </si>
  <si>
    <t>2013-14</t>
  </si>
  <si>
    <t>ELECTRICAL FITTING</t>
  </si>
  <si>
    <t xml:space="preserve">EPABX </t>
  </si>
  <si>
    <t xml:space="preserve">FURNITURE </t>
  </si>
  <si>
    <t>FURNITURE &amp; FIXTURE</t>
  </si>
  <si>
    <t>GENERATOR</t>
  </si>
  <si>
    <t>MOBILE PHONE</t>
  </si>
  <si>
    <t>PRINTER &amp; XEROX MECHINE</t>
  </si>
  <si>
    <t>TALLY SOFTWARE</t>
  </si>
  <si>
    <t>MJB</t>
  </si>
  <si>
    <t>0679 KL 11/AK HONDA ACTIVA</t>
  </si>
  <si>
    <t>EMERGENCY LAMP</t>
  </si>
  <si>
    <t>2001-02</t>
  </si>
  <si>
    <t>CAMERA &amp; DVR</t>
  </si>
  <si>
    <t>ELECTRICAL INSTALLATION</t>
  </si>
  <si>
    <t>FAN</t>
  </si>
  <si>
    <t>1997-98</t>
  </si>
  <si>
    <t>EPABX</t>
  </si>
  <si>
    <t>2000-01</t>
  </si>
  <si>
    <t>GODREJ STOREWELL</t>
  </si>
  <si>
    <t>OFFICE EQUIPMENTS</t>
  </si>
  <si>
    <t>PRINTER</t>
  </si>
  <si>
    <t>SOFTWARE</t>
  </si>
  <si>
    <t>HO</t>
  </si>
  <si>
    <t>1998-99</t>
  </si>
  <si>
    <t>1999-00</t>
  </si>
  <si>
    <t>2002-03</t>
  </si>
  <si>
    <t>CELLULAR PHONE</t>
  </si>
  <si>
    <t>DIGITAL CAMERA</t>
  </si>
  <si>
    <t>SECURITY CAMERA</t>
  </si>
  <si>
    <t>ELCTRICAL INSTALLATION</t>
  </si>
  <si>
    <t>CYCLE</t>
  </si>
  <si>
    <t>MARUTI OMNI VAN 1</t>
  </si>
  <si>
    <t>MARUTI OMNI VAN 2</t>
  </si>
  <si>
    <t>KINETIC HONDA</t>
  </si>
  <si>
    <t>MARUTI ZEN</t>
  </si>
  <si>
    <t>HONDA ACTIVA</t>
  </si>
  <si>
    <t>HONDA UNICORN</t>
  </si>
  <si>
    <t>INVERTER</t>
  </si>
  <si>
    <t>FURNITURE</t>
  </si>
  <si>
    <t>STABILIZER</t>
  </si>
  <si>
    <t>TYPE WRITER</t>
  </si>
  <si>
    <t>VOICE RECORDER</t>
  </si>
  <si>
    <t>Residula Value %</t>
  </si>
  <si>
    <t>LAND</t>
  </si>
  <si>
    <t>GRAND TOTAL</t>
  </si>
  <si>
    <t>Branch ID</t>
  </si>
  <si>
    <t>Depreciation for the Year</t>
  </si>
  <si>
    <t>For any assistance / sugestions please Contact Mr.Sabu v Joseph @ 9349973685 or mail me - sabu v josephpkd@gmail.com</t>
  </si>
  <si>
    <t>FY to</t>
  </si>
  <si>
    <t>FY from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</si>
</sst>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5" formatCode="dd/mm/yyyy"/>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Book Antiqua"/>
      <family val="1"/>
    </font>
    <font>
      <sz val="10"/>
      <color theme="1"/>
      <name val="Book Antiqua"/>
      <family val="1"/>
    </font>
    <font>
      <b/>
      <sz val="11"/>
      <name val="Calibri"/>
      <family val="2"/>
      <scheme val="minor"/>
    </font>
    <font>
      <b/>
      <sz val="10"/>
      <color theme="1"/>
      <name val="Book Antiqua"/>
      <family val="1"/>
    </font>
    <font>
      <sz val="11"/>
      <name val="Calibri"/>
      <family val="2"/>
      <scheme val="minor"/>
    </font>
    <font>
      <b/>
      <sz val="10"/>
      <color rgb="FF000000"/>
      <name val="Book Antiqua"/>
      <family val="1"/>
    </font>
    <font>
      <sz val="10"/>
      <color rgb="FF000000"/>
      <name val="Book Antiqua"/>
      <family val="1"/>
    </font>
    <font>
      <sz val="11"/>
      <color theme="1"/>
      <name val="Book Antiqua"/>
      <family val="1"/>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96">
    <xf numFmtId="0" fontId="0" fillId="0" borderId="0" xfId="0"/>
    <xf numFmtId="10" fontId="0" fillId="0" borderId="0" xfId="1" applyNumberFormat="1" applyFont="1" applyAlignment="1" applyProtection="1">
      <alignment horizontal="center" vertical="center"/>
      <protection hidden="1"/>
    </xf>
    <xf numFmtId="10" fontId="0" fillId="0" borderId="0" xfId="1" applyNumberFormat="1" applyFont="1"/>
    <xf numFmtId="0" fontId="4" fillId="0" borderId="0" xfId="0" applyFont="1" applyFill="1" applyBorder="1"/>
    <xf numFmtId="0" fontId="5" fillId="0" borderId="0" xfId="0" applyFont="1"/>
    <xf numFmtId="10" fontId="2" fillId="0" borderId="0" xfId="1" applyNumberFormat="1" applyFont="1"/>
    <xf numFmtId="0" fontId="7" fillId="0" borderId="0" xfId="0" applyFont="1"/>
    <xf numFmtId="0" fontId="4" fillId="0" borderId="0" xfId="0" applyFont="1" applyFill="1" applyBorder="1" applyAlignment="1">
      <alignment wrapText="1"/>
    </xf>
    <xf numFmtId="0" fontId="10" fillId="0" borderId="0" xfId="0" applyFont="1" applyFill="1" applyBorder="1" applyAlignment="1">
      <alignment horizontal="justify" vertical="top" wrapText="1"/>
    </xf>
    <xf numFmtId="0" fontId="10" fillId="0" borderId="0" xfId="0" applyFont="1" applyFill="1" applyBorder="1"/>
    <xf numFmtId="10" fontId="0" fillId="0" borderId="1" xfId="1" applyNumberFormat="1" applyFont="1" applyBorder="1" applyAlignment="1" applyProtection="1">
      <alignment horizontal="center" vertical="center"/>
      <protection hidden="1"/>
    </xf>
    <xf numFmtId="0" fontId="3" fillId="0" borderId="1" xfId="0" applyFont="1" applyFill="1" applyBorder="1" applyAlignment="1">
      <alignment horizontal="center" wrapText="1"/>
    </xf>
    <xf numFmtId="10" fontId="0" fillId="0" borderId="1" xfId="1" applyNumberFormat="1" applyFont="1" applyBorder="1" applyAlignment="1" applyProtection="1">
      <alignment horizontal="center" wrapText="1"/>
      <protection hidden="1"/>
    </xf>
    <xf numFmtId="0" fontId="4" fillId="0" borderId="1" xfId="0" applyFont="1" applyFill="1" applyBorder="1"/>
    <xf numFmtId="0" fontId="6" fillId="0" borderId="1" xfId="0"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center"/>
    </xf>
    <xf numFmtId="0" fontId="4" fillId="0" borderId="1" xfId="0" applyFont="1" applyFill="1" applyBorder="1" applyAlignment="1">
      <alignment vertical="center" wrapText="1"/>
    </xf>
    <xf numFmtId="0" fontId="8" fillId="0" borderId="1" xfId="0" applyFont="1" applyFill="1" applyBorder="1" applyAlignment="1">
      <alignment vertical="center"/>
    </xf>
    <xf numFmtId="0" fontId="6" fillId="0" borderId="1" xfId="0" applyFont="1" applyFill="1" applyBorder="1" applyAlignment="1">
      <alignment vertical="center" wrapText="1"/>
    </xf>
    <xf numFmtId="0" fontId="4" fillId="0" borderId="1" xfId="0" applyFont="1" applyFill="1" applyBorder="1" applyAlignment="1">
      <alignment wrapText="1"/>
    </xf>
    <xf numFmtId="0" fontId="6" fillId="0" borderId="1" xfId="0" applyFont="1" applyFill="1" applyBorder="1" applyAlignment="1">
      <alignment wrapText="1"/>
    </xf>
    <xf numFmtId="0" fontId="4" fillId="0" borderId="1" xfId="0" applyFont="1" applyFill="1" applyBorder="1" applyAlignment="1">
      <alignment horizontal="left" wrapText="1" indent="1"/>
    </xf>
    <xf numFmtId="0" fontId="4" fillId="0" borderId="1" xfId="0" applyNumberFormat="1" applyFont="1" applyFill="1" applyBorder="1" applyAlignment="1">
      <alignment horizontal="left" wrapText="1" indent="1"/>
    </xf>
    <xf numFmtId="0" fontId="4" fillId="0" borderId="1" xfId="0" applyFont="1" applyFill="1" applyBorder="1" applyAlignment="1">
      <alignment horizontal="left" indent="1"/>
    </xf>
    <xf numFmtId="0" fontId="8" fillId="0" borderId="1" xfId="0" applyFont="1" applyFill="1" applyBorder="1" applyAlignment="1">
      <alignment horizontal="left" vertical="top"/>
    </xf>
    <xf numFmtId="0" fontId="8"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top" wrapText="1" indent="1"/>
    </xf>
    <xf numFmtId="0" fontId="9" fillId="0" borderId="1" xfId="0" applyFont="1" applyFill="1" applyBorder="1" applyAlignment="1">
      <alignment horizontal="left" vertical="top"/>
    </xf>
    <xf numFmtId="0" fontId="3" fillId="0" borderId="1" xfId="0" applyFont="1" applyFill="1" applyBorder="1" applyAlignment="1">
      <alignment horizontal="center" vertical="center" wrapText="1"/>
    </xf>
    <xf numFmtId="10" fontId="0" fillId="0" borderId="1" xfId="1" applyNumberFormat="1" applyFont="1" applyBorder="1" applyAlignment="1" applyProtection="1">
      <alignment horizontal="center" vertical="center" wrapText="1"/>
      <protection hidden="1"/>
    </xf>
    <xf numFmtId="0" fontId="7" fillId="0" borderId="0" xfId="0" applyFont="1" applyProtection="1">
      <protection locked="0"/>
    </xf>
    <xf numFmtId="4" fontId="7" fillId="0" borderId="0" xfId="0" applyNumberFormat="1" applyFont="1" applyProtection="1">
      <protection locked="0"/>
    </xf>
    <xf numFmtId="14" fontId="7" fillId="0" borderId="0" xfId="0" applyNumberFormat="1" applyFont="1" applyProtection="1">
      <protection locked="0"/>
    </xf>
    <xf numFmtId="0" fontId="7" fillId="0" borderId="1" xfId="0" applyFont="1" applyBorder="1" applyProtection="1">
      <protection locked="0"/>
    </xf>
    <xf numFmtId="14" fontId="7" fillId="0" borderId="1" xfId="0" applyNumberFormat="1" applyFont="1" applyBorder="1" applyProtection="1">
      <protection locked="0"/>
    </xf>
    <xf numFmtId="43" fontId="7" fillId="0" borderId="1" xfId="0" applyNumberFormat="1" applyFont="1" applyBorder="1" applyProtection="1">
      <protection locked="0"/>
    </xf>
    <xf numFmtId="2" fontId="7" fillId="0" borderId="1" xfId="0" applyNumberFormat="1" applyFont="1" applyBorder="1" applyProtection="1">
      <protection locked="0"/>
    </xf>
    <xf numFmtId="9" fontId="7" fillId="0" borderId="1" xfId="0" applyNumberFormat="1" applyFont="1" applyBorder="1" applyProtection="1">
      <protection locked="0"/>
    </xf>
    <xf numFmtId="4" fontId="7" fillId="0" borderId="1" xfId="0" applyNumberFormat="1" applyFont="1" applyBorder="1" applyProtection="1">
      <protection locked="0"/>
    </xf>
    <xf numFmtId="10" fontId="7" fillId="0" borderId="1" xfId="0" applyNumberFormat="1" applyFont="1" applyBorder="1" applyProtection="1">
      <protection locked="0"/>
    </xf>
    <xf numFmtId="2" fontId="7" fillId="0" borderId="0" xfId="0" applyNumberFormat="1" applyFont="1" applyProtection="1">
      <protection locked="0"/>
    </xf>
    <xf numFmtId="0" fontId="7" fillId="2" borderId="1" xfId="0" applyFont="1" applyFill="1" applyBorder="1" applyProtection="1">
      <protection locked="0"/>
    </xf>
    <xf numFmtId="0" fontId="5" fillId="2" borderId="1" xfId="0" applyFont="1" applyFill="1" applyBorder="1" applyAlignment="1" applyProtection="1">
      <alignment horizontal="left" vertical="center" wrapText="1"/>
      <protection locked="0"/>
    </xf>
    <xf numFmtId="0" fontId="5" fillId="2" borderId="1" xfId="0" applyFont="1" applyFill="1" applyBorder="1" applyProtection="1">
      <protection locked="0"/>
    </xf>
    <xf numFmtId="14" fontId="5" fillId="2" borderId="1" xfId="0" applyNumberFormat="1" applyFont="1" applyFill="1" applyBorder="1" applyProtection="1">
      <protection locked="0"/>
    </xf>
    <xf numFmtId="43" fontId="5" fillId="2" borderId="1" xfId="0" applyNumberFormat="1" applyFont="1" applyFill="1" applyBorder="1" applyProtection="1">
      <protection locked="0"/>
    </xf>
    <xf numFmtId="2" fontId="5" fillId="2" borderId="1" xfId="0" applyNumberFormat="1" applyFont="1" applyFill="1" applyBorder="1" applyProtection="1">
      <protection locked="0"/>
    </xf>
    <xf numFmtId="9" fontId="5" fillId="2" borderId="1" xfId="0" applyNumberFormat="1" applyFont="1" applyFill="1" applyBorder="1" applyProtection="1">
      <protection locked="0"/>
    </xf>
    <xf numFmtId="4" fontId="5" fillId="2" borderId="1" xfId="0" applyNumberFormat="1" applyFont="1" applyFill="1" applyBorder="1" applyProtection="1">
      <protection locked="0"/>
    </xf>
    <xf numFmtId="10" fontId="5" fillId="2" borderId="1" xfId="0" applyNumberFormat="1" applyFont="1" applyFill="1" applyBorder="1" applyProtection="1">
      <protection locked="0"/>
    </xf>
    <xf numFmtId="10" fontId="5" fillId="0" borderId="1" xfId="0" applyNumberFormat="1" applyFont="1" applyBorder="1" applyProtection="1">
      <protection locked="0"/>
    </xf>
    <xf numFmtId="0" fontId="5" fillId="0" borderId="0" xfId="0" applyFont="1" applyProtection="1">
      <protection locked="0"/>
    </xf>
    <xf numFmtId="0" fontId="7" fillId="0" borderId="1" xfId="0" applyFont="1" applyBorder="1" applyAlignment="1" applyProtection="1">
      <alignment horizontal="left" vertical="center" wrapText="1"/>
      <protection locked="0"/>
    </xf>
    <xf numFmtId="0" fontId="7" fillId="2" borderId="0" xfId="0" applyFont="1" applyFill="1" applyProtection="1">
      <protection locked="0"/>
    </xf>
    <xf numFmtId="43" fontId="7" fillId="0" borderId="1" xfId="0" applyNumberFormat="1" applyFont="1" applyBorder="1" applyAlignment="1" applyProtection="1">
      <alignment horizontal="right" vertical="center" wrapText="1"/>
      <protection locked="0"/>
    </xf>
    <xf numFmtId="14" fontId="7" fillId="0" borderId="1" xfId="0" applyNumberFormat="1" applyFont="1" applyBorder="1" applyAlignment="1" applyProtection="1">
      <alignment horizontal="right" vertical="center" wrapText="1"/>
      <protection locked="0"/>
    </xf>
    <xf numFmtId="14" fontId="7" fillId="2" borderId="1" xfId="0" applyNumberFormat="1" applyFont="1" applyFill="1" applyBorder="1" applyProtection="1">
      <protection locked="0"/>
    </xf>
    <xf numFmtId="2" fontId="7" fillId="2" borderId="1" xfId="0" applyNumberFormat="1" applyFont="1" applyFill="1" applyBorder="1" applyProtection="1">
      <protection locked="0"/>
    </xf>
    <xf numFmtId="9" fontId="7" fillId="2" borderId="1" xfId="0" applyNumberFormat="1" applyFont="1" applyFill="1" applyBorder="1" applyProtection="1">
      <protection locked="0"/>
    </xf>
    <xf numFmtId="10" fontId="7" fillId="2" borderId="1" xfId="0" applyNumberFormat="1" applyFont="1" applyFill="1" applyBorder="1" applyProtection="1">
      <protection locked="0"/>
    </xf>
    <xf numFmtId="43" fontId="7" fillId="0" borderId="3" xfId="0" applyNumberFormat="1" applyFont="1" applyBorder="1" applyAlignment="1" applyProtection="1">
      <alignment horizontal="right"/>
      <protection locked="0"/>
    </xf>
    <xf numFmtId="14" fontId="7" fillId="0" borderId="3" xfId="0" applyNumberFormat="1" applyFont="1" applyBorder="1" applyAlignment="1" applyProtection="1">
      <alignment horizontal="right"/>
      <protection locked="0"/>
    </xf>
    <xf numFmtId="43" fontId="7" fillId="2" borderId="1" xfId="0" applyNumberFormat="1" applyFont="1" applyFill="1" applyBorder="1" applyProtection="1">
      <protection locked="0"/>
    </xf>
    <xf numFmtId="43" fontId="7" fillId="0" borderId="0" xfId="0" applyNumberFormat="1" applyFont="1" applyFill="1" applyProtection="1">
      <protection locked="0"/>
    </xf>
    <xf numFmtId="0" fontId="7" fillId="0" borderId="2" xfId="0" applyFont="1" applyBorder="1" applyProtection="1">
      <protection locked="0"/>
    </xf>
    <xf numFmtId="0" fontId="7" fillId="0" borderId="4" xfId="0" applyFont="1" applyBorder="1" applyProtection="1">
      <protection locked="0"/>
    </xf>
    <xf numFmtId="0" fontId="7" fillId="0" borderId="2" xfId="0" applyFont="1" applyFill="1" applyBorder="1" applyAlignment="1" applyProtection="1">
      <alignment horizontal="left" vertical="center"/>
      <protection locked="0"/>
    </xf>
    <xf numFmtId="0" fontId="7" fillId="0" borderId="1" xfId="0" applyFont="1" applyFill="1" applyBorder="1" applyAlignment="1" applyProtection="1">
      <alignment horizontal="left" vertical="center"/>
      <protection locked="0"/>
    </xf>
    <xf numFmtId="0" fontId="7" fillId="0" borderId="1" xfId="0" applyNumberFormat="1" applyFont="1" applyBorder="1" applyProtection="1">
      <protection locked="0"/>
    </xf>
    <xf numFmtId="43" fontId="5" fillId="0" borderId="1" xfId="0" applyNumberFormat="1" applyFont="1" applyBorder="1" applyProtection="1">
      <protection locked="0"/>
    </xf>
    <xf numFmtId="4" fontId="7" fillId="2" borderId="1" xfId="0" applyNumberFormat="1" applyFont="1" applyFill="1" applyBorder="1" applyProtection="1">
      <protection locked="0"/>
    </xf>
    <xf numFmtId="0" fontId="7" fillId="0" borderId="1" xfId="0" applyFont="1" applyFill="1" applyBorder="1" applyAlignment="1" applyProtection="1">
      <alignment vertical="center"/>
      <protection locked="0"/>
    </xf>
    <xf numFmtId="0" fontId="7" fillId="0" borderId="1" xfId="0" applyFont="1" applyFill="1" applyBorder="1" applyProtection="1">
      <protection locked="0"/>
    </xf>
    <xf numFmtId="14" fontId="7" fillId="0" borderId="1" xfId="0" applyNumberFormat="1" applyFont="1" applyFill="1" applyBorder="1" applyProtection="1">
      <protection locked="0"/>
    </xf>
    <xf numFmtId="43" fontId="7" fillId="0" borderId="1" xfId="0" applyNumberFormat="1" applyFont="1" applyFill="1" applyBorder="1" applyProtection="1">
      <protection locked="0"/>
    </xf>
    <xf numFmtId="14" fontId="7" fillId="0" borderId="1" xfId="0" applyNumberFormat="1" applyFont="1" applyBorder="1" applyAlignment="1" applyProtection="1">
      <alignment horizontal="center" vertical="center" wrapText="1"/>
      <protection locked="0"/>
    </xf>
    <xf numFmtId="43" fontId="7" fillId="0" borderId="1" xfId="0" applyNumberFormat="1" applyFont="1" applyBorder="1" applyAlignment="1" applyProtection="1">
      <alignment horizontal="center" vertical="center" wrapText="1"/>
      <protection locked="0"/>
    </xf>
    <xf numFmtId="43" fontId="7" fillId="0" borderId="0" xfId="0" applyNumberFormat="1" applyFont="1" applyProtection="1">
      <protection locked="0"/>
    </xf>
    <xf numFmtId="0" fontId="7" fillId="0" borderId="0" xfId="0" applyFont="1" applyFill="1" applyBorder="1" applyProtection="1">
      <protection locked="0"/>
    </xf>
    <xf numFmtId="0" fontId="7" fillId="0" borderId="0" xfId="0" applyFont="1" applyFill="1" applyBorder="1" applyAlignment="1" applyProtection="1">
      <alignment horizontal="right"/>
      <protection locked="0"/>
    </xf>
    <xf numFmtId="2" fontId="7" fillId="0" borderId="0" xfId="0" applyNumberFormat="1" applyFont="1" applyFill="1" applyBorder="1" applyProtection="1">
      <protection locked="0"/>
    </xf>
    <xf numFmtId="43" fontId="7" fillId="0" borderId="0" xfId="0" applyNumberFormat="1" applyFont="1" applyFill="1" applyBorder="1" applyProtection="1">
      <protection locked="0"/>
    </xf>
    <xf numFmtId="4" fontId="7" fillId="0" borderId="0" xfId="0" applyNumberFormat="1" applyFont="1" applyFill="1" applyBorder="1" applyProtection="1">
      <protection locked="0"/>
    </xf>
    <xf numFmtId="43" fontId="7" fillId="0" borderId="0" xfId="0" applyNumberFormat="1" applyFont="1" applyFill="1" applyBorder="1" applyAlignment="1" applyProtection="1">
      <alignment horizontal="center"/>
      <protection locked="0"/>
    </xf>
    <xf numFmtId="0" fontId="7" fillId="0" borderId="0" xfId="0" applyFont="1" applyProtection="1"/>
    <xf numFmtId="0" fontId="5" fillId="0" borderId="0" xfId="0" applyFont="1" applyAlignment="1" applyProtection="1">
      <alignment horizontal="center" vertical="center" wrapText="1"/>
    </xf>
    <xf numFmtId="0" fontId="5" fillId="0" borderId="1" xfId="0" applyFont="1" applyBorder="1" applyAlignment="1" applyProtection="1">
      <alignment horizontal="center" vertical="center" wrapText="1"/>
    </xf>
    <xf numFmtId="43" fontId="5" fillId="0" borderId="1" xfId="0" applyNumberFormat="1" applyFont="1" applyBorder="1" applyAlignment="1" applyProtection="1">
      <alignment horizontal="center" vertical="center" wrapText="1"/>
    </xf>
    <xf numFmtId="4" fontId="5" fillId="0" borderId="1" xfId="0" applyNumberFormat="1" applyFont="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7" fillId="0" borderId="5" xfId="0" applyFont="1" applyBorder="1" applyAlignment="1" applyProtection="1">
      <alignment horizontal="center" vertical="center"/>
    </xf>
    <xf numFmtId="165" fontId="7" fillId="0" borderId="0" xfId="0" applyNumberFormat="1" applyFont="1" applyProtection="1"/>
    <xf numFmtId="0" fontId="5" fillId="0" borderId="4" xfId="0" applyFont="1" applyBorder="1" applyAlignment="1" applyProtection="1">
      <alignment horizontal="center" vertical="center" wrapText="1"/>
    </xf>
    <xf numFmtId="0" fontId="7" fillId="4" borderId="1" xfId="0" applyFont="1" applyFill="1" applyBorder="1" applyAlignment="1" applyProtection="1">
      <alignment horizontal="center"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0"/>
  <sheetViews>
    <sheetView tabSelected="1" zoomScaleNormal="100" workbookViewId="0">
      <pane xSplit="4" ySplit="2" topLeftCell="E3" activePane="bottomRight" state="frozen"/>
      <selection pane="topRight" activeCell="E1" sqref="E1"/>
      <selection pane="bottomLeft" activeCell="A3" sqref="A3"/>
      <selection pane="bottomRight" activeCell="I4" sqref="I4"/>
    </sheetView>
  </sheetViews>
  <sheetFormatPr defaultRowHeight="15" x14ac:dyDescent="0.25"/>
  <cols>
    <col min="1" max="1" width="6.7109375" style="32" customWidth="1"/>
    <col min="2" max="2" width="22.7109375" style="32" customWidth="1"/>
    <col min="3" max="3" width="27.28515625" style="32" customWidth="1"/>
    <col min="4" max="4" width="10.42578125" style="32" customWidth="1"/>
    <col min="5" max="5" width="11" style="32" customWidth="1"/>
    <col min="6" max="6" width="15.28515625" style="79" customWidth="1"/>
    <col min="7" max="7" width="10.140625" style="32" bestFit="1" customWidth="1"/>
    <col min="8" max="8" width="13.28515625" style="32" customWidth="1"/>
    <col min="9" max="9" width="14.5703125" style="32" customWidth="1"/>
    <col min="10" max="10" width="12.42578125" style="32" customWidth="1"/>
    <col min="11" max="11" width="11.140625" style="32" customWidth="1"/>
    <col min="12" max="12" width="10.7109375" style="32" customWidth="1"/>
    <col min="13" max="13" width="11" style="32" customWidth="1"/>
    <col min="14" max="14" width="10.7109375" style="32" customWidth="1"/>
    <col min="15" max="15" width="10.5703125" style="32" customWidth="1"/>
    <col min="16" max="16" width="13.140625" style="33" customWidth="1"/>
    <col min="17" max="17" width="16.42578125" style="32" customWidth="1"/>
    <col min="18" max="18" width="20" style="32" bestFit="1" customWidth="1"/>
    <col min="19" max="19" width="16.140625" style="32" customWidth="1"/>
    <col min="20" max="20" width="16.28515625" style="32" customWidth="1"/>
    <col min="21" max="21" width="15.140625" style="32" customWidth="1"/>
    <col min="22" max="22" width="10.28515625" style="32" bestFit="1" customWidth="1"/>
    <col min="23" max="23" width="12.5703125" style="32" customWidth="1"/>
    <col min="24" max="24" width="12.140625" style="32" customWidth="1"/>
    <col min="25" max="16384" width="9.140625" style="32"/>
  </cols>
  <sheetData>
    <row r="1" spans="1:24" s="86" customFormat="1" ht="30.75" customHeight="1" x14ac:dyDescent="0.25">
      <c r="A1" s="95" t="s">
        <v>248</v>
      </c>
      <c r="B1" s="95"/>
      <c r="C1" s="95"/>
      <c r="D1" s="95"/>
      <c r="E1" s="92"/>
      <c r="F1" s="92"/>
      <c r="G1" s="92"/>
      <c r="H1" s="92"/>
      <c r="I1" s="92"/>
      <c r="J1" s="92"/>
      <c r="K1" s="92"/>
      <c r="L1" s="92"/>
      <c r="M1" s="92"/>
      <c r="N1" s="92"/>
      <c r="O1" s="92"/>
      <c r="P1" s="92"/>
      <c r="Q1" s="92"/>
      <c r="R1" s="92"/>
      <c r="S1" s="92"/>
      <c r="T1" s="92"/>
      <c r="U1" s="92"/>
      <c r="V1" s="92"/>
      <c r="W1" s="86" t="s">
        <v>250</v>
      </c>
      <c r="X1" s="86" t="s">
        <v>249</v>
      </c>
    </row>
    <row r="2" spans="1:24" s="87" customFormat="1" ht="45" x14ac:dyDescent="0.25">
      <c r="A2" s="87" t="s">
        <v>246</v>
      </c>
      <c r="B2" s="94" t="s">
        <v>154</v>
      </c>
      <c r="C2" s="94" t="s">
        <v>145</v>
      </c>
      <c r="D2" s="94" t="s">
        <v>172</v>
      </c>
      <c r="E2" s="88" t="s">
        <v>144</v>
      </c>
      <c r="F2" s="89" t="s">
        <v>146</v>
      </c>
      <c r="G2" s="88" t="s">
        <v>180</v>
      </c>
      <c r="H2" s="88" t="s">
        <v>181</v>
      </c>
      <c r="I2" s="88" t="s">
        <v>171</v>
      </c>
      <c r="J2" s="88" t="s">
        <v>174</v>
      </c>
      <c r="K2" s="88" t="s">
        <v>176</v>
      </c>
      <c r="L2" s="88" t="s">
        <v>175</v>
      </c>
      <c r="M2" s="88" t="s">
        <v>177</v>
      </c>
      <c r="N2" s="88" t="s">
        <v>147</v>
      </c>
      <c r="O2" s="88" t="s">
        <v>243</v>
      </c>
      <c r="P2" s="90" t="s">
        <v>0</v>
      </c>
      <c r="Q2" s="88" t="s">
        <v>148</v>
      </c>
      <c r="R2" s="88" t="s">
        <v>149</v>
      </c>
      <c r="S2" s="88" t="s">
        <v>168</v>
      </c>
      <c r="T2" s="91" t="s">
        <v>150</v>
      </c>
      <c r="U2" s="88" t="s">
        <v>151</v>
      </c>
      <c r="V2" s="88" t="s">
        <v>178</v>
      </c>
      <c r="W2" s="93">
        <v>41730</v>
      </c>
      <c r="X2" s="93">
        <v>42094</v>
      </c>
    </row>
    <row r="3" spans="1:24" x14ac:dyDescent="0.25">
      <c r="A3" s="32" t="s">
        <v>183</v>
      </c>
      <c r="B3" s="35" t="s">
        <v>159</v>
      </c>
      <c r="C3" s="35" t="s">
        <v>170</v>
      </c>
      <c r="D3" s="35" t="s">
        <v>173</v>
      </c>
      <c r="E3" s="36">
        <v>38223</v>
      </c>
      <c r="F3" s="37">
        <v>188000</v>
      </c>
      <c r="G3" s="35"/>
      <c r="H3" s="35"/>
      <c r="I3" s="37">
        <f>F3-H3</f>
        <v>188000</v>
      </c>
      <c r="J3" s="35">
        <v>10</v>
      </c>
      <c r="K3" s="35">
        <f>J3*365</f>
        <v>3650</v>
      </c>
      <c r="L3" s="38">
        <f>IF(E3&lt;W$2,(W$2-E3),IF(E3&gt;=W$2,(X$2-E3)))</f>
        <v>3507</v>
      </c>
      <c r="M3" s="38">
        <f>IF(L3&gt;=K3,0,K3-L3)</f>
        <v>143</v>
      </c>
      <c r="N3" s="35">
        <f>IF(E3&gt;=W$2,X$2-E3,X$2-W$2)+1</f>
        <v>365</v>
      </c>
      <c r="O3" s="39">
        <v>0.05</v>
      </c>
      <c r="P3" s="40">
        <f>F3*O3</f>
        <v>9400</v>
      </c>
      <c r="Q3" s="41">
        <f>IF(M3&lt;=0,0,(1-((P3)/S3)^(1/M3*N3)))</f>
        <v>0.26836643993316245</v>
      </c>
      <c r="R3" s="37">
        <v>177375.83</v>
      </c>
      <c r="S3" s="37">
        <f t="shared" ref="S3:S14" si="0">I3-R3</f>
        <v>10624.170000000013</v>
      </c>
      <c r="T3" s="38">
        <f>S3*Q3</f>
        <v>2851.1706801447099</v>
      </c>
      <c r="U3" s="38">
        <f>IF(T3=0,0,(S3-T3))</f>
        <v>7772.9993198553029</v>
      </c>
      <c r="V3" s="41">
        <v>0.25890000000000002</v>
      </c>
    </row>
    <row r="4" spans="1:24" x14ac:dyDescent="0.25">
      <c r="A4" s="32" t="s">
        <v>183</v>
      </c>
      <c r="B4" s="35" t="s">
        <v>159</v>
      </c>
      <c r="C4" s="35" t="s">
        <v>170</v>
      </c>
      <c r="D4" s="35" t="s">
        <v>173</v>
      </c>
      <c r="E4" s="36">
        <v>38224</v>
      </c>
      <c r="F4" s="37">
        <v>400</v>
      </c>
      <c r="G4" s="35"/>
      <c r="H4" s="35"/>
      <c r="I4" s="37">
        <f t="shared" ref="I4" si="1">F4-H4</f>
        <v>400</v>
      </c>
      <c r="J4" s="35">
        <v>10</v>
      </c>
      <c r="K4" s="35">
        <f>J4*365</f>
        <v>3650</v>
      </c>
      <c r="L4" s="38">
        <f>IF(E4&lt;W$2,(W$2-E4),IF(E4&gt;=W$2,(X$2-E4)))</f>
        <v>3506</v>
      </c>
      <c r="M4" s="38">
        <f>IF(L4&gt;=K4,0,K4-L4)</f>
        <v>144</v>
      </c>
      <c r="N4" s="35">
        <f>IF(E4&gt;=W$2,X$2-E4,X$2-W$2)+1</f>
        <v>365</v>
      </c>
      <c r="O4" s="39">
        <v>0.05</v>
      </c>
      <c r="P4" s="40">
        <f>F4*O4</f>
        <v>20</v>
      </c>
      <c r="Q4" s="41">
        <f t="shared" ref="Q4:Q11" si="2">IF(M4&lt;=0,0,(1-((P4)/S4)^(1/M4*N4)))</f>
        <v>0.99235097332217492</v>
      </c>
      <c r="R4" s="37">
        <v>263.23</v>
      </c>
      <c r="S4" s="37">
        <f t="shared" si="0"/>
        <v>136.76999999999998</v>
      </c>
      <c r="T4" s="37">
        <f>S4*Q4</f>
        <v>135.72384262127386</v>
      </c>
      <c r="U4" s="38">
        <f>IF(T4=0,0,(S4-T4))</f>
        <v>1.0461573787261216</v>
      </c>
      <c r="V4" s="41">
        <v>0.25890000000000002</v>
      </c>
      <c r="W4" s="42"/>
    </row>
    <row r="5" spans="1:24" s="53" customFormat="1" ht="30.75" customHeight="1" x14ac:dyDescent="0.25">
      <c r="A5" s="32" t="s">
        <v>183</v>
      </c>
      <c r="B5" s="43" t="s">
        <v>159</v>
      </c>
      <c r="C5" s="44" t="str">
        <f>CONCATENATE("TOTAL OF" &amp; " ",C4)</f>
        <v>TOTAL OF 5360 KL 10/G M&amp;M JEEP</v>
      </c>
      <c r="D5" s="45"/>
      <c r="E5" s="46"/>
      <c r="F5" s="47">
        <f>SUBTOTAL(9,F3:F4)</f>
        <v>188400</v>
      </c>
      <c r="G5" s="45"/>
      <c r="H5" s="47">
        <f>SUBTOTAL(9,H3:H4)</f>
        <v>0</v>
      </c>
      <c r="I5" s="47">
        <f>SUBTOTAL(9,I3:I4)</f>
        <v>188400</v>
      </c>
      <c r="J5" s="45"/>
      <c r="K5" s="45"/>
      <c r="L5" s="48"/>
      <c r="M5" s="48"/>
      <c r="N5" s="45"/>
      <c r="O5" s="49"/>
      <c r="P5" s="50">
        <f>SUM(P3:P4)</f>
        <v>9420</v>
      </c>
      <c r="Q5" s="51"/>
      <c r="R5" s="48">
        <f>SUBTOTAL(9,R3:R4)</f>
        <v>177639.06</v>
      </c>
      <c r="S5" s="48">
        <f>SUBTOTAL(9,S3:S4)</f>
        <v>10760.940000000013</v>
      </c>
      <c r="T5" s="48">
        <f>SUBTOTAL(9,T3:T4)</f>
        <v>2986.8945227659838</v>
      </c>
      <c r="U5" s="48">
        <f>IF(T5=0,0,(S5-T5))</f>
        <v>7774.045477234029</v>
      </c>
      <c r="V5" s="52"/>
    </row>
    <row r="6" spans="1:24" x14ac:dyDescent="0.25">
      <c r="A6" s="32" t="s">
        <v>183</v>
      </c>
      <c r="B6" s="35" t="s">
        <v>159</v>
      </c>
      <c r="C6" s="54" t="s">
        <v>169</v>
      </c>
      <c r="D6" s="35" t="s">
        <v>179</v>
      </c>
      <c r="E6" s="36">
        <v>37890</v>
      </c>
      <c r="F6" s="37">
        <v>15000</v>
      </c>
      <c r="G6" s="35"/>
      <c r="H6" s="35"/>
      <c r="I6" s="37">
        <f>F6-H6</f>
        <v>15000</v>
      </c>
      <c r="J6" s="35">
        <v>10</v>
      </c>
      <c r="K6" s="35">
        <f t="shared" ref="K6:K12" si="3">J6*365</f>
        <v>3650</v>
      </c>
      <c r="L6" s="38">
        <f t="shared" ref="L6:L12" si="4">IF(E6&lt;W$2,(W$2-E6),IF(E6&gt;=W$2,(X$2-E6)))</f>
        <v>3840</v>
      </c>
      <c r="M6" s="38">
        <f>IF(L6&gt;=K6,0,K6-L6)</f>
        <v>0</v>
      </c>
      <c r="N6" s="35">
        <f t="shared" ref="N6:N12" si="5">IF(E6&gt;=W$2,X$2-E6,X$2-W$2)+1</f>
        <v>365</v>
      </c>
      <c r="O6" s="39">
        <v>0.05</v>
      </c>
      <c r="P6" s="40">
        <f>F6*O6</f>
        <v>750</v>
      </c>
      <c r="Q6" s="41">
        <f t="shared" si="2"/>
        <v>0</v>
      </c>
      <c r="R6" s="37">
        <v>362.43</v>
      </c>
      <c r="S6" s="37">
        <f t="shared" si="0"/>
        <v>14637.57</v>
      </c>
      <c r="T6" s="35">
        <f t="shared" ref="T6:T13" si="6">S6*Q6</f>
        <v>0</v>
      </c>
      <c r="U6" s="35">
        <f t="shared" ref="U6:U15" si="7">IF(T6=0,0,(S6-T6))</f>
        <v>0</v>
      </c>
      <c r="V6" s="41">
        <v>0.25890000000000002</v>
      </c>
    </row>
    <row r="7" spans="1:24" x14ac:dyDescent="0.25">
      <c r="A7" s="32" t="s">
        <v>183</v>
      </c>
      <c r="B7" s="35" t="s">
        <v>159</v>
      </c>
      <c r="C7" s="54" t="s">
        <v>169</v>
      </c>
      <c r="D7" s="35" t="s">
        <v>179</v>
      </c>
      <c r="E7" s="36">
        <v>37894</v>
      </c>
      <c r="F7" s="37">
        <v>14500</v>
      </c>
      <c r="G7" s="35"/>
      <c r="H7" s="35"/>
      <c r="I7" s="37">
        <f t="shared" ref="I7:I25" si="8">F7-H7</f>
        <v>14500</v>
      </c>
      <c r="J7" s="35">
        <v>10</v>
      </c>
      <c r="K7" s="35">
        <f t="shared" si="3"/>
        <v>3650</v>
      </c>
      <c r="L7" s="38">
        <f t="shared" si="4"/>
        <v>3836</v>
      </c>
      <c r="M7" s="38">
        <f t="shared" ref="M7:M12" si="9">IF(L7&gt;=K7,0,K7-L7)</f>
        <v>0</v>
      </c>
      <c r="N7" s="35">
        <f t="shared" si="5"/>
        <v>365</v>
      </c>
      <c r="O7" s="39">
        <v>0.05</v>
      </c>
      <c r="P7" s="40">
        <f t="shared" ref="P7:P12" si="10">F7*O7</f>
        <v>725</v>
      </c>
      <c r="Q7" s="41">
        <f t="shared" si="2"/>
        <v>0</v>
      </c>
      <c r="R7" s="37">
        <v>401.12</v>
      </c>
      <c r="S7" s="37">
        <f t="shared" si="0"/>
        <v>14098.88</v>
      </c>
      <c r="T7" s="35">
        <f t="shared" si="6"/>
        <v>0</v>
      </c>
      <c r="U7" s="35">
        <f t="shared" si="7"/>
        <v>0</v>
      </c>
      <c r="V7" s="41">
        <v>0.25890000000000002</v>
      </c>
    </row>
    <row r="8" spans="1:24" x14ac:dyDescent="0.25">
      <c r="A8" s="32" t="s">
        <v>183</v>
      </c>
      <c r="B8" s="35" t="s">
        <v>159</v>
      </c>
      <c r="C8" s="54" t="s">
        <v>169</v>
      </c>
      <c r="D8" s="35" t="s">
        <v>179</v>
      </c>
      <c r="E8" s="36">
        <v>37904</v>
      </c>
      <c r="F8" s="37">
        <v>806</v>
      </c>
      <c r="G8" s="35"/>
      <c r="H8" s="35"/>
      <c r="I8" s="37">
        <f t="shared" si="8"/>
        <v>806</v>
      </c>
      <c r="J8" s="35">
        <v>10</v>
      </c>
      <c r="K8" s="35">
        <f t="shared" si="3"/>
        <v>3650</v>
      </c>
      <c r="L8" s="38">
        <f t="shared" si="4"/>
        <v>3826</v>
      </c>
      <c r="M8" s="38">
        <f t="shared" si="9"/>
        <v>0</v>
      </c>
      <c r="N8" s="35">
        <f t="shared" si="5"/>
        <v>365</v>
      </c>
      <c r="O8" s="39">
        <v>0.05</v>
      </c>
      <c r="P8" s="40">
        <f t="shared" si="10"/>
        <v>40.300000000000004</v>
      </c>
      <c r="Q8" s="41">
        <f t="shared" si="2"/>
        <v>0</v>
      </c>
      <c r="R8" s="37">
        <v>16.579999999999998</v>
      </c>
      <c r="S8" s="37">
        <f t="shared" si="0"/>
        <v>789.42</v>
      </c>
      <c r="T8" s="35">
        <f t="shared" si="6"/>
        <v>0</v>
      </c>
      <c r="U8" s="35">
        <f t="shared" si="7"/>
        <v>0</v>
      </c>
      <c r="V8" s="41">
        <v>0.25890000000000002</v>
      </c>
    </row>
    <row r="9" spans="1:24" x14ac:dyDescent="0.25">
      <c r="A9" s="32" t="s">
        <v>183</v>
      </c>
      <c r="B9" s="35" t="s">
        <v>159</v>
      </c>
      <c r="C9" s="54" t="s">
        <v>169</v>
      </c>
      <c r="D9" s="35" t="s">
        <v>179</v>
      </c>
      <c r="E9" s="36">
        <v>37905</v>
      </c>
      <c r="F9" s="37">
        <v>250</v>
      </c>
      <c r="G9" s="35"/>
      <c r="H9" s="35"/>
      <c r="I9" s="37">
        <f t="shared" si="8"/>
        <v>250</v>
      </c>
      <c r="J9" s="35">
        <v>10</v>
      </c>
      <c r="K9" s="35">
        <f t="shared" si="3"/>
        <v>3650</v>
      </c>
      <c r="L9" s="38">
        <f t="shared" si="4"/>
        <v>3825</v>
      </c>
      <c r="M9" s="38">
        <f t="shared" si="9"/>
        <v>0</v>
      </c>
      <c r="N9" s="35">
        <f t="shared" si="5"/>
        <v>365</v>
      </c>
      <c r="O9" s="39">
        <v>0.05</v>
      </c>
      <c r="P9" s="40">
        <f t="shared" si="10"/>
        <v>12.5</v>
      </c>
      <c r="Q9" s="41">
        <f t="shared" si="2"/>
        <v>0</v>
      </c>
      <c r="R9" s="37">
        <v>4.97</v>
      </c>
      <c r="S9" s="37">
        <f t="shared" si="0"/>
        <v>245.03</v>
      </c>
      <c r="T9" s="35">
        <f t="shared" si="6"/>
        <v>0</v>
      </c>
      <c r="U9" s="35">
        <f t="shared" si="7"/>
        <v>0</v>
      </c>
      <c r="V9" s="41">
        <v>0.25890000000000002</v>
      </c>
    </row>
    <row r="10" spans="1:24" x14ac:dyDescent="0.25">
      <c r="A10" s="32" t="s">
        <v>183</v>
      </c>
      <c r="B10" s="35" t="s">
        <v>159</v>
      </c>
      <c r="C10" s="54" t="s">
        <v>169</v>
      </c>
      <c r="D10" s="35" t="s">
        <v>179</v>
      </c>
      <c r="E10" s="36">
        <v>37905</v>
      </c>
      <c r="F10" s="37">
        <v>150</v>
      </c>
      <c r="G10" s="35"/>
      <c r="H10" s="35"/>
      <c r="I10" s="37">
        <f t="shared" si="8"/>
        <v>150</v>
      </c>
      <c r="J10" s="35">
        <v>10</v>
      </c>
      <c r="K10" s="35">
        <f t="shared" si="3"/>
        <v>3650</v>
      </c>
      <c r="L10" s="38">
        <f t="shared" si="4"/>
        <v>3825</v>
      </c>
      <c r="M10" s="38">
        <f t="shared" si="9"/>
        <v>0</v>
      </c>
      <c r="N10" s="35">
        <f t="shared" si="5"/>
        <v>365</v>
      </c>
      <c r="O10" s="39">
        <v>0.05</v>
      </c>
      <c r="P10" s="40">
        <f t="shared" si="10"/>
        <v>7.5</v>
      </c>
      <c r="Q10" s="41">
        <f t="shared" si="2"/>
        <v>0</v>
      </c>
      <c r="R10" s="37">
        <v>2.98</v>
      </c>
      <c r="S10" s="37">
        <f t="shared" si="0"/>
        <v>147.02000000000001</v>
      </c>
      <c r="T10" s="35">
        <f t="shared" si="6"/>
        <v>0</v>
      </c>
      <c r="U10" s="35">
        <f t="shared" si="7"/>
        <v>0</v>
      </c>
      <c r="V10" s="41">
        <v>0.25890000000000002</v>
      </c>
    </row>
    <row r="11" spans="1:24" x14ac:dyDescent="0.25">
      <c r="A11" s="32" t="s">
        <v>183</v>
      </c>
      <c r="B11" s="35" t="s">
        <v>159</v>
      </c>
      <c r="C11" s="54" t="s">
        <v>169</v>
      </c>
      <c r="D11" s="35" t="s">
        <v>179</v>
      </c>
      <c r="E11" s="36">
        <v>37908</v>
      </c>
      <c r="F11" s="37">
        <v>553</v>
      </c>
      <c r="G11" s="35"/>
      <c r="H11" s="35"/>
      <c r="I11" s="37">
        <f t="shared" si="8"/>
        <v>553</v>
      </c>
      <c r="J11" s="35">
        <v>10</v>
      </c>
      <c r="K11" s="35">
        <f t="shared" si="3"/>
        <v>3650</v>
      </c>
      <c r="L11" s="38">
        <f t="shared" si="4"/>
        <v>3822</v>
      </c>
      <c r="M11" s="38">
        <f t="shared" si="9"/>
        <v>0</v>
      </c>
      <c r="N11" s="35">
        <f t="shared" si="5"/>
        <v>365</v>
      </c>
      <c r="O11" s="39">
        <v>0.05</v>
      </c>
      <c r="P11" s="40">
        <f t="shared" si="10"/>
        <v>27.650000000000002</v>
      </c>
      <c r="Q11" s="41">
        <f t="shared" si="2"/>
        <v>0</v>
      </c>
      <c r="R11" s="37">
        <v>9.8000000000000007</v>
      </c>
      <c r="S11" s="37">
        <f t="shared" si="0"/>
        <v>543.20000000000005</v>
      </c>
      <c r="T11" s="35">
        <f t="shared" si="6"/>
        <v>0</v>
      </c>
      <c r="U11" s="35">
        <f t="shared" si="7"/>
        <v>0</v>
      </c>
      <c r="V11" s="41">
        <v>0.25890000000000002</v>
      </c>
    </row>
    <row r="12" spans="1:24" x14ac:dyDescent="0.25">
      <c r="A12" s="32" t="s">
        <v>183</v>
      </c>
      <c r="B12" s="35" t="s">
        <v>159</v>
      </c>
      <c r="C12" s="54" t="s">
        <v>169</v>
      </c>
      <c r="D12" s="35" t="s">
        <v>179</v>
      </c>
      <c r="E12" s="36">
        <v>37929</v>
      </c>
      <c r="F12" s="37">
        <v>638</v>
      </c>
      <c r="G12" s="35"/>
      <c r="H12" s="35"/>
      <c r="I12" s="37">
        <f t="shared" si="8"/>
        <v>638</v>
      </c>
      <c r="J12" s="35">
        <v>10</v>
      </c>
      <c r="K12" s="35">
        <f t="shared" si="3"/>
        <v>3650</v>
      </c>
      <c r="L12" s="38">
        <f t="shared" si="4"/>
        <v>3801</v>
      </c>
      <c r="M12" s="38">
        <f t="shared" si="9"/>
        <v>0</v>
      </c>
      <c r="N12" s="35">
        <f t="shared" si="5"/>
        <v>365</v>
      </c>
      <c r="O12" s="39">
        <v>0.05</v>
      </c>
      <c r="P12" s="40">
        <f t="shared" si="10"/>
        <v>31.900000000000002</v>
      </c>
      <c r="Q12" s="41">
        <f t="shared" ref="Q12" si="11">IF(M12&lt;=0,0,(1-((P12)/S12)^(1/M12*N12)))</f>
        <v>0</v>
      </c>
      <c r="R12" s="37">
        <v>1.81</v>
      </c>
      <c r="S12" s="37">
        <f t="shared" si="0"/>
        <v>636.19000000000005</v>
      </c>
      <c r="T12" s="35">
        <f t="shared" si="6"/>
        <v>0</v>
      </c>
      <c r="U12" s="35">
        <f t="shared" si="7"/>
        <v>0</v>
      </c>
      <c r="V12" s="41">
        <v>0.25890000000000002</v>
      </c>
    </row>
    <row r="13" spans="1:24" x14ac:dyDescent="0.25">
      <c r="A13" s="32" t="s">
        <v>183</v>
      </c>
      <c r="B13" s="35" t="s">
        <v>159</v>
      </c>
      <c r="C13" s="54" t="s">
        <v>169</v>
      </c>
      <c r="D13" s="35" t="s">
        <v>179</v>
      </c>
      <c r="E13" s="36"/>
      <c r="F13" s="37"/>
      <c r="G13" s="36">
        <v>37933</v>
      </c>
      <c r="H13" s="35">
        <v>30000</v>
      </c>
      <c r="I13" s="37">
        <f t="shared" si="8"/>
        <v>-30000</v>
      </c>
      <c r="J13" s="35"/>
      <c r="K13" s="35"/>
      <c r="L13" s="38"/>
      <c r="M13" s="38"/>
      <c r="N13" s="35"/>
      <c r="O13" s="39"/>
      <c r="P13" s="40"/>
      <c r="Q13" s="41"/>
      <c r="R13" s="37">
        <v>0</v>
      </c>
      <c r="S13" s="37">
        <f t="shared" si="0"/>
        <v>-30000</v>
      </c>
      <c r="T13" s="35">
        <f t="shared" si="6"/>
        <v>0</v>
      </c>
      <c r="U13" s="35">
        <f t="shared" si="7"/>
        <v>0</v>
      </c>
      <c r="V13" s="41"/>
      <c r="W13" s="42"/>
    </row>
    <row r="14" spans="1:24" x14ac:dyDescent="0.25">
      <c r="A14" s="32" t="s">
        <v>183</v>
      </c>
      <c r="B14" s="35" t="s">
        <v>159</v>
      </c>
      <c r="C14" s="54" t="s">
        <v>169</v>
      </c>
      <c r="D14" s="35" t="s">
        <v>179</v>
      </c>
      <c r="E14" s="36"/>
      <c r="F14" s="37"/>
      <c r="G14" s="36"/>
      <c r="H14" s="35">
        <v>1097.31</v>
      </c>
      <c r="I14" s="37">
        <f t="shared" si="8"/>
        <v>-1097.31</v>
      </c>
      <c r="J14" s="35"/>
      <c r="K14" s="35"/>
      <c r="L14" s="38"/>
      <c r="M14" s="38"/>
      <c r="N14" s="35"/>
      <c r="O14" s="39"/>
      <c r="P14" s="40"/>
      <c r="Q14" s="41"/>
      <c r="R14" s="37"/>
      <c r="S14" s="37">
        <f t="shared" si="0"/>
        <v>-1097.31</v>
      </c>
      <c r="T14" s="35"/>
      <c r="U14" s="35"/>
      <c r="V14" s="41"/>
      <c r="W14" s="42"/>
    </row>
    <row r="15" spans="1:24" s="53" customFormat="1" ht="30" x14ac:dyDescent="0.25">
      <c r="A15" s="55" t="s">
        <v>183</v>
      </c>
      <c r="B15" s="43" t="s">
        <v>159</v>
      </c>
      <c r="C15" s="44" t="str">
        <f>CONCATENATE("TOTAL OF" &amp; " ",C6)</f>
        <v>TOTAL OF 6447 KL 09/K TVS VICTOR</v>
      </c>
      <c r="D15" s="45"/>
      <c r="E15" s="46"/>
      <c r="F15" s="47">
        <f>SUBTOTAL(9,F6:F13)</f>
        <v>31897</v>
      </c>
      <c r="G15" s="45"/>
      <c r="H15" s="45">
        <f>SUBTOTAL(9,H6:H14)</f>
        <v>31097.31</v>
      </c>
      <c r="I15" s="47">
        <f>SUBTOTAL(9,I6:I14)</f>
        <v>799.69</v>
      </c>
      <c r="J15" s="45"/>
      <c r="K15" s="45"/>
      <c r="L15" s="48"/>
      <c r="M15" s="48"/>
      <c r="N15" s="45"/>
      <c r="O15" s="49"/>
      <c r="P15" s="50">
        <f>SUBTOTAL(9,P6:P14)</f>
        <v>1594.8500000000001</v>
      </c>
      <c r="Q15" s="51"/>
      <c r="R15" s="48">
        <f>SUBTOTAL(9,R6:R14)</f>
        <v>799.68999999999994</v>
      </c>
      <c r="S15" s="48">
        <f>SUBTOTAL(9,S6:S14)</f>
        <v>-5.9117155615240335E-12</v>
      </c>
      <c r="T15" s="48">
        <f>SUBTOTAL(9,T6:T14)</f>
        <v>0</v>
      </c>
      <c r="U15" s="45">
        <f t="shared" si="7"/>
        <v>0</v>
      </c>
      <c r="V15" s="51"/>
    </row>
    <row r="16" spans="1:24" x14ac:dyDescent="0.25">
      <c r="A16" s="32" t="s">
        <v>183</v>
      </c>
      <c r="B16" s="35" t="s">
        <v>159</v>
      </c>
      <c r="C16" s="54" t="s">
        <v>182</v>
      </c>
      <c r="D16" s="35" t="s">
        <v>179</v>
      </c>
      <c r="E16" s="36">
        <v>37978</v>
      </c>
      <c r="F16" s="56">
        <v>125000</v>
      </c>
      <c r="G16" s="35"/>
      <c r="H16" s="35"/>
      <c r="I16" s="37">
        <f t="shared" si="8"/>
        <v>125000</v>
      </c>
      <c r="J16" s="35">
        <v>10</v>
      </c>
      <c r="K16" s="35">
        <f t="shared" ref="K16:K22" si="12">J16*365</f>
        <v>3650</v>
      </c>
      <c r="L16" s="38">
        <f t="shared" ref="L16:L22" si="13">IF(E16&lt;W$2,(W$2-E16),IF(E16&gt;=W$2,(X$2-E16)))</f>
        <v>3752</v>
      </c>
      <c r="M16" s="38">
        <f t="shared" ref="M16" si="14">IF(L16&gt;=K16,0,K16-L16)</f>
        <v>0</v>
      </c>
      <c r="N16" s="35">
        <f t="shared" ref="N16:N22" si="15">IF(E16&gt;=W$2,X$2-E16,X$2-W$2)+1</f>
        <v>365</v>
      </c>
      <c r="O16" s="39">
        <v>0.05</v>
      </c>
      <c r="P16" s="40">
        <f t="shared" ref="P16" si="16">F16*O16</f>
        <v>6250</v>
      </c>
      <c r="Q16" s="41">
        <f t="shared" ref="Q16:Q20" si="17">IF(M16&lt;=0,0,(1-((P16)/S16)^(1/M16*N16)))</f>
        <v>0</v>
      </c>
      <c r="R16" s="37">
        <v>31152.58</v>
      </c>
      <c r="S16" s="37">
        <f t="shared" ref="S16" si="18">I16-R16</f>
        <v>93847.42</v>
      </c>
      <c r="T16" s="35">
        <f t="shared" ref="T16" si="19">S16*Q16</f>
        <v>0</v>
      </c>
      <c r="U16" s="35">
        <f t="shared" ref="U16" si="20">IF(T16=0,0,(S16-T16))</f>
        <v>0</v>
      </c>
      <c r="V16" s="41">
        <v>0.25890000000000002</v>
      </c>
      <c r="X16" s="42"/>
    </row>
    <row r="17" spans="1:25" x14ac:dyDescent="0.25">
      <c r="A17" s="32" t="s">
        <v>183</v>
      </c>
      <c r="B17" s="35" t="s">
        <v>159</v>
      </c>
      <c r="C17" s="54" t="s">
        <v>182</v>
      </c>
      <c r="D17" s="35" t="s">
        <v>179</v>
      </c>
      <c r="E17" s="57">
        <v>38007</v>
      </c>
      <c r="F17" s="56">
        <v>1000</v>
      </c>
      <c r="G17" s="35"/>
      <c r="H17" s="35"/>
      <c r="I17" s="37">
        <f t="shared" si="8"/>
        <v>1000</v>
      </c>
      <c r="J17" s="35">
        <v>10</v>
      </c>
      <c r="K17" s="35">
        <f t="shared" si="12"/>
        <v>3650</v>
      </c>
      <c r="L17" s="38">
        <f t="shared" si="13"/>
        <v>3723</v>
      </c>
      <c r="M17" s="38">
        <f t="shared" ref="M17:M22" si="21">IF(L17&gt;=K17,0,K17-L17)</f>
        <v>0</v>
      </c>
      <c r="N17" s="35">
        <f t="shared" si="15"/>
        <v>365</v>
      </c>
      <c r="O17" s="39">
        <v>0.05</v>
      </c>
      <c r="P17" s="40">
        <f t="shared" ref="P17:P22" si="22">F17*O17</f>
        <v>50</v>
      </c>
      <c r="Q17" s="41">
        <f t="shared" si="17"/>
        <v>0</v>
      </c>
      <c r="R17" s="37">
        <v>305.01</v>
      </c>
      <c r="S17" s="37">
        <f t="shared" ref="S17:S25" si="23">I17-R17</f>
        <v>694.99</v>
      </c>
      <c r="T17" s="35">
        <f t="shared" ref="T17:T25" si="24">S17*Q17</f>
        <v>0</v>
      </c>
      <c r="U17" s="35">
        <f t="shared" ref="U17:U25" si="25">IF(T17=0,0,(S17-T17))</f>
        <v>0</v>
      </c>
      <c r="V17" s="41">
        <v>0.25890000000000002</v>
      </c>
    </row>
    <row r="18" spans="1:25" x14ac:dyDescent="0.25">
      <c r="A18" s="32" t="s">
        <v>183</v>
      </c>
      <c r="B18" s="35" t="s">
        <v>159</v>
      </c>
      <c r="C18" s="54" t="s">
        <v>182</v>
      </c>
      <c r="D18" s="35" t="s">
        <v>179</v>
      </c>
      <c r="E18" s="57">
        <v>38010</v>
      </c>
      <c r="F18" s="56">
        <v>500</v>
      </c>
      <c r="G18" s="35"/>
      <c r="H18" s="35"/>
      <c r="I18" s="37">
        <f t="shared" si="8"/>
        <v>500</v>
      </c>
      <c r="J18" s="35">
        <v>10</v>
      </c>
      <c r="K18" s="35">
        <f t="shared" si="12"/>
        <v>3650</v>
      </c>
      <c r="L18" s="38">
        <f t="shared" si="13"/>
        <v>3720</v>
      </c>
      <c r="M18" s="38">
        <f t="shared" si="21"/>
        <v>0</v>
      </c>
      <c r="N18" s="35">
        <f t="shared" si="15"/>
        <v>365</v>
      </c>
      <c r="O18" s="39">
        <v>0.05</v>
      </c>
      <c r="P18" s="40">
        <f t="shared" si="22"/>
        <v>25</v>
      </c>
      <c r="Q18" s="41">
        <f t="shared" si="17"/>
        <v>0</v>
      </c>
      <c r="R18" s="37">
        <v>23.76</v>
      </c>
      <c r="S18" s="37">
        <f t="shared" si="23"/>
        <v>476.24</v>
      </c>
      <c r="T18" s="35">
        <f t="shared" si="24"/>
        <v>0</v>
      </c>
      <c r="U18" s="35">
        <f t="shared" si="25"/>
        <v>0</v>
      </c>
      <c r="V18" s="41">
        <v>0.25890000000000002</v>
      </c>
    </row>
    <row r="19" spans="1:25" x14ac:dyDescent="0.25">
      <c r="A19" s="32" t="s">
        <v>183</v>
      </c>
      <c r="B19" s="35" t="s">
        <v>159</v>
      </c>
      <c r="C19" s="54" t="s">
        <v>182</v>
      </c>
      <c r="D19" s="35" t="s">
        <v>179</v>
      </c>
      <c r="E19" s="57">
        <v>38012</v>
      </c>
      <c r="F19" s="56">
        <v>4500</v>
      </c>
      <c r="G19" s="35"/>
      <c r="H19" s="35"/>
      <c r="I19" s="37">
        <f t="shared" si="8"/>
        <v>4500</v>
      </c>
      <c r="J19" s="35">
        <v>10</v>
      </c>
      <c r="K19" s="35">
        <f t="shared" si="12"/>
        <v>3650</v>
      </c>
      <c r="L19" s="38">
        <f t="shared" si="13"/>
        <v>3718</v>
      </c>
      <c r="M19" s="38">
        <f t="shared" si="21"/>
        <v>0</v>
      </c>
      <c r="N19" s="35">
        <f t="shared" si="15"/>
        <v>365</v>
      </c>
      <c r="O19" s="39">
        <v>0.05</v>
      </c>
      <c r="P19" s="40">
        <f t="shared" si="22"/>
        <v>225</v>
      </c>
      <c r="Q19" s="41">
        <f t="shared" si="17"/>
        <v>0</v>
      </c>
      <c r="R19" s="37">
        <v>207.47</v>
      </c>
      <c r="S19" s="37">
        <f t="shared" si="23"/>
        <v>4292.53</v>
      </c>
      <c r="T19" s="35">
        <f t="shared" si="24"/>
        <v>0</v>
      </c>
      <c r="U19" s="35">
        <f t="shared" si="25"/>
        <v>0</v>
      </c>
      <c r="V19" s="41">
        <v>0.25890000000000002</v>
      </c>
    </row>
    <row r="20" spans="1:25" x14ac:dyDescent="0.25">
      <c r="A20" s="32" t="s">
        <v>183</v>
      </c>
      <c r="B20" s="35" t="s">
        <v>159</v>
      </c>
      <c r="C20" s="54" t="s">
        <v>182</v>
      </c>
      <c r="D20" s="35" t="s">
        <v>179</v>
      </c>
      <c r="E20" s="57">
        <v>38014</v>
      </c>
      <c r="F20" s="56">
        <v>600</v>
      </c>
      <c r="G20" s="35"/>
      <c r="H20" s="35"/>
      <c r="I20" s="37">
        <f t="shared" si="8"/>
        <v>600</v>
      </c>
      <c r="J20" s="35">
        <v>10</v>
      </c>
      <c r="K20" s="35">
        <f t="shared" si="12"/>
        <v>3650</v>
      </c>
      <c r="L20" s="38">
        <f t="shared" si="13"/>
        <v>3716</v>
      </c>
      <c r="M20" s="38">
        <f t="shared" si="21"/>
        <v>0</v>
      </c>
      <c r="N20" s="35">
        <f t="shared" si="15"/>
        <v>365</v>
      </c>
      <c r="O20" s="39">
        <v>0.05</v>
      </c>
      <c r="P20" s="40">
        <f t="shared" si="22"/>
        <v>30</v>
      </c>
      <c r="Q20" s="41">
        <f t="shared" si="17"/>
        <v>0</v>
      </c>
      <c r="R20" s="37">
        <v>26.81</v>
      </c>
      <c r="S20" s="37">
        <f t="shared" si="23"/>
        <v>573.19000000000005</v>
      </c>
      <c r="T20" s="35">
        <f t="shared" si="24"/>
        <v>0</v>
      </c>
      <c r="U20" s="35">
        <f t="shared" si="25"/>
        <v>0</v>
      </c>
      <c r="V20" s="41">
        <v>0.25890000000000002</v>
      </c>
    </row>
    <row r="21" spans="1:25" x14ac:dyDescent="0.25">
      <c r="A21" s="32" t="s">
        <v>183</v>
      </c>
      <c r="B21" s="35" t="s">
        <v>159</v>
      </c>
      <c r="C21" s="54" t="s">
        <v>182</v>
      </c>
      <c r="D21" s="35" t="s">
        <v>179</v>
      </c>
      <c r="E21" s="57">
        <v>38015</v>
      </c>
      <c r="F21" s="56">
        <v>60</v>
      </c>
      <c r="G21" s="35"/>
      <c r="H21" s="35"/>
      <c r="I21" s="37">
        <f t="shared" si="8"/>
        <v>60</v>
      </c>
      <c r="J21" s="35">
        <v>10</v>
      </c>
      <c r="K21" s="35">
        <f t="shared" si="12"/>
        <v>3650</v>
      </c>
      <c r="L21" s="38">
        <f t="shared" si="13"/>
        <v>3715</v>
      </c>
      <c r="M21" s="38">
        <f t="shared" si="21"/>
        <v>0</v>
      </c>
      <c r="N21" s="35">
        <f t="shared" si="15"/>
        <v>365</v>
      </c>
      <c r="O21" s="39">
        <v>0.05</v>
      </c>
      <c r="P21" s="40">
        <f t="shared" si="22"/>
        <v>3</v>
      </c>
      <c r="Q21" s="41">
        <f>IF(M21&lt;=0,0,(1-((P21)/S21)^(1/M21*N21)))</f>
        <v>0</v>
      </c>
      <c r="R21" s="37">
        <v>2.64</v>
      </c>
      <c r="S21" s="37">
        <f t="shared" si="23"/>
        <v>57.36</v>
      </c>
      <c r="T21" s="35">
        <f t="shared" si="24"/>
        <v>0</v>
      </c>
      <c r="U21" s="35">
        <f t="shared" si="25"/>
        <v>0</v>
      </c>
      <c r="V21" s="41">
        <v>0.25890000000000002</v>
      </c>
    </row>
    <row r="22" spans="1:25" x14ac:dyDescent="0.25">
      <c r="A22" s="32" t="s">
        <v>183</v>
      </c>
      <c r="B22" s="35" t="s">
        <v>159</v>
      </c>
      <c r="C22" s="54" t="s">
        <v>182</v>
      </c>
      <c r="D22" s="35" t="s">
        <v>179</v>
      </c>
      <c r="E22" s="57">
        <v>38015</v>
      </c>
      <c r="F22" s="56">
        <v>250</v>
      </c>
      <c r="G22" s="35"/>
      <c r="H22" s="35"/>
      <c r="I22" s="37">
        <f t="shared" si="8"/>
        <v>250</v>
      </c>
      <c r="J22" s="35">
        <v>10</v>
      </c>
      <c r="K22" s="35">
        <f t="shared" si="12"/>
        <v>3650</v>
      </c>
      <c r="L22" s="38">
        <f t="shared" si="13"/>
        <v>3715</v>
      </c>
      <c r="M22" s="38">
        <f t="shared" si="21"/>
        <v>0</v>
      </c>
      <c r="N22" s="35">
        <f t="shared" si="15"/>
        <v>365</v>
      </c>
      <c r="O22" s="39">
        <v>0.05</v>
      </c>
      <c r="P22" s="40">
        <f t="shared" si="22"/>
        <v>12.5</v>
      </c>
      <c r="Q22" s="41">
        <f>IF(M22&lt;=0,0,(1-((P22)/S22)^(1/M22*N22)))</f>
        <v>0</v>
      </c>
      <c r="R22" s="37">
        <v>11</v>
      </c>
      <c r="S22" s="37">
        <f t="shared" si="23"/>
        <v>239</v>
      </c>
      <c r="T22" s="35">
        <f t="shared" si="24"/>
        <v>0</v>
      </c>
      <c r="U22" s="35">
        <f t="shared" si="25"/>
        <v>0</v>
      </c>
      <c r="V22" s="41">
        <v>0.25890000000000002</v>
      </c>
      <c r="W22" s="42"/>
      <c r="Y22" s="42"/>
    </row>
    <row r="23" spans="1:25" x14ac:dyDescent="0.25">
      <c r="A23" s="32" t="s">
        <v>183</v>
      </c>
      <c r="B23" s="35" t="s">
        <v>159</v>
      </c>
      <c r="C23" s="54" t="s">
        <v>182</v>
      </c>
      <c r="D23" s="35" t="s">
        <v>179</v>
      </c>
      <c r="E23" s="36"/>
      <c r="F23" s="37"/>
      <c r="G23" s="36">
        <v>38367</v>
      </c>
      <c r="H23" s="35">
        <v>25000</v>
      </c>
      <c r="I23" s="37">
        <f t="shared" si="8"/>
        <v>-25000</v>
      </c>
      <c r="J23" s="35"/>
      <c r="K23" s="35"/>
      <c r="L23" s="38"/>
      <c r="M23" s="38"/>
      <c r="N23" s="35"/>
      <c r="O23" s="39"/>
      <c r="P23" s="40"/>
      <c r="Q23" s="41"/>
      <c r="R23" s="37"/>
      <c r="S23" s="37">
        <f t="shared" si="23"/>
        <v>-25000</v>
      </c>
      <c r="T23" s="35">
        <f t="shared" si="24"/>
        <v>0</v>
      </c>
      <c r="U23" s="35">
        <f t="shared" si="25"/>
        <v>0</v>
      </c>
      <c r="V23" s="41"/>
    </row>
    <row r="24" spans="1:25" x14ac:dyDescent="0.25">
      <c r="A24" s="32" t="s">
        <v>183</v>
      </c>
      <c r="B24" s="35" t="s">
        <v>159</v>
      </c>
      <c r="C24" s="54" t="s">
        <v>182</v>
      </c>
      <c r="D24" s="35" t="s">
        <v>179</v>
      </c>
      <c r="E24" s="36"/>
      <c r="F24" s="37"/>
      <c r="G24" s="36">
        <v>38388</v>
      </c>
      <c r="H24" s="35">
        <v>70000</v>
      </c>
      <c r="I24" s="37">
        <f t="shared" si="8"/>
        <v>-70000</v>
      </c>
      <c r="J24" s="35"/>
      <c r="K24" s="35"/>
      <c r="L24" s="38"/>
      <c r="M24" s="38"/>
      <c r="N24" s="35"/>
      <c r="O24" s="39"/>
      <c r="P24" s="40"/>
      <c r="Q24" s="41"/>
      <c r="R24" s="37"/>
      <c r="S24" s="37">
        <f t="shared" si="23"/>
        <v>-70000</v>
      </c>
      <c r="T24" s="35">
        <f t="shared" si="24"/>
        <v>0</v>
      </c>
      <c r="U24" s="35">
        <f t="shared" si="25"/>
        <v>0</v>
      </c>
      <c r="V24" s="41"/>
    </row>
    <row r="25" spans="1:25" x14ac:dyDescent="0.25">
      <c r="A25" s="32" t="s">
        <v>183</v>
      </c>
      <c r="B25" s="35" t="s">
        <v>159</v>
      </c>
      <c r="C25" s="54" t="s">
        <v>182</v>
      </c>
      <c r="D25" s="35" t="s">
        <v>179</v>
      </c>
      <c r="E25" s="36"/>
      <c r="F25" s="37"/>
      <c r="G25" s="36"/>
      <c r="H25" s="35">
        <v>5180.7299999999996</v>
      </c>
      <c r="I25" s="37">
        <f t="shared" si="8"/>
        <v>-5180.7299999999996</v>
      </c>
      <c r="J25" s="35"/>
      <c r="K25" s="35"/>
      <c r="L25" s="38"/>
      <c r="M25" s="38"/>
      <c r="N25" s="35"/>
      <c r="O25" s="39"/>
      <c r="P25" s="40"/>
      <c r="Q25" s="41"/>
      <c r="R25" s="37"/>
      <c r="S25" s="37">
        <f t="shared" si="23"/>
        <v>-5180.7299999999996</v>
      </c>
      <c r="T25" s="35">
        <f t="shared" si="24"/>
        <v>0</v>
      </c>
      <c r="U25" s="35">
        <f t="shared" si="25"/>
        <v>0</v>
      </c>
      <c r="V25" s="41"/>
    </row>
    <row r="26" spans="1:25" s="53" customFormat="1" ht="30" x14ac:dyDescent="0.25">
      <c r="A26" s="55" t="s">
        <v>183</v>
      </c>
      <c r="B26" s="43" t="s">
        <v>159</v>
      </c>
      <c r="C26" s="44" t="str">
        <f>CONCATENATE("TOTAL OF" &amp; " ",C16)</f>
        <v>TOTAL OF 8107 KL 10/A M&amp;M JEEP</v>
      </c>
      <c r="D26" s="45"/>
      <c r="E26" s="46"/>
      <c r="F26" s="47">
        <f>SUBTOTAL(9,F16:F24)</f>
        <v>131910</v>
      </c>
      <c r="G26" s="45"/>
      <c r="H26" s="45">
        <f>SUBTOTAL(9,H16:H24)</f>
        <v>95000</v>
      </c>
      <c r="I26" s="47">
        <f>SUBTOTAL(9,I16:I24)</f>
        <v>36910</v>
      </c>
      <c r="J26" s="45"/>
      <c r="K26" s="45"/>
      <c r="L26" s="48"/>
      <c r="M26" s="48"/>
      <c r="N26" s="45"/>
      <c r="O26" s="49"/>
      <c r="P26" s="50">
        <f>SUBTOTAL(9,P16:P24)</f>
        <v>6595.5</v>
      </c>
      <c r="Q26" s="51"/>
      <c r="R26" s="48">
        <f>SUBTOTAL(9,R16:R24)</f>
        <v>31729.27</v>
      </c>
      <c r="S26" s="48">
        <f>SUBTOTAL(9,S16:S25)</f>
        <v>1.0913936421275139E-11</v>
      </c>
      <c r="T26" s="48">
        <f>SUBTOTAL(9,T16:T25)</f>
        <v>0</v>
      </c>
      <c r="U26" s="45">
        <f>IF(T26=0,0,(S26-T26))</f>
        <v>0</v>
      </c>
      <c r="V26" s="51"/>
    </row>
    <row r="27" spans="1:25" x14ac:dyDescent="0.25">
      <c r="A27" s="32" t="s">
        <v>183</v>
      </c>
      <c r="B27" s="35" t="s">
        <v>159</v>
      </c>
      <c r="C27" s="54" t="s">
        <v>184</v>
      </c>
      <c r="D27" s="35" t="s">
        <v>179</v>
      </c>
      <c r="E27" s="36">
        <v>37911</v>
      </c>
      <c r="F27" s="37">
        <v>31000</v>
      </c>
      <c r="G27" s="35"/>
      <c r="H27" s="35"/>
      <c r="I27" s="37">
        <f t="shared" ref="I27:I30" si="26">F27-H27</f>
        <v>31000</v>
      </c>
      <c r="J27" s="35">
        <v>10</v>
      </c>
      <c r="K27" s="35">
        <f t="shared" ref="K27" si="27">J27*365</f>
        <v>3650</v>
      </c>
      <c r="L27" s="38">
        <f>IF(E27&lt;W$2,(W$2-E27),IF(E27&gt;=W$2,(X$2-E27)))</f>
        <v>3819</v>
      </c>
      <c r="M27" s="38">
        <f t="shared" ref="M27" si="28">IF(L27&gt;=K27,0,K27-L27)</f>
        <v>0</v>
      </c>
      <c r="N27" s="35">
        <f>IF(E27&gt;=W$2,X$2-E27,X$2-W$2)+1</f>
        <v>365</v>
      </c>
      <c r="O27" s="39">
        <v>0.05</v>
      </c>
      <c r="P27" s="40">
        <f t="shared" ref="P27" si="29">F27*O27</f>
        <v>1550</v>
      </c>
      <c r="Q27" s="41">
        <f>IF(M27&lt;=0,0,(1-((P27)/S27)^(1/M27*N27)))</f>
        <v>0</v>
      </c>
      <c r="R27" s="37">
        <v>23870.62</v>
      </c>
      <c r="S27" s="37">
        <f t="shared" ref="S27:S30" si="30">I27-R27</f>
        <v>7129.380000000001</v>
      </c>
      <c r="T27" s="35">
        <f t="shared" ref="T27:T30" si="31">S27*Q27</f>
        <v>0</v>
      </c>
      <c r="U27" s="35">
        <f t="shared" ref="U27:U30" si="32">IF(T27=0,0,(S27-T27))</f>
        <v>0</v>
      </c>
      <c r="V27" s="41">
        <v>0.25890000000000002</v>
      </c>
    </row>
    <row r="28" spans="1:25" x14ac:dyDescent="0.25">
      <c r="A28" s="32" t="s">
        <v>183</v>
      </c>
      <c r="B28" s="35" t="s">
        <v>159</v>
      </c>
      <c r="C28" s="54" t="s">
        <v>184</v>
      </c>
      <c r="D28" s="35" t="s">
        <v>185</v>
      </c>
      <c r="E28" s="36"/>
      <c r="F28" s="37"/>
      <c r="G28" s="36">
        <v>39727</v>
      </c>
      <c r="H28" s="35">
        <v>8000</v>
      </c>
      <c r="I28" s="37">
        <f t="shared" si="26"/>
        <v>-8000</v>
      </c>
      <c r="J28" s="35">
        <v>10</v>
      </c>
      <c r="K28" s="35">
        <f t="shared" ref="K28:K30" si="33">J28*365</f>
        <v>3650</v>
      </c>
      <c r="L28" s="38">
        <f>IF(E28&lt;W$2,(W$2-E28),IF(E28&gt;=W$2,(X$2-E28)))</f>
        <v>41730</v>
      </c>
      <c r="M28" s="38">
        <f t="shared" ref="M28:M30" si="34">IF(L28&gt;=K28,0,K28-L28)</f>
        <v>0</v>
      </c>
      <c r="N28" s="35">
        <f>IF(E28&gt;=W$2,X$2-E28,X$2-W$2)+1</f>
        <v>365</v>
      </c>
      <c r="O28" s="39">
        <v>0.05</v>
      </c>
      <c r="P28" s="40">
        <f t="shared" ref="P28:P30" si="35">F28*O28</f>
        <v>0</v>
      </c>
      <c r="Q28" s="41">
        <f>IF(M28&lt;=0,0,(1-((P28)/S28)^(1/M28*N28)))</f>
        <v>0</v>
      </c>
      <c r="R28" s="37"/>
      <c r="S28" s="37">
        <f t="shared" si="30"/>
        <v>-8000</v>
      </c>
      <c r="T28" s="35">
        <f t="shared" si="31"/>
        <v>0</v>
      </c>
      <c r="U28" s="35">
        <f t="shared" si="32"/>
        <v>0</v>
      </c>
      <c r="V28" s="41">
        <v>0.25890000000000002</v>
      </c>
    </row>
    <row r="29" spans="1:25" x14ac:dyDescent="0.25">
      <c r="A29" s="32" t="s">
        <v>183</v>
      </c>
      <c r="B29" s="35" t="s">
        <v>159</v>
      </c>
      <c r="C29" s="54" t="s">
        <v>184</v>
      </c>
      <c r="D29" s="35" t="s">
        <v>185</v>
      </c>
      <c r="E29" s="36"/>
      <c r="F29" s="37"/>
      <c r="G29" s="36">
        <v>38634</v>
      </c>
      <c r="H29" s="35">
        <v>4000</v>
      </c>
      <c r="I29" s="37">
        <f t="shared" si="26"/>
        <v>-4000</v>
      </c>
      <c r="J29" s="35">
        <v>10</v>
      </c>
      <c r="K29" s="35">
        <f t="shared" si="33"/>
        <v>3650</v>
      </c>
      <c r="L29" s="38">
        <f>IF(E29&lt;W$2,(W$2-E29),IF(E29&gt;=W$2,(X$2-E29)))</f>
        <v>41730</v>
      </c>
      <c r="M29" s="38">
        <f t="shared" si="34"/>
        <v>0</v>
      </c>
      <c r="N29" s="35">
        <f>IF(E29&gt;=W$2,X$2-E29,X$2-W$2)+1</f>
        <v>365</v>
      </c>
      <c r="O29" s="39">
        <v>0.05</v>
      </c>
      <c r="P29" s="40">
        <f t="shared" si="35"/>
        <v>0</v>
      </c>
      <c r="Q29" s="41">
        <f>IF(M29&lt;=0,0,(1-((P29)/S29)^(1/M29*N29)))</f>
        <v>0</v>
      </c>
      <c r="R29" s="37"/>
      <c r="S29" s="37">
        <f t="shared" si="30"/>
        <v>-4000</v>
      </c>
      <c r="T29" s="35">
        <f t="shared" si="31"/>
        <v>0</v>
      </c>
      <c r="U29" s="35">
        <f t="shared" si="32"/>
        <v>0</v>
      </c>
      <c r="V29" s="41">
        <v>0.25890000000000002</v>
      </c>
    </row>
    <row r="30" spans="1:25" x14ac:dyDescent="0.25">
      <c r="A30" s="32" t="s">
        <v>183</v>
      </c>
      <c r="B30" s="35" t="s">
        <v>159</v>
      </c>
      <c r="C30" s="54" t="s">
        <v>184</v>
      </c>
      <c r="D30" s="35" t="s">
        <v>185</v>
      </c>
      <c r="E30" s="36"/>
      <c r="F30" s="37">
        <v>4870.62</v>
      </c>
      <c r="G30" s="35"/>
      <c r="H30" s="35"/>
      <c r="I30" s="37">
        <f t="shared" si="26"/>
        <v>4870.62</v>
      </c>
      <c r="J30" s="35">
        <v>10</v>
      </c>
      <c r="K30" s="35">
        <f t="shared" si="33"/>
        <v>3650</v>
      </c>
      <c r="L30" s="38">
        <f>IF(E30&lt;W$2,(W$2-E30),IF(E30&gt;=W$2,(X$2-E30)))</f>
        <v>41730</v>
      </c>
      <c r="M30" s="38">
        <f t="shared" si="34"/>
        <v>0</v>
      </c>
      <c r="N30" s="35">
        <f>IF(E30&gt;=W$2,X$2-E30,X$2-W$2)+1</f>
        <v>365</v>
      </c>
      <c r="O30" s="39">
        <v>0.05</v>
      </c>
      <c r="P30" s="40">
        <f t="shared" si="35"/>
        <v>243.53100000000001</v>
      </c>
      <c r="Q30" s="41">
        <f>IF(M30&lt;=0,0,(1-((P30)/S30)^(1/M30*N30)))</f>
        <v>0</v>
      </c>
      <c r="R30" s="37"/>
      <c r="S30" s="37">
        <f t="shared" si="30"/>
        <v>4870.62</v>
      </c>
      <c r="T30" s="35">
        <f t="shared" si="31"/>
        <v>0</v>
      </c>
      <c r="U30" s="35">
        <f t="shared" si="32"/>
        <v>0</v>
      </c>
      <c r="V30" s="41">
        <v>0.25890000000000002</v>
      </c>
    </row>
    <row r="31" spans="1:25" ht="30" x14ac:dyDescent="0.25">
      <c r="A31" s="55" t="s">
        <v>183</v>
      </c>
      <c r="B31" s="43" t="s">
        <v>159</v>
      </c>
      <c r="C31" s="44" t="str">
        <f>CONCATENATE("TOTAL OF" &amp; " ",C27)</f>
        <v>TOTAL OF 8592 KL 09/K TVS VICTOR</v>
      </c>
      <c r="D31" s="43"/>
      <c r="E31" s="58"/>
      <c r="F31" s="47">
        <f>SUBTOTAL(9,F27:F30)</f>
        <v>35870.620000000003</v>
      </c>
      <c r="G31" s="45"/>
      <c r="H31" s="45">
        <f>SUBTOTAL(9,H27:H30)</f>
        <v>12000</v>
      </c>
      <c r="I31" s="47">
        <f>SUBTOTAL(9,I27:I30)</f>
        <v>23870.62</v>
      </c>
      <c r="J31" s="43"/>
      <c r="K31" s="43"/>
      <c r="L31" s="59"/>
      <c r="M31" s="59"/>
      <c r="N31" s="43"/>
      <c r="O31" s="60"/>
      <c r="P31" s="50">
        <f>SUBTOTAL(9,P27:P30)</f>
        <v>1793.5309999999999</v>
      </c>
      <c r="Q31" s="61"/>
      <c r="R31" s="48">
        <f>SUBTOTAL(9,R27:R30)</f>
        <v>23870.62</v>
      </c>
      <c r="S31" s="48">
        <f>SUBTOTAL(9,S27:S30)</f>
        <v>0</v>
      </c>
      <c r="T31" s="48">
        <f>SUBTOTAL(9,T27:T30)</f>
        <v>0</v>
      </c>
      <c r="U31" s="45">
        <f>IF(T31=0,0,(S31-T31))</f>
        <v>0</v>
      </c>
      <c r="V31" s="61"/>
    </row>
    <row r="32" spans="1:25" x14ac:dyDescent="0.25">
      <c r="A32" s="32" t="s">
        <v>183</v>
      </c>
      <c r="B32" s="35" t="s">
        <v>159</v>
      </c>
      <c r="C32" s="35" t="s">
        <v>186</v>
      </c>
      <c r="D32" s="35" t="s">
        <v>187</v>
      </c>
      <c r="E32" s="36">
        <v>39904</v>
      </c>
      <c r="F32" s="62">
        <v>2000</v>
      </c>
      <c r="G32" s="35"/>
      <c r="H32" s="35"/>
      <c r="I32" s="37">
        <f t="shared" ref="I32:I37" si="36">F32-H32</f>
        <v>2000</v>
      </c>
      <c r="J32" s="35">
        <v>10</v>
      </c>
      <c r="K32" s="35">
        <f t="shared" ref="K32:K37" si="37">J32*365</f>
        <v>3650</v>
      </c>
      <c r="L32" s="38">
        <f t="shared" ref="L32:L37" si="38">IF(E32&lt;W$2,(W$2-E32),IF(E32&gt;=W$2,(X$2-E32)))</f>
        <v>1826</v>
      </c>
      <c r="M32" s="38">
        <f t="shared" ref="M32:M37" si="39">IF(L32&gt;=K32,0,K32-L32)</f>
        <v>1824</v>
      </c>
      <c r="N32" s="35">
        <f t="shared" ref="N32:N37" si="40">IF(E32&gt;=W$2,X$2-E32,X$2-W$2)+1</f>
        <v>365</v>
      </c>
      <c r="O32" s="39">
        <v>0.05</v>
      </c>
      <c r="P32" s="40">
        <f t="shared" ref="P32:P37" si="41">F32*O32</f>
        <v>100</v>
      </c>
      <c r="Q32" s="41">
        <f t="shared" ref="Q32:Q37" si="42">IF(M32&lt;=0,0,(1-((P32)/S32)^(1/M32*N32)))</f>
        <v>0.25909544403591034</v>
      </c>
      <c r="R32" s="37">
        <v>1552.46</v>
      </c>
      <c r="S32" s="37">
        <f>I32-R32</f>
        <v>447.53999999999996</v>
      </c>
      <c r="T32" s="38">
        <f t="shared" ref="T32:T37" si="43">S32*Q32</f>
        <v>115.9555750238313</v>
      </c>
      <c r="U32" s="38">
        <f t="shared" ref="U32:U37" si="44">IF(T32=0,0,(S32-T32))</f>
        <v>331.58442497616863</v>
      </c>
      <c r="V32" s="41">
        <v>0.25890000000000002</v>
      </c>
    </row>
    <row r="33" spans="1:22" x14ac:dyDescent="0.25">
      <c r="A33" s="32" t="s">
        <v>183</v>
      </c>
      <c r="B33" s="35" t="s">
        <v>159</v>
      </c>
      <c r="C33" s="35" t="s">
        <v>186</v>
      </c>
      <c r="D33" s="35" t="s">
        <v>187</v>
      </c>
      <c r="E33" s="63">
        <v>39907</v>
      </c>
      <c r="F33" s="62">
        <v>85837</v>
      </c>
      <c r="G33" s="35"/>
      <c r="H33" s="35"/>
      <c r="I33" s="37">
        <f t="shared" si="36"/>
        <v>85837</v>
      </c>
      <c r="J33" s="35">
        <v>10</v>
      </c>
      <c r="K33" s="35">
        <f t="shared" si="37"/>
        <v>3650</v>
      </c>
      <c r="L33" s="38">
        <f t="shared" si="38"/>
        <v>1823</v>
      </c>
      <c r="M33" s="38">
        <f t="shared" si="39"/>
        <v>1827</v>
      </c>
      <c r="N33" s="35">
        <f t="shared" si="40"/>
        <v>365</v>
      </c>
      <c r="O33" s="39">
        <v>0.05</v>
      </c>
      <c r="P33" s="40">
        <f t="shared" si="41"/>
        <v>4291.8500000000004</v>
      </c>
      <c r="Q33" s="41">
        <f t="shared" si="42"/>
        <v>0.25928964688115208</v>
      </c>
      <c r="R33" s="37">
        <v>66556.570000000007</v>
      </c>
      <c r="S33" s="37">
        <f>I33-R33</f>
        <v>19280.429999999993</v>
      </c>
      <c r="T33" s="38">
        <f t="shared" si="43"/>
        <v>4999.2158864167695</v>
      </c>
      <c r="U33" s="38">
        <f t="shared" si="44"/>
        <v>14281.214113583224</v>
      </c>
      <c r="V33" s="41">
        <v>0.25890000000000002</v>
      </c>
    </row>
    <row r="34" spans="1:22" x14ac:dyDescent="0.25">
      <c r="A34" s="32" t="s">
        <v>183</v>
      </c>
      <c r="B34" s="35" t="s">
        <v>159</v>
      </c>
      <c r="C34" s="35" t="s">
        <v>186</v>
      </c>
      <c r="D34" s="35" t="s">
        <v>187</v>
      </c>
      <c r="E34" s="63">
        <v>39907</v>
      </c>
      <c r="F34" s="62">
        <v>800</v>
      </c>
      <c r="G34" s="35"/>
      <c r="H34" s="35"/>
      <c r="I34" s="37">
        <f t="shared" si="36"/>
        <v>800</v>
      </c>
      <c r="J34" s="35">
        <v>10</v>
      </c>
      <c r="K34" s="35">
        <f t="shared" si="37"/>
        <v>3650</v>
      </c>
      <c r="L34" s="38">
        <f t="shared" si="38"/>
        <v>1823</v>
      </c>
      <c r="M34" s="38">
        <f t="shared" si="39"/>
        <v>1827</v>
      </c>
      <c r="N34" s="35">
        <f t="shared" si="40"/>
        <v>365</v>
      </c>
      <c r="O34" s="39">
        <v>0.05</v>
      </c>
      <c r="P34" s="40">
        <f t="shared" si="41"/>
        <v>40</v>
      </c>
      <c r="Q34" s="41">
        <f t="shared" si="42"/>
        <v>0.2591549957741397</v>
      </c>
      <c r="R34" s="37">
        <v>620.47</v>
      </c>
      <c r="S34" s="37">
        <f t="shared" ref="S34:S37" si="45">I34-R34</f>
        <v>179.52999999999997</v>
      </c>
      <c r="T34" s="38">
        <f t="shared" si="43"/>
        <v>46.526096391331293</v>
      </c>
      <c r="U34" s="38">
        <f t="shared" si="44"/>
        <v>133.00390360866868</v>
      </c>
      <c r="V34" s="41">
        <v>0.25890000000000002</v>
      </c>
    </row>
    <row r="35" spans="1:22" x14ac:dyDescent="0.25">
      <c r="A35" s="32" t="s">
        <v>183</v>
      </c>
      <c r="B35" s="35" t="s">
        <v>159</v>
      </c>
      <c r="C35" s="35" t="s">
        <v>186</v>
      </c>
      <c r="D35" s="35" t="s">
        <v>187</v>
      </c>
      <c r="E35" s="63">
        <v>39909</v>
      </c>
      <c r="F35" s="62">
        <v>5600</v>
      </c>
      <c r="G35" s="35"/>
      <c r="H35" s="35"/>
      <c r="I35" s="37">
        <f t="shared" si="36"/>
        <v>5600</v>
      </c>
      <c r="J35" s="35">
        <v>10</v>
      </c>
      <c r="K35" s="35">
        <f t="shared" si="37"/>
        <v>3650</v>
      </c>
      <c r="L35" s="38">
        <f t="shared" si="38"/>
        <v>1821</v>
      </c>
      <c r="M35" s="38">
        <f t="shared" si="39"/>
        <v>1829</v>
      </c>
      <c r="N35" s="35">
        <f t="shared" si="40"/>
        <v>365</v>
      </c>
      <c r="O35" s="39">
        <v>0.05</v>
      </c>
      <c r="P35" s="40">
        <f t="shared" si="41"/>
        <v>280</v>
      </c>
      <c r="Q35" s="41">
        <f t="shared" si="42"/>
        <v>0.25919289449781369</v>
      </c>
      <c r="R35" s="37">
        <v>4340.8999999999996</v>
      </c>
      <c r="S35" s="37">
        <f t="shared" si="45"/>
        <v>1259.1000000000004</v>
      </c>
      <c r="T35" s="38">
        <f t="shared" si="43"/>
        <v>326.34977346219733</v>
      </c>
      <c r="U35" s="38">
        <f t="shared" si="44"/>
        <v>932.75022653780297</v>
      </c>
      <c r="V35" s="41">
        <v>0.25890000000000002</v>
      </c>
    </row>
    <row r="36" spans="1:22" x14ac:dyDescent="0.25">
      <c r="A36" s="32" t="s">
        <v>183</v>
      </c>
      <c r="B36" s="35" t="s">
        <v>159</v>
      </c>
      <c r="C36" s="35" t="s">
        <v>186</v>
      </c>
      <c r="D36" s="35" t="s">
        <v>187</v>
      </c>
      <c r="E36" s="63">
        <v>39909</v>
      </c>
      <c r="F36" s="62">
        <v>50</v>
      </c>
      <c r="G36" s="35"/>
      <c r="H36" s="35"/>
      <c r="I36" s="37">
        <f t="shared" si="36"/>
        <v>50</v>
      </c>
      <c r="J36" s="35">
        <v>10</v>
      </c>
      <c r="K36" s="35">
        <f t="shared" si="37"/>
        <v>3650</v>
      </c>
      <c r="L36" s="38">
        <f t="shared" si="38"/>
        <v>1821</v>
      </c>
      <c r="M36" s="38">
        <f t="shared" si="39"/>
        <v>1829</v>
      </c>
      <c r="N36" s="35">
        <f t="shared" si="40"/>
        <v>365</v>
      </c>
      <c r="O36" s="39">
        <v>0.05</v>
      </c>
      <c r="P36" s="40">
        <f t="shared" si="41"/>
        <v>2.5</v>
      </c>
      <c r="Q36" s="41">
        <f t="shared" si="42"/>
        <v>0.25916706046112459</v>
      </c>
      <c r="R36" s="37">
        <v>38.76</v>
      </c>
      <c r="S36" s="37">
        <f t="shared" si="45"/>
        <v>11.240000000000002</v>
      </c>
      <c r="T36" s="38">
        <f t="shared" si="43"/>
        <v>2.913037759583041</v>
      </c>
      <c r="U36" s="38">
        <f t="shared" si="44"/>
        <v>8.326962240416961</v>
      </c>
      <c r="V36" s="41">
        <v>0.25890000000000002</v>
      </c>
    </row>
    <row r="37" spans="1:22" x14ac:dyDescent="0.25">
      <c r="A37" s="32" t="s">
        <v>183</v>
      </c>
      <c r="B37" s="35" t="s">
        <v>159</v>
      </c>
      <c r="C37" s="35" t="s">
        <v>186</v>
      </c>
      <c r="D37" s="35" t="s">
        <v>187</v>
      </c>
      <c r="E37" s="63">
        <v>39910</v>
      </c>
      <c r="F37" s="62">
        <f>1842-55</f>
        <v>1787</v>
      </c>
      <c r="G37" s="35"/>
      <c r="H37" s="35"/>
      <c r="I37" s="37">
        <f t="shared" si="36"/>
        <v>1787</v>
      </c>
      <c r="J37" s="35">
        <v>10</v>
      </c>
      <c r="K37" s="35">
        <f t="shared" si="37"/>
        <v>3650</v>
      </c>
      <c r="L37" s="38">
        <f t="shared" si="38"/>
        <v>1820</v>
      </c>
      <c r="M37" s="38">
        <f t="shared" si="39"/>
        <v>1830</v>
      </c>
      <c r="N37" s="35">
        <f t="shared" si="40"/>
        <v>365</v>
      </c>
      <c r="O37" s="39">
        <v>0.05</v>
      </c>
      <c r="P37" s="40">
        <f t="shared" si="41"/>
        <v>89.350000000000009</v>
      </c>
      <c r="Q37" s="41">
        <f t="shared" si="42"/>
        <v>0.2592119295068116</v>
      </c>
      <c r="R37" s="37">
        <v>1384.83</v>
      </c>
      <c r="S37" s="37">
        <f t="shared" si="45"/>
        <v>402.17000000000007</v>
      </c>
      <c r="T37" s="38">
        <f t="shared" si="43"/>
        <v>104.24726168975444</v>
      </c>
      <c r="U37" s="38">
        <f t="shared" si="44"/>
        <v>297.92273831024562</v>
      </c>
      <c r="V37" s="41">
        <v>0.25890000000000002</v>
      </c>
    </row>
    <row r="38" spans="1:22" s="65" customFormat="1" ht="30.75" thickBot="1" x14ac:dyDescent="0.3">
      <c r="A38" s="55" t="s">
        <v>183</v>
      </c>
      <c r="B38" s="43" t="s">
        <v>159</v>
      </c>
      <c r="C38" s="44" t="str">
        <f>CONCATENATE("TOTAL OF" &amp; " ",C34)</f>
        <v xml:space="preserve">TOTAL OF 1005 KL 09/X BULLET ELECTRA </v>
      </c>
      <c r="D38" s="64"/>
      <c r="E38" s="64"/>
      <c r="F38" s="47">
        <f>SUBTOTAL(9,F32:F37)</f>
        <v>96074</v>
      </c>
      <c r="G38" s="64"/>
      <c r="H38" s="47">
        <f>SUBTOTAL(9,H32:H36)</f>
        <v>0</v>
      </c>
      <c r="I38" s="47">
        <f>SUBTOTAL(9,I32:I37)</f>
        <v>96074</v>
      </c>
      <c r="J38" s="64"/>
      <c r="K38" s="64"/>
      <c r="L38" s="64"/>
      <c r="M38" s="64"/>
      <c r="N38" s="64"/>
      <c r="O38" s="64"/>
      <c r="P38" s="50">
        <f>SUBTOTAL(9,P32:P37)</f>
        <v>4803.7000000000007</v>
      </c>
      <c r="Q38" s="64"/>
      <c r="R38" s="47">
        <f>SUBTOTAL(9,R32:R37)</f>
        <v>74493.990000000005</v>
      </c>
      <c r="S38" s="47">
        <f>SUBTOTAL(9,S32:S37)</f>
        <v>21580.009999999995</v>
      </c>
      <c r="T38" s="47">
        <f>SUBTOTAL(9,T32:T37)</f>
        <v>5595.2076307434672</v>
      </c>
      <c r="U38" s="47">
        <f>IF(T38=0,0,(S38-T38))</f>
        <v>15984.802369256528</v>
      </c>
      <c r="V38" s="64"/>
    </row>
    <row r="39" spans="1:22" ht="15.75" thickBot="1" x14ac:dyDescent="0.3">
      <c r="A39" s="32" t="s">
        <v>183</v>
      </c>
      <c r="B39" s="35" t="s">
        <v>159</v>
      </c>
      <c r="C39" s="66" t="s">
        <v>188</v>
      </c>
      <c r="D39" s="35" t="s">
        <v>189</v>
      </c>
      <c r="E39" s="36">
        <v>41361</v>
      </c>
      <c r="F39" s="62">
        <v>1265000</v>
      </c>
      <c r="G39" s="35"/>
      <c r="H39" s="35"/>
      <c r="I39" s="37">
        <f t="shared" ref="I39" si="46">F39-H39</f>
        <v>1265000</v>
      </c>
      <c r="J39" s="35">
        <v>10</v>
      </c>
      <c r="K39" s="35">
        <f t="shared" ref="K39" si="47">J39*365</f>
        <v>3650</v>
      </c>
      <c r="L39" s="38">
        <f>IF(E39&lt;W$2,(W$2-E39),IF(E39&gt;=W$2,(X$2-E39)))</f>
        <v>369</v>
      </c>
      <c r="M39" s="38">
        <f t="shared" ref="M39" si="48">IF(L39&gt;=K39,0,K39-L39)</f>
        <v>3281</v>
      </c>
      <c r="N39" s="35">
        <f>IF(E39&gt;=W$2,X$2-E39,X$2-W$2)+1</f>
        <v>365</v>
      </c>
      <c r="O39" s="39">
        <v>0.05</v>
      </c>
      <c r="P39" s="40">
        <f t="shared" ref="P39" si="49">F39*O39</f>
        <v>63250</v>
      </c>
      <c r="Q39" s="41">
        <f>IF(M39&lt;=0,0,(1-((P39)/S39)^(1/M39*N39)))</f>
        <v>0.25889764132022297</v>
      </c>
      <c r="R39" s="37">
        <v>330174.01</v>
      </c>
      <c r="S39" s="37">
        <f t="shared" ref="S39" si="50">I39-R39</f>
        <v>934825.99</v>
      </c>
      <c r="T39" s="38">
        <f t="shared" ref="T39" si="51">S39*Q39</f>
        <v>242024.24385584233</v>
      </c>
      <c r="U39" s="38">
        <f t="shared" ref="U39" si="52">IF(T39=0,0,(S39-T39))</f>
        <v>692801.7461441576</v>
      </c>
      <c r="V39" s="41">
        <v>0.25890000000000002</v>
      </c>
    </row>
    <row r="40" spans="1:22" x14ac:dyDescent="0.25">
      <c r="A40" s="32" t="s">
        <v>183</v>
      </c>
      <c r="B40" s="35" t="s">
        <v>159</v>
      </c>
      <c r="C40" s="66" t="s">
        <v>188</v>
      </c>
      <c r="D40" s="35" t="s">
        <v>189</v>
      </c>
      <c r="E40" s="36">
        <v>41363</v>
      </c>
      <c r="F40" s="37">
        <v>3500</v>
      </c>
      <c r="G40" s="35"/>
      <c r="H40" s="35"/>
      <c r="I40" s="37">
        <f t="shared" ref="I40:I59" si="53">F40-H40</f>
        <v>3500</v>
      </c>
      <c r="J40" s="35">
        <v>10</v>
      </c>
      <c r="K40" s="35">
        <f t="shared" ref="K40" si="54">J40*365</f>
        <v>3650</v>
      </c>
      <c r="L40" s="38">
        <f>IF(E40&lt;W$2,(W$2-E40),IF(E40&gt;=W$2,(X$2-E40)))</f>
        <v>367</v>
      </c>
      <c r="M40" s="38">
        <f t="shared" ref="M40" si="55">IF(L40&gt;=K40,0,K40-L40)</f>
        <v>3283</v>
      </c>
      <c r="N40" s="35">
        <f>IF(E40&gt;=W$2,X$2-E40,X$2-W$2)+1</f>
        <v>365</v>
      </c>
      <c r="O40" s="39">
        <v>0.05</v>
      </c>
      <c r="P40" s="40">
        <f t="shared" ref="P40" si="56">F40*O40</f>
        <v>175</v>
      </c>
      <c r="Q40" s="41">
        <f>IF(M40&lt;=0,0,(1-((P40)/S40)^(1/M40*N40)))</f>
        <v>0.25893850226227777</v>
      </c>
      <c r="R40" s="37">
        <v>907.99</v>
      </c>
      <c r="S40" s="37">
        <f t="shared" ref="S40" si="57">I40-R40</f>
        <v>2592.0100000000002</v>
      </c>
      <c r="T40" s="38">
        <f t="shared" ref="T40" si="58">S40*Q40</f>
        <v>671.17118724884665</v>
      </c>
      <c r="U40" s="38">
        <f t="shared" ref="U40" si="59">IF(T40=0,0,(S40-T40))</f>
        <v>1920.8388127511535</v>
      </c>
      <c r="V40" s="41">
        <v>0.25890000000000002</v>
      </c>
    </row>
    <row r="41" spans="1:22" ht="30" x14ac:dyDescent="0.25">
      <c r="A41" s="55" t="s">
        <v>183</v>
      </c>
      <c r="B41" s="43" t="s">
        <v>159</v>
      </c>
      <c r="C41" s="44" t="str">
        <f>CONCATENATE("TOTAL OF" &amp; " ",C39)</f>
        <v>TOTAL OF 0222 KL 09/AF VERNA HYUNDAI</v>
      </c>
      <c r="D41" s="43"/>
      <c r="E41" s="43"/>
      <c r="F41" s="47">
        <f>SUBTOTAL(9,F39:F40)</f>
        <v>1268500</v>
      </c>
      <c r="G41" s="43"/>
      <c r="H41" s="43"/>
      <c r="I41" s="47">
        <f>SUBTOTAL(9,I39:I40)</f>
        <v>1268500</v>
      </c>
      <c r="J41" s="43"/>
      <c r="K41" s="43"/>
      <c r="L41" s="43"/>
      <c r="M41" s="43"/>
      <c r="N41" s="43"/>
      <c r="O41" s="43"/>
      <c r="P41" s="50">
        <f>SUBTOTAL(9,P39:P40)</f>
        <v>63425</v>
      </c>
      <c r="Q41" s="43"/>
      <c r="R41" s="50">
        <f>SUBTOTAL(9,R39:R40)</f>
        <v>331082</v>
      </c>
      <c r="S41" s="50">
        <f>SUBTOTAL(9,S39:S40)</f>
        <v>937418</v>
      </c>
      <c r="T41" s="50">
        <f>SUBTOTAL(9,T39:T40)</f>
        <v>242695.41504309117</v>
      </c>
      <c r="U41" s="50">
        <f>SUBTOTAL(9,U39:U40)</f>
        <v>694722.58495690871</v>
      </c>
      <c r="V41" s="43"/>
    </row>
    <row r="42" spans="1:22" x14ac:dyDescent="0.25">
      <c r="A42" s="32" t="s">
        <v>183</v>
      </c>
      <c r="B42" s="35" t="s">
        <v>152</v>
      </c>
      <c r="C42" s="67" t="s">
        <v>190</v>
      </c>
      <c r="D42" s="35" t="s">
        <v>179</v>
      </c>
      <c r="E42" s="36">
        <v>37800</v>
      </c>
      <c r="F42" s="37">
        <v>32000</v>
      </c>
      <c r="G42" s="35"/>
      <c r="H42" s="35"/>
      <c r="I42" s="37">
        <f t="shared" si="53"/>
        <v>32000</v>
      </c>
      <c r="J42" s="35">
        <v>15</v>
      </c>
      <c r="K42" s="35">
        <f t="shared" ref="K42" si="60">J42*365</f>
        <v>5475</v>
      </c>
      <c r="L42" s="38">
        <f t="shared" ref="L42:L50" si="61">IF(E42&lt;W$2,(W$2-E42),IF(E42&gt;=W$2,(X$2-E42)))</f>
        <v>3930</v>
      </c>
      <c r="M42" s="38">
        <f t="shared" ref="M42" si="62">IF(L42&gt;=K42,0,K42-L42)</f>
        <v>1545</v>
      </c>
      <c r="N42" s="35">
        <f t="shared" ref="N42:N50" si="63">IF(E42&gt;=W$2,X$2-E42,X$2-W$2)+1</f>
        <v>365</v>
      </c>
      <c r="O42" s="39">
        <v>0.05</v>
      </c>
      <c r="P42" s="40">
        <f t="shared" ref="P42" si="64">F42*O42</f>
        <v>1600</v>
      </c>
      <c r="Q42" s="41">
        <f t="shared" ref="Q42:Q50" si="65">IF(M42&lt;=0,0,(1-((P42)/S42)^(1/M42*N42)))</f>
        <v>0.28117366209440997</v>
      </c>
      <c r="R42" s="37">
        <v>25528.380228838076</v>
      </c>
      <c r="S42" s="37">
        <f t="shared" ref="S42" si="66">I42-R42</f>
        <v>6471.6197711619243</v>
      </c>
      <c r="T42" s="38">
        <f t="shared" ref="T42" si="67">S42*Q42</f>
        <v>1819.6490307401857</v>
      </c>
      <c r="U42" s="38">
        <f t="shared" ref="U42" si="68">IF(T42=0,0,(S42-T42))</f>
        <v>4651.9707404217388</v>
      </c>
      <c r="V42" s="41">
        <v>0.1391</v>
      </c>
    </row>
    <row r="43" spans="1:22" x14ac:dyDescent="0.25">
      <c r="A43" s="32" t="s">
        <v>183</v>
      </c>
      <c r="B43" s="35" t="s">
        <v>152</v>
      </c>
      <c r="C43" s="67" t="s">
        <v>190</v>
      </c>
      <c r="D43" s="35" t="s">
        <v>179</v>
      </c>
      <c r="E43" s="36">
        <v>37809</v>
      </c>
      <c r="F43" s="37">
        <v>1700</v>
      </c>
      <c r="G43" s="35"/>
      <c r="H43" s="35"/>
      <c r="I43" s="37">
        <f t="shared" si="53"/>
        <v>1700</v>
      </c>
      <c r="J43" s="35">
        <v>15</v>
      </c>
      <c r="K43" s="35">
        <f t="shared" ref="K43" si="69">J43*365</f>
        <v>5475</v>
      </c>
      <c r="L43" s="38">
        <f t="shared" si="61"/>
        <v>3921</v>
      </c>
      <c r="M43" s="38">
        <f t="shared" ref="M43" si="70">IF(L43&gt;=K43,0,K43-L43)</f>
        <v>1554</v>
      </c>
      <c r="N43" s="35">
        <f t="shared" si="63"/>
        <v>365</v>
      </c>
      <c r="O43" s="39">
        <v>0.05</v>
      </c>
      <c r="P43" s="40">
        <f t="shared" ref="P43" si="71">F43*O43</f>
        <v>85</v>
      </c>
      <c r="Q43" s="41">
        <f t="shared" si="65"/>
        <v>0.29249827252898608</v>
      </c>
      <c r="R43" s="37">
        <v>1329.1406598746792</v>
      </c>
      <c r="S43" s="37">
        <f t="shared" ref="S43" si="72">I43-R43</f>
        <v>370.85934012532084</v>
      </c>
      <c r="T43" s="38">
        <f t="shared" ref="T43" si="73">S43*Q43</f>
        <v>108.47571633789603</v>
      </c>
      <c r="U43" s="38">
        <f t="shared" ref="U43" si="74">IF(T43=0,0,(S43-T43))</f>
        <v>262.38362378742482</v>
      </c>
      <c r="V43" s="41">
        <v>0.1391</v>
      </c>
    </row>
    <row r="44" spans="1:22" x14ac:dyDescent="0.25">
      <c r="A44" s="32" t="s">
        <v>183</v>
      </c>
      <c r="B44" s="35" t="s">
        <v>152</v>
      </c>
      <c r="C44" s="67" t="s">
        <v>190</v>
      </c>
      <c r="D44" s="35" t="s">
        <v>194</v>
      </c>
      <c r="E44" s="36">
        <v>39151</v>
      </c>
      <c r="F44" s="37">
        <v>4700</v>
      </c>
      <c r="G44" s="35"/>
      <c r="H44" s="35"/>
      <c r="I44" s="37">
        <f t="shared" si="53"/>
        <v>4700</v>
      </c>
      <c r="J44" s="35">
        <v>15</v>
      </c>
      <c r="K44" s="35">
        <f t="shared" ref="K44" si="75">J44*365</f>
        <v>5475</v>
      </c>
      <c r="L44" s="38">
        <f t="shared" si="61"/>
        <v>2579</v>
      </c>
      <c r="M44" s="38">
        <f t="shared" ref="M44" si="76">IF(L44&gt;=K44,0,K44-L44)</f>
        <v>2896</v>
      </c>
      <c r="N44" s="35">
        <f t="shared" si="63"/>
        <v>365</v>
      </c>
      <c r="O44" s="39">
        <v>0.05</v>
      </c>
      <c r="P44" s="40">
        <f t="shared" ref="P44" si="77">F44*O44</f>
        <v>235</v>
      </c>
      <c r="Q44" s="41">
        <f t="shared" si="65"/>
        <v>0.21683840407824273</v>
      </c>
      <c r="R44" s="37">
        <v>3065.9055106526002</v>
      </c>
      <c r="S44" s="37">
        <f t="shared" ref="S44" si="78">I44-R44</f>
        <v>1634.0944893473998</v>
      </c>
      <c r="T44" s="38">
        <f t="shared" ref="T44" si="79">S44*Q44</f>
        <v>354.33444118314117</v>
      </c>
      <c r="U44" s="38">
        <f t="shared" ref="U44" si="80">IF(T44=0,0,(S44-T44))</f>
        <v>1279.7600481642585</v>
      </c>
      <c r="V44" s="41">
        <v>0.1391</v>
      </c>
    </row>
    <row r="45" spans="1:22" x14ac:dyDescent="0.25">
      <c r="A45" s="32" t="s">
        <v>183</v>
      </c>
      <c r="B45" s="35" t="s">
        <v>152</v>
      </c>
      <c r="C45" s="67" t="s">
        <v>190</v>
      </c>
      <c r="D45" s="35" t="s">
        <v>194</v>
      </c>
      <c r="E45" s="36">
        <v>39151</v>
      </c>
      <c r="F45" s="37">
        <v>36500</v>
      </c>
      <c r="G45" s="35"/>
      <c r="H45" s="35"/>
      <c r="I45" s="37">
        <f t="shared" si="53"/>
        <v>36500</v>
      </c>
      <c r="J45" s="35">
        <v>15</v>
      </c>
      <c r="K45" s="35">
        <f t="shared" ref="K45" si="81">J45*365</f>
        <v>5475</v>
      </c>
      <c r="L45" s="38">
        <f t="shared" si="61"/>
        <v>2579</v>
      </c>
      <c r="M45" s="38">
        <f t="shared" ref="M45" si="82">IF(L45&gt;=K45,0,K45-L45)</f>
        <v>2896</v>
      </c>
      <c r="N45" s="35">
        <f t="shared" si="63"/>
        <v>365</v>
      </c>
      <c r="O45" s="39">
        <v>0.05</v>
      </c>
      <c r="P45" s="40">
        <f t="shared" ref="P45" si="83">F45*O45</f>
        <v>1825</v>
      </c>
      <c r="Q45" s="41">
        <f t="shared" si="65"/>
        <v>0.21683840407824262</v>
      </c>
      <c r="R45" s="37">
        <v>23809.691731663814</v>
      </c>
      <c r="S45" s="37">
        <f t="shared" ref="S45" si="84">I45-R45</f>
        <v>12690.308268336186</v>
      </c>
      <c r="T45" s="38">
        <f t="shared" ref="T45" si="85">S45*Q45</f>
        <v>2751.7461921669455</v>
      </c>
      <c r="U45" s="38">
        <f t="shared" ref="U45" si="86">IF(T45=0,0,(S45-T45))</f>
        <v>9938.5620761692408</v>
      </c>
      <c r="V45" s="41">
        <v>0.1391</v>
      </c>
    </row>
    <row r="46" spans="1:22" x14ac:dyDescent="0.25">
      <c r="A46" s="32" t="s">
        <v>183</v>
      </c>
      <c r="B46" s="35" t="s">
        <v>152</v>
      </c>
      <c r="C46" s="67" t="s">
        <v>190</v>
      </c>
      <c r="D46" s="35" t="s">
        <v>194</v>
      </c>
      <c r="E46" s="36">
        <v>39165</v>
      </c>
      <c r="F46" s="37">
        <v>4825</v>
      </c>
      <c r="G46" s="35"/>
      <c r="H46" s="35"/>
      <c r="I46" s="37">
        <f t="shared" si="53"/>
        <v>4825</v>
      </c>
      <c r="J46" s="35">
        <v>15</v>
      </c>
      <c r="K46" s="35">
        <f t="shared" ref="K46" si="87">J46*365</f>
        <v>5475</v>
      </c>
      <c r="L46" s="38">
        <f t="shared" si="61"/>
        <v>2565</v>
      </c>
      <c r="M46" s="38">
        <f t="shared" ref="M46" si="88">IF(L46&gt;=K46,0,K46-L46)</f>
        <v>2910</v>
      </c>
      <c r="N46" s="35">
        <f t="shared" si="63"/>
        <v>365</v>
      </c>
      <c r="O46" s="39">
        <v>0.05</v>
      </c>
      <c r="P46" s="40">
        <f t="shared" ref="P46" si="89">F46*O46</f>
        <v>241.25</v>
      </c>
      <c r="Q46" s="41">
        <f t="shared" si="65"/>
        <v>0.2164443082886659</v>
      </c>
      <c r="R46" s="37">
        <v>3138.4230158673599</v>
      </c>
      <c r="S46" s="37">
        <f t="shared" ref="S46" si="90">I46-R46</f>
        <v>1686.5769841326401</v>
      </c>
      <c r="T46" s="38">
        <f t="shared" ref="T46" si="91">S46*Q46</f>
        <v>365.04998870617351</v>
      </c>
      <c r="U46" s="38">
        <f t="shared" ref="U46" si="92">IF(T46=0,0,(S46-T46))</f>
        <v>1321.5269954264666</v>
      </c>
      <c r="V46" s="41">
        <v>0.1391</v>
      </c>
    </row>
    <row r="47" spans="1:22" x14ac:dyDescent="0.25">
      <c r="A47" s="32" t="s">
        <v>183</v>
      </c>
      <c r="B47" s="35" t="s">
        <v>152</v>
      </c>
      <c r="C47" s="67" t="s">
        <v>190</v>
      </c>
      <c r="D47" s="35" t="s">
        <v>191</v>
      </c>
      <c r="E47" s="36">
        <v>39431</v>
      </c>
      <c r="F47" s="37">
        <v>15300</v>
      </c>
      <c r="G47" s="35"/>
      <c r="H47" s="35"/>
      <c r="I47" s="37">
        <f t="shared" si="53"/>
        <v>15300</v>
      </c>
      <c r="J47" s="35">
        <v>15</v>
      </c>
      <c r="K47" s="35">
        <f t="shared" ref="K47" si="93">J47*365</f>
        <v>5475</v>
      </c>
      <c r="L47" s="38">
        <f t="shared" si="61"/>
        <v>2299</v>
      </c>
      <c r="M47" s="38">
        <f t="shared" ref="M47" si="94">IF(L47&gt;=K47,0,K47-L47)</f>
        <v>3176</v>
      </c>
      <c r="N47" s="35">
        <f t="shared" si="63"/>
        <v>365</v>
      </c>
      <c r="O47" s="39">
        <v>0.05</v>
      </c>
      <c r="P47" s="40">
        <f t="shared" ref="P47" si="95">F47*O47</f>
        <v>765</v>
      </c>
      <c r="Q47" s="41">
        <f t="shared" si="65"/>
        <v>0.21075577122430533</v>
      </c>
      <c r="R47" s="37">
        <v>9301.2200380881077</v>
      </c>
      <c r="S47" s="37">
        <f t="shared" ref="S47" si="96">I47-R47</f>
        <v>5998.7799619118923</v>
      </c>
      <c r="T47" s="38">
        <f t="shared" ref="T47" si="97">S47*Q47</f>
        <v>1264.2774972776499</v>
      </c>
      <c r="U47" s="38">
        <f t="shared" ref="U47" si="98">IF(T47=0,0,(S47-T47))</f>
        <v>4734.5024646342426</v>
      </c>
      <c r="V47" s="41">
        <v>0.1391</v>
      </c>
    </row>
    <row r="48" spans="1:22" x14ac:dyDescent="0.25">
      <c r="A48" s="32" t="s">
        <v>183</v>
      </c>
      <c r="B48" s="35" t="s">
        <v>152</v>
      </c>
      <c r="C48" s="67" t="s">
        <v>190</v>
      </c>
      <c r="D48" s="35" t="s">
        <v>193</v>
      </c>
      <c r="E48" s="36">
        <v>40593</v>
      </c>
      <c r="F48" s="37">
        <v>39490</v>
      </c>
      <c r="G48" s="35"/>
      <c r="H48" s="35"/>
      <c r="I48" s="37">
        <f t="shared" si="53"/>
        <v>39490</v>
      </c>
      <c r="J48" s="35">
        <v>15</v>
      </c>
      <c r="K48" s="35">
        <f t="shared" ref="K48" si="99">J48*365</f>
        <v>5475</v>
      </c>
      <c r="L48" s="38">
        <f t="shared" si="61"/>
        <v>1137</v>
      </c>
      <c r="M48" s="38">
        <f t="shared" ref="M48" si="100">IF(L48&gt;=K48,0,K48-L48)</f>
        <v>4338</v>
      </c>
      <c r="N48" s="35">
        <f t="shared" si="63"/>
        <v>365</v>
      </c>
      <c r="O48" s="39">
        <v>0.05</v>
      </c>
      <c r="P48" s="40">
        <f t="shared" ref="P48" si="101">F48*O48</f>
        <v>1974.5</v>
      </c>
      <c r="Q48" s="41">
        <f t="shared" si="65"/>
        <v>0.19181325404609895</v>
      </c>
      <c r="R48" s="37">
        <v>14677.303395095423</v>
      </c>
      <c r="S48" s="37">
        <f t="shared" ref="S48" si="102">I48-R48</f>
        <v>24812.696604904577</v>
      </c>
      <c r="T48" s="38">
        <f t="shared" ref="T48" si="103">S48*Q48</f>
        <v>4759.4040774453388</v>
      </c>
      <c r="U48" s="38">
        <f t="shared" ref="U48" si="104">IF(T48=0,0,(S48-T48))</f>
        <v>20053.292527459238</v>
      </c>
      <c r="V48" s="41">
        <v>0.1391</v>
      </c>
    </row>
    <row r="49" spans="1:22" x14ac:dyDescent="0.25">
      <c r="A49" s="32" t="s">
        <v>183</v>
      </c>
      <c r="B49" s="35" t="s">
        <v>152</v>
      </c>
      <c r="C49" s="67" t="s">
        <v>190</v>
      </c>
      <c r="D49" s="35" t="s">
        <v>193</v>
      </c>
      <c r="E49" s="36">
        <v>40593</v>
      </c>
      <c r="F49" s="37">
        <v>2990</v>
      </c>
      <c r="G49" s="35"/>
      <c r="H49" s="35"/>
      <c r="I49" s="37">
        <f t="shared" si="53"/>
        <v>2990</v>
      </c>
      <c r="J49" s="35">
        <v>15</v>
      </c>
      <c r="K49" s="35">
        <f t="shared" ref="K49" si="105">J49*365</f>
        <v>5475</v>
      </c>
      <c r="L49" s="38">
        <f t="shared" si="61"/>
        <v>1137</v>
      </c>
      <c r="M49" s="38">
        <f t="shared" ref="M49" si="106">IF(L49&gt;=K49,0,K49-L49)</f>
        <v>4338</v>
      </c>
      <c r="N49" s="35">
        <f t="shared" si="63"/>
        <v>365</v>
      </c>
      <c r="O49" s="39">
        <v>0.05</v>
      </c>
      <c r="P49" s="40">
        <f t="shared" ref="P49" si="107">F49*O49</f>
        <v>149.5</v>
      </c>
      <c r="Q49" s="41">
        <f t="shared" si="65"/>
        <v>0.19192470309474086</v>
      </c>
      <c r="R49" s="37">
        <v>1108.2156658447341</v>
      </c>
      <c r="S49" s="37">
        <f t="shared" ref="S49" si="108">I49-R49</f>
        <v>1881.7843341552659</v>
      </c>
      <c r="T49" s="38">
        <f t="shared" ref="T49" si="109">S49*Q49</f>
        <v>361.16089962108401</v>
      </c>
      <c r="U49" s="38">
        <f t="shared" ref="U49" si="110">IF(T49=0,0,(S49-T49))</f>
        <v>1520.6234345341818</v>
      </c>
      <c r="V49" s="41">
        <v>0.1391</v>
      </c>
    </row>
    <row r="50" spans="1:22" x14ac:dyDescent="0.25">
      <c r="A50" s="32" t="s">
        <v>183</v>
      </c>
      <c r="B50" s="35" t="s">
        <v>152</v>
      </c>
      <c r="C50" s="67" t="s">
        <v>190</v>
      </c>
      <c r="D50" s="35" t="s">
        <v>192</v>
      </c>
      <c r="E50" s="36">
        <v>40928</v>
      </c>
      <c r="F50" s="37">
        <v>67000</v>
      </c>
      <c r="G50" s="35"/>
      <c r="H50" s="35"/>
      <c r="I50" s="37">
        <f t="shared" si="53"/>
        <v>67000</v>
      </c>
      <c r="J50" s="35">
        <v>15</v>
      </c>
      <c r="K50" s="35">
        <f t="shared" ref="K50" si="111">J50*365</f>
        <v>5475</v>
      </c>
      <c r="L50" s="38">
        <f t="shared" si="61"/>
        <v>802</v>
      </c>
      <c r="M50" s="38">
        <f t="shared" ref="M50" si="112">IF(L50&gt;=K50,0,K50-L50)</f>
        <v>4673</v>
      </c>
      <c r="N50" s="35">
        <f t="shared" si="63"/>
        <v>365</v>
      </c>
      <c r="O50" s="39">
        <v>0.05</v>
      </c>
      <c r="P50" s="40">
        <f t="shared" ref="P50" si="113">F50*O50</f>
        <v>3350</v>
      </c>
      <c r="Q50" s="41">
        <f t="shared" si="65"/>
        <v>0.18811247888977278</v>
      </c>
      <c r="R50" s="37">
        <v>18722.399621558983</v>
      </c>
      <c r="S50" s="37">
        <f t="shared" ref="S50" si="114">I50-R50</f>
        <v>48277.600378441013</v>
      </c>
      <c r="T50" s="38">
        <f t="shared" ref="T50" si="115">S50*Q50</f>
        <v>9081.6190820383708</v>
      </c>
      <c r="U50" s="38">
        <f t="shared" ref="U50" si="116">IF(T50=0,0,(S50-T50))</f>
        <v>39195.981296402642</v>
      </c>
      <c r="V50" s="41">
        <v>0.1391</v>
      </c>
    </row>
    <row r="51" spans="1:22" ht="32.25" customHeight="1" thickBot="1" x14ac:dyDescent="0.3">
      <c r="A51" s="55" t="s">
        <v>183</v>
      </c>
      <c r="B51" s="43" t="s">
        <v>152</v>
      </c>
      <c r="C51" s="44" t="str">
        <f>CONCATENATE("TOTAL OF" &amp; " ",C49)</f>
        <v>TOTAL OF AIR CONDITIONER</v>
      </c>
      <c r="D51" s="43"/>
      <c r="E51" s="43"/>
      <c r="F51" s="47">
        <f>SUBTOTAL(9,F42:F50)</f>
        <v>204505</v>
      </c>
      <c r="G51" s="43"/>
      <c r="H51" s="43"/>
      <c r="I51" s="47">
        <f>SUBTOTAL(9,I42:I50)</f>
        <v>204505</v>
      </c>
      <c r="J51" s="43"/>
      <c r="K51" s="43"/>
      <c r="L51" s="43"/>
      <c r="M51" s="43"/>
      <c r="N51" s="43"/>
      <c r="O51" s="43"/>
      <c r="P51" s="47">
        <f>SUBTOTAL(9,P42:P50)</f>
        <v>10225.25</v>
      </c>
      <c r="Q51" s="43"/>
      <c r="R51" s="47">
        <f>SUBTOTAL(9,R42:R50)</f>
        <v>100680.67986748379</v>
      </c>
      <c r="S51" s="47">
        <f>SUBTOTAL(9,S42:S50)</f>
        <v>103824.32013251622</v>
      </c>
      <c r="T51" s="47">
        <f>SUBTOTAL(9,T42:T50)</f>
        <v>20865.716925516783</v>
      </c>
      <c r="U51" s="47">
        <f>SUBTOTAL(9,U42:U50)</f>
        <v>82958.603206999425</v>
      </c>
      <c r="V51" s="61"/>
    </row>
    <row r="52" spans="1:22" ht="15.75" thickBot="1" x14ac:dyDescent="0.3">
      <c r="A52" s="32" t="s">
        <v>183</v>
      </c>
      <c r="B52" s="35" t="s">
        <v>152</v>
      </c>
      <c r="C52" s="68" t="s">
        <v>195</v>
      </c>
      <c r="D52" s="35" t="s">
        <v>191</v>
      </c>
      <c r="E52" s="36">
        <v>39318</v>
      </c>
      <c r="F52" s="37">
        <v>41600</v>
      </c>
      <c r="G52" s="35"/>
      <c r="H52" s="35"/>
      <c r="I52" s="37">
        <f t="shared" si="53"/>
        <v>41600</v>
      </c>
      <c r="J52" s="35">
        <v>15</v>
      </c>
      <c r="K52" s="35">
        <f t="shared" ref="K52" si="117">J52*365</f>
        <v>5475</v>
      </c>
      <c r="L52" s="38">
        <f>IF(E52&lt;W$2,(W$2-E52),IF(E52&gt;=W$2,(X$2-E52)))</f>
        <v>2412</v>
      </c>
      <c r="M52" s="38">
        <f t="shared" ref="M52" si="118">IF(L52&gt;=K52,0,K52-L52)</f>
        <v>3063</v>
      </c>
      <c r="N52" s="35">
        <f>IF(E52&gt;=W$2,X$2-E52,X$2-W$2)+1</f>
        <v>365</v>
      </c>
      <c r="O52" s="39">
        <v>0.05</v>
      </c>
      <c r="P52" s="40">
        <f t="shared" ref="P52" si="119">F52*O52</f>
        <v>2080</v>
      </c>
      <c r="Q52" s="41">
        <f>IF(M52&lt;=0,0,(1-((P52)/S52)^(1/M52*N52)))</f>
        <v>0.16154648220833601</v>
      </c>
      <c r="R52" s="37">
        <v>32475.462313771244</v>
      </c>
      <c r="S52" s="37">
        <f t="shared" ref="S52" si="120">I52-R52</f>
        <v>9124.5376862287558</v>
      </c>
      <c r="T52" s="38">
        <f t="shared" ref="T52" si="121">S52*Q52</f>
        <v>1474.036964987645</v>
      </c>
      <c r="U52" s="38">
        <f t="shared" ref="U52" si="122">IF(T52=0,0,(S52-T52))</f>
        <v>7650.500721241111</v>
      </c>
      <c r="V52" s="41">
        <v>0.1391</v>
      </c>
    </row>
    <row r="53" spans="1:22" ht="15.75" thickBot="1" x14ac:dyDescent="0.3">
      <c r="A53" s="32" t="s">
        <v>183</v>
      </c>
      <c r="B53" s="35" t="s">
        <v>152</v>
      </c>
      <c r="C53" s="68" t="s">
        <v>195</v>
      </c>
      <c r="D53" s="35" t="s">
        <v>192</v>
      </c>
      <c r="E53" s="36">
        <v>40747</v>
      </c>
      <c r="F53" s="37">
        <v>16487</v>
      </c>
      <c r="G53" s="35"/>
      <c r="H53" s="35"/>
      <c r="I53" s="37">
        <f t="shared" si="53"/>
        <v>16487</v>
      </c>
      <c r="J53" s="35">
        <v>15</v>
      </c>
      <c r="K53" s="35">
        <f t="shared" ref="K53" si="123">J53*365</f>
        <v>5475</v>
      </c>
      <c r="L53" s="38">
        <f>IF(E53&lt;W$2,(W$2-E53),IF(E53&gt;=W$2,(X$2-E53)))</f>
        <v>983</v>
      </c>
      <c r="M53" s="38">
        <f t="shared" ref="M53" si="124">IF(L53&gt;=K53,0,K53-L53)</f>
        <v>4492</v>
      </c>
      <c r="N53" s="35">
        <f>IF(E53&gt;=W$2,X$2-E53,X$2-W$2)+1</f>
        <v>365</v>
      </c>
      <c r="O53" s="39">
        <v>0.05</v>
      </c>
      <c r="P53" s="40">
        <f t="shared" ref="P53" si="125">F53*O53</f>
        <v>824.35</v>
      </c>
      <c r="Q53" s="41">
        <f>IF(M53&lt;=0,0,(1-((P53)/S53)^(1/M53*N53)))</f>
        <v>0.19012289775531044</v>
      </c>
      <c r="R53" s="37">
        <v>5441.5419860460297</v>
      </c>
      <c r="S53" s="37">
        <f t="shared" ref="S53" si="126">I53-R53</f>
        <v>11045.45801395397</v>
      </c>
      <c r="T53" s="38">
        <f t="shared" ref="T53" si="127">S53*Q53</f>
        <v>2099.9944846475451</v>
      </c>
      <c r="U53" s="38">
        <f t="shared" ref="U53" si="128">IF(T53=0,0,(S53-T53))</f>
        <v>8945.4635293064257</v>
      </c>
      <c r="V53" s="41">
        <v>0.1391</v>
      </c>
    </row>
    <row r="54" spans="1:22" ht="15.75" thickBot="1" x14ac:dyDescent="0.3">
      <c r="A54" s="32" t="s">
        <v>183</v>
      </c>
      <c r="B54" s="35" t="s">
        <v>152</v>
      </c>
      <c r="C54" s="68" t="s">
        <v>195</v>
      </c>
      <c r="D54" s="35" t="s">
        <v>196</v>
      </c>
      <c r="E54" s="36">
        <v>41898</v>
      </c>
      <c r="F54" s="37">
        <v>12485</v>
      </c>
      <c r="G54" s="35"/>
      <c r="H54" s="35"/>
      <c r="I54" s="37">
        <f t="shared" si="53"/>
        <v>12485</v>
      </c>
      <c r="J54" s="35">
        <v>15</v>
      </c>
      <c r="K54" s="35">
        <f t="shared" ref="K54" si="129">J54*365</f>
        <v>5475</v>
      </c>
      <c r="L54" s="38">
        <f>IF(E54&lt;W$2,(W$2-E54),IF(E54&gt;=W$2,(X$2-E54)))</f>
        <v>196</v>
      </c>
      <c r="M54" s="38">
        <f t="shared" ref="M54" si="130">IF(L54&gt;=K54,0,K54-L54)</f>
        <v>5279</v>
      </c>
      <c r="N54" s="35">
        <f>IF(E54&gt;=W$2,X$2-E54,X$2-W$2)+1</f>
        <v>197</v>
      </c>
      <c r="O54" s="39">
        <v>0.05</v>
      </c>
      <c r="P54" s="40">
        <f t="shared" ref="P54" si="131">F54*O54</f>
        <v>624.25</v>
      </c>
      <c r="Q54" s="41">
        <f>IF(M54&lt;=0,0,(1-((P54)/S54)^(1/M54*N54)))</f>
        <v>0.10577133560183072</v>
      </c>
      <c r="R54" s="37">
        <v>0</v>
      </c>
      <c r="S54" s="37">
        <f t="shared" ref="S54" si="132">I54-R54</f>
        <v>12485</v>
      </c>
      <c r="T54" s="38">
        <f t="shared" ref="T54" si="133">S54*Q54</f>
        <v>1320.5551249888565</v>
      </c>
      <c r="U54" s="38">
        <f t="shared" ref="U54" si="134">IF(T54=0,0,(S54-T54))</f>
        <v>11164.444875011144</v>
      </c>
      <c r="V54" s="41">
        <v>0.1391</v>
      </c>
    </row>
    <row r="55" spans="1:22" x14ac:dyDescent="0.25">
      <c r="A55" s="32" t="s">
        <v>183</v>
      </c>
      <c r="B55" s="35" t="s">
        <v>152</v>
      </c>
      <c r="C55" s="68" t="s">
        <v>195</v>
      </c>
      <c r="D55" s="35" t="s">
        <v>196</v>
      </c>
      <c r="E55" s="36">
        <v>41899</v>
      </c>
      <c r="F55" s="37">
        <v>2650</v>
      </c>
      <c r="G55" s="35"/>
      <c r="H55" s="35"/>
      <c r="I55" s="37">
        <f t="shared" si="53"/>
        <v>2650</v>
      </c>
      <c r="J55" s="35">
        <v>15</v>
      </c>
      <c r="K55" s="35">
        <f t="shared" ref="K55" si="135">J55*365</f>
        <v>5475</v>
      </c>
      <c r="L55" s="38">
        <f>IF(E55&lt;W$2,(W$2-E55),IF(E55&gt;=W$2,(X$2-E55)))</f>
        <v>195</v>
      </c>
      <c r="M55" s="38">
        <f t="shared" ref="M55" si="136">IF(L55&gt;=K55,0,K55-L55)</f>
        <v>5280</v>
      </c>
      <c r="N55" s="35">
        <f>IF(E55&gt;=W$2,X$2-E55,X$2-W$2)+1</f>
        <v>196</v>
      </c>
      <c r="O55" s="39">
        <v>0.05</v>
      </c>
      <c r="P55" s="40">
        <f t="shared" ref="P55" si="137">F55*O55</f>
        <v>132.5</v>
      </c>
      <c r="Q55" s="41">
        <f>IF(M55&lt;=0,0,(1-((P55)/S55)^(1/M55*N55)))</f>
        <v>0.10524488545923649</v>
      </c>
      <c r="R55" s="37">
        <v>0</v>
      </c>
      <c r="S55" s="37">
        <f t="shared" ref="S55" si="138">I55-R55</f>
        <v>2650</v>
      </c>
      <c r="T55" s="38">
        <f t="shared" ref="T55" si="139">S55*Q55</f>
        <v>278.89894646697672</v>
      </c>
      <c r="U55" s="38">
        <f t="shared" ref="U55" si="140">IF(T55=0,0,(S55-T55))</f>
        <v>2371.1010535330233</v>
      </c>
      <c r="V55" s="41">
        <v>0.1391</v>
      </c>
    </row>
    <row r="56" spans="1:22" ht="30.75" thickBot="1" x14ac:dyDescent="0.3">
      <c r="A56" s="55" t="s">
        <v>183</v>
      </c>
      <c r="B56" s="43" t="s">
        <v>152</v>
      </c>
      <c r="C56" s="44" t="str">
        <f>CONCATENATE("TOTAL OF" &amp; " ",C54)</f>
        <v>TOTAL OF CAMERA &amp; VEDIO ROCORDER</v>
      </c>
      <c r="D56" s="43"/>
      <c r="E56" s="43"/>
      <c r="F56" s="64"/>
      <c r="G56" s="43"/>
      <c r="H56" s="43"/>
      <c r="I56" s="47">
        <f>SUBTOTAL(9,I52:I55)</f>
        <v>73222</v>
      </c>
      <c r="J56" s="43"/>
      <c r="K56" s="43"/>
      <c r="L56" s="43"/>
      <c r="M56" s="43"/>
      <c r="N56" s="43"/>
      <c r="O56" s="43"/>
      <c r="P56" s="47">
        <f>SUBTOTAL(9,P52:P55)</f>
        <v>3661.1</v>
      </c>
      <c r="Q56" s="43"/>
      <c r="R56" s="47">
        <f>SUBTOTAL(9,R52:R55)</f>
        <v>37917.004299817272</v>
      </c>
      <c r="S56" s="47">
        <f>SUBTOTAL(9,S52:S55)</f>
        <v>35304.995700182728</v>
      </c>
      <c r="T56" s="47">
        <f>SUBTOTAL(9,T52:T55)</f>
        <v>5173.4855210910237</v>
      </c>
      <c r="U56" s="47">
        <f>SUBTOTAL(9,U52:U55)</f>
        <v>30131.510179091703</v>
      </c>
      <c r="V56" s="61"/>
    </row>
    <row r="57" spans="1:22" x14ac:dyDescent="0.25">
      <c r="A57" s="32" t="s">
        <v>183</v>
      </c>
      <c r="B57" s="35" t="s">
        <v>152</v>
      </c>
      <c r="C57" s="66" t="s">
        <v>197</v>
      </c>
      <c r="D57" s="35" t="s">
        <v>193</v>
      </c>
      <c r="E57" s="36">
        <v>40549</v>
      </c>
      <c r="F57" s="37">
        <v>11250</v>
      </c>
      <c r="G57" s="35"/>
      <c r="H57" s="35"/>
      <c r="I57" s="37">
        <f t="shared" si="53"/>
        <v>11250</v>
      </c>
      <c r="J57" s="35">
        <v>15</v>
      </c>
      <c r="K57" s="35">
        <f t="shared" ref="K57:K59" si="141">J57*365</f>
        <v>5475</v>
      </c>
      <c r="L57" s="38">
        <f>IF(E57&lt;W$2,(W$2-E57),IF(E57&gt;=W$2,(X$2-E57)))</f>
        <v>1181</v>
      </c>
      <c r="M57" s="38">
        <f t="shared" ref="M57:M59" si="142">IF(L57&gt;=K57,0,K57-L57)</f>
        <v>4294</v>
      </c>
      <c r="N57" s="35">
        <f>IF(E57&gt;=W$2,X$2-E57,X$2-W$2)+1</f>
        <v>365</v>
      </c>
      <c r="O57" s="39">
        <v>0.05</v>
      </c>
      <c r="P57" s="40">
        <f t="shared" ref="P57:P59" si="143">F57*O57</f>
        <v>562.5</v>
      </c>
      <c r="Q57" s="41">
        <f>IF(M57&lt;=0,0,(1-((P57)/S57)^(1/M57*N57)))</f>
        <v>0.19238365093408138</v>
      </c>
      <c r="R57" s="37">
        <v>4303</v>
      </c>
      <c r="S57" s="37">
        <f t="shared" ref="S57" si="144">I57-R57</f>
        <v>6947</v>
      </c>
      <c r="T57" s="38">
        <f t="shared" ref="T57" si="145">S57*Q57</f>
        <v>1336.4892230390633</v>
      </c>
      <c r="U57" s="38">
        <f t="shared" ref="U57" si="146">IF(T57=0,0,(S57-T57))</f>
        <v>5610.5107769609367</v>
      </c>
      <c r="V57" s="41">
        <v>0.1391</v>
      </c>
    </row>
    <row r="58" spans="1:22" ht="30" x14ac:dyDescent="0.25">
      <c r="A58" s="55" t="s">
        <v>183</v>
      </c>
      <c r="B58" s="43" t="s">
        <v>152</v>
      </c>
      <c r="C58" s="44" t="str">
        <f>CONCATENATE("TOTAL OF" &amp; " ",C56)</f>
        <v>TOTAL OF TOTAL OF CAMERA &amp; VEDIO ROCORDER</v>
      </c>
      <c r="D58" s="43"/>
      <c r="E58" s="43"/>
      <c r="F58" s="47">
        <f>SUBTOTAL(9,F57:F57)</f>
        <v>11250</v>
      </c>
      <c r="G58" s="43"/>
      <c r="H58" s="43"/>
      <c r="I58" s="47">
        <f>SUBTOTAL(9,I57:I57)</f>
        <v>11250</v>
      </c>
      <c r="J58" s="43"/>
      <c r="K58" s="43"/>
      <c r="L58" s="43"/>
      <c r="M58" s="43"/>
      <c r="N58" s="43"/>
      <c r="O58" s="43"/>
      <c r="P58" s="47">
        <f>SUBTOTAL(9,P57:P57)</f>
        <v>562.5</v>
      </c>
      <c r="Q58" s="43"/>
      <c r="R58" s="47">
        <f>SUBTOTAL(9,R54:R57)</f>
        <v>4303</v>
      </c>
      <c r="S58" s="47">
        <f>SUBTOTAL(9,S57:S57)</f>
        <v>6947</v>
      </c>
      <c r="T58" s="47">
        <f>SUBTOTAL(9,T57:T57)</f>
        <v>1336.4892230390633</v>
      </c>
      <c r="U58" s="47">
        <f>SUBTOTAL(9,U57:U57)</f>
        <v>5610.5107769609367</v>
      </c>
      <c r="V58" s="41"/>
    </row>
    <row r="59" spans="1:22" x14ac:dyDescent="0.25">
      <c r="A59" s="32" t="s">
        <v>183</v>
      </c>
      <c r="B59" s="35" t="s">
        <v>164</v>
      </c>
      <c r="C59" s="67" t="s">
        <v>198</v>
      </c>
      <c r="D59" s="36" t="s">
        <v>179</v>
      </c>
      <c r="E59" s="36">
        <v>37813</v>
      </c>
      <c r="F59" s="37">
        <v>144495</v>
      </c>
      <c r="G59" s="35"/>
      <c r="H59" s="35"/>
      <c r="I59" s="37">
        <f t="shared" si="53"/>
        <v>144495</v>
      </c>
      <c r="J59" s="35">
        <v>3</v>
      </c>
      <c r="K59" s="35">
        <f t="shared" si="141"/>
        <v>1095</v>
      </c>
      <c r="L59" s="35">
        <f t="shared" ref="L59:L76" si="147">IF(E59&lt;W$2,(W$2-E59),IF(E59&gt;=W$2,(X$2-E59)))</f>
        <v>3917</v>
      </c>
      <c r="M59" s="35">
        <f t="shared" si="142"/>
        <v>0</v>
      </c>
      <c r="N59" s="35">
        <f t="shared" ref="N59:N76" si="148">IF(E59&gt;=W$2,X$2-E59,X$2-W$2)+1</f>
        <v>365</v>
      </c>
      <c r="O59" s="39">
        <v>0.05</v>
      </c>
      <c r="P59" s="40">
        <f t="shared" si="143"/>
        <v>7224.75</v>
      </c>
      <c r="Q59" s="41">
        <f>IF(M59&lt;=0,0,(1-((P59)/S59)^(1/M59*N59)))</f>
        <v>0</v>
      </c>
      <c r="R59" s="37">
        <v>143941.93651206384</v>
      </c>
      <c r="S59" s="37">
        <f>I59-R59</f>
        <v>553.06348793616053</v>
      </c>
      <c r="T59" s="38">
        <f t="shared" ref="T59" si="149">S59*Q59</f>
        <v>0</v>
      </c>
      <c r="U59" s="38">
        <f t="shared" ref="U59" si="150">IF(T59=0,0,(S59-T59))</f>
        <v>0</v>
      </c>
      <c r="V59" s="41">
        <v>0.4</v>
      </c>
    </row>
    <row r="60" spans="1:22" x14ac:dyDescent="0.25">
      <c r="A60" s="32" t="s">
        <v>183</v>
      </c>
      <c r="B60" s="35" t="s">
        <v>164</v>
      </c>
      <c r="C60" s="67" t="s">
        <v>198</v>
      </c>
      <c r="D60" s="36" t="s">
        <v>179</v>
      </c>
      <c r="E60" s="36">
        <v>37855</v>
      </c>
      <c r="F60" s="37">
        <v>9800</v>
      </c>
      <c r="G60" s="35"/>
      <c r="H60" s="35"/>
      <c r="I60" s="37">
        <f t="shared" ref="I60" si="151">F60-H60</f>
        <v>9800</v>
      </c>
      <c r="J60" s="35">
        <v>3</v>
      </c>
      <c r="K60" s="35">
        <f t="shared" ref="K60" si="152">J60*365</f>
        <v>1095</v>
      </c>
      <c r="L60" s="35">
        <f t="shared" si="147"/>
        <v>3875</v>
      </c>
      <c r="M60" s="35">
        <f t="shared" ref="M60" si="153">IF(L60&gt;=K60,0,K60-L60)</f>
        <v>0</v>
      </c>
      <c r="N60" s="35">
        <f t="shared" si="148"/>
        <v>365</v>
      </c>
      <c r="O60" s="39">
        <v>0.05</v>
      </c>
      <c r="P60" s="40">
        <f t="shared" ref="P60" si="154">F60*O60</f>
        <v>490</v>
      </c>
      <c r="Q60" s="41">
        <f>IF(M60&lt;=0,0,(1-((P60)/S60)^(1/M60*N60)))</f>
        <v>0</v>
      </c>
      <c r="R60" s="37">
        <v>9755.1596091644478</v>
      </c>
      <c r="S60" s="37">
        <f t="shared" ref="S60" si="155">I60-R60</f>
        <v>44.840390835552171</v>
      </c>
      <c r="T60" s="38">
        <f t="shared" ref="T60" si="156">S60*Q60</f>
        <v>0</v>
      </c>
      <c r="U60" s="38">
        <f t="shared" ref="U60" si="157">IF(T60=0,0,(S60-T60))</f>
        <v>0</v>
      </c>
      <c r="V60" s="41">
        <v>0.4</v>
      </c>
    </row>
    <row r="61" spans="1:22" x14ac:dyDescent="0.25">
      <c r="A61" s="32" t="s">
        <v>183</v>
      </c>
      <c r="B61" s="35" t="s">
        <v>164</v>
      </c>
      <c r="C61" s="67" t="s">
        <v>198</v>
      </c>
      <c r="D61" s="35" t="s">
        <v>199</v>
      </c>
      <c r="E61" s="36">
        <v>38443</v>
      </c>
      <c r="F61" s="37">
        <v>23602.7</v>
      </c>
      <c r="G61" s="35"/>
      <c r="H61" s="35"/>
      <c r="I61" s="37">
        <f t="shared" ref="I61:I86" si="158">F61-H61</f>
        <v>23602.7</v>
      </c>
      <c r="J61" s="35">
        <v>3</v>
      </c>
      <c r="K61" s="35">
        <f t="shared" ref="K61" si="159">J61*365</f>
        <v>1095</v>
      </c>
      <c r="L61" s="35">
        <f t="shared" si="147"/>
        <v>3287</v>
      </c>
      <c r="M61" s="35">
        <f t="shared" ref="M61" si="160">IF(L61&gt;=K61,0,K61-L61)</f>
        <v>0</v>
      </c>
      <c r="N61" s="35">
        <f t="shared" si="148"/>
        <v>365</v>
      </c>
      <c r="O61" s="39">
        <v>0.05</v>
      </c>
      <c r="P61" s="40">
        <f t="shared" ref="P61" si="161">F61*O61</f>
        <v>1180.135</v>
      </c>
      <c r="Q61" s="41">
        <f>IF(M61&lt;=0,0,(1-((P61)/S61)^(1/M61*N61)))</f>
        <v>0</v>
      </c>
      <c r="R61" s="37">
        <v>23364.841751689604</v>
      </c>
      <c r="S61" s="37">
        <f t="shared" ref="S61" si="162">I61-R61</f>
        <v>237.85824831039645</v>
      </c>
      <c r="T61" s="38">
        <f t="shared" ref="T61" si="163">S61*Q61</f>
        <v>0</v>
      </c>
      <c r="U61" s="38">
        <f t="shared" ref="U61" si="164">IF(T61=0,0,(S61-T61))</f>
        <v>0</v>
      </c>
      <c r="V61" s="41">
        <v>0.4</v>
      </c>
    </row>
    <row r="62" spans="1:22" x14ac:dyDescent="0.25">
      <c r="A62" s="32" t="s">
        <v>183</v>
      </c>
      <c r="B62" s="35" t="s">
        <v>164</v>
      </c>
      <c r="C62" s="67" t="s">
        <v>198</v>
      </c>
      <c r="D62" s="35" t="s">
        <v>194</v>
      </c>
      <c r="E62" s="36">
        <v>38847</v>
      </c>
      <c r="F62" s="37">
        <v>46000</v>
      </c>
      <c r="G62" s="35"/>
      <c r="H62" s="35"/>
      <c r="I62" s="37">
        <f t="shared" si="158"/>
        <v>46000</v>
      </c>
      <c r="J62" s="35">
        <v>3</v>
      </c>
      <c r="K62" s="35">
        <f t="shared" ref="K62" si="165">J62*365</f>
        <v>1095</v>
      </c>
      <c r="L62" s="35">
        <f t="shared" si="147"/>
        <v>2883</v>
      </c>
      <c r="M62" s="35">
        <f t="shared" ref="M62" si="166">IF(L62&gt;=K62,0,K62-L62)</f>
        <v>0</v>
      </c>
      <c r="N62" s="35">
        <f t="shared" si="148"/>
        <v>365</v>
      </c>
      <c r="O62" s="39">
        <v>0.05</v>
      </c>
      <c r="P62" s="40">
        <f t="shared" ref="P62" si="167">F62*O62</f>
        <v>2300</v>
      </c>
      <c r="Q62" s="41">
        <f>IF(M62&lt;=0,0,(1-((P62)/S62)^(1/M62*N62)))</f>
        <v>0</v>
      </c>
      <c r="R62" s="37">
        <v>45170.929271232882</v>
      </c>
      <c r="S62" s="37">
        <f t="shared" ref="S62" si="168">I62-R62</f>
        <v>829.07072876711754</v>
      </c>
      <c r="T62" s="38">
        <f t="shared" ref="T62" si="169">S62*Q62</f>
        <v>0</v>
      </c>
      <c r="U62" s="38">
        <f t="shared" ref="U62" si="170">IF(T62=0,0,(S62-T62))</f>
        <v>0</v>
      </c>
      <c r="V62" s="41">
        <v>0.4</v>
      </c>
    </row>
    <row r="63" spans="1:22" x14ac:dyDescent="0.25">
      <c r="A63" s="32" t="s">
        <v>183</v>
      </c>
      <c r="B63" s="35" t="s">
        <v>164</v>
      </c>
      <c r="C63" s="67" t="s">
        <v>198</v>
      </c>
      <c r="D63" s="35" t="s">
        <v>194</v>
      </c>
      <c r="E63" s="36">
        <v>38948</v>
      </c>
      <c r="F63" s="37">
        <v>101800</v>
      </c>
      <c r="G63" s="35"/>
      <c r="H63" s="35"/>
      <c r="I63" s="37">
        <f t="shared" si="158"/>
        <v>101800</v>
      </c>
      <c r="J63" s="35">
        <v>3</v>
      </c>
      <c r="K63" s="35">
        <f t="shared" ref="K63" si="171">J63*365</f>
        <v>1095</v>
      </c>
      <c r="L63" s="35">
        <f t="shared" si="147"/>
        <v>2782</v>
      </c>
      <c r="M63" s="35">
        <f t="shared" ref="M63" si="172">IF(L63&gt;=K63,0,K63-L63)</f>
        <v>0</v>
      </c>
      <c r="N63" s="35">
        <f t="shared" si="148"/>
        <v>365</v>
      </c>
      <c r="O63" s="39">
        <v>0.05</v>
      </c>
      <c r="P63" s="40">
        <f t="shared" ref="P63" si="173">F63*O63</f>
        <v>5090</v>
      </c>
      <c r="Q63" s="41">
        <f>IF(M63&lt;=0,0,(1-((P63)/S63)^(1/M63*N63)))</f>
        <v>0</v>
      </c>
      <c r="R63" s="37">
        <v>99647.429309892381</v>
      </c>
      <c r="S63" s="37">
        <f t="shared" ref="S63" si="174">I63-R63</f>
        <v>2152.5706901076192</v>
      </c>
      <c r="T63" s="38">
        <f t="shared" ref="T63" si="175">S63*Q63</f>
        <v>0</v>
      </c>
      <c r="U63" s="38">
        <f t="shared" ref="U63:U76" si="176">IF(T63=0,0,(S63-T63))</f>
        <v>0</v>
      </c>
      <c r="V63" s="41">
        <v>0.4</v>
      </c>
    </row>
    <row r="64" spans="1:22" x14ac:dyDescent="0.25">
      <c r="A64" s="32" t="s">
        <v>183</v>
      </c>
      <c r="B64" s="35" t="s">
        <v>164</v>
      </c>
      <c r="C64" s="67" t="s">
        <v>198</v>
      </c>
      <c r="D64" s="35" t="s">
        <v>191</v>
      </c>
      <c r="E64" s="36">
        <v>39389</v>
      </c>
      <c r="F64" s="37">
        <v>575</v>
      </c>
      <c r="G64" s="35"/>
      <c r="H64" s="35"/>
      <c r="I64" s="37">
        <f t="shared" si="158"/>
        <v>575</v>
      </c>
      <c r="J64" s="35">
        <v>3</v>
      </c>
      <c r="K64" s="35">
        <f t="shared" ref="K64:K76" si="177">J64*365</f>
        <v>1095</v>
      </c>
      <c r="L64" s="35">
        <f t="shared" si="147"/>
        <v>2341</v>
      </c>
      <c r="M64" s="35">
        <f t="shared" ref="M64:M76" si="178">IF(L64&gt;=K64,0,K64-L64)</f>
        <v>0</v>
      </c>
      <c r="N64" s="35">
        <f t="shared" si="148"/>
        <v>365</v>
      </c>
      <c r="O64" s="39">
        <v>0.05</v>
      </c>
      <c r="P64" s="40">
        <f t="shared" ref="P64:P76" si="179">F64*O64</f>
        <v>28.75</v>
      </c>
      <c r="Q64" s="41">
        <f t="shared" ref="Q64:Q76" si="180">IF(M64&lt;=0,0,(1-((P64)/S64)^(1/M64*N64)))</f>
        <v>0</v>
      </c>
      <c r="R64" s="37">
        <v>575</v>
      </c>
      <c r="S64" s="37">
        <f t="shared" ref="S64:S76" si="181">I64-R64</f>
        <v>0</v>
      </c>
      <c r="T64" s="38">
        <f t="shared" ref="T64:T76" si="182">S64*Q64</f>
        <v>0</v>
      </c>
      <c r="U64" s="38">
        <f t="shared" si="176"/>
        <v>0</v>
      </c>
      <c r="V64" s="41">
        <v>0.4</v>
      </c>
    </row>
    <row r="65" spans="1:22" x14ac:dyDescent="0.25">
      <c r="A65" s="32" t="s">
        <v>183</v>
      </c>
      <c r="B65" s="35" t="s">
        <v>164</v>
      </c>
      <c r="C65" s="67" t="s">
        <v>198</v>
      </c>
      <c r="D65" s="35" t="s">
        <v>191</v>
      </c>
      <c r="E65" s="36">
        <v>39406</v>
      </c>
      <c r="F65" s="37">
        <v>4740</v>
      </c>
      <c r="G65" s="35"/>
      <c r="H65" s="35"/>
      <c r="I65" s="37">
        <f t="shared" si="158"/>
        <v>4740</v>
      </c>
      <c r="J65" s="35">
        <v>3</v>
      </c>
      <c r="K65" s="35">
        <f t="shared" si="177"/>
        <v>1095</v>
      </c>
      <c r="L65" s="35">
        <f t="shared" si="147"/>
        <v>2324</v>
      </c>
      <c r="M65" s="35">
        <f t="shared" si="178"/>
        <v>0</v>
      </c>
      <c r="N65" s="35">
        <f t="shared" si="148"/>
        <v>365</v>
      </c>
      <c r="O65" s="39">
        <v>0.05</v>
      </c>
      <c r="P65" s="40">
        <f t="shared" si="179"/>
        <v>237</v>
      </c>
      <c r="Q65" s="41">
        <f t="shared" si="180"/>
        <v>0</v>
      </c>
      <c r="R65" s="37">
        <v>4740</v>
      </c>
      <c r="S65" s="37">
        <f t="shared" si="181"/>
        <v>0</v>
      </c>
      <c r="T65" s="38">
        <f t="shared" si="182"/>
        <v>0</v>
      </c>
      <c r="U65" s="38">
        <f t="shared" si="176"/>
        <v>0</v>
      </c>
      <c r="V65" s="41">
        <v>0.4</v>
      </c>
    </row>
    <row r="66" spans="1:22" x14ac:dyDescent="0.25">
      <c r="A66" s="32" t="s">
        <v>183</v>
      </c>
      <c r="B66" s="35" t="s">
        <v>164</v>
      </c>
      <c r="C66" s="67" t="s">
        <v>198</v>
      </c>
      <c r="D66" s="35" t="s">
        <v>191</v>
      </c>
      <c r="E66" s="36">
        <v>39494</v>
      </c>
      <c r="F66" s="37">
        <v>4800</v>
      </c>
      <c r="G66" s="35"/>
      <c r="H66" s="35"/>
      <c r="I66" s="37">
        <f t="shared" si="158"/>
        <v>4800</v>
      </c>
      <c r="J66" s="35">
        <v>3</v>
      </c>
      <c r="K66" s="35">
        <f t="shared" si="177"/>
        <v>1095</v>
      </c>
      <c r="L66" s="35">
        <f t="shared" si="147"/>
        <v>2236</v>
      </c>
      <c r="M66" s="35">
        <f t="shared" si="178"/>
        <v>0</v>
      </c>
      <c r="N66" s="35">
        <f t="shared" si="148"/>
        <v>365</v>
      </c>
      <c r="O66" s="39">
        <v>0.05</v>
      </c>
      <c r="P66" s="40">
        <f t="shared" si="179"/>
        <v>240</v>
      </c>
      <c r="Q66" s="41">
        <f t="shared" si="180"/>
        <v>0</v>
      </c>
      <c r="R66" s="37">
        <v>4800</v>
      </c>
      <c r="S66" s="37">
        <f t="shared" si="181"/>
        <v>0</v>
      </c>
      <c r="T66" s="38">
        <f t="shared" si="182"/>
        <v>0</v>
      </c>
      <c r="U66" s="38">
        <f t="shared" si="176"/>
        <v>0</v>
      </c>
      <c r="V66" s="41">
        <v>0.4</v>
      </c>
    </row>
    <row r="67" spans="1:22" x14ac:dyDescent="0.25">
      <c r="A67" s="32" t="s">
        <v>183</v>
      </c>
      <c r="B67" s="35" t="s">
        <v>164</v>
      </c>
      <c r="C67" s="67" t="s">
        <v>198</v>
      </c>
      <c r="D67" s="35" t="s">
        <v>185</v>
      </c>
      <c r="E67" s="36">
        <v>39645</v>
      </c>
      <c r="F67" s="37">
        <v>4400</v>
      </c>
      <c r="G67" s="35"/>
      <c r="H67" s="35"/>
      <c r="I67" s="37">
        <f t="shared" si="158"/>
        <v>4400</v>
      </c>
      <c r="J67" s="35">
        <v>3</v>
      </c>
      <c r="K67" s="35">
        <f t="shared" si="177"/>
        <v>1095</v>
      </c>
      <c r="L67" s="35">
        <f t="shared" si="147"/>
        <v>2085</v>
      </c>
      <c r="M67" s="35">
        <f t="shared" si="178"/>
        <v>0</v>
      </c>
      <c r="N67" s="35">
        <f t="shared" si="148"/>
        <v>365</v>
      </c>
      <c r="O67" s="39">
        <v>0.05</v>
      </c>
      <c r="P67" s="40">
        <f t="shared" si="179"/>
        <v>220</v>
      </c>
      <c r="Q67" s="41">
        <f t="shared" si="180"/>
        <v>0</v>
      </c>
      <c r="R67" s="37">
        <v>4400</v>
      </c>
      <c r="S67" s="37">
        <f t="shared" si="181"/>
        <v>0</v>
      </c>
      <c r="T67" s="38">
        <f t="shared" si="182"/>
        <v>0</v>
      </c>
      <c r="U67" s="38">
        <f t="shared" si="176"/>
        <v>0</v>
      </c>
      <c r="V67" s="41">
        <v>0.4</v>
      </c>
    </row>
    <row r="68" spans="1:22" x14ac:dyDescent="0.25">
      <c r="A68" s="32" t="s">
        <v>183</v>
      </c>
      <c r="B68" s="35" t="s">
        <v>164</v>
      </c>
      <c r="C68" s="67" t="s">
        <v>198</v>
      </c>
      <c r="D68" s="35" t="s">
        <v>187</v>
      </c>
      <c r="E68" s="36">
        <v>40016</v>
      </c>
      <c r="F68" s="37">
        <v>2000</v>
      </c>
      <c r="G68" s="35"/>
      <c r="H68" s="35"/>
      <c r="I68" s="37">
        <f t="shared" si="158"/>
        <v>2000</v>
      </c>
      <c r="J68" s="35">
        <v>3</v>
      </c>
      <c r="K68" s="35">
        <f t="shared" si="177"/>
        <v>1095</v>
      </c>
      <c r="L68" s="35">
        <f t="shared" si="147"/>
        <v>1714</v>
      </c>
      <c r="M68" s="35">
        <f t="shared" si="178"/>
        <v>0</v>
      </c>
      <c r="N68" s="35">
        <f t="shared" si="148"/>
        <v>365</v>
      </c>
      <c r="O68" s="39">
        <v>0.05</v>
      </c>
      <c r="P68" s="40">
        <f t="shared" si="179"/>
        <v>100</v>
      </c>
      <c r="Q68" s="41">
        <f t="shared" si="180"/>
        <v>0</v>
      </c>
      <c r="R68" s="37">
        <v>2000</v>
      </c>
      <c r="S68" s="37">
        <f t="shared" si="181"/>
        <v>0</v>
      </c>
      <c r="T68" s="38">
        <f t="shared" si="182"/>
        <v>0</v>
      </c>
      <c r="U68" s="38">
        <f t="shared" si="176"/>
        <v>0</v>
      </c>
      <c r="V68" s="41">
        <v>0.4</v>
      </c>
    </row>
    <row r="69" spans="1:22" x14ac:dyDescent="0.25">
      <c r="A69" s="32" t="s">
        <v>183</v>
      </c>
      <c r="B69" s="35" t="s">
        <v>164</v>
      </c>
      <c r="C69" s="67" t="s">
        <v>198</v>
      </c>
      <c r="D69" s="35" t="s">
        <v>187</v>
      </c>
      <c r="E69" s="36">
        <v>40256</v>
      </c>
      <c r="F69" s="37">
        <v>32000</v>
      </c>
      <c r="G69" s="35"/>
      <c r="H69" s="35"/>
      <c r="I69" s="37">
        <f t="shared" si="158"/>
        <v>32000</v>
      </c>
      <c r="J69" s="35">
        <v>3</v>
      </c>
      <c r="K69" s="35">
        <f t="shared" si="177"/>
        <v>1095</v>
      </c>
      <c r="L69" s="35">
        <f t="shared" si="147"/>
        <v>1474</v>
      </c>
      <c r="M69" s="35">
        <f t="shared" si="178"/>
        <v>0</v>
      </c>
      <c r="N69" s="35">
        <f t="shared" si="148"/>
        <v>365</v>
      </c>
      <c r="O69" s="39">
        <v>0.05</v>
      </c>
      <c r="P69" s="40">
        <f t="shared" si="179"/>
        <v>1600</v>
      </c>
      <c r="Q69" s="41">
        <f t="shared" si="180"/>
        <v>0</v>
      </c>
      <c r="R69" s="37">
        <v>27904.918888547945</v>
      </c>
      <c r="S69" s="37">
        <f t="shared" si="181"/>
        <v>4095.0811114520548</v>
      </c>
      <c r="T69" s="38">
        <f t="shared" si="182"/>
        <v>0</v>
      </c>
      <c r="U69" s="38">
        <f t="shared" si="176"/>
        <v>0</v>
      </c>
      <c r="V69" s="41">
        <v>0.4</v>
      </c>
    </row>
    <row r="70" spans="1:22" x14ac:dyDescent="0.25">
      <c r="A70" s="32" t="s">
        <v>183</v>
      </c>
      <c r="B70" s="35" t="s">
        <v>164</v>
      </c>
      <c r="C70" s="67" t="s">
        <v>198</v>
      </c>
      <c r="D70" s="35" t="s">
        <v>193</v>
      </c>
      <c r="E70" s="36">
        <v>40485</v>
      </c>
      <c r="F70" s="37">
        <v>173000</v>
      </c>
      <c r="G70" s="35"/>
      <c r="H70" s="35"/>
      <c r="I70" s="37">
        <f t="shared" si="158"/>
        <v>173000</v>
      </c>
      <c r="J70" s="35">
        <v>3</v>
      </c>
      <c r="K70" s="35">
        <f t="shared" si="177"/>
        <v>1095</v>
      </c>
      <c r="L70" s="35">
        <f t="shared" si="147"/>
        <v>1245</v>
      </c>
      <c r="M70" s="35">
        <f t="shared" si="178"/>
        <v>0</v>
      </c>
      <c r="N70" s="35">
        <f t="shared" si="148"/>
        <v>365</v>
      </c>
      <c r="O70" s="39">
        <v>0.05</v>
      </c>
      <c r="P70" s="40">
        <f t="shared" si="179"/>
        <v>8650</v>
      </c>
      <c r="Q70" s="41">
        <f t="shared" si="180"/>
        <v>0</v>
      </c>
      <c r="R70" s="37">
        <v>141703.05974575342</v>
      </c>
      <c r="S70" s="37">
        <f>I70-R70</f>
        <v>31296.940254246583</v>
      </c>
      <c r="T70" s="38">
        <f t="shared" si="182"/>
        <v>0</v>
      </c>
      <c r="U70" s="38">
        <f t="shared" si="176"/>
        <v>0</v>
      </c>
      <c r="V70" s="41">
        <v>0.4</v>
      </c>
    </row>
    <row r="71" spans="1:22" x14ac:dyDescent="0.25">
      <c r="A71" s="32" t="s">
        <v>183</v>
      </c>
      <c r="B71" s="35" t="s">
        <v>164</v>
      </c>
      <c r="C71" s="67" t="s">
        <v>198</v>
      </c>
      <c r="D71" s="35" t="s">
        <v>192</v>
      </c>
      <c r="E71" s="36">
        <v>40982</v>
      </c>
      <c r="F71" s="37">
        <v>66000</v>
      </c>
      <c r="G71" s="35"/>
      <c r="H71" s="35"/>
      <c r="I71" s="37">
        <f t="shared" si="158"/>
        <v>66000</v>
      </c>
      <c r="J71" s="35">
        <v>3</v>
      </c>
      <c r="K71" s="35">
        <f t="shared" si="177"/>
        <v>1095</v>
      </c>
      <c r="L71" s="35">
        <f t="shared" si="147"/>
        <v>748</v>
      </c>
      <c r="M71" s="35">
        <f t="shared" si="178"/>
        <v>347</v>
      </c>
      <c r="N71" s="35">
        <f t="shared" si="148"/>
        <v>365</v>
      </c>
      <c r="O71" s="39">
        <v>0.05</v>
      </c>
      <c r="P71" s="40">
        <f t="shared" si="179"/>
        <v>3300</v>
      </c>
      <c r="Q71" s="41">
        <f t="shared" si="180"/>
        <v>0.87077087827110178</v>
      </c>
      <c r="R71" s="37">
        <v>42914.981654794523</v>
      </c>
      <c r="S71" s="37">
        <f t="shared" si="181"/>
        <v>23085.018345205477</v>
      </c>
      <c r="T71" s="38">
        <f t="shared" si="182"/>
        <v>20101.761699359071</v>
      </c>
      <c r="U71" s="38">
        <f t="shared" si="176"/>
        <v>2983.2566458464062</v>
      </c>
      <c r="V71" s="41">
        <v>0.4</v>
      </c>
    </row>
    <row r="72" spans="1:22" x14ac:dyDescent="0.25">
      <c r="A72" s="32" t="s">
        <v>183</v>
      </c>
      <c r="B72" s="35" t="s">
        <v>164</v>
      </c>
      <c r="C72" s="67" t="s">
        <v>198</v>
      </c>
      <c r="D72" s="35" t="s">
        <v>189</v>
      </c>
      <c r="E72" s="36">
        <v>41088</v>
      </c>
      <c r="F72" s="37">
        <v>52507</v>
      </c>
      <c r="G72" s="35"/>
      <c r="H72" s="35"/>
      <c r="I72" s="37">
        <f t="shared" si="158"/>
        <v>52507</v>
      </c>
      <c r="J72" s="35">
        <v>3</v>
      </c>
      <c r="K72" s="35">
        <f t="shared" si="177"/>
        <v>1095</v>
      </c>
      <c r="L72" s="35">
        <f t="shared" si="147"/>
        <v>642</v>
      </c>
      <c r="M72" s="35">
        <f t="shared" si="178"/>
        <v>453</v>
      </c>
      <c r="N72" s="35">
        <f t="shared" si="148"/>
        <v>365</v>
      </c>
      <c r="O72" s="39">
        <v>0.05</v>
      </c>
      <c r="P72" s="40">
        <f t="shared" si="179"/>
        <v>2625.3500000000004</v>
      </c>
      <c r="Q72" s="41">
        <f t="shared" si="180"/>
        <v>0.81948784253795348</v>
      </c>
      <c r="R72" s="37">
        <v>30531.741589041099</v>
      </c>
      <c r="S72" s="37">
        <f t="shared" si="181"/>
        <v>21975.258410958901</v>
      </c>
      <c r="T72" s="38">
        <f t="shared" si="182"/>
        <v>18008.457104410725</v>
      </c>
      <c r="U72" s="38">
        <f t="shared" si="176"/>
        <v>3966.8013065481755</v>
      </c>
      <c r="V72" s="41">
        <v>0.4</v>
      </c>
    </row>
    <row r="73" spans="1:22" x14ac:dyDescent="0.25">
      <c r="A73" s="32" t="s">
        <v>183</v>
      </c>
      <c r="B73" s="35" t="s">
        <v>164</v>
      </c>
      <c r="C73" s="67" t="s">
        <v>198</v>
      </c>
      <c r="D73" s="35" t="s">
        <v>189</v>
      </c>
      <c r="E73" s="36">
        <v>41106</v>
      </c>
      <c r="F73" s="37">
        <v>43500</v>
      </c>
      <c r="G73" s="35"/>
      <c r="H73" s="35"/>
      <c r="I73" s="37">
        <f t="shared" si="158"/>
        <v>43500</v>
      </c>
      <c r="J73" s="35">
        <v>3</v>
      </c>
      <c r="K73" s="35">
        <f t="shared" si="177"/>
        <v>1095</v>
      </c>
      <c r="L73" s="35">
        <f t="shared" si="147"/>
        <v>624</v>
      </c>
      <c r="M73" s="35">
        <f t="shared" si="178"/>
        <v>471</v>
      </c>
      <c r="N73" s="35">
        <f t="shared" si="148"/>
        <v>365</v>
      </c>
      <c r="O73" s="39">
        <v>0.05</v>
      </c>
      <c r="P73" s="40">
        <f t="shared" si="179"/>
        <v>2175</v>
      </c>
      <c r="Q73" s="41">
        <f t="shared" si="180"/>
        <v>0.81090879260606064</v>
      </c>
      <c r="R73" s="37">
        <v>24842.626849315071</v>
      </c>
      <c r="S73" s="37">
        <f t="shared" si="181"/>
        <v>18657.373150684929</v>
      </c>
      <c r="T73" s="38">
        <f t="shared" si="182"/>
        <v>15129.42793482265</v>
      </c>
      <c r="U73" s="38">
        <f t="shared" si="176"/>
        <v>3527.9452158622789</v>
      </c>
      <c r="V73" s="41">
        <v>0.4</v>
      </c>
    </row>
    <row r="74" spans="1:22" x14ac:dyDescent="0.25">
      <c r="A74" s="32" t="s">
        <v>183</v>
      </c>
      <c r="B74" s="35" t="s">
        <v>164</v>
      </c>
      <c r="C74" s="67" t="s">
        <v>198</v>
      </c>
      <c r="D74" s="35" t="s">
        <v>200</v>
      </c>
      <c r="E74" s="36">
        <v>41614</v>
      </c>
      <c r="F74" s="37">
        <v>7200</v>
      </c>
      <c r="G74" s="35"/>
      <c r="H74" s="35"/>
      <c r="I74" s="37">
        <f t="shared" si="158"/>
        <v>7200</v>
      </c>
      <c r="J74" s="35">
        <v>3</v>
      </c>
      <c r="K74" s="35">
        <f t="shared" si="177"/>
        <v>1095</v>
      </c>
      <c r="L74" s="35">
        <f t="shared" si="147"/>
        <v>116</v>
      </c>
      <c r="M74" s="35">
        <f t="shared" si="178"/>
        <v>979</v>
      </c>
      <c r="N74" s="35">
        <f t="shared" si="148"/>
        <v>365</v>
      </c>
      <c r="O74" s="39">
        <v>0.05</v>
      </c>
      <c r="P74" s="40">
        <f t="shared" si="179"/>
        <v>360</v>
      </c>
      <c r="Q74" s="41">
        <f t="shared" si="180"/>
        <v>0.65571510842357439</v>
      </c>
      <c r="R74" s="37">
        <v>913.95726027397257</v>
      </c>
      <c r="S74" s="37">
        <f t="shared" si="181"/>
        <v>6286.0427397260273</v>
      </c>
      <c r="T74" s="38">
        <f t="shared" si="182"/>
        <v>4121.8531966346745</v>
      </c>
      <c r="U74" s="38">
        <f t="shared" si="176"/>
        <v>2164.1895430913528</v>
      </c>
      <c r="V74" s="41">
        <v>0.4</v>
      </c>
    </row>
    <row r="75" spans="1:22" x14ac:dyDescent="0.25">
      <c r="A75" s="32" t="s">
        <v>183</v>
      </c>
      <c r="B75" s="35" t="s">
        <v>164</v>
      </c>
      <c r="C75" s="67" t="s">
        <v>198</v>
      </c>
      <c r="D75" s="35" t="s">
        <v>196</v>
      </c>
      <c r="E75" s="36">
        <v>41772</v>
      </c>
      <c r="F75" s="37">
        <v>2500</v>
      </c>
      <c r="G75" s="35"/>
      <c r="H75" s="35"/>
      <c r="I75" s="37">
        <f t="shared" si="158"/>
        <v>2500</v>
      </c>
      <c r="J75" s="35">
        <v>3</v>
      </c>
      <c r="K75" s="35">
        <f t="shared" si="177"/>
        <v>1095</v>
      </c>
      <c r="L75" s="35">
        <f t="shared" si="147"/>
        <v>322</v>
      </c>
      <c r="M75" s="35">
        <f t="shared" si="178"/>
        <v>773</v>
      </c>
      <c r="N75" s="35">
        <f t="shared" si="148"/>
        <v>323</v>
      </c>
      <c r="O75" s="39">
        <v>0.05</v>
      </c>
      <c r="P75" s="40">
        <f t="shared" si="179"/>
        <v>125</v>
      </c>
      <c r="Q75" s="41">
        <f t="shared" si="180"/>
        <v>0.71400309435840781</v>
      </c>
      <c r="R75" s="37">
        <v>0</v>
      </c>
      <c r="S75" s="37">
        <f t="shared" si="181"/>
        <v>2500</v>
      </c>
      <c r="T75" s="38">
        <f t="shared" si="182"/>
        <v>1785.0077358960195</v>
      </c>
      <c r="U75" s="38">
        <f t="shared" si="176"/>
        <v>714.99226410398046</v>
      </c>
      <c r="V75" s="41">
        <v>0.4</v>
      </c>
    </row>
    <row r="76" spans="1:22" x14ac:dyDescent="0.25">
      <c r="A76" s="32" t="s">
        <v>183</v>
      </c>
      <c r="B76" s="35" t="s">
        <v>164</v>
      </c>
      <c r="C76" s="67" t="s">
        <v>198</v>
      </c>
      <c r="D76" s="35" t="s">
        <v>196</v>
      </c>
      <c r="E76" s="36">
        <v>41988</v>
      </c>
      <c r="F76" s="37">
        <v>4000</v>
      </c>
      <c r="G76" s="35"/>
      <c r="H76" s="35"/>
      <c r="I76" s="37">
        <f t="shared" si="158"/>
        <v>4000</v>
      </c>
      <c r="J76" s="35">
        <v>3</v>
      </c>
      <c r="K76" s="35">
        <f t="shared" si="177"/>
        <v>1095</v>
      </c>
      <c r="L76" s="35">
        <f t="shared" si="147"/>
        <v>106</v>
      </c>
      <c r="M76" s="35">
        <f t="shared" si="178"/>
        <v>989</v>
      </c>
      <c r="N76" s="35">
        <f t="shared" si="148"/>
        <v>107</v>
      </c>
      <c r="O76" s="39">
        <v>0.05</v>
      </c>
      <c r="P76" s="40">
        <f t="shared" si="179"/>
        <v>200</v>
      </c>
      <c r="Q76" s="41">
        <f t="shared" si="180"/>
        <v>0.2768282602136023</v>
      </c>
      <c r="R76" s="37">
        <v>0</v>
      </c>
      <c r="S76" s="37">
        <f t="shared" si="181"/>
        <v>4000</v>
      </c>
      <c r="T76" s="38">
        <f t="shared" si="182"/>
        <v>1107.3130408544091</v>
      </c>
      <c r="U76" s="38">
        <f t="shared" si="176"/>
        <v>2892.6869591455907</v>
      </c>
      <c r="V76" s="41">
        <v>0.4</v>
      </c>
    </row>
    <row r="77" spans="1:22" ht="31.5" customHeight="1" x14ac:dyDescent="0.25">
      <c r="A77" s="55" t="s">
        <v>183</v>
      </c>
      <c r="B77" s="43" t="s">
        <v>164</v>
      </c>
      <c r="C77" s="44" t="str">
        <f>CONCATENATE("TOTAL OF" &amp; " ",C75)</f>
        <v>TOTAL OF COMPUTER</v>
      </c>
      <c r="D77" s="43"/>
      <c r="E77" s="43"/>
      <c r="F77" s="47">
        <f>SUBTOTAL(9,F59:F76)</f>
        <v>722919.7</v>
      </c>
      <c r="G77" s="43"/>
      <c r="H77" s="43"/>
      <c r="I77" s="47">
        <f>SUBTOTAL(9,I59:I76)</f>
        <v>722919.7</v>
      </c>
      <c r="J77" s="43"/>
      <c r="K77" s="43"/>
      <c r="L77" s="43"/>
      <c r="M77" s="43"/>
      <c r="N77" s="43"/>
      <c r="O77" s="43"/>
      <c r="P77" s="47">
        <f>SUBTOTAL(9,P59:P76)</f>
        <v>36145.985000000001</v>
      </c>
      <c r="Q77" s="43"/>
      <c r="R77" s="47">
        <f>SUBTOTAL(9,R59:R76)</f>
        <v>607206.58244176919</v>
      </c>
      <c r="S77" s="47">
        <f>SUBTOTAL(9,S59:S76)</f>
        <v>115713.11755823082</v>
      </c>
      <c r="T77" s="47">
        <f>SUBTOTAL(9,T59:T76)</f>
        <v>60253.82071197754</v>
      </c>
      <c r="U77" s="47">
        <f>SUBTOTAL(9,U59:U76)</f>
        <v>16249.871934597784</v>
      </c>
      <c r="V77" s="61"/>
    </row>
    <row r="78" spans="1:22" x14ac:dyDescent="0.25">
      <c r="A78" s="32" t="s">
        <v>183</v>
      </c>
      <c r="B78" s="35" t="s">
        <v>152</v>
      </c>
      <c r="C78" s="69" t="s">
        <v>201</v>
      </c>
      <c r="D78" s="35" t="s">
        <v>179</v>
      </c>
      <c r="E78" s="36">
        <v>37802</v>
      </c>
      <c r="F78" s="37">
        <v>5380</v>
      </c>
      <c r="G78" s="35"/>
      <c r="H78" s="35"/>
      <c r="I78" s="37">
        <f t="shared" si="158"/>
        <v>5380</v>
      </c>
      <c r="J78" s="35">
        <v>15</v>
      </c>
      <c r="K78" s="35">
        <f t="shared" ref="K78" si="183">J78*365</f>
        <v>5475</v>
      </c>
      <c r="L78" s="70">
        <f t="shared" ref="L78:L86" si="184">IF(E78&lt;W$2,(W$2-E78),IF(E78&gt;=W$2,(X$2-E78)))</f>
        <v>3928</v>
      </c>
      <c r="M78" s="38">
        <f t="shared" ref="M78:M83" si="185">IF(L78&gt;=K78,0,K78-L78)</f>
        <v>1547</v>
      </c>
      <c r="N78" s="35">
        <f t="shared" ref="N78:N86" si="186">IF(E78&gt;=W$2,X$2-E78,X$2-W$2)+1</f>
        <v>365</v>
      </c>
      <c r="O78" s="39">
        <v>0.05</v>
      </c>
      <c r="P78" s="40">
        <f t="shared" ref="P78" si="187">F78*O78</f>
        <v>269</v>
      </c>
      <c r="Q78" s="41">
        <f>IF(F78=R78,0,IF(M78&lt;=0,0,(1-((P78)/S78)^(1/M78*N78))))</f>
        <v>0</v>
      </c>
      <c r="R78" s="37">
        <v>5380</v>
      </c>
      <c r="S78" s="37">
        <f t="shared" ref="S78" si="188">I78-R78</f>
        <v>0</v>
      </c>
      <c r="T78" s="35">
        <f t="shared" ref="T78" si="189">S78*Q78</f>
        <v>0</v>
      </c>
      <c r="U78" s="35">
        <f t="shared" ref="U78" si="190">IF(T78=0,0,(S78-T78))</f>
        <v>0</v>
      </c>
      <c r="V78" s="41">
        <v>0.1391</v>
      </c>
    </row>
    <row r="79" spans="1:22" x14ac:dyDescent="0.25">
      <c r="A79" s="32" t="s">
        <v>183</v>
      </c>
      <c r="B79" s="35" t="s">
        <v>152</v>
      </c>
      <c r="C79" s="69" t="s">
        <v>201</v>
      </c>
      <c r="D79" s="35" t="s">
        <v>179</v>
      </c>
      <c r="E79" s="36">
        <v>37799</v>
      </c>
      <c r="F79" s="37">
        <v>5020</v>
      </c>
      <c r="G79" s="35"/>
      <c r="H79" s="35"/>
      <c r="I79" s="37">
        <f t="shared" si="158"/>
        <v>5020</v>
      </c>
      <c r="J79" s="35">
        <v>15</v>
      </c>
      <c r="K79" s="35">
        <f t="shared" ref="K79:K81" si="191">J79*365</f>
        <v>5475</v>
      </c>
      <c r="L79" s="70">
        <f t="shared" si="184"/>
        <v>3931</v>
      </c>
      <c r="M79" s="38">
        <f t="shared" si="185"/>
        <v>1544</v>
      </c>
      <c r="N79" s="35">
        <f t="shared" si="186"/>
        <v>365</v>
      </c>
      <c r="O79" s="39">
        <v>0.05</v>
      </c>
      <c r="P79" s="40">
        <f t="shared" ref="P79:P83" si="192">F79*O79</f>
        <v>251</v>
      </c>
      <c r="Q79" s="41">
        <f t="shared" ref="Q79:Q83" si="193">IF(F79=R79,0,IF(M79&lt;=0,0,(1-((P79)/S79)^(1/M79*N79))))</f>
        <v>0</v>
      </c>
      <c r="R79" s="37">
        <v>5020</v>
      </c>
      <c r="S79" s="37">
        <f t="shared" ref="S79:S83" si="194">I79-R79</f>
        <v>0</v>
      </c>
      <c r="T79" s="38">
        <f t="shared" ref="T79:T83" si="195">S79*Q79</f>
        <v>0</v>
      </c>
      <c r="U79" s="38">
        <f t="shared" ref="U79:U83" si="196">IF(T79=0,0,(S79-T79))</f>
        <v>0</v>
      </c>
      <c r="V79" s="41">
        <v>0.1391</v>
      </c>
    </row>
    <row r="80" spans="1:22" x14ac:dyDescent="0.25">
      <c r="A80" s="32" t="s">
        <v>183</v>
      </c>
      <c r="B80" s="35" t="s">
        <v>152</v>
      </c>
      <c r="C80" s="69" t="s">
        <v>201</v>
      </c>
      <c r="D80" s="35" t="s">
        <v>173</v>
      </c>
      <c r="E80" s="36">
        <v>38090</v>
      </c>
      <c r="F80" s="37">
        <v>1500</v>
      </c>
      <c r="G80" s="35"/>
      <c r="H80" s="35"/>
      <c r="I80" s="37">
        <f t="shared" si="158"/>
        <v>1500</v>
      </c>
      <c r="J80" s="35">
        <v>15</v>
      </c>
      <c r="K80" s="35">
        <f t="shared" si="191"/>
        <v>5475</v>
      </c>
      <c r="L80" s="70">
        <f t="shared" si="184"/>
        <v>3640</v>
      </c>
      <c r="M80" s="38">
        <f t="shared" si="185"/>
        <v>1835</v>
      </c>
      <c r="N80" s="35">
        <f t="shared" si="186"/>
        <v>365</v>
      </c>
      <c r="O80" s="39">
        <v>0.05</v>
      </c>
      <c r="P80" s="40">
        <f t="shared" si="192"/>
        <v>75</v>
      </c>
      <c r="Q80" s="41">
        <f t="shared" si="193"/>
        <v>0</v>
      </c>
      <c r="R80" s="37">
        <v>1500</v>
      </c>
      <c r="S80" s="37">
        <f t="shared" si="194"/>
        <v>0</v>
      </c>
      <c r="T80" s="38">
        <f t="shared" si="195"/>
        <v>0</v>
      </c>
      <c r="U80" s="38">
        <f t="shared" si="196"/>
        <v>0</v>
      </c>
      <c r="V80" s="41">
        <v>0.1391</v>
      </c>
    </row>
    <row r="81" spans="1:22" x14ac:dyDescent="0.25">
      <c r="A81" s="32" t="s">
        <v>183</v>
      </c>
      <c r="B81" s="35" t="s">
        <v>152</v>
      </c>
      <c r="C81" s="69" t="s">
        <v>201</v>
      </c>
      <c r="D81" s="35" t="s">
        <v>173</v>
      </c>
      <c r="E81" s="36">
        <v>38090</v>
      </c>
      <c r="F81" s="37">
        <v>200</v>
      </c>
      <c r="G81" s="35"/>
      <c r="H81" s="35"/>
      <c r="I81" s="37">
        <f t="shared" si="158"/>
        <v>200</v>
      </c>
      <c r="J81" s="35">
        <v>15</v>
      </c>
      <c r="K81" s="35">
        <f t="shared" si="191"/>
        <v>5475</v>
      </c>
      <c r="L81" s="70">
        <f t="shared" si="184"/>
        <v>3640</v>
      </c>
      <c r="M81" s="38">
        <f t="shared" si="185"/>
        <v>1835</v>
      </c>
      <c r="N81" s="35">
        <f t="shared" si="186"/>
        <v>365</v>
      </c>
      <c r="O81" s="39">
        <v>0.05</v>
      </c>
      <c r="P81" s="40">
        <f t="shared" si="192"/>
        <v>10</v>
      </c>
      <c r="Q81" s="41">
        <f t="shared" si="193"/>
        <v>0</v>
      </c>
      <c r="R81" s="37">
        <v>200</v>
      </c>
      <c r="S81" s="37">
        <f t="shared" si="194"/>
        <v>0</v>
      </c>
      <c r="T81" s="38">
        <f t="shared" si="195"/>
        <v>0</v>
      </c>
      <c r="U81" s="38">
        <f t="shared" si="196"/>
        <v>0</v>
      </c>
      <c r="V81" s="41">
        <v>0.1391</v>
      </c>
    </row>
    <row r="82" spans="1:22" x14ac:dyDescent="0.25">
      <c r="A82" s="32" t="s">
        <v>183</v>
      </c>
      <c r="B82" s="35" t="s">
        <v>152</v>
      </c>
      <c r="C82" s="69" t="s">
        <v>201</v>
      </c>
      <c r="D82" s="35" t="s">
        <v>199</v>
      </c>
      <c r="E82" s="36">
        <v>38457</v>
      </c>
      <c r="F82" s="37">
        <v>7003</v>
      </c>
      <c r="G82" s="35"/>
      <c r="H82" s="35"/>
      <c r="I82" s="37">
        <f t="shared" si="158"/>
        <v>7003</v>
      </c>
      <c r="J82" s="35">
        <v>15</v>
      </c>
      <c r="K82" s="35">
        <f t="shared" ref="K82" si="197">J82*365</f>
        <v>5475</v>
      </c>
      <c r="L82" s="70">
        <f t="shared" si="184"/>
        <v>3273</v>
      </c>
      <c r="M82" s="38">
        <f t="shared" si="185"/>
        <v>2202</v>
      </c>
      <c r="N82" s="35">
        <f t="shared" si="186"/>
        <v>365</v>
      </c>
      <c r="O82" s="39">
        <v>0.05</v>
      </c>
      <c r="P82" s="40">
        <f t="shared" si="192"/>
        <v>350.15000000000003</v>
      </c>
      <c r="Q82" s="41">
        <f t="shared" si="193"/>
        <v>0</v>
      </c>
      <c r="R82" s="37">
        <v>7003</v>
      </c>
      <c r="S82" s="37">
        <f t="shared" si="194"/>
        <v>0</v>
      </c>
      <c r="T82" s="38">
        <f t="shared" si="195"/>
        <v>0</v>
      </c>
      <c r="U82" s="38">
        <f t="shared" si="196"/>
        <v>0</v>
      </c>
      <c r="V82" s="41">
        <v>0.1391</v>
      </c>
    </row>
    <row r="83" spans="1:22" x14ac:dyDescent="0.25">
      <c r="A83" s="32" t="s">
        <v>183</v>
      </c>
      <c r="B83" s="35" t="s">
        <v>152</v>
      </c>
      <c r="C83" s="69" t="s">
        <v>201</v>
      </c>
      <c r="D83" s="35" t="s">
        <v>191</v>
      </c>
      <c r="E83" s="36">
        <v>39231</v>
      </c>
      <c r="F83" s="37">
        <v>16366.1</v>
      </c>
      <c r="G83" s="35"/>
      <c r="H83" s="35"/>
      <c r="I83" s="37">
        <f t="shared" si="158"/>
        <v>16366.1</v>
      </c>
      <c r="J83" s="35">
        <v>15</v>
      </c>
      <c r="K83" s="35">
        <f>J83*365</f>
        <v>5475</v>
      </c>
      <c r="L83" s="70">
        <f t="shared" si="184"/>
        <v>2499</v>
      </c>
      <c r="M83" s="38">
        <f t="shared" si="185"/>
        <v>2976</v>
      </c>
      <c r="N83" s="35">
        <f t="shared" si="186"/>
        <v>365</v>
      </c>
      <c r="O83" s="39">
        <v>0.05</v>
      </c>
      <c r="P83" s="40">
        <f t="shared" si="192"/>
        <v>818.30500000000006</v>
      </c>
      <c r="Q83" s="41">
        <f t="shared" si="193"/>
        <v>0.21258602340733002</v>
      </c>
      <c r="R83" s="37">
        <v>10622.089148262414</v>
      </c>
      <c r="S83" s="37">
        <f t="shared" si="194"/>
        <v>5744.0108517375866</v>
      </c>
      <c r="T83" s="38">
        <f t="shared" si="195"/>
        <v>1221.0964253794441</v>
      </c>
      <c r="U83" s="38">
        <f t="shared" si="196"/>
        <v>4522.914426358142</v>
      </c>
      <c r="V83" s="41">
        <v>0.1391</v>
      </c>
    </row>
    <row r="84" spans="1:22" x14ac:dyDescent="0.25">
      <c r="A84" s="32" t="s">
        <v>183</v>
      </c>
      <c r="B84" s="35" t="s">
        <v>152</v>
      </c>
      <c r="C84" s="69" t="s">
        <v>201</v>
      </c>
      <c r="D84" s="35" t="s">
        <v>200</v>
      </c>
      <c r="E84" s="36">
        <v>41709</v>
      </c>
      <c r="F84" s="37">
        <v>29800</v>
      </c>
      <c r="G84" s="35"/>
      <c r="H84" s="35"/>
      <c r="I84" s="37">
        <f t="shared" si="158"/>
        <v>29800</v>
      </c>
      <c r="J84" s="35">
        <v>15</v>
      </c>
      <c r="K84" s="35">
        <f>J84*365</f>
        <v>5475</v>
      </c>
      <c r="L84" s="70">
        <f t="shared" si="184"/>
        <v>21</v>
      </c>
      <c r="M84" s="38">
        <f t="shared" ref="M84" si="198">IF(L84&gt;=K84,0,K84-L84)</f>
        <v>5454</v>
      </c>
      <c r="N84" s="35">
        <f t="shared" si="186"/>
        <v>365</v>
      </c>
      <c r="O84" s="39">
        <v>0.05</v>
      </c>
      <c r="P84" s="40">
        <f t="shared" ref="P84" si="199">F84*O84</f>
        <v>1490</v>
      </c>
      <c r="Q84" s="41">
        <f t="shared" ref="Q84" si="200">IF(F84=R84,0,IF(M84&lt;=0,0,(1-((P84)/S84)^(1/M84*N84))))</f>
        <v>0.1812266952809416</v>
      </c>
      <c r="R84" s="37">
        <v>237.91315068493154</v>
      </c>
      <c r="S84" s="37">
        <f t="shared" ref="S84" si="201">I84-R84</f>
        <v>29562.08684931507</v>
      </c>
      <c r="T84" s="38">
        <f t="shared" ref="T84" si="202">S84*Q84</f>
        <v>5357.4393053095528</v>
      </c>
      <c r="U84" s="38">
        <f t="shared" ref="U84" si="203">IF(T84=0,0,(S84-T84))</f>
        <v>24204.647544005518</v>
      </c>
      <c r="V84" s="41">
        <v>0.1391</v>
      </c>
    </row>
    <row r="85" spans="1:22" x14ac:dyDescent="0.25">
      <c r="A85" s="32" t="s">
        <v>183</v>
      </c>
      <c r="B85" s="35" t="s">
        <v>152</v>
      </c>
      <c r="C85" s="69" t="s">
        <v>201</v>
      </c>
      <c r="D85" s="35" t="s">
        <v>196</v>
      </c>
      <c r="E85" s="36">
        <v>41731</v>
      </c>
      <c r="F85" s="37">
        <v>7501</v>
      </c>
      <c r="G85" s="35"/>
      <c r="H85" s="35"/>
      <c r="I85" s="37">
        <f t="shared" si="158"/>
        <v>7501</v>
      </c>
      <c r="J85" s="35">
        <v>15</v>
      </c>
      <c r="K85" s="35">
        <f t="shared" ref="K85:K94" si="204">J85*365</f>
        <v>5475</v>
      </c>
      <c r="L85" s="70">
        <f t="shared" si="184"/>
        <v>363</v>
      </c>
      <c r="M85" s="38">
        <f t="shared" ref="M85:M86" si="205">IF(L85&gt;=K85,0,K85-L85)</f>
        <v>5112</v>
      </c>
      <c r="N85" s="35">
        <f t="shared" si="186"/>
        <v>364</v>
      </c>
      <c r="O85" s="39">
        <v>0.05</v>
      </c>
      <c r="P85" s="40">
        <f t="shared" ref="P85:P86" si="206">F85*O85</f>
        <v>375.05</v>
      </c>
      <c r="Q85" s="41">
        <f t="shared" ref="Q85:Q86" si="207">IF(F85=R85,0,IF(M85&lt;=0,0,(1-((P85)/S85)^(1/M85*N85))))</f>
        <v>0.19209527335326482</v>
      </c>
      <c r="R85" s="37">
        <v>0</v>
      </c>
      <c r="S85" s="37">
        <f t="shared" ref="S85:S86" si="208">I85-R85</f>
        <v>7501</v>
      </c>
      <c r="T85" s="38">
        <f t="shared" ref="T85:T86" si="209">S85*Q85</f>
        <v>1440.9066454228393</v>
      </c>
      <c r="U85" s="38">
        <f t="shared" ref="U85:U86" si="210">IF(T85=0,0,(S85-T85))</f>
        <v>6060.0933545771604</v>
      </c>
      <c r="V85" s="41">
        <v>0.1391</v>
      </c>
    </row>
    <row r="86" spans="1:22" x14ac:dyDescent="0.25">
      <c r="A86" s="32" t="s">
        <v>183</v>
      </c>
      <c r="B86" s="35" t="s">
        <v>152</v>
      </c>
      <c r="C86" s="69" t="s">
        <v>201</v>
      </c>
      <c r="D86" s="35" t="s">
        <v>196</v>
      </c>
      <c r="E86" s="36">
        <v>41731</v>
      </c>
      <c r="F86" s="37">
        <v>44366</v>
      </c>
      <c r="G86" s="35"/>
      <c r="H86" s="35"/>
      <c r="I86" s="37">
        <f t="shared" si="158"/>
        <v>44366</v>
      </c>
      <c r="J86" s="35">
        <v>15</v>
      </c>
      <c r="K86" s="35">
        <f t="shared" si="204"/>
        <v>5475</v>
      </c>
      <c r="L86" s="70">
        <f t="shared" si="184"/>
        <v>363</v>
      </c>
      <c r="M86" s="38">
        <f t="shared" si="205"/>
        <v>5112</v>
      </c>
      <c r="N86" s="35">
        <f t="shared" si="186"/>
        <v>364</v>
      </c>
      <c r="O86" s="39">
        <v>0.05</v>
      </c>
      <c r="P86" s="40">
        <f t="shared" si="206"/>
        <v>2218.3000000000002</v>
      </c>
      <c r="Q86" s="41">
        <f t="shared" si="207"/>
        <v>0.19209527335326482</v>
      </c>
      <c r="R86" s="37">
        <v>0</v>
      </c>
      <c r="S86" s="37">
        <f t="shared" si="208"/>
        <v>44366</v>
      </c>
      <c r="T86" s="38">
        <f t="shared" si="209"/>
        <v>8522.4988975909473</v>
      </c>
      <c r="U86" s="38">
        <f t="shared" si="210"/>
        <v>35843.501102409049</v>
      </c>
      <c r="V86" s="41">
        <v>0.1391</v>
      </c>
    </row>
    <row r="87" spans="1:22" ht="30" x14ac:dyDescent="0.25">
      <c r="A87" s="55" t="s">
        <v>183</v>
      </c>
      <c r="B87" s="43" t="s">
        <v>152</v>
      </c>
      <c r="C87" s="44" t="str">
        <f>CONCATENATE("TOTAL OF" &amp; " ",C85)</f>
        <v>TOTAL OF ELECTRICAL FITTING</v>
      </c>
      <c r="D87" s="43"/>
      <c r="E87" s="43"/>
      <c r="F87" s="47">
        <f>SUBTOTAL(9,F78:F86)</f>
        <v>117136.1</v>
      </c>
      <c r="G87" s="43"/>
      <c r="H87" s="43"/>
      <c r="I87" s="47">
        <f>SUBTOTAL(9,I78:I86)</f>
        <v>117136.1</v>
      </c>
      <c r="J87" s="43"/>
      <c r="K87" s="43"/>
      <c r="L87" s="43"/>
      <c r="M87" s="43"/>
      <c r="N87" s="43"/>
      <c r="O87" s="43"/>
      <c r="P87" s="47">
        <f>SUBTOTAL(9,P78:P86)</f>
        <v>5856.8050000000003</v>
      </c>
      <c r="Q87" s="43"/>
      <c r="R87" s="47">
        <f>SUBTOTAL(9,R78:R86)</f>
        <v>29963.002298947344</v>
      </c>
      <c r="S87" s="47">
        <f>SUBTOTAL(9,S78:S86)</f>
        <v>87173.097701052655</v>
      </c>
      <c r="T87" s="47">
        <f t="shared" ref="T87:U87" si="211">SUBTOTAL(9,T78:T86)</f>
        <v>16541.941273702781</v>
      </c>
      <c r="U87" s="47">
        <f t="shared" si="211"/>
        <v>70631.156427349866</v>
      </c>
      <c r="V87" s="61"/>
    </row>
    <row r="88" spans="1:22" x14ac:dyDescent="0.25">
      <c r="A88" s="32" t="s">
        <v>183</v>
      </c>
      <c r="B88" s="35" t="s">
        <v>152</v>
      </c>
      <c r="C88" s="67" t="s">
        <v>202</v>
      </c>
      <c r="D88" s="35" t="s">
        <v>179</v>
      </c>
      <c r="E88" s="36">
        <v>37807</v>
      </c>
      <c r="F88" s="37">
        <v>9298</v>
      </c>
      <c r="G88" s="35"/>
      <c r="H88" s="35"/>
      <c r="I88" s="37">
        <f t="shared" ref="I88:I89" si="212">F88-H88</f>
        <v>9298</v>
      </c>
      <c r="J88" s="35">
        <v>15</v>
      </c>
      <c r="K88" s="35">
        <f t="shared" si="204"/>
        <v>5475</v>
      </c>
      <c r="L88" s="70">
        <f>IF(E88&lt;W$2,(W$2-E88),IF(E88&gt;=W$2,(X$2-E88)))</f>
        <v>3923</v>
      </c>
      <c r="M88" s="38">
        <f t="shared" ref="M88" si="213">IF(L88&gt;=K88,0,K88-L88)</f>
        <v>1552</v>
      </c>
      <c r="N88" s="35">
        <f>IF(E88&gt;=W$2,X$2-E88,X$2-W$2)+1</f>
        <v>365</v>
      </c>
      <c r="O88" s="39">
        <v>0.05</v>
      </c>
      <c r="P88" s="40">
        <f t="shared" ref="P88" si="214">F88*O88</f>
        <v>464.90000000000003</v>
      </c>
      <c r="Q88" s="41">
        <f t="shared" ref="Q88" si="215">IF(F88=R88,0,IF(M88&lt;=0,0,(1-((P88)/S88)^(1/M88*N88))))</f>
        <v>0.27924744663380585</v>
      </c>
      <c r="R88" s="37">
        <v>7427.0574136908763</v>
      </c>
      <c r="S88" s="37">
        <f t="shared" ref="S88" si="216">I88-R88</f>
        <v>1870.9425863091237</v>
      </c>
      <c r="T88" s="38">
        <f t="shared" ref="T88" si="217">S88*Q88</f>
        <v>522.45594002527173</v>
      </c>
      <c r="U88" s="38">
        <f t="shared" ref="U88" si="218">IF(T88=0,0,(S88-T88))</f>
        <v>1348.486646283852</v>
      </c>
      <c r="V88" s="41">
        <v>0.1391</v>
      </c>
    </row>
    <row r="89" spans="1:22" x14ac:dyDescent="0.25">
      <c r="A89" s="32" t="s">
        <v>183</v>
      </c>
      <c r="B89" s="35" t="s">
        <v>152</v>
      </c>
      <c r="C89" s="67" t="s">
        <v>202</v>
      </c>
      <c r="D89" s="35" t="s">
        <v>189</v>
      </c>
      <c r="E89" s="36">
        <v>41342</v>
      </c>
      <c r="F89" s="37">
        <v>9082</v>
      </c>
      <c r="G89" s="35"/>
      <c r="H89" s="35"/>
      <c r="I89" s="37">
        <f t="shared" si="212"/>
        <v>9082</v>
      </c>
      <c r="J89" s="35">
        <v>15</v>
      </c>
      <c r="K89" s="35">
        <f t="shared" si="204"/>
        <v>5475</v>
      </c>
      <c r="L89" s="70">
        <f>IF(E89&lt;W$2,(W$2-E89),IF(E89&gt;=W$2,(X$2-E89)))</f>
        <v>388</v>
      </c>
      <c r="M89" s="38">
        <f t="shared" ref="M89" si="219">IF(L89&gt;=K89,0,K89-L89)</f>
        <v>5087</v>
      </c>
      <c r="N89" s="35">
        <f>IF(E89&gt;=W$2,X$2-E89,X$2-W$2)+1</f>
        <v>365</v>
      </c>
      <c r="O89" s="39">
        <v>0.05</v>
      </c>
      <c r="P89" s="40">
        <f t="shared" ref="P89" si="220">F89*O89</f>
        <v>454.1</v>
      </c>
      <c r="Q89" s="41">
        <f t="shared" ref="Q89" si="221">IF(F89=R89,0,IF(M89&lt;=0,0,(1-((P89)/S89)^(1/M89*N89))))</f>
        <v>0.18418894035535616</v>
      </c>
      <c r="R89" s="37">
        <v>1331.5629246623562</v>
      </c>
      <c r="S89" s="37">
        <f t="shared" ref="S89" si="222">I89-R89</f>
        <v>7750.4370753376443</v>
      </c>
      <c r="T89" s="38">
        <f t="shared" ref="T89" si="223">S89*Q89</f>
        <v>1427.5447921973064</v>
      </c>
      <c r="U89" s="38">
        <f t="shared" ref="U89" si="224">IF(T89=0,0,(S89-T89))</f>
        <v>6322.8922831403379</v>
      </c>
      <c r="V89" s="41">
        <v>0.1391</v>
      </c>
    </row>
    <row r="90" spans="1:22" ht="30" customHeight="1" x14ac:dyDescent="0.25">
      <c r="A90" s="55" t="s">
        <v>183</v>
      </c>
      <c r="B90" s="43" t="s">
        <v>152</v>
      </c>
      <c r="C90" s="44" t="str">
        <f>CONCATENATE("TOTAL OF" &amp; " ",C88)</f>
        <v xml:space="preserve">TOTAL OF EPABX </v>
      </c>
      <c r="D90" s="43"/>
      <c r="E90" s="43"/>
      <c r="F90" s="47">
        <f>SUBTOTAL(9,F88:F89)</f>
        <v>18380</v>
      </c>
      <c r="G90" s="43"/>
      <c r="H90" s="43"/>
      <c r="I90" s="47">
        <f>SUBTOTAL(9,I88:I89)</f>
        <v>18380</v>
      </c>
      <c r="J90" s="43"/>
      <c r="K90" s="43"/>
      <c r="L90" s="43"/>
      <c r="M90" s="43"/>
      <c r="N90" s="43"/>
      <c r="O90" s="43"/>
      <c r="P90" s="47">
        <f>SUBTOTAL(9,P88:P89)</f>
        <v>919</v>
      </c>
      <c r="Q90" s="43"/>
      <c r="R90" s="47">
        <f>SUBTOTAL(9,R88:R89)</f>
        <v>8758.620338353232</v>
      </c>
      <c r="S90" s="47">
        <f>SUBTOTAL(9,S88:S89)</f>
        <v>9621.379661646768</v>
      </c>
      <c r="T90" s="47">
        <f>SUBTOTAL(9,T88:T89)</f>
        <v>1950.0007322225781</v>
      </c>
      <c r="U90" s="47">
        <f>SUBTOTAL(9,U88:U89)</f>
        <v>7671.3789294241897</v>
      </c>
      <c r="V90" s="43"/>
    </row>
    <row r="91" spans="1:22" x14ac:dyDescent="0.25">
      <c r="A91" s="32" t="s">
        <v>183</v>
      </c>
      <c r="B91" s="35" t="s">
        <v>158</v>
      </c>
      <c r="C91" s="35" t="s">
        <v>204</v>
      </c>
      <c r="D91" s="35" t="s">
        <v>179</v>
      </c>
      <c r="E91" s="36">
        <v>37808</v>
      </c>
      <c r="F91" s="37">
        <v>5425</v>
      </c>
      <c r="G91" s="35"/>
      <c r="H91" s="35"/>
      <c r="I91" s="37">
        <f t="shared" ref="I91" si="225">F91-H91</f>
        <v>5425</v>
      </c>
      <c r="J91" s="35">
        <v>10</v>
      </c>
      <c r="K91" s="35">
        <f t="shared" si="204"/>
        <v>3650</v>
      </c>
      <c r="L91" s="70">
        <f>IF(E91&lt;W$2,(W$2-E91),IF(E91&gt;=W$2,(X$2-E91)))</f>
        <v>3922</v>
      </c>
      <c r="M91" s="38">
        <f t="shared" ref="M91" si="226">IF(L91&gt;=K91,0,K91-L91)</f>
        <v>0</v>
      </c>
      <c r="N91" s="35">
        <f>IF(E91&gt;=W$2,X$2-E91,X$2-W$2)+1</f>
        <v>365</v>
      </c>
      <c r="O91" s="39">
        <v>0.05</v>
      </c>
      <c r="P91" s="40">
        <f t="shared" ref="P91" si="227">F91*O91</f>
        <v>271.25</v>
      </c>
      <c r="Q91" s="41">
        <f t="shared" ref="Q91" si="228">IF(F91=R91,0,IF(M91&lt;=0,0,(1-((P91)/S91)^(1/M91*N91))))</f>
        <v>0</v>
      </c>
      <c r="R91" s="37">
        <v>2842.3064466069768</v>
      </c>
      <c r="S91" s="37">
        <f t="shared" ref="S91:S92" si="229">I91-R91</f>
        <v>2582.6935533930232</v>
      </c>
      <c r="T91" s="38">
        <f t="shared" ref="T91" si="230">S91*Q91</f>
        <v>0</v>
      </c>
      <c r="U91" s="38">
        <f t="shared" ref="U91" si="231">IF(T91=0,0,(S91-T91))</f>
        <v>0</v>
      </c>
      <c r="V91" s="41">
        <v>0.18099999999999999</v>
      </c>
    </row>
    <row r="92" spans="1:22" x14ac:dyDescent="0.25">
      <c r="A92" s="32" t="s">
        <v>183</v>
      </c>
      <c r="B92" s="35" t="s">
        <v>158</v>
      </c>
      <c r="C92" s="35" t="s">
        <v>204</v>
      </c>
      <c r="D92" s="35" t="s">
        <v>179</v>
      </c>
      <c r="E92" s="36">
        <v>37813</v>
      </c>
      <c r="F92" s="37">
        <v>3000</v>
      </c>
      <c r="G92" s="35"/>
      <c r="H92" s="35"/>
      <c r="I92" s="37">
        <f t="shared" ref="I92:I95" si="232">F92-H92</f>
        <v>3000</v>
      </c>
      <c r="J92" s="35">
        <v>10</v>
      </c>
      <c r="K92" s="35">
        <f t="shared" si="204"/>
        <v>3650</v>
      </c>
      <c r="L92" s="70">
        <f>IF(E92&lt;W$2,(W$2-E92),IF(E92&gt;=W$2,(X$2-E92)))</f>
        <v>3917</v>
      </c>
      <c r="M92" s="38">
        <f t="shared" ref="M92:M94" si="233">IF(L92&gt;=K92,0,K92-L92)</f>
        <v>0</v>
      </c>
      <c r="N92" s="35">
        <f>IF(E92&gt;=W$2,X$2-E92,X$2-W$2)+1</f>
        <v>365</v>
      </c>
      <c r="O92" s="39">
        <v>0.05</v>
      </c>
      <c r="P92" s="40">
        <f t="shared" ref="P92:P94" si="234">F92*O92</f>
        <v>150</v>
      </c>
      <c r="Q92" s="41">
        <f t="shared" ref="Q92:Q93" si="235">IF(F92=R92,0,IF(M92&lt;=0,0,(1-((P92)/S92)^(1/M92*N92))))</f>
        <v>0</v>
      </c>
      <c r="R92" s="37">
        <v>3000</v>
      </c>
      <c r="S92" s="37">
        <f t="shared" si="229"/>
        <v>0</v>
      </c>
      <c r="T92" s="38">
        <f t="shared" ref="T92:T93" si="236">S92*Q92</f>
        <v>0</v>
      </c>
      <c r="U92" s="38">
        <f t="shared" ref="U92:U93" si="237">IF(T92=0,0,(S92-T92))</f>
        <v>0</v>
      </c>
      <c r="V92" s="41">
        <v>0.18099999999999999</v>
      </c>
    </row>
    <row r="93" spans="1:22" x14ac:dyDescent="0.25">
      <c r="A93" s="32" t="s">
        <v>183</v>
      </c>
      <c r="B93" s="35" t="s">
        <v>158</v>
      </c>
      <c r="C93" s="35" t="s">
        <v>204</v>
      </c>
      <c r="D93" s="35" t="s">
        <v>179</v>
      </c>
      <c r="E93" s="36">
        <v>37813</v>
      </c>
      <c r="F93" s="37">
        <v>10000</v>
      </c>
      <c r="G93" s="35"/>
      <c r="H93" s="35"/>
      <c r="I93" s="37">
        <f t="shared" si="232"/>
        <v>10000</v>
      </c>
      <c r="J93" s="35">
        <v>10</v>
      </c>
      <c r="K93" s="35">
        <f t="shared" si="204"/>
        <v>3650</v>
      </c>
      <c r="L93" s="70">
        <f>IF(E93&lt;W$2,(W$2-E93),IF(E93&gt;=W$2,(X$2-E93)))</f>
        <v>3917</v>
      </c>
      <c r="M93" s="38">
        <f>IF(L93&gt;=K93,0,K93-L93)</f>
        <v>0</v>
      </c>
      <c r="N93" s="35">
        <f>IF(E93&gt;=W$2,X$2-E93,X$2-W$2)+1</f>
        <v>365</v>
      </c>
      <c r="O93" s="39">
        <v>0.05</v>
      </c>
      <c r="P93" s="40">
        <f t="shared" si="234"/>
        <v>500</v>
      </c>
      <c r="Q93" s="41">
        <f t="shared" si="235"/>
        <v>0</v>
      </c>
      <c r="R93" s="37">
        <v>5228.0800365318964</v>
      </c>
      <c r="S93" s="37">
        <f t="shared" ref="S93" si="238">I93-R93</f>
        <v>4771.9199634681036</v>
      </c>
      <c r="T93" s="38">
        <f t="shared" si="236"/>
        <v>0</v>
      </c>
      <c r="U93" s="38">
        <f t="shared" si="237"/>
        <v>0</v>
      </c>
      <c r="V93" s="41">
        <v>0.18099999999999999</v>
      </c>
    </row>
    <row r="94" spans="1:22" x14ac:dyDescent="0.25">
      <c r="A94" s="32" t="s">
        <v>183</v>
      </c>
      <c r="B94" s="35" t="s">
        <v>158</v>
      </c>
      <c r="C94" s="35" t="s">
        <v>204</v>
      </c>
      <c r="D94" s="35" t="s">
        <v>194</v>
      </c>
      <c r="E94" s="36">
        <v>39073</v>
      </c>
      <c r="F94" s="37">
        <v>6240</v>
      </c>
      <c r="G94" s="35"/>
      <c r="H94" s="35"/>
      <c r="I94" s="37">
        <f t="shared" si="232"/>
        <v>6240</v>
      </c>
      <c r="J94" s="35">
        <v>10</v>
      </c>
      <c r="K94" s="35">
        <f t="shared" si="204"/>
        <v>3650</v>
      </c>
      <c r="L94" s="70">
        <f>IF(E94&lt;W$2,(W$2-E94),IF(E94&gt;=W$2,(X$2-E94)))</f>
        <v>2657</v>
      </c>
      <c r="M94" s="38">
        <f t="shared" si="233"/>
        <v>993</v>
      </c>
      <c r="N94" s="35">
        <f>IF(E94&gt;=W$2,X$2-E94,X$2-W$2)+1</f>
        <v>365</v>
      </c>
      <c r="O94" s="39">
        <v>0.05</v>
      </c>
      <c r="P94" s="40">
        <f t="shared" si="234"/>
        <v>312</v>
      </c>
      <c r="Q94" s="41">
        <f>IF(F94=R94,0,IF(M94&lt;=0,0,(1-((P94)/S94)^(1/M94*N94))))</f>
        <v>0.6612543488426359</v>
      </c>
      <c r="R94" s="37">
        <v>308.62126027397261</v>
      </c>
      <c r="S94" s="37">
        <f t="shared" ref="S94" si="239">I94-R94</f>
        <v>5931.3787397260276</v>
      </c>
      <c r="T94" s="38">
        <v>0</v>
      </c>
      <c r="U94" s="38">
        <f>IF(T94=0,0,(S94-T94))</f>
        <v>0</v>
      </c>
      <c r="V94" s="41">
        <v>0.18099999999999999</v>
      </c>
    </row>
    <row r="95" spans="1:22" x14ac:dyDescent="0.25">
      <c r="A95" s="32" t="s">
        <v>183</v>
      </c>
      <c r="B95" s="35" t="s">
        <v>158</v>
      </c>
      <c r="C95" s="35" t="s">
        <v>204</v>
      </c>
      <c r="D95" s="35"/>
      <c r="E95" s="35"/>
      <c r="F95" s="35"/>
      <c r="G95" s="36">
        <v>39174</v>
      </c>
      <c r="H95" s="35">
        <v>13285.99</v>
      </c>
      <c r="I95" s="37">
        <f t="shared" si="232"/>
        <v>-13285.99</v>
      </c>
      <c r="J95" s="35"/>
      <c r="K95" s="35"/>
      <c r="L95" s="35"/>
      <c r="M95" s="35"/>
      <c r="N95" s="35"/>
      <c r="O95" s="35"/>
      <c r="P95" s="35"/>
      <c r="Q95" s="35"/>
      <c r="R95" s="37"/>
      <c r="S95" s="37">
        <f>I95-R95</f>
        <v>-13285.99</v>
      </c>
      <c r="T95" s="38"/>
      <c r="U95" s="38"/>
      <c r="V95" s="35"/>
    </row>
    <row r="96" spans="1:22" ht="30" x14ac:dyDescent="0.25">
      <c r="A96" s="55" t="s">
        <v>183</v>
      </c>
      <c r="B96" s="43" t="s">
        <v>158</v>
      </c>
      <c r="C96" s="44" t="str">
        <f>CONCATENATE("TOTAL OF" &amp; " ",C94)</f>
        <v>TOTAL OF FURNITURE &amp; FIXTURE</v>
      </c>
      <c r="D96" s="43"/>
      <c r="E96" s="43"/>
      <c r="F96" s="47">
        <f>SUBTOTAL(9,F91:F95)</f>
        <v>24665</v>
      </c>
      <c r="G96" s="43"/>
      <c r="H96" s="47">
        <f>SUBTOTAL(9,H91:H95)</f>
        <v>13285.99</v>
      </c>
      <c r="I96" s="47">
        <f>SUBTOTAL(9,I91:I95)</f>
        <v>11379.01</v>
      </c>
      <c r="J96" s="43"/>
      <c r="K96" s="43"/>
      <c r="L96" s="43"/>
      <c r="M96" s="43"/>
      <c r="N96" s="43"/>
      <c r="O96" s="43"/>
      <c r="P96" s="47">
        <f>SUBTOTAL(9,P91:P95)</f>
        <v>1233.25</v>
      </c>
      <c r="Q96" s="43"/>
      <c r="R96" s="47">
        <f>SUBTOTAL(9,R91:R95)</f>
        <v>11379.007743412847</v>
      </c>
      <c r="S96" s="47">
        <f>SUBTOTAL(9,S91:S95)</f>
        <v>2.2565871549886651E-3</v>
      </c>
      <c r="T96" s="47">
        <f>SUBTOTAL(9,T91:T95)</f>
        <v>0</v>
      </c>
      <c r="U96" s="47">
        <f>SUBTOTAL(9,U91:U95)</f>
        <v>0</v>
      </c>
      <c r="V96" s="43"/>
    </row>
    <row r="97" spans="1:22" x14ac:dyDescent="0.25">
      <c r="A97" s="32" t="s">
        <v>183</v>
      </c>
      <c r="B97" s="35" t="s">
        <v>158</v>
      </c>
      <c r="C97" s="35" t="s">
        <v>204</v>
      </c>
      <c r="D97" s="35" t="s">
        <v>196</v>
      </c>
      <c r="E97" s="36">
        <v>41730</v>
      </c>
      <c r="F97" s="37">
        <v>49715</v>
      </c>
      <c r="G97" s="35"/>
      <c r="H97" s="35"/>
      <c r="I97" s="37">
        <f t="shared" ref="I97:I127" si="240">F97-H97</f>
        <v>49715</v>
      </c>
      <c r="J97" s="35">
        <v>10</v>
      </c>
      <c r="K97" s="35">
        <f t="shared" ref="K97" si="241">J97*365</f>
        <v>3650</v>
      </c>
      <c r="L97" s="38">
        <f>IF(E97&lt;W$2,(W$2-E97),IF(E97&gt;=W$2,(X$2-E97)))</f>
        <v>364</v>
      </c>
      <c r="M97" s="38">
        <f t="shared" ref="M97" si="242">IF(L97&gt;=K97,0,K97-L97)</f>
        <v>3286</v>
      </c>
      <c r="N97" s="35">
        <f>IF(E97&gt;=W$2,X$2-E97,X$2-W$2)+1</f>
        <v>365</v>
      </c>
      <c r="O97" s="39">
        <v>0.05</v>
      </c>
      <c r="P97" s="40">
        <f t="shared" ref="P97" si="243">F97*O97</f>
        <v>2485.75</v>
      </c>
      <c r="Q97" s="41">
        <f t="shared" ref="Q97:Q100" si="244">IF(F97=R97,0,IF(M97&lt;=0,0,(1-((P97)/S97)^(1/M97*N97))))</f>
        <v>0.28305621559772387</v>
      </c>
      <c r="R97" s="37">
        <v>0</v>
      </c>
      <c r="S97" s="37">
        <f t="shared" ref="S97" si="245">I97-R97</f>
        <v>49715</v>
      </c>
      <c r="T97" s="38">
        <f t="shared" ref="T97" si="246">S97*Q97</f>
        <v>14072.139758440842</v>
      </c>
      <c r="U97" s="38">
        <f t="shared" ref="U97" si="247">IF(T97=0,0,(S97-T97))</f>
        <v>35642.860241559159</v>
      </c>
      <c r="V97" s="41">
        <v>0.18099999999999999</v>
      </c>
    </row>
    <row r="98" spans="1:22" x14ac:dyDescent="0.25">
      <c r="A98" s="32" t="s">
        <v>183</v>
      </c>
      <c r="B98" s="35" t="s">
        <v>158</v>
      </c>
      <c r="C98" s="35" t="s">
        <v>204</v>
      </c>
      <c r="D98" s="35" t="s">
        <v>196</v>
      </c>
      <c r="E98" s="36">
        <v>41731</v>
      </c>
      <c r="F98" s="37">
        <v>5153</v>
      </c>
      <c r="G98" s="35"/>
      <c r="H98" s="35"/>
      <c r="I98" s="37">
        <f t="shared" si="240"/>
        <v>5153</v>
      </c>
      <c r="J98" s="35">
        <v>10</v>
      </c>
      <c r="K98" s="35">
        <f t="shared" ref="K98" si="248">J98*365</f>
        <v>3650</v>
      </c>
      <c r="L98" s="38">
        <f>IF(E98&lt;W$2,(W$2-E98),IF(E98&gt;=W$2,(X$2-E98)))</f>
        <v>363</v>
      </c>
      <c r="M98" s="38">
        <f t="shared" ref="M98" si="249">IF(L98&gt;=K98,0,K98-L98)</f>
        <v>3287</v>
      </c>
      <c r="N98" s="35">
        <f>IF(E98&gt;=W$2,X$2-E98,X$2-W$2)+1</f>
        <v>364</v>
      </c>
      <c r="O98" s="39">
        <v>0.05</v>
      </c>
      <c r="P98" s="40">
        <f t="shared" ref="P98" si="250">F98*O98</f>
        <v>257.65000000000003</v>
      </c>
      <c r="Q98" s="41">
        <f t="shared" si="244"/>
        <v>0.28232985449609427</v>
      </c>
      <c r="R98" s="37">
        <v>0</v>
      </c>
      <c r="S98" s="37">
        <f t="shared" ref="S98" si="251">I98-R98</f>
        <v>5153</v>
      </c>
      <c r="T98" s="38">
        <f t="shared" ref="T98" si="252">S98*Q98</f>
        <v>1454.8457402183737</v>
      </c>
      <c r="U98" s="38">
        <f t="shared" ref="U98" si="253">IF(T98=0,0,(S98-T98))</f>
        <v>3698.154259781626</v>
      </c>
      <c r="V98" s="41">
        <v>0.18099999999999999</v>
      </c>
    </row>
    <row r="99" spans="1:22" x14ac:dyDescent="0.25">
      <c r="A99" s="32" t="s">
        <v>183</v>
      </c>
      <c r="B99" s="35" t="s">
        <v>158</v>
      </c>
      <c r="C99" s="35" t="s">
        <v>204</v>
      </c>
      <c r="D99" s="35" t="s">
        <v>196</v>
      </c>
      <c r="E99" s="36">
        <v>41732</v>
      </c>
      <c r="F99" s="37">
        <v>12909</v>
      </c>
      <c r="G99" s="35"/>
      <c r="H99" s="35"/>
      <c r="I99" s="37">
        <f t="shared" si="240"/>
        <v>12909</v>
      </c>
      <c r="J99" s="35">
        <v>10</v>
      </c>
      <c r="K99" s="35">
        <f t="shared" ref="K99" si="254">J99*365</f>
        <v>3650</v>
      </c>
      <c r="L99" s="38">
        <f>IF(E99&lt;W$2,(W$2-E99),IF(E99&gt;=W$2,(X$2-E99)))</f>
        <v>362</v>
      </c>
      <c r="M99" s="38">
        <f t="shared" ref="M99" si="255">IF(L99&gt;=K99,0,K99-L99)</f>
        <v>3288</v>
      </c>
      <c r="N99" s="35">
        <f>IF(E99&gt;=W$2,X$2-E99,X$2-W$2)+1</f>
        <v>363</v>
      </c>
      <c r="O99" s="39">
        <v>0.05</v>
      </c>
      <c r="P99" s="40">
        <f t="shared" ref="P99" si="256">F99*O99</f>
        <v>645.45000000000005</v>
      </c>
      <c r="Q99" s="41">
        <f t="shared" si="244"/>
        <v>0.28160319998929195</v>
      </c>
      <c r="R99" s="37">
        <v>0</v>
      </c>
      <c r="S99" s="37">
        <f t="shared" ref="S99" si="257">I99-R99</f>
        <v>12909</v>
      </c>
      <c r="T99" s="38">
        <f t="shared" ref="T99" si="258">S99*Q99</f>
        <v>3635.2157086617699</v>
      </c>
      <c r="U99" s="38">
        <f t="shared" ref="U99" si="259">IF(T99=0,0,(S99-T99))</f>
        <v>9273.7842913382301</v>
      </c>
      <c r="V99" s="41">
        <v>0.18099999999999999</v>
      </c>
    </row>
    <row r="100" spans="1:22" x14ac:dyDescent="0.25">
      <c r="A100" s="32" t="s">
        <v>183</v>
      </c>
      <c r="B100" s="35" t="s">
        <v>158</v>
      </c>
      <c r="C100" s="35" t="s">
        <v>204</v>
      </c>
      <c r="D100" s="35" t="s">
        <v>196</v>
      </c>
      <c r="E100" s="36">
        <v>41750</v>
      </c>
      <c r="F100" s="37">
        <v>152611</v>
      </c>
      <c r="G100" s="35"/>
      <c r="H100" s="35"/>
      <c r="I100" s="37">
        <f t="shared" si="240"/>
        <v>152611</v>
      </c>
      <c r="J100" s="35">
        <v>10</v>
      </c>
      <c r="K100" s="35">
        <f t="shared" ref="K100" si="260">J100*365</f>
        <v>3650</v>
      </c>
      <c r="L100" s="38">
        <f>IF(E100&lt;W$2,(W$2-E100),IF(E100&gt;=W$2,(X$2-E100)))</f>
        <v>344</v>
      </c>
      <c r="M100" s="38">
        <f t="shared" ref="M100" si="261">IF(L100&gt;=K100,0,K100-L100)</f>
        <v>3306</v>
      </c>
      <c r="N100" s="35">
        <f>IF(E100&gt;=W$2,X$2-E100,X$2-W$2)+1</f>
        <v>345</v>
      </c>
      <c r="O100" s="39">
        <v>0.05</v>
      </c>
      <c r="P100" s="40">
        <f t="shared" ref="P100" si="262">F100*O100</f>
        <v>7630.55</v>
      </c>
      <c r="Q100" s="41">
        <f t="shared" si="244"/>
        <v>0.26847346835074004</v>
      </c>
      <c r="R100" s="37">
        <v>0</v>
      </c>
      <c r="S100" s="37">
        <f t="shared" ref="S100" si="263">I100-R100</f>
        <v>152611</v>
      </c>
      <c r="T100" s="38">
        <f t="shared" ref="T100" si="264">S100*Q100</f>
        <v>40972.004478474788</v>
      </c>
      <c r="U100" s="38">
        <f t="shared" ref="U100" si="265">IF(T100=0,0,(S100-T100))</f>
        <v>111638.99552152521</v>
      </c>
      <c r="V100" s="41">
        <v>0.18099999999999999</v>
      </c>
    </row>
    <row r="101" spans="1:22" x14ac:dyDescent="0.25">
      <c r="A101" s="32" t="s">
        <v>183</v>
      </c>
      <c r="B101" s="35" t="s">
        <v>158</v>
      </c>
      <c r="C101" s="35" t="s">
        <v>204</v>
      </c>
      <c r="D101" s="35" t="s">
        <v>196</v>
      </c>
      <c r="E101" s="36">
        <v>41766</v>
      </c>
      <c r="F101" s="37">
        <v>22798</v>
      </c>
      <c r="G101" s="35"/>
      <c r="H101" s="35"/>
      <c r="I101" s="37">
        <f t="shared" si="240"/>
        <v>22798</v>
      </c>
      <c r="J101" s="35">
        <v>10</v>
      </c>
      <c r="K101" s="35">
        <f t="shared" ref="K101" si="266">J101*365</f>
        <v>3650</v>
      </c>
      <c r="L101" s="38">
        <f>IF(E101&lt;W$2,(W$2-E101),IF(E101&gt;=W$2,(X$2-E101)))</f>
        <v>328</v>
      </c>
      <c r="M101" s="38">
        <f t="shared" ref="M101" si="267">IF(L101&gt;=K101,0,K101-L101)</f>
        <v>3322</v>
      </c>
      <c r="N101" s="35">
        <f>IF(E101&gt;=W$2,X$2-E101,X$2-W$2)+1</f>
        <v>329</v>
      </c>
      <c r="O101" s="39">
        <v>0.05</v>
      </c>
      <c r="P101" s="40">
        <f t="shared" ref="P101" si="268">F101*O101</f>
        <v>1139.9000000000001</v>
      </c>
      <c r="Q101" s="41">
        <f t="shared" ref="Q101" si="269">IF(F101=R101,0,IF(M101&lt;=0,0,(1-((P101)/S101)^(1/M101*N101))))</f>
        <v>0.25672375971978145</v>
      </c>
      <c r="R101" s="37">
        <v>0</v>
      </c>
      <c r="S101" s="37">
        <f t="shared" ref="S101" si="270">I101-R101</f>
        <v>22798</v>
      </c>
      <c r="T101" s="38">
        <f t="shared" ref="T101" si="271">S101*Q101</f>
        <v>5852.7882740915775</v>
      </c>
      <c r="U101" s="38">
        <f t="shared" ref="U101" si="272">IF(T101=0,0,(S101-T101))</f>
        <v>16945.211725908423</v>
      </c>
      <c r="V101" s="41">
        <v>0.18099999999999999</v>
      </c>
    </row>
    <row r="102" spans="1:22" ht="30" x14ac:dyDescent="0.25">
      <c r="A102" s="55" t="s">
        <v>183</v>
      </c>
      <c r="B102" s="43" t="s">
        <v>158</v>
      </c>
      <c r="C102" s="44" t="str">
        <f>CONCATENATE("TOTAL OF" &amp; " ",C100)</f>
        <v>TOTAL OF FURNITURE &amp; FIXTURE</v>
      </c>
      <c r="D102" s="43"/>
      <c r="E102" s="43"/>
      <c r="F102" s="47">
        <f>SUBTOTAL(9,F97:F101)</f>
        <v>243186</v>
      </c>
      <c r="G102" s="43"/>
      <c r="H102" s="43"/>
      <c r="I102" s="47">
        <f>SUBTOTAL(9,I97:I101)</f>
        <v>243186</v>
      </c>
      <c r="J102" s="43"/>
      <c r="K102" s="43"/>
      <c r="L102" s="43"/>
      <c r="M102" s="43"/>
      <c r="N102" s="43"/>
      <c r="O102" s="43"/>
      <c r="P102" s="47">
        <f>SUBTOTAL(9,P97:P101)</f>
        <v>12159.300000000001</v>
      </c>
      <c r="Q102" s="43"/>
      <c r="R102" s="47">
        <f>SUBTOTAL(9,R97:R101)</f>
        <v>0</v>
      </c>
      <c r="S102" s="47">
        <f>SUBTOTAL(9,S97:S101)</f>
        <v>243186</v>
      </c>
      <c r="T102" s="47">
        <f>SUBTOTAL(9,T97:T101)</f>
        <v>65986.993959887346</v>
      </c>
      <c r="U102" s="47">
        <f>SUBTOTAL(9,U97:U101)</f>
        <v>177199.00604011267</v>
      </c>
      <c r="V102" s="43"/>
    </row>
    <row r="103" spans="1:22" x14ac:dyDescent="0.25">
      <c r="A103" s="32" t="s">
        <v>183</v>
      </c>
      <c r="B103" s="35" t="s">
        <v>158</v>
      </c>
      <c r="C103" s="67" t="s">
        <v>203</v>
      </c>
      <c r="D103" s="35" t="s">
        <v>179</v>
      </c>
      <c r="E103" s="36">
        <v>37809</v>
      </c>
      <c r="F103" s="71">
        <v>52800</v>
      </c>
      <c r="G103" s="35"/>
      <c r="H103" s="35"/>
      <c r="I103" s="37">
        <f t="shared" si="240"/>
        <v>52800</v>
      </c>
      <c r="J103" s="35">
        <v>10</v>
      </c>
      <c r="K103" s="35">
        <f t="shared" ref="K103" si="273">J103*365</f>
        <v>3650</v>
      </c>
      <c r="L103" s="35">
        <f t="shared" ref="L103:L122" si="274">IF(E103&lt;W$2,(W$2-E103),IF(E103&gt;=W$2,(X$2-E103)))</f>
        <v>3921</v>
      </c>
      <c r="M103" s="38">
        <f t="shared" ref="M103" si="275">IF(L103&gt;=K103,0,K103-L103)</f>
        <v>0</v>
      </c>
      <c r="N103" s="35">
        <f t="shared" ref="N103:N122" si="276">IF(E103&gt;=W$2,X$2-E103,X$2-W$2)+1</f>
        <v>365</v>
      </c>
      <c r="O103" s="39">
        <v>0.05</v>
      </c>
      <c r="P103" s="40">
        <f t="shared" ref="P103" si="277">F103*O103</f>
        <v>2640</v>
      </c>
      <c r="Q103" s="41">
        <f t="shared" ref="Q103" si="278">IF(F103=R103,0,IF(M103&lt;=0,0,(1-((P103)/S103)^(1/M103*N103))))</f>
        <v>0</v>
      </c>
      <c r="R103" s="37">
        <v>46583.544738549317</v>
      </c>
      <c r="S103" s="37">
        <f t="shared" ref="S103" si="279">I103-R103</f>
        <v>6216.4552614506829</v>
      </c>
      <c r="T103" s="38">
        <f t="shared" ref="T103" si="280">S103*Q103</f>
        <v>0</v>
      </c>
      <c r="U103" s="38">
        <f t="shared" ref="U103" si="281">IF(T103=0,0,(S103-T103))</f>
        <v>0</v>
      </c>
      <c r="V103" s="41">
        <v>0.18099999999999999</v>
      </c>
    </row>
    <row r="104" spans="1:22" x14ac:dyDescent="0.25">
      <c r="A104" s="32" t="s">
        <v>183</v>
      </c>
      <c r="B104" s="35" t="s">
        <v>158</v>
      </c>
      <c r="C104" s="67" t="s">
        <v>203</v>
      </c>
      <c r="D104" s="35" t="s">
        <v>179</v>
      </c>
      <c r="E104" s="36">
        <v>37832</v>
      </c>
      <c r="F104" s="71">
        <v>72000</v>
      </c>
      <c r="G104" s="35"/>
      <c r="H104" s="35"/>
      <c r="I104" s="37">
        <f t="shared" si="240"/>
        <v>72000</v>
      </c>
      <c r="J104" s="35">
        <v>10</v>
      </c>
      <c r="K104" s="35">
        <f t="shared" ref="K104:K108" si="282">J104*365</f>
        <v>3650</v>
      </c>
      <c r="L104" s="35">
        <f t="shared" si="274"/>
        <v>3898</v>
      </c>
      <c r="M104" s="38">
        <f t="shared" ref="M104:M122" si="283">IF(L104&gt;=K104,0,K104-L104)</f>
        <v>0</v>
      </c>
      <c r="N104" s="35">
        <f t="shared" si="276"/>
        <v>365</v>
      </c>
      <c r="O104" s="39">
        <v>0.05</v>
      </c>
      <c r="P104" s="40">
        <f t="shared" ref="P104:P108" si="284">F104*O104</f>
        <v>3600</v>
      </c>
      <c r="Q104" s="41">
        <f t="shared" ref="Q104:Q108" si="285">IF(F104=R104,0,IF(M104&lt;=0,0,(1-((P104)/S104)^(1/M104*N104))))</f>
        <v>0</v>
      </c>
      <c r="R104" s="37">
        <v>63411.512935582752</v>
      </c>
      <c r="S104" s="37">
        <f t="shared" ref="S104:S108" si="286">I104-R104</f>
        <v>8588.4870644172479</v>
      </c>
      <c r="T104" s="38">
        <f t="shared" ref="T104:T108" si="287">S104*Q104</f>
        <v>0</v>
      </c>
      <c r="U104" s="38">
        <f t="shared" ref="U104:U108" si="288">IF(T104=0,0,(S104-T104))</f>
        <v>0</v>
      </c>
      <c r="V104" s="41">
        <v>0.18099999999999999</v>
      </c>
    </row>
    <row r="105" spans="1:22" x14ac:dyDescent="0.25">
      <c r="A105" s="32" t="s">
        <v>183</v>
      </c>
      <c r="B105" s="35" t="s">
        <v>158</v>
      </c>
      <c r="C105" s="67" t="s">
        <v>203</v>
      </c>
      <c r="D105" s="35" t="s">
        <v>179</v>
      </c>
      <c r="E105" s="36">
        <v>37838</v>
      </c>
      <c r="F105" s="71">
        <v>13130</v>
      </c>
      <c r="G105" s="35"/>
      <c r="H105" s="35"/>
      <c r="I105" s="37">
        <f t="shared" si="240"/>
        <v>13130</v>
      </c>
      <c r="J105" s="35">
        <v>10</v>
      </c>
      <c r="K105" s="35">
        <f t="shared" si="282"/>
        <v>3650</v>
      </c>
      <c r="L105" s="35">
        <f t="shared" si="274"/>
        <v>3892</v>
      </c>
      <c r="M105" s="38">
        <f t="shared" si="283"/>
        <v>0</v>
      </c>
      <c r="N105" s="35">
        <f t="shared" si="276"/>
        <v>365</v>
      </c>
      <c r="O105" s="39">
        <v>0.05</v>
      </c>
      <c r="P105" s="40">
        <f t="shared" si="284"/>
        <v>656.5</v>
      </c>
      <c r="Q105" s="41">
        <f t="shared" si="285"/>
        <v>0</v>
      </c>
      <c r="R105" s="37">
        <v>13130</v>
      </c>
      <c r="S105" s="37">
        <f t="shared" si="286"/>
        <v>0</v>
      </c>
      <c r="T105" s="38">
        <f t="shared" si="287"/>
        <v>0</v>
      </c>
      <c r="U105" s="38">
        <f t="shared" si="288"/>
        <v>0</v>
      </c>
      <c r="V105" s="41">
        <v>0.18099999999999999</v>
      </c>
    </row>
    <row r="106" spans="1:22" x14ac:dyDescent="0.25">
      <c r="A106" s="32" t="s">
        <v>183</v>
      </c>
      <c r="B106" s="35" t="s">
        <v>158</v>
      </c>
      <c r="C106" s="67" t="s">
        <v>203</v>
      </c>
      <c r="D106" s="35" t="s">
        <v>179</v>
      </c>
      <c r="E106" s="36">
        <v>37838</v>
      </c>
      <c r="F106" s="71">
        <v>5184</v>
      </c>
      <c r="G106" s="35"/>
      <c r="H106" s="35"/>
      <c r="I106" s="37">
        <f t="shared" si="240"/>
        <v>5184</v>
      </c>
      <c r="J106" s="35">
        <v>10</v>
      </c>
      <c r="K106" s="35">
        <f t="shared" si="282"/>
        <v>3650</v>
      </c>
      <c r="L106" s="35">
        <f t="shared" si="274"/>
        <v>3892</v>
      </c>
      <c r="M106" s="38">
        <f t="shared" si="283"/>
        <v>0</v>
      </c>
      <c r="N106" s="35">
        <f t="shared" si="276"/>
        <v>365</v>
      </c>
      <c r="O106" s="39">
        <v>0.05</v>
      </c>
      <c r="P106" s="40">
        <f t="shared" si="284"/>
        <v>259.2</v>
      </c>
      <c r="Q106" s="41">
        <f t="shared" si="285"/>
        <v>0</v>
      </c>
      <c r="R106" s="37">
        <v>5184</v>
      </c>
      <c r="S106" s="37">
        <f t="shared" si="286"/>
        <v>0</v>
      </c>
      <c r="T106" s="38">
        <f t="shared" si="287"/>
        <v>0</v>
      </c>
      <c r="U106" s="38">
        <f t="shared" si="288"/>
        <v>0</v>
      </c>
      <c r="V106" s="41">
        <v>0.18099999999999999</v>
      </c>
    </row>
    <row r="107" spans="1:22" x14ac:dyDescent="0.25">
      <c r="A107" s="32" t="s">
        <v>183</v>
      </c>
      <c r="B107" s="35" t="s">
        <v>158</v>
      </c>
      <c r="C107" s="67" t="s">
        <v>203</v>
      </c>
      <c r="D107" s="35" t="s">
        <v>179</v>
      </c>
      <c r="E107" s="36">
        <v>37851</v>
      </c>
      <c r="F107" s="71">
        <v>2025</v>
      </c>
      <c r="G107" s="35"/>
      <c r="H107" s="35"/>
      <c r="I107" s="37">
        <f t="shared" si="240"/>
        <v>2025</v>
      </c>
      <c r="J107" s="35">
        <v>10</v>
      </c>
      <c r="K107" s="35">
        <f t="shared" si="282"/>
        <v>3650</v>
      </c>
      <c r="L107" s="35">
        <f t="shared" si="274"/>
        <v>3879</v>
      </c>
      <c r="M107" s="38">
        <f t="shared" si="283"/>
        <v>0</v>
      </c>
      <c r="N107" s="35">
        <f t="shared" si="276"/>
        <v>365</v>
      </c>
      <c r="O107" s="39">
        <v>0.05</v>
      </c>
      <c r="P107" s="40">
        <f t="shared" si="284"/>
        <v>101.25</v>
      </c>
      <c r="Q107" s="41">
        <f t="shared" si="285"/>
        <v>0</v>
      </c>
      <c r="R107" s="37">
        <v>2025</v>
      </c>
      <c r="S107" s="37">
        <f t="shared" si="286"/>
        <v>0</v>
      </c>
      <c r="T107" s="38">
        <f t="shared" si="287"/>
        <v>0</v>
      </c>
      <c r="U107" s="38">
        <f t="shared" si="288"/>
        <v>0</v>
      </c>
      <c r="V107" s="41">
        <v>0.18099999999999999</v>
      </c>
    </row>
    <row r="108" spans="1:22" x14ac:dyDescent="0.25">
      <c r="A108" s="32" t="s">
        <v>183</v>
      </c>
      <c r="B108" s="35" t="s">
        <v>158</v>
      </c>
      <c r="C108" s="67" t="s">
        <v>203</v>
      </c>
      <c r="D108" s="35" t="s">
        <v>179</v>
      </c>
      <c r="E108" s="36">
        <v>37940</v>
      </c>
      <c r="F108" s="71">
        <v>114033</v>
      </c>
      <c r="G108" s="35"/>
      <c r="H108" s="35"/>
      <c r="I108" s="37">
        <f t="shared" si="240"/>
        <v>114033</v>
      </c>
      <c r="J108" s="35">
        <v>10</v>
      </c>
      <c r="K108" s="35">
        <f t="shared" si="282"/>
        <v>3650</v>
      </c>
      <c r="L108" s="35">
        <f t="shared" si="274"/>
        <v>3790</v>
      </c>
      <c r="M108" s="38">
        <f>IF(L108&gt;=K108,0,K108-L108)</f>
        <v>0</v>
      </c>
      <c r="N108" s="35">
        <f t="shared" si="276"/>
        <v>365</v>
      </c>
      <c r="O108" s="39">
        <v>0.05</v>
      </c>
      <c r="P108" s="40">
        <f t="shared" si="284"/>
        <v>5701.6500000000005</v>
      </c>
      <c r="Q108" s="41">
        <f t="shared" si="285"/>
        <v>0</v>
      </c>
      <c r="R108" s="37">
        <v>99365.533746860732</v>
      </c>
      <c r="S108" s="37">
        <f t="shared" si="286"/>
        <v>14667.466253139268</v>
      </c>
      <c r="T108" s="38">
        <f t="shared" si="287"/>
        <v>0</v>
      </c>
      <c r="U108" s="38">
        <f t="shared" si="288"/>
        <v>0</v>
      </c>
      <c r="V108" s="41">
        <v>0.18099999999999999</v>
      </c>
    </row>
    <row r="109" spans="1:22" x14ac:dyDescent="0.25">
      <c r="A109" s="32" t="s">
        <v>183</v>
      </c>
      <c r="B109" s="35" t="s">
        <v>158</v>
      </c>
      <c r="C109" s="67" t="s">
        <v>203</v>
      </c>
      <c r="D109" s="35" t="s">
        <v>173</v>
      </c>
      <c r="E109" s="36">
        <v>38394</v>
      </c>
      <c r="F109" s="71">
        <v>2600</v>
      </c>
      <c r="G109" s="35"/>
      <c r="H109" s="35"/>
      <c r="I109" s="37">
        <f t="shared" si="240"/>
        <v>2600</v>
      </c>
      <c r="J109" s="35">
        <v>10</v>
      </c>
      <c r="K109" s="35">
        <f t="shared" ref="K109" si="289">J109*365</f>
        <v>3650</v>
      </c>
      <c r="L109" s="35">
        <f t="shared" si="274"/>
        <v>3336</v>
      </c>
      <c r="M109" s="38">
        <f t="shared" si="283"/>
        <v>314</v>
      </c>
      <c r="N109" s="35">
        <f t="shared" si="276"/>
        <v>365</v>
      </c>
      <c r="O109" s="39">
        <v>0.05</v>
      </c>
      <c r="P109" s="40">
        <f t="shared" ref="P109:P111" si="290">F109*O109</f>
        <v>130</v>
      </c>
      <c r="Q109" s="41">
        <f t="shared" ref="Q109:Q111" si="291">IF(F109=R109,0,IF(M109&lt;=0,0,(1-((P109)/S109)^(1/M109*N109))))</f>
        <v>0</v>
      </c>
      <c r="R109" s="37">
        <v>2600</v>
      </c>
      <c r="S109" s="37">
        <f t="shared" ref="S109" si="292">I109-R109</f>
        <v>0</v>
      </c>
      <c r="T109" s="38">
        <f t="shared" ref="T109" si="293">S109*Q109</f>
        <v>0</v>
      </c>
      <c r="U109" s="38">
        <f t="shared" ref="U109" si="294">IF(T109=0,0,(S109-T109))</f>
        <v>0</v>
      </c>
      <c r="V109" s="41">
        <v>0.18099999999999999</v>
      </c>
    </row>
    <row r="110" spans="1:22" x14ac:dyDescent="0.25">
      <c r="A110" s="32" t="s">
        <v>183</v>
      </c>
      <c r="B110" s="35" t="s">
        <v>158</v>
      </c>
      <c r="C110" s="67" t="s">
        <v>203</v>
      </c>
      <c r="D110" s="35" t="s">
        <v>199</v>
      </c>
      <c r="E110" s="36">
        <v>38469</v>
      </c>
      <c r="F110" s="71">
        <v>31400</v>
      </c>
      <c r="G110" s="35"/>
      <c r="H110" s="35"/>
      <c r="I110" s="37">
        <f t="shared" si="240"/>
        <v>31400</v>
      </c>
      <c r="J110" s="35">
        <v>10</v>
      </c>
      <c r="K110" s="35">
        <f t="shared" ref="K110" si="295">J110*365</f>
        <v>3650</v>
      </c>
      <c r="L110" s="35">
        <f t="shared" si="274"/>
        <v>3261</v>
      </c>
      <c r="M110" s="38">
        <f t="shared" si="283"/>
        <v>389</v>
      </c>
      <c r="N110" s="35">
        <f t="shared" si="276"/>
        <v>365</v>
      </c>
      <c r="O110" s="39">
        <v>0.05</v>
      </c>
      <c r="P110" s="40">
        <f t="shared" si="290"/>
        <v>1570</v>
      </c>
      <c r="Q110" s="41">
        <f t="shared" si="291"/>
        <v>0.68016551084202237</v>
      </c>
      <c r="R110" s="37">
        <v>26109.128474607285</v>
      </c>
      <c r="S110" s="37">
        <f t="shared" ref="S110" si="296">I110-R110</f>
        <v>5290.8715253927148</v>
      </c>
      <c r="T110" s="38">
        <f t="shared" ref="T110" si="297">S110*Q110</f>
        <v>3598.668333868246</v>
      </c>
      <c r="U110" s="38">
        <f t="shared" ref="U110" si="298">IF(T110=0,0,(S110-T110))</f>
        <v>1692.2031915244688</v>
      </c>
      <c r="V110" s="41">
        <v>0.18099999999999999</v>
      </c>
    </row>
    <row r="111" spans="1:22" x14ac:dyDescent="0.25">
      <c r="A111" s="32" t="s">
        <v>183</v>
      </c>
      <c r="B111" s="35" t="s">
        <v>158</v>
      </c>
      <c r="C111" s="67" t="s">
        <v>203</v>
      </c>
      <c r="D111" s="35" t="s">
        <v>199</v>
      </c>
      <c r="E111" s="36">
        <v>38471</v>
      </c>
      <c r="F111" s="71">
        <v>800</v>
      </c>
      <c r="G111" s="35"/>
      <c r="H111" s="35"/>
      <c r="I111" s="37">
        <f t="shared" si="240"/>
        <v>800</v>
      </c>
      <c r="J111" s="35">
        <v>10</v>
      </c>
      <c r="K111" s="35">
        <f t="shared" ref="K111" si="299">J111*365</f>
        <v>3650</v>
      </c>
      <c r="L111" s="35">
        <f t="shared" si="274"/>
        <v>3259</v>
      </c>
      <c r="M111" s="38">
        <f t="shared" si="283"/>
        <v>391</v>
      </c>
      <c r="N111" s="35">
        <f t="shared" si="276"/>
        <v>365</v>
      </c>
      <c r="O111" s="39">
        <v>0.05</v>
      </c>
      <c r="P111" s="40">
        <f t="shared" si="290"/>
        <v>40</v>
      </c>
      <c r="Q111" s="41">
        <f t="shared" si="291"/>
        <v>0.67865252973486578</v>
      </c>
      <c r="R111" s="37">
        <v>665.04011386821014</v>
      </c>
      <c r="S111" s="37">
        <f t="shared" ref="S111" si="300">I111-R111</f>
        <v>134.95988613178986</v>
      </c>
      <c r="T111" s="38">
        <f t="shared" ref="T111" si="301">S111*Q111</f>
        <v>91.590868136068622</v>
      </c>
      <c r="U111" s="38">
        <f t="shared" ref="U111" si="302">IF(T111=0,0,(S111-T111))</f>
        <v>43.369017995721237</v>
      </c>
      <c r="V111" s="41">
        <v>0.18099999999999999</v>
      </c>
    </row>
    <row r="112" spans="1:22" x14ac:dyDescent="0.25">
      <c r="A112" s="32" t="s">
        <v>183</v>
      </c>
      <c r="B112" s="35" t="s">
        <v>158</v>
      </c>
      <c r="C112" s="67" t="s">
        <v>203</v>
      </c>
      <c r="D112" s="35" t="s">
        <v>199</v>
      </c>
      <c r="E112" s="36">
        <v>38474</v>
      </c>
      <c r="F112" s="71">
        <v>16880</v>
      </c>
      <c r="G112" s="35"/>
      <c r="H112" s="35"/>
      <c r="I112" s="37">
        <f t="shared" si="240"/>
        <v>16880</v>
      </c>
      <c r="J112" s="35">
        <v>10</v>
      </c>
      <c r="K112" s="35">
        <f t="shared" ref="K112:K114" si="303">J112*365</f>
        <v>3650</v>
      </c>
      <c r="L112" s="35">
        <f t="shared" si="274"/>
        <v>3256</v>
      </c>
      <c r="M112" s="38">
        <f t="shared" si="283"/>
        <v>394</v>
      </c>
      <c r="N112" s="35">
        <f t="shared" si="276"/>
        <v>365</v>
      </c>
      <c r="O112" s="39">
        <v>0.05</v>
      </c>
      <c r="P112" s="40">
        <f t="shared" ref="P112:P118" si="304">F112*O112</f>
        <v>844</v>
      </c>
      <c r="Q112" s="41">
        <f t="shared" ref="Q112:Q114" si="305">IF(F112=R112,0,IF(M112&lt;=0,0,(1-((P112)/S112)^(1/M112*N112))))</f>
        <v>0.67639790423059298</v>
      </c>
      <c r="R112" s="37">
        <v>14027.263045495329</v>
      </c>
      <c r="S112" s="37">
        <f t="shared" ref="S112:S114" si="306">I112-R112</f>
        <v>2852.7369545046713</v>
      </c>
      <c r="T112" s="38">
        <f t="shared" ref="T112:T114" si="307">S112*Q112</f>
        <v>1929.5852973481242</v>
      </c>
      <c r="U112" s="38">
        <f t="shared" ref="U112:U114" si="308">IF(T112=0,0,(S112-T112))</f>
        <v>923.15165715654712</v>
      </c>
      <c r="V112" s="41">
        <v>0.18099999999999999</v>
      </c>
    </row>
    <row r="113" spans="1:22" x14ac:dyDescent="0.25">
      <c r="A113" s="32" t="s">
        <v>183</v>
      </c>
      <c r="B113" s="35" t="s">
        <v>158</v>
      </c>
      <c r="C113" s="67" t="s">
        <v>203</v>
      </c>
      <c r="D113" s="35" t="s">
        <v>199</v>
      </c>
      <c r="E113" s="36">
        <v>38482</v>
      </c>
      <c r="F113" s="71">
        <v>5250</v>
      </c>
      <c r="G113" s="35"/>
      <c r="H113" s="35"/>
      <c r="I113" s="37">
        <f t="shared" si="240"/>
        <v>5250</v>
      </c>
      <c r="J113" s="35">
        <v>10</v>
      </c>
      <c r="K113" s="35">
        <f t="shared" si="303"/>
        <v>3650</v>
      </c>
      <c r="L113" s="35">
        <f t="shared" si="274"/>
        <v>3248</v>
      </c>
      <c r="M113" s="38">
        <f t="shared" si="283"/>
        <v>402</v>
      </c>
      <c r="N113" s="35">
        <f t="shared" si="276"/>
        <v>365</v>
      </c>
      <c r="O113" s="39">
        <v>0.05</v>
      </c>
      <c r="P113" s="40">
        <f t="shared" si="304"/>
        <v>262.5</v>
      </c>
      <c r="Q113" s="41">
        <f t="shared" si="305"/>
        <v>0.67047145236122518</v>
      </c>
      <c r="R113" s="37">
        <v>4358.5286723409836</v>
      </c>
      <c r="S113" s="37">
        <f t="shared" si="306"/>
        <v>891.47132765901642</v>
      </c>
      <c r="T113" s="38">
        <f t="shared" si="307"/>
        <v>597.70607579393038</v>
      </c>
      <c r="U113" s="38">
        <f t="shared" si="308"/>
        <v>293.76525186508604</v>
      </c>
      <c r="V113" s="41">
        <v>0.18099999999999999</v>
      </c>
    </row>
    <row r="114" spans="1:22" x14ac:dyDescent="0.25">
      <c r="A114" s="32" t="s">
        <v>183</v>
      </c>
      <c r="B114" s="35" t="s">
        <v>158</v>
      </c>
      <c r="C114" s="67" t="s">
        <v>203</v>
      </c>
      <c r="D114" s="35" t="s">
        <v>199</v>
      </c>
      <c r="E114" s="36">
        <v>38664</v>
      </c>
      <c r="F114" s="71">
        <v>11252</v>
      </c>
      <c r="G114" s="35"/>
      <c r="H114" s="35"/>
      <c r="I114" s="37">
        <f t="shared" si="240"/>
        <v>11252</v>
      </c>
      <c r="J114" s="35">
        <v>10</v>
      </c>
      <c r="K114" s="35">
        <f t="shared" si="303"/>
        <v>3650</v>
      </c>
      <c r="L114" s="35">
        <f t="shared" si="274"/>
        <v>3066</v>
      </c>
      <c r="M114" s="38">
        <f t="shared" si="283"/>
        <v>584</v>
      </c>
      <c r="N114" s="35">
        <f t="shared" si="276"/>
        <v>365</v>
      </c>
      <c r="O114" s="39">
        <v>0.05</v>
      </c>
      <c r="P114" s="40">
        <f t="shared" si="304"/>
        <v>562.6</v>
      </c>
      <c r="Q114" s="41">
        <f t="shared" si="305"/>
        <v>0.5621964447669181</v>
      </c>
      <c r="R114" s="37">
        <v>9142.6294735761276</v>
      </c>
      <c r="S114" s="37">
        <f t="shared" si="306"/>
        <v>2109.3705264238724</v>
      </c>
      <c r="T114" s="38">
        <f t="shared" si="307"/>
        <v>1185.8806106516236</v>
      </c>
      <c r="U114" s="38">
        <f t="shared" si="308"/>
        <v>923.48991577224888</v>
      </c>
      <c r="V114" s="41">
        <v>0.18099999999999999</v>
      </c>
    </row>
    <row r="115" spans="1:22" x14ac:dyDescent="0.25">
      <c r="A115" s="32" t="s">
        <v>183</v>
      </c>
      <c r="B115" s="35" t="s">
        <v>158</v>
      </c>
      <c r="C115" s="67" t="s">
        <v>203</v>
      </c>
      <c r="D115" s="35" t="s">
        <v>194</v>
      </c>
      <c r="E115" s="36">
        <v>38833</v>
      </c>
      <c r="F115" s="71">
        <v>14450</v>
      </c>
      <c r="G115" s="35"/>
      <c r="H115" s="35"/>
      <c r="I115" s="37">
        <f t="shared" si="240"/>
        <v>14450</v>
      </c>
      <c r="J115" s="35">
        <v>10</v>
      </c>
      <c r="K115" s="35">
        <f t="shared" ref="K115:K118" si="309">J115*365</f>
        <v>3650</v>
      </c>
      <c r="L115" s="35">
        <f t="shared" si="274"/>
        <v>2897</v>
      </c>
      <c r="M115" s="38">
        <f t="shared" si="283"/>
        <v>753</v>
      </c>
      <c r="N115" s="35">
        <f t="shared" si="276"/>
        <v>365</v>
      </c>
      <c r="O115" s="39">
        <v>0.05</v>
      </c>
      <c r="P115" s="40">
        <f t="shared" si="304"/>
        <v>722.5</v>
      </c>
      <c r="Q115" s="41">
        <f t="shared" ref="Q115:Q118" si="310">IF(F115=R115,0,IF(M115&lt;=0,0,(1-((P115)/S115)^(1/M115*N115))))</f>
        <v>0.49610966806317303</v>
      </c>
      <c r="R115" s="37">
        <v>11478.862792757345</v>
      </c>
      <c r="S115" s="37">
        <f t="shared" ref="S115:S118" si="311">I115-R115</f>
        <v>2971.1372072426548</v>
      </c>
      <c r="T115" s="38">
        <f t="shared" ref="T115:T118" si="312">S115*Q115</f>
        <v>1474.0098936552963</v>
      </c>
      <c r="U115" s="38">
        <f t="shared" ref="U115:U118" si="313">IF(T115=0,0,(S115-T115))</f>
        <v>1497.1273135873585</v>
      </c>
      <c r="V115" s="41">
        <v>0.18099999999999999</v>
      </c>
    </row>
    <row r="116" spans="1:22" x14ac:dyDescent="0.25">
      <c r="A116" s="32" t="s">
        <v>183</v>
      </c>
      <c r="B116" s="35" t="s">
        <v>158</v>
      </c>
      <c r="C116" s="67" t="s">
        <v>203</v>
      </c>
      <c r="D116" s="35" t="s">
        <v>194</v>
      </c>
      <c r="E116" s="36">
        <v>38836</v>
      </c>
      <c r="F116" s="71">
        <v>12000</v>
      </c>
      <c r="G116" s="35"/>
      <c r="H116" s="35"/>
      <c r="I116" s="37">
        <f t="shared" si="240"/>
        <v>12000</v>
      </c>
      <c r="J116" s="35">
        <v>10</v>
      </c>
      <c r="K116" s="35">
        <f t="shared" si="309"/>
        <v>3650</v>
      </c>
      <c r="L116" s="35">
        <f t="shared" si="274"/>
        <v>2894</v>
      </c>
      <c r="M116" s="38">
        <f t="shared" si="283"/>
        <v>756</v>
      </c>
      <c r="N116" s="35">
        <f t="shared" si="276"/>
        <v>365</v>
      </c>
      <c r="O116" s="39">
        <v>0.05</v>
      </c>
      <c r="P116" s="40">
        <f t="shared" si="304"/>
        <v>600</v>
      </c>
      <c r="Q116" s="41">
        <f t="shared" si="310"/>
        <v>0.49486950633156612</v>
      </c>
      <c r="R116" s="37">
        <v>9531.2819487118595</v>
      </c>
      <c r="S116" s="37">
        <f t="shared" si="311"/>
        <v>2468.7180512881405</v>
      </c>
      <c r="T116" s="38">
        <f t="shared" si="312"/>
        <v>1221.693283312788</v>
      </c>
      <c r="U116" s="38">
        <f t="shared" si="313"/>
        <v>1247.0247679753525</v>
      </c>
      <c r="V116" s="41">
        <v>0.18099999999999999</v>
      </c>
    </row>
    <row r="117" spans="1:22" x14ac:dyDescent="0.25">
      <c r="A117" s="32" t="s">
        <v>183</v>
      </c>
      <c r="B117" s="35" t="s">
        <v>158</v>
      </c>
      <c r="C117" s="67" t="s">
        <v>203</v>
      </c>
      <c r="D117" s="35" t="s">
        <v>194</v>
      </c>
      <c r="E117" s="36">
        <v>38855</v>
      </c>
      <c r="F117" s="71">
        <v>8850</v>
      </c>
      <c r="G117" s="35"/>
      <c r="H117" s="35"/>
      <c r="I117" s="37">
        <f t="shared" si="240"/>
        <v>8850</v>
      </c>
      <c r="J117" s="35">
        <v>10</v>
      </c>
      <c r="K117" s="35">
        <f t="shared" si="309"/>
        <v>3650</v>
      </c>
      <c r="L117" s="35">
        <f t="shared" si="274"/>
        <v>2875</v>
      </c>
      <c r="M117" s="38">
        <f t="shared" si="283"/>
        <v>775</v>
      </c>
      <c r="N117" s="35">
        <f t="shared" si="276"/>
        <v>365</v>
      </c>
      <c r="O117" s="39">
        <v>0.05</v>
      </c>
      <c r="P117" s="40">
        <f t="shared" si="304"/>
        <v>442.5</v>
      </c>
      <c r="Q117" s="41">
        <f t="shared" si="310"/>
        <v>0</v>
      </c>
      <c r="R117" s="37">
        <v>8850</v>
      </c>
      <c r="S117" s="37">
        <f t="shared" si="311"/>
        <v>0</v>
      </c>
      <c r="T117" s="38">
        <f t="shared" si="312"/>
        <v>0</v>
      </c>
      <c r="U117" s="38">
        <f t="shared" si="313"/>
        <v>0</v>
      </c>
      <c r="V117" s="41">
        <v>0.18099999999999999</v>
      </c>
    </row>
    <row r="118" spans="1:22" x14ac:dyDescent="0.25">
      <c r="A118" s="32" t="s">
        <v>183</v>
      </c>
      <c r="B118" s="35" t="s">
        <v>158</v>
      </c>
      <c r="C118" s="67" t="s">
        <v>203</v>
      </c>
      <c r="D118" s="35" t="s">
        <v>194</v>
      </c>
      <c r="E118" s="36">
        <v>38875</v>
      </c>
      <c r="F118" s="71">
        <v>2900</v>
      </c>
      <c r="G118" s="35"/>
      <c r="H118" s="35"/>
      <c r="I118" s="37">
        <f t="shared" si="240"/>
        <v>2900</v>
      </c>
      <c r="J118" s="35">
        <v>10</v>
      </c>
      <c r="K118" s="35">
        <f t="shared" si="309"/>
        <v>3650</v>
      </c>
      <c r="L118" s="35">
        <f t="shared" si="274"/>
        <v>2855</v>
      </c>
      <c r="M118" s="38">
        <f t="shared" si="283"/>
        <v>795</v>
      </c>
      <c r="N118" s="35">
        <f t="shared" si="276"/>
        <v>365</v>
      </c>
      <c r="O118" s="39">
        <v>0.05</v>
      </c>
      <c r="P118" s="40">
        <f t="shared" si="304"/>
        <v>145</v>
      </c>
      <c r="Q118" s="41">
        <f t="shared" si="310"/>
        <v>0</v>
      </c>
      <c r="R118" s="37">
        <v>2900</v>
      </c>
      <c r="S118" s="37">
        <f t="shared" si="311"/>
        <v>0</v>
      </c>
      <c r="T118" s="38">
        <f t="shared" si="312"/>
        <v>0</v>
      </c>
      <c r="U118" s="38">
        <f t="shared" si="313"/>
        <v>0</v>
      </c>
      <c r="V118" s="41">
        <v>0.18099999999999999</v>
      </c>
    </row>
    <row r="119" spans="1:22" x14ac:dyDescent="0.25">
      <c r="A119" s="32" t="s">
        <v>183</v>
      </c>
      <c r="B119" s="35" t="s">
        <v>158</v>
      </c>
      <c r="C119" s="67" t="s">
        <v>203</v>
      </c>
      <c r="D119" s="35" t="s">
        <v>191</v>
      </c>
      <c r="E119" s="36">
        <v>39174</v>
      </c>
      <c r="F119" s="71">
        <v>13285.99</v>
      </c>
      <c r="G119" s="35"/>
      <c r="H119" s="35"/>
      <c r="I119" s="37">
        <f t="shared" si="240"/>
        <v>13285.99</v>
      </c>
      <c r="J119" s="35">
        <v>10</v>
      </c>
      <c r="K119" s="35">
        <f t="shared" ref="K119:K122" si="314">J119*365</f>
        <v>3650</v>
      </c>
      <c r="L119" s="35">
        <f t="shared" si="274"/>
        <v>2556</v>
      </c>
      <c r="M119" s="38">
        <f t="shared" si="283"/>
        <v>1094</v>
      </c>
      <c r="N119" s="35">
        <f t="shared" si="276"/>
        <v>365</v>
      </c>
      <c r="O119" s="39">
        <v>0.05</v>
      </c>
      <c r="P119" s="40">
        <f t="shared" ref="P119:P122" si="315">F119*O119</f>
        <v>664.29950000000008</v>
      </c>
      <c r="Q119" s="41">
        <f t="shared" ref="Q119:Q124" si="316">IF(F119=R119,0,IF(M119&lt;=0,0,(1-((P119)/S119)^(1/M119*N119))))</f>
        <v>0.41853732449560144</v>
      </c>
      <c r="R119" s="37">
        <v>9911.9264900870348</v>
      </c>
      <c r="S119" s="37">
        <f t="shared" ref="S119" si="317">I119-R119</f>
        <v>3374.0635099129649</v>
      </c>
      <c r="T119" s="38">
        <f t="shared" ref="T119" si="318">S119*Q119</f>
        <v>1412.1715141172106</v>
      </c>
      <c r="U119" s="38">
        <f t="shared" ref="U119" si="319">IF(T119=0,0,(S119-T119))</f>
        <v>1961.8919957957544</v>
      </c>
      <c r="V119" s="41">
        <v>0.18099999999999999</v>
      </c>
    </row>
    <row r="120" spans="1:22" x14ac:dyDescent="0.25">
      <c r="A120" s="32" t="s">
        <v>183</v>
      </c>
      <c r="B120" s="35" t="s">
        <v>158</v>
      </c>
      <c r="C120" s="67" t="s">
        <v>203</v>
      </c>
      <c r="D120" s="35" t="s">
        <v>200</v>
      </c>
      <c r="E120" s="36">
        <v>41726</v>
      </c>
      <c r="F120" s="71">
        <v>104996.5</v>
      </c>
      <c r="G120" s="35"/>
      <c r="H120" s="35"/>
      <c r="I120" s="37">
        <f t="shared" si="240"/>
        <v>104996.5</v>
      </c>
      <c r="J120" s="35">
        <v>10</v>
      </c>
      <c r="K120" s="35">
        <f t="shared" si="314"/>
        <v>3650</v>
      </c>
      <c r="L120" s="35">
        <f t="shared" si="274"/>
        <v>4</v>
      </c>
      <c r="M120" s="38">
        <f t="shared" si="283"/>
        <v>3646</v>
      </c>
      <c r="N120" s="35">
        <f t="shared" si="276"/>
        <v>365</v>
      </c>
      <c r="O120" s="39">
        <v>0.05</v>
      </c>
      <c r="P120" s="40">
        <f t="shared" si="315"/>
        <v>5249.8250000000007</v>
      </c>
      <c r="Q120" s="41">
        <f t="shared" si="316"/>
        <v>0.25881535701447733</v>
      </c>
      <c r="R120" s="37">
        <v>414.91027260273972</v>
      </c>
      <c r="S120" s="37">
        <f t="shared" ref="S120:S122" si="320">I120-R120</f>
        <v>104581.58972739727</v>
      </c>
      <c r="T120" s="38">
        <f t="shared" ref="T120:T122" si="321">S120*Q120</f>
        <v>27067.321482437917</v>
      </c>
      <c r="U120" s="38">
        <f t="shared" ref="U120:U122" si="322">IF(T120=0,0,(S120-T120))</f>
        <v>77514.268244959356</v>
      </c>
      <c r="V120" s="41">
        <v>0.18099999999999999</v>
      </c>
    </row>
    <row r="121" spans="1:22" x14ac:dyDescent="0.25">
      <c r="A121" s="32" t="s">
        <v>183</v>
      </c>
      <c r="B121" s="35" t="s">
        <v>158</v>
      </c>
      <c r="C121" s="67" t="s">
        <v>203</v>
      </c>
      <c r="D121" s="35" t="s">
        <v>200</v>
      </c>
      <c r="E121" s="36">
        <v>41729</v>
      </c>
      <c r="F121" s="71">
        <v>134766.5</v>
      </c>
      <c r="G121" s="35"/>
      <c r="H121" s="35"/>
      <c r="I121" s="37">
        <f t="shared" si="240"/>
        <v>134766.5</v>
      </c>
      <c r="J121" s="35">
        <v>10</v>
      </c>
      <c r="K121" s="35">
        <f t="shared" si="314"/>
        <v>3650</v>
      </c>
      <c r="L121" s="35">
        <f t="shared" si="274"/>
        <v>1</v>
      </c>
      <c r="M121" s="38">
        <f t="shared" si="283"/>
        <v>3649</v>
      </c>
      <c r="N121" s="35">
        <f t="shared" si="276"/>
        <v>365</v>
      </c>
      <c r="O121" s="39">
        <v>0.05</v>
      </c>
      <c r="P121" s="40">
        <f t="shared" si="315"/>
        <v>6738.3250000000007</v>
      </c>
      <c r="Q121" s="41">
        <f t="shared" si="316"/>
        <v>0.25892639356920466</v>
      </c>
      <c r="R121" s="37">
        <v>0</v>
      </c>
      <c r="S121" s="37">
        <f t="shared" si="320"/>
        <v>134766.5</v>
      </c>
      <c r="T121" s="38">
        <f t="shared" si="321"/>
        <v>34894.603818944219</v>
      </c>
      <c r="U121" s="38">
        <f t="shared" si="322"/>
        <v>99871.896181055781</v>
      </c>
      <c r="V121" s="41">
        <v>0.18099999999999999</v>
      </c>
    </row>
    <row r="122" spans="1:22" x14ac:dyDescent="0.25">
      <c r="A122" s="32" t="s">
        <v>183</v>
      </c>
      <c r="B122" s="35" t="s">
        <v>158</v>
      </c>
      <c r="C122" s="67" t="s">
        <v>203</v>
      </c>
      <c r="D122" s="35" t="s">
        <v>200</v>
      </c>
      <c r="E122" s="36">
        <v>41729</v>
      </c>
      <c r="F122" s="71">
        <v>220887</v>
      </c>
      <c r="G122" s="35"/>
      <c r="H122" s="35"/>
      <c r="I122" s="37">
        <f t="shared" si="240"/>
        <v>220887</v>
      </c>
      <c r="J122" s="35">
        <v>10</v>
      </c>
      <c r="K122" s="35">
        <f t="shared" si="314"/>
        <v>3650</v>
      </c>
      <c r="L122" s="35">
        <f t="shared" si="274"/>
        <v>1</v>
      </c>
      <c r="M122" s="38">
        <f t="shared" si="283"/>
        <v>3649</v>
      </c>
      <c r="N122" s="35">
        <f t="shared" si="276"/>
        <v>365</v>
      </c>
      <c r="O122" s="39">
        <v>0.05</v>
      </c>
      <c r="P122" s="40">
        <f t="shared" si="315"/>
        <v>11044.35</v>
      </c>
      <c r="Q122" s="41">
        <f t="shared" si="316"/>
        <v>0.25892639356920466</v>
      </c>
      <c r="R122" s="37">
        <v>0</v>
      </c>
      <c r="S122" s="37">
        <f t="shared" si="320"/>
        <v>220887</v>
      </c>
      <c r="T122" s="38">
        <f t="shared" si="321"/>
        <v>57193.474296320906</v>
      </c>
      <c r="U122" s="38">
        <f t="shared" si="322"/>
        <v>163693.5257036791</v>
      </c>
      <c r="V122" s="41">
        <v>0.18099999999999999</v>
      </c>
    </row>
    <row r="123" spans="1:22" ht="26.25" customHeight="1" x14ac:dyDescent="0.25">
      <c r="A123" s="55" t="s">
        <v>183</v>
      </c>
      <c r="B123" s="43" t="s">
        <v>158</v>
      </c>
      <c r="C123" s="44" t="str">
        <f>CONCATENATE("TOTAL OF" &amp; " ",C121)</f>
        <v xml:space="preserve">TOTAL OF FURNITURE </v>
      </c>
      <c r="D123" s="43"/>
      <c r="E123" s="43"/>
      <c r="F123" s="47">
        <f>SUBTOTAL(9,F103:F122)</f>
        <v>839489.99</v>
      </c>
      <c r="G123" s="43"/>
      <c r="H123" s="43"/>
      <c r="I123" s="47">
        <f>SUBTOTAL(9,I103:I122)</f>
        <v>839489.99</v>
      </c>
      <c r="J123" s="43"/>
      <c r="K123" s="43"/>
      <c r="L123" s="43"/>
      <c r="M123" s="43"/>
      <c r="N123" s="43"/>
      <c r="O123" s="43"/>
      <c r="P123" s="47">
        <f>SUBTOTAL(9,P103:P122)</f>
        <v>41974.499500000005</v>
      </c>
      <c r="Q123" s="43"/>
      <c r="R123" s="47">
        <f>SUBTOTAL(9,R103:R122)</f>
        <v>329689.16270503972</v>
      </c>
      <c r="S123" s="47">
        <f>SUBTOTAL(9,S103:S122)</f>
        <v>509800.82729496027</v>
      </c>
      <c r="T123" s="47">
        <f>SUBTOTAL(9,T103:T122)</f>
        <v>130666.70547458634</v>
      </c>
      <c r="U123" s="47">
        <f>SUBTOTAL(9,U103:U122)</f>
        <v>349661.71324136679</v>
      </c>
      <c r="V123" s="43"/>
    </row>
    <row r="124" spans="1:22" x14ac:dyDescent="0.25">
      <c r="A124" s="32" t="s">
        <v>183</v>
      </c>
      <c r="B124" s="35" t="s">
        <v>152</v>
      </c>
      <c r="C124" s="67" t="s">
        <v>205</v>
      </c>
      <c r="D124" s="35" t="s">
        <v>179</v>
      </c>
      <c r="E124" s="36">
        <v>37809</v>
      </c>
      <c r="F124" s="37">
        <v>1900</v>
      </c>
      <c r="G124" s="35"/>
      <c r="H124" s="35"/>
      <c r="I124" s="37">
        <f t="shared" si="240"/>
        <v>1900</v>
      </c>
      <c r="J124" s="35">
        <v>15</v>
      </c>
      <c r="K124" s="35">
        <f t="shared" ref="K124" si="323">J124*365</f>
        <v>5475</v>
      </c>
      <c r="L124" s="35">
        <f>IF(E124&lt;W$2,(W$2-E124),IF(E124&gt;=W$2,(X$2-E124)))</f>
        <v>3921</v>
      </c>
      <c r="M124" s="38">
        <f t="shared" ref="M124:M125" si="324">IF(L124&gt;=K124,0,K124-L124)</f>
        <v>1554</v>
      </c>
      <c r="N124" s="35">
        <f>IF(E124&gt;=W$2,X$2-E124,X$2-W$2)+1</f>
        <v>365</v>
      </c>
      <c r="O124" s="39">
        <v>0.05</v>
      </c>
      <c r="P124" s="40">
        <f t="shared" ref="P124" si="325">F124*O124</f>
        <v>95</v>
      </c>
      <c r="Q124" s="41">
        <f t="shared" si="316"/>
        <v>0.27858002250036451</v>
      </c>
      <c r="R124" s="37">
        <v>1518.5019248173226</v>
      </c>
      <c r="S124" s="37">
        <f t="shared" ref="S124" si="326">I124-R124</f>
        <v>381.49807518267744</v>
      </c>
      <c r="T124" s="38">
        <f t="shared" ref="T124" si="327">S124*Q124</f>
        <v>106.27774236823603</v>
      </c>
      <c r="U124" s="38">
        <f t="shared" ref="U124" si="328">IF(T124=0,0,(S124-T124))</f>
        <v>275.22033281444141</v>
      </c>
      <c r="V124" s="41">
        <v>0.1391</v>
      </c>
    </row>
    <row r="125" spans="1:22" x14ac:dyDescent="0.25">
      <c r="A125" s="32" t="s">
        <v>183</v>
      </c>
      <c r="B125" s="35" t="s">
        <v>152</v>
      </c>
      <c r="C125" s="67" t="s">
        <v>205</v>
      </c>
      <c r="D125" s="35" t="s">
        <v>179</v>
      </c>
      <c r="E125" s="36">
        <v>37820</v>
      </c>
      <c r="F125" s="37">
        <v>47586</v>
      </c>
      <c r="G125" s="35"/>
      <c r="H125" s="35"/>
      <c r="I125" s="37">
        <f t="shared" si="240"/>
        <v>47586</v>
      </c>
      <c r="J125" s="35">
        <v>15</v>
      </c>
      <c r="K125" s="35">
        <f t="shared" ref="K125" si="329">J125*365</f>
        <v>5475</v>
      </c>
      <c r="L125" s="35">
        <f>IF(E125&lt;W$2,(W$2-E125),IF(E125&gt;=W$2,(X$2-E125)))</f>
        <v>3910</v>
      </c>
      <c r="M125" s="38">
        <f t="shared" si="324"/>
        <v>1565</v>
      </c>
      <c r="N125" s="35">
        <f>IF(E125&gt;=W$2,X$2-E125,X$2-W$2)+1</f>
        <v>365</v>
      </c>
      <c r="O125" s="39">
        <v>0.05</v>
      </c>
      <c r="P125" s="40">
        <f t="shared" ref="P125" si="330">F125*O125</f>
        <v>2379.3000000000002</v>
      </c>
      <c r="Q125" s="41">
        <f t="shared" ref="Q125" si="331">IF(F125=R125,0,IF(M125&lt;=0,0,(1-((P125)/S125)^(1/M125*N125))))</f>
        <v>0.27794803501920151</v>
      </c>
      <c r="R125" s="37">
        <v>37972.950581774938</v>
      </c>
      <c r="S125" s="37">
        <f t="shared" ref="S125" si="332">I125-R125</f>
        <v>9613.0494182250623</v>
      </c>
      <c r="T125" s="38">
        <f t="shared" ref="T125" si="333">S125*Q125</f>
        <v>2671.9281963381345</v>
      </c>
      <c r="U125" s="38">
        <f t="shared" ref="U125" si="334">IF(T125=0,0,(S125-T125))</f>
        <v>6941.1212218869277</v>
      </c>
      <c r="V125" s="41">
        <v>0.1391</v>
      </c>
    </row>
    <row r="126" spans="1:22" ht="24.75" customHeight="1" x14ac:dyDescent="0.25">
      <c r="A126" s="55" t="s">
        <v>183</v>
      </c>
      <c r="B126" s="43" t="s">
        <v>152</v>
      </c>
      <c r="C126" s="44" t="str">
        <f>CONCATENATE("TOTAL OF" &amp; " ",C124)</f>
        <v>TOTAL OF GENERATOR</v>
      </c>
      <c r="D126" s="43"/>
      <c r="E126" s="58"/>
      <c r="F126" s="47">
        <f>SUBTOTAL(9,F124:F125)</f>
        <v>49486</v>
      </c>
      <c r="G126" s="43"/>
      <c r="H126" s="43"/>
      <c r="I126" s="47">
        <f>SUBTOTAL(9,I124:I125)</f>
        <v>49486</v>
      </c>
      <c r="J126" s="43"/>
      <c r="K126" s="43"/>
      <c r="L126" s="43"/>
      <c r="M126" s="59"/>
      <c r="N126" s="43"/>
      <c r="O126" s="60"/>
      <c r="P126" s="47">
        <f>SUBTOTAL(9,P124:P125)</f>
        <v>2474.3000000000002</v>
      </c>
      <c r="Q126" s="72"/>
      <c r="R126" s="47">
        <f>SUBTOTAL(9,R124:R125)</f>
        <v>39491.452506592257</v>
      </c>
      <c r="S126" s="47">
        <f>SUBTOTAL(9,S124:S125)</f>
        <v>9994.5474934077392</v>
      </c>
      <c r="T126" s="47">
        <f>SUBTOTAL(9,T124:T125)</f>
        <v>2778.2059387063705</v>
      </c>
      <c r="U126" s="47">
        <f>SUBTOTAL(9,U124:U125)</f>
        <v>7216.3415547013692</v>
      </c>
      <c r="V126" s="72"/>
    </row>
    <row r="127" spans="1:22" x14ac:dyDescent="0.25">
      <c r="A127" s="32" t="s">
        <v>183</v>
      </c>
      <c r="B127" s="35" t="s">
        <v>152</v>
      </c>
      <c r="C127" s="67" t="s">
        <v>206</v>
      </c>
      <c r="D127" s="35" t="s">
        <v>199</v>
      </c>
      <c r="E127" s="36">
        <v>38555</v>
      </c>
      <c r="F127" s="37">
        <v>3050</v>
      </c>
      <c r="G127" s="35"/>
      <c r="H127" s="35"/>
      <c r="I127" s="37">
        <f t="shared" si="240"/>
        <v>3050</v>
      </c>
      <c r="J127" s="35">
        <v>10</v>
      </c>
      <c r="K127" s="35">
        <f t="shared" ref="K127" si="335">J127*365</f>
        <v>3650</v>
      </c>
      <c r="L127" s="35">
        <f>IF(E127&lt;W$2,(W$2-E127),IF(E127&gt;=W$2,(X$2-E127)))</f>
        <v>3175</v>
      </c>
      <c r="M127" s="38">
        <f t="shared" ref="M127" si="336">IF(L127&gt;=K127,0,K127-L127)</f>
        <v>475</v>
      </c>
      <c r="N127" s="35">
        <f>IF(E127&gt;=W$2,X$2-E127,X$2-W$2)+1</f>
        <v>365</v>
      </c>
      <c r="O127" s="39">
        <v>0.05</v>
      </c>
      <c r="P127" s="40">
        <f t="shared" ref="P127:P128" si="337">F127*O127</f>
        <v>152.5</v>
      </c>
      <c r="Q127" s="41">
        <f t="shared" ref="Q127:Q144" si="338">IF(F127=R127,0,IF(M127&lt;=0,0,(1-((P127)/S127)^(1/M127*N127))))</f>
        <v>0</v>
      </c>
      <c r="R127" s="37">
        <v>3050</v>
      </c>
      <c r="S127" s="37">
        <f t="shared" ref="S127" si="339">I127-R127</f>
        <v>0</v>
      </c>
      <c r="T127" s="38">
        <f t="shared" ref="T127" si="340">S127*Q127</f>
        <v>0</v>
      </c>
      <c r="U127" s="38">
        <f t="shared" ref="U127" si="341">IF(T127=0,0,(S127-T127))</f>
        <v>0</v>
      </c>
      <c r="V127" s="41">
        <v>1</v>
      </c>
    </row>
    <row r="128" spans="1:22" x14ac:dyDescent="0.25">
      <c r="A128" s="32" t="s">
        <v>183</v>
      </c>
      <c r="B128" s="35" t="s">
        <v>152</v>
      </c>
      <c r="C128" s="67" t="s">
        <v>206</v>
      </c>
      <c r="D128" s="35" t="s">
        <v>191</v>
      </c>
      <c r="E128" s="36">
        <v>39507</v>
      </c>
      <c r="F128" s="37">
        <v>6200</v>
      </c>
      <c r="G128" s="35"/>
      <c r="H128" s="35"/>
      <c r="I128" s="37">
        <f t="shared" ref="I128:I130" si="342">F128-H128</f>
        <v>6200</v>
      </c>
      <c r="J128" s="35">
        <v>10</v>
      </c>
      <c r="K128" s="35">
        <f t="shared" ref="K128" si="343">J128*365</f>
        <v>3650</v>
      </c>
      <c r="L128" s="35">
        <f>IF(E128&lt;W$2,(W$2-E128),IF(E128&gt;=W$2,(X$2-E128)))</f>
        <v>2223</v>
      </c>
      <c r="M128" s="38">
        <f t="shared" ref="M128" si="344">IF(L128&gt;=K128,0,K128-L128)</f>
        <v>1427</v>
      </c>
      <c r="N128" s="35">
        <f>IF(E128&gt;=W$2,X$2-E128,X$2-W$2)+1</f>
        <v>365</v>
      </c>
      <c r="O128" s="39">
        <v>0.05</v>
      </c>
      <c r="P128" s="40">
        <f t="shared" si="337"/>
        <v>310</v>
      </c>
      <c r="Q128" s="41">
        <f t="shared" si="338"/>
        <v>0</v>
      </c>
      <c r="R128" s="37">
        <v>6200</v>
      </c>
      <c r="S128" s="37">
        <f t="shared" ref="S128" si="345">I128-R128</f>
        <v>0</v>
      </c>
      <c r="T128" s="38">
        <f t="shared" ref="T128" si="346">S128*Q128</f>
        <v>0</v>
      </c>
      <c r="U128" s="38">
        <f t="shared" ref="U128" si="347">IF(T128=0,0,(S128-T128))</f>
        <v>0</v>
      </c>
      <c r="V128" s="41">
        <v>1</v>
      </c>
    </row>
    <row r="129" spans="1:22" x14ac:dyDescent="0.25">
      <c r="A129" s="32" t="s">
        <v>183</v>
      </c>
      <c r="B129" s="35" t="s">
        <v>152</v>
      </c>
      <c r="C129" s="67" t="s">
        <v>206</v>
      </c>
      <c r="D129" s="35" t="s">
        <v>185</v>
      </c>
      <c r="E129" s="36">
        <v>39745</v>
      </c>
      <c r="F129" s="37">
        <v>5055</v>
      </c>
      <c r="G129" s="35"/>
      <c r="H129" s="35"/>
      <c r="I129" s="37">
        <f t="shared" si="342"/>
        <v>5055</v>
      </c>
      <c r="J129" s="35">
        <v>10</v>
      </c>
      <c r="K129" s="35">
        <f t="shared" ref="K129" si="348">J129*365</f>
        <v>3650</v>
      </c>
      <c r="L129" s="35">
        <f>IF(E129&lt;W$2,(W$2-E129),IF(E129&gt;=W$2,(X$2-E129)))</f>
        <v>1985</v>
      </c>
      <c r="M129" s="38">
        <f t="shared" ref="M129" si="349">IF(L129&gt;=K129,0,K129-L129)</f>
        <v>1665</v>
      </c>
      <c r="N129" s="35">
        <f>IF(E129&gt;=W$2,X$2-E129,X$2-W$2)+1</f>
        <v>365</v>
      </c>
      <c r="O129" s="39">
        <v>0.05</v>
      </c>
      <c r="P129" s="40">
        <f t="shared" ref="P129" si="350">F129*O129</f>
        <v>252.75</v>
      </c>
      <c r="Q129" s="41">
        <f t="shared" si="338"/>
        <v>0.38063632090261212</v>
      </c>
      <c r="R129" s="37">
        <v>2807.1846874066473</v>
      </c>
      <c r="S129" s="37">
        <f t="shared" ref="S129" si="351">I129-R129</f>
        <v>2247.8153125933527</v>
      </c>
      <c r="T129" s="38">
        <f t="shared" ref="T129" si="352">S129*Q129</f>
        <v>855.60015065408879</v>
      </c>
      <c r="U129" s="38">
        <f t="shared" ref="U129" si="353">IF(T129=0,0,(S129-T129))</f>
        <v>1392.2151619392639</v>
      </c>
      <c r="V129" s="41">
        <v>0.1391</v>
      </c>
    </row>
    <row r="130" spans="1:22" x14ac:dyDescent="0.25">
      <c r="A130" s="32" t="s">
        <v>183</v>
      </c>
      <c r="B130" s="35" t="s">
        <v>152</v>
      </c>
      <c r="C130" s="67" t="s">
        <v>206</v>
      </c>
      <c r="D130" s="35" t="s">
        <v>200</v>
      </c>
      <c r="E130" s="36">
        <v>41442</v>
      </c>
      <c r="F130" s="37">
        <v>9400</v>
      </c>
      <c r="G130" s="35"/>
      <c r="H130" s="35"/>
      <c r="I130" s="37">
        <f t="shared" si="342"/>
        <v>9400</v>
      </c>
      <c r="J130" s="35">
        <v>10</v>
      </c>
      <c r="K130" s="35">
        <f t="shared" ref="K130" si="354">J130*365</f>
        <v>3650</v>
      </c>
      <c r="L130" s="35">
        <f>IF(E130&lt;W$2,(W$2-E130),IF(E130&gt;=W$2,(X$2-E130)))</f>
        <v>288</v>
      </c>
      <c r="M130" s="38">
        <f t="shared" ref="M130" si="355">IF(L130&gt;=K130,0,K130-L130)</f>
        <v>3362</v>
      </c>
      <c r="N130" s="35">
        <f>IF(E130&gt;=W$2,X$2-E130,X$2-W$2)+1</f>
        <v>365</v>
      </c>
      <c r="O130" s="39">
        <v>0.05</v>
      </c>
      <c r="P130" s="40">
        <f t="shared" ref="P130" si="356">F130*O130</f>
        <v>470</v>
      </c>
      <c r="Q130" s="41">
        <f t="shared" si="338"/>
        <v>0.26846661342215639</v>
      </c>
      <c r="R130" s="37">
        <v>1031.810493150685</v>
      </c>
      <c r="S130" s="37">
        <f t="shared" ref="S130" si="357">I130-R130</f>
        <v>8368.1895068493141</v>
      </c>
      <c r="T130" s="38">
        <f t="shared" ref="T130" si="358">S130*Q130</f>
        <v>2246.5794973786601</v>
      </c>
      <c r="U130" s="38">
        <f t="shared" ref="U130" si="359">IF(T130=0,0,(S130-T130))</f>
        <v>6121.6100094706544</v>
      </c>
      <c r="V130" s="41">
        <v>0.1391</v>
      </c>
    </row>
    <row r="131" spans="1:22" ht="27.75" customHeight="1" x14ac:dyDescent="0.25">
      <c r="A131" s="55" t="s">
        <v>183</v>
      </c>
      <c r="B131" s="43" t="s">
        <v>152</v>
      </c>
      <c r="C131" s="44" t="str">
        <f>CONCATENATE("TOTAL OF" &amp; " ",C129)</f>
        <v>TOTAL OF MOBILE PHONE</v>
      </c>
      <c r="D131" s="43"/>
      <c r="E131" s="58"/>
      <c r="F131" s="47">
        <f>SUBTOTAL(9,F127:F130)</f>
        <v>23705</v>
      </c>
      <c r="G131" s="43"/>
      <c r="H131" s="43"/>
      <c r="I131" s="47">
        <f>SUBTOTAL(9,I127:I130)</f>
        <v>23705</v>
      </c>
      <c r="J131" s="43"/>
      <c r="K131" s="43"/>
      <c r="L131" s="43"/>
      <c r="M131" s="59"/>
      <c r="N131" s="43"/>
      <c r="O131" s="60"/>
      <c r="P131" s="47">
        <f>SUBTOTAL(9,P127:P130)</f>
        <v>1185.25</v>
      </c>
      <c r="Q131" s="72"/>
      <c r="R131" s="47">
        <f t="shared" ref="R131:U131" si="360">SUBTOTAL(9,R127:R130)</f>
        <v>13088.995180557333</v>
      </c>
      <c r="S131" s="47">
        <f t="shared" si="360"/>
        <v>10616.004819442667</v>
      </c>
      <c r="T131" s="47">
        <f t="shared" si="360"/>
        <v>3102.1796480327489</v>
      </c>
      <c r="U131" s="47">
        <f t="shared" si="360"/>
        <v>7513.8251714099188</v>
      </c>
      <c r="V131" s="72"/>
    </row>
    <row r="132" spans="1:22" x14ac:dyDescent="0.25">
      <c r="A132" s="32" t="s">
        <v>183</v>
      </c>
      <c r="B132" s="35" t="s">
        <v>164</v>
      </c>
      <c r="C132" s="67" t="s">
        <v>207</v>
      </c>
      <c r="D132" s="35" t="s">
        <v>199</v>
      </c>
      <c r="E132" s="36">
        <v>38496</v>
      </c>
      <c r="F132" s="37">
        <v>5200</v>
      </c>
      <c r="G132" s="35"/>
      <c r="H132" s="35"/>
      <c r="I132" s="37">
        <f t="shared" ref="I132" si="361">F132-H132</f>
        <v>5200</v>
      </c>
      <c r="J132" s="35">
        <v>3</v>
      </c>
      <c r="K132" s="35">
        <f t="shared" ref="K132" si="362">J132*365</f>
        <v>1095</v>
      </c>
      <c r="L132" s="35">
        <f>IF(E132&lt;W$2,(W$2-E132),IF(E132&gt;=W$2,(X$2-E132)))</f>
        <v>3234</v>
      </c>
      <c r="M132" s="35">
        <f t="shared" ref="M132" si="363">IF(L132&gt;=K132,0,K132-L132)</f>
        <v>0</v>
      </c>
      <c r="N132" s="35">
        <f>IF(E132&gt;=W$2,X$2-E132,X$2-W$2)+1</f>
        <v>365</v>
      </c>
      <c r="O132" s="39">
        <v>0.05</v>
      </c>
      <c r="P132" s="40">
        <f t="shared" ref="P132" si="364">F132*O132</f>
        <v>260</v>
      </c>
      <c r="Q132" s="41">
        <f t="shared" si="338"/>
        <v>0</v>
      </c>
      <c r="R132" s="37">
        <v>3817.4381326212219</v>
      </c>
      <c r="S132" s="37">
        <f>I132-R132</f>
        <v>1382.5618673787781</v>
      </c>
      <c r="T132" s="38">
        <f t="shared" ref="T132" si="365">S132*Q132</f>
        <v>0</v>
      </c>
      <c r="U132" s="38">
        <f t="shared" ref="U132" si="366">IF(T132=0,0,(S132-T132))</f>
        <v>0</v>
      </c>
      <c r="V132" s="41">
        <v>0.1391</v>
      </c>
    </row>
    <row r="133" spans="1:22" x14ac:dyDescent="0.25">
      <c r="A133" s="32" t="s">
        <v>183</v>
      </c>
      <c r="B133" s="35" t="s">
        <v>164</v>
      </c>
      <c r="C133" s="67" t="s">
        <v>207</v>
      </c>
      <c r="D133" s="35" t="s">
        <v>185</v>
      </c>
      <c r="E133" s="36">
        <v>39617</v>
      </c>
      <c r="F133" s="37">
        <v>8103</v>
      </c>
      <c r="G133" s="35"/>
      <c r="H133" s="35"/>
      <c r="I133" s="37">
        <f t="shared" ref="I133:I134" si="367">F133-H133</f>
        <v>8103</v>
      </c>
      <c r="J133" s="35">
        <v>3</v>
      </c>
      <c r="K133" s="35">
        <f t="shared" ref="K133" si="368">J133*365</f>
        <v>1095</v>
      </c>
      <c r="L133" s="35">
        <f>IF(E133&lt;W$2,(W$2-E133),IF(E133&gt;=W$2,(X$2-E133)))</f>
        <v>2113</v>
      </c>
      <c r="M133" s="35">
        <f t="shared" ref="M133" si="369">IF(L133&gt;=K133,0,K133-L133)</f>
        <v>0</v>
      </c>
      <c r="N133" s="35">
        <f>IF(E133&gt;=W$2,X$2-E133,X$2-W$2)+1</f>
        <v>365</v>
      </c>
      <c r="O133" s="39">
        <v>0.05</v>
      </c>
      <c r="P133" s="40">
        <f t="shared" ref="P133" si="370">F133*O133</f>
        <v>405.15000000000003</v>
      </c>
      <c r="Q133" s="41">
        <f t="shared" si="338"/>
        <v>0</v>
      </c>
      <c r="R133" s="37">
        <v>4684.5653329140232</v>
      </c>
      <c r="S133" s="37">
        <f>I133-R133</f>
        <v>3418.4346670859768</v>
      </c>
      <c r="T133" s="38">
        <f t="shared" ref="T133" si="371">S133*Q133</f>
        <v>0</v>
      </c>
      <c r="U133" s="38">
        <f t="shared" ref="U133" si="372">IF(T133=0,0,(S133-T133))</f>
        <v>0</v>
      </c>
      <c r="V133" s="41">
        <v>0.1391</v>
      </c>
    </row>
    <row r="134" spans="1:22" x14ac:dyDescent="0.25">
      <c r="A134" s="32" t="s">
        <v>183</v>
      </c>
      <c r="B134" s="35" t="s">
        <v>164</v>
      </c>
      <c r="C134" s="67" t="s">
        <v>207</v>
      </c>
      <c r="D134" s="35" t="s">
        <v>193</v>
      </c>
      <c r="E134" s="36">
        <v>40570</v>
      </c>
      <c r="F134" s="37">
        <v>2250</v>
      </c>
      <c r="G134" s="35"/>
      <c r="H134" s="35"/>
      <c r="I134" s="37">
        <f t="shared" si="367"/>
        <v>2250</v>
      </c>
      <c r="J134" s="35">
        <v>3</v>
      </c>
      <c r="K134" s="35">
        <f t="shared" ref="K134" si="373">J134*365</f>
        <v>1095</v>
      </c>
      <c r="L134" s="35">
        <f>IF(E134&lt;W$2,(W$2-E134),IF(E134&gt;=W$2,(X$2-E134)))</f>
        <v>1160</v>
      </c>
      <c r="M134" s="35">
        <f t="shared" ref="M134" si="374">IF(L134&gt;=K134,0,K134-L134)</f>
        <v>0</v>
      </c>
      <c r="N134" s="35">
        <f>IF(E134&gt;=W$2,X$2-E134,X$2-W$2)+1</f>
        <v>365</v>
      </c>
      <c r="O134" s="39">
        <v>0.05</v>
      </c>
      <c r="P134" s="40">
        <f t="shared" ref="P134" si="375">F134*O134</f>
        <v>112.5</v>
      </c>
      <c r="Q134" s="41">
        <f t="shared" si="338"/>
        <v>0</v>
      </c>
      <c r="R134" s="37">
        <v>2250</v>
      </c>
      <c r="S134" s="37">
        <f>I134-R134</f>
        <v>0</v>
      </c>
      <c r="T134" s="38">
        <f t="shared" ref="T134" si="376">S134*Q134</f>
        <v>0</v>
      </c>
      <c r="U134" s="38">
        <f t="shared" ref="U134" si="377">IF(T134=0,0,(S134-T134))</f>
        <v>0</v>
      </c>
      <c r="V134" s="41">
        <v>0.1391</v>
      </c>
    </row>
    <row r="135" spans="1:22" ht="30" x14ac:dyDescent="0.25">
      <c r="A135" s="55" t="s">
        <v>183</v>
      </c>
      <c r="B135" s="43" t="s">
        <v>164</v>
      </c>
      <c r="C135" s="44" t="str">
        <f>CONCATENATE("TOTAL OF" &amp; " ",C133)</f>
        <v>TOTAL OF PRINTER &amp; XEROX MECHINE</v>
      </c>
      <c r="D135" s="43"/>
      <c r="E135" s="58"/>
      <c r="F135" s="47">
        <f>SUBTOTAL(9,F132:F134)</f>
        <v>15553</v>
      </c>
      <c r="G135" s="43"/>
      <c r="H135" s="43"/>
      <c r="I135" s="47">
        <f>SUBTOTAL(9,I132:I134)</f>
        <v>15553</v>
      </c>
      <c r="J135" s="43"/>
      <c r="K135" s="43"/>
      <c r="L135" s="43"/>
      <c r="M135" s="59"/>
      <c r="N135" s="43"/>
      <c r="O135" s="60"/>
      <c r="P135" s="47">
        <f>SUBTOTAL(9,P132:P134)</f>
        <v>777.65000000000009</v>
      </c>
      <c r="Q135" s="72"/>
      <c r="R135" s="47">
        <f>SUBTOTAL(9,R132:R134)</f>
        <v>10752.003465535245</v>
      </c>
      <c r="S135" s="47">
        <f>SUBTOTAL(9,S132:S134)</f>
        <v>4800.9965344647553</v>
      </c>
      <c r="T135" s="47">
        <f t="shared" ref="T135:U135" si="378">SUBTOTAL(9,T132:T134)</f>
        <v>0</v>
      </c>
      <c r="U135" s="47">
        <f t="shared" si="378"/>
        <v>0</v>
      </c>
      <c r="V135" s="72"/>
    </row>
    <row r="136" spans="1:22" x14ac:dyDescent="0.25">
      <c r="A136" s="32" t="s">
        <v>183</v>
      </c>
      <c r="B136" s="35" t="s">
        <v>164</v>
      </c>
      <c r="C136" s="67" t="s">
        <v>208</v>
      </c>
      <c r="D136" s="35" t="s">
        <v>199</v>
      </c>
      <c r="E136" s="36">
        <v>38495</v>
      </c>
      <c r="F136" s="37">
        <v>13540</v>
      </c>
      <c r="G136" s="35"/>
      <c r="H136" s="35"/>
      <c r="I136" s="37">
        <f t="shared" ref="I136" si="379">F136-H136</f>
        <v>13540</v>
      </c>
      <c r="J136" s="35">
        <v>3</v>
      </c>
      <c r="K136" s="35">
        <f t="shared" ref="K136" si="380">J136*365</f>
        <v>1095</v>
      </c>
      <c r="L136" s="35">
        <f>IF(E136&lt;W$2,(W$2-E136),IF(E136&gt;=W$2,(X$2-E136)))</f>
        <v>3235</v>
      </c>
      <c r="M136" s="35">
        <f t="shared" ref="M136" si="381">IF(L136&gt;=K136,0,K136-L136)</f>
        <v>0</v>
      </c>
      <c r="N136" s="35">
        <f>IF(E136&gt;=W$2,X$2-E136,X$2-W$2)+1</f>
        <v>365</v>
      </c>
      <c r="O136" s="39">
        <v>0.05</v>
      </c>
      <c r="P136" s="40">
        <f t="shared" ref="P136" si="382">F136*O136</f>
        <v>677</v>
      </c>
      <c r="Q136" s="41">
        <f t="shared" si="338"/>
        <v>0</v>
      </c>
      <c r="R136" s="37">
        <v>13390</v>
      </c>
      <c r="S136" s="37">
        <f>I136-R136</f>
        <v>150</v>
      </c>
      <c r="T136" s="38">
        <f t="shared" ref="T136" si="383">S136*Q136</f>
        <v>0</v>
      </c>
      <c r="U136" s="38">
        <f t="shared" ref="U136" si="384">IF(T136=0,0,(S136-T136))</f>
        <v>0</v>
      </c>
      <c r="V136" s="41">
        <v>0.4</v>
      </c>
    </row>
    <row r="137" spans="1:22" ht="27.75" customHeight="1" x14ac:dyDescent="0.25">
      <c r="A137" s="55" t="s">
        <v>183</v>
      </c>
      <c r="B137" s="43" t="s">
        <v>164</v>
      </c>
      <c r="C137" s="44" t="str">
        <f>CONCATENATE("TOTAL OF" &amp; " ",C136)</f>
        <v>TOTAL OF TALLY SOFTWARE</v>
      </c>
      <c r="D137" s="43"/>
      <c r="E137" s="58"/>
      <c r="F137" s="47">
        <f>SUBTOTAL(9,F136:F136)</f>
        <v>13540</v>
      </c>
      <c r="G137" s="43"/>
      <c r="H137" s="43"/>
      <c r="I137" s="47">
        <f>SUBTOTAL(9,I136:I136)</f>
        <v>13540</v>
      </c>
      <c r="J137" s="43"/>
      <c r="K137" s="43"/>
      <c r="L137" s="43"/>
      <c r="M137" s="59"/>
      <c r="N137" s="43"/>
      <c r="O137" s="60"/>
      <c r="P137" s="47">
        <f>SUBTOTAL(9,P136:P136)</f>
        <v>677</v>
      </c>
      <c r="Q137" s="72"/>
      <c r="R137" s="47">
        <f>SUBTOTAL(9,R136:R136)</f>
        <v>13390</v>
      </c>
      <c r="S137" s="47">
        <f>SUBTOTAL(9,S136:S136)</f>
        <v>150</v>
      </c>
      <c r="T137" s="47">
        <f>SUBTOTAL(9,T136:T136)</f>
        <v>0</v>
      </c>
      <c r="U137" s="47">
        <f>SUBTOTAL(9,U136:U136)</f>
        <v>0</v>
      </c>
      <c r="V137" s="72"/>
    </row>
    <row r="138" spans="1:22" x14ac:dyDescent="0.25">
      <c r="A138" s="32" t="s">
        <v>209</v>
      </c>
      <c r="B138" s="35" t="s">
        <v>159</v>
      </c>
      <c r="C138" s="67" t="s">
        <v>210</v>
      </c>
      <c r="D138" s="35" t="s">
        <v>196</v>
      </c>
      <c r="E138" s="36">
        <v>41844</v>
      </c>
      <c r="F138" s="37">
        <v>30355.82</v>
      </c>
      <c r="G138" s="35"/>
      <c r="H138" s="35"/>
      <c r="I138" s="37">
        <f>F138-H138</f>
        <v>30355.82</v>
      </c>
      <c r="J138" s="35">
        <v>10</v>
      </c>
      <c r="K138" s="35">
        <f t="shared" ref="K138" si="385">J138*365</f>
        <v>3650</v>
      </c>
      <c r="L138" s="35">
        <f>IF(E138&lt;W$2,(W$2-E138),IF(E138&gt;=W$2,(X$2-E138)))</f>
        <v>250</v>
      </c>
      <c r="M138" s="35">
        <f t="shared" ref="M138" si="386">IF(L138&gt;=K138,0,K138-L138)</f>
        <v>3400</v>
      </c>
      <c r="N138" s="35">
        <f>IF(E138&gt;=W$2,X$2-E138,X$2-W$2)+1</f>
        <v>251</v>
      </c>
      <c r="O138" s="39">
        <v>0.05</v>
      </c>
      <c r="P138" s="40">
        <f t="shared" ref="P138" si="387">F138*O138</f>
        <v>1517.7910000000002</v>
      </c>
      <c r="Q138" s="41">
        <f t="shared" si="338"/>
        <v>0.19840800069355979</v>
      </c>
      <c r="R138" s="37">
        <v>0</v>
      </c>
      <c r="S138" s="37">
        <f>I138-R138</f>
        <v>30355.82</v>
      </c>
      <c r="T138" s="38">
        <f t="shared" ref="T138" si="388">S138*Q138</f>
        <v>6022.8375556135761</v>
      </c>
      <c r="U138" s="38">
        <f t="shared" ref="U138" si="389">IF(T138=0,0,(S138-T138))</f>
        <v>24332.982444386424</v>
      </c>
      <c r="V138" s="41">
        <v>0.25890000000000002</v>
      </c>
    </row>
    <row r="139" spans="1:22" ht="33" customHeight="1" x14ac:dyDescent="0.25">
      <c r="A139" s="55" t="s">
        <v>209</v>
      </c>
      <c r="B139" s="43" t="s">
        <v>159</v>
      </c>
      <c r="C139" s="44" t="str">
        <f>CONCATENATE("TOTAL OF" &amp; " ",C138)</f>
        <v>TOTAL OF 0679 KL 11/AK HONDA ACTIVA</v>
      </c>
      <c r="D139" s="43"/>
      <c r="E139" s="58"/>
      <c r="F139" s="47">
        <f>SUBTOTAL(9,F138:F138)</f>
        <v>30355.82</v>
      </c>
      <c r="G139" s="43"/>
      <c r="H139" s="43"/>
      <c r="I139" s="47">
        <f>SUBTOTAL(9,I138:I138)</f>
        <v>30355.82</v>
      </c>
      <c r="J139" s="43"/>
      <c r="K139" s="43"/>
      <c r="L139" s="43"/>
      <c r="M139" s="59"/>
      <c r="N139" s="43"/>
      <c r="O139" s="60"/>
      <c r="P139" s="47">
        <f>SUBTOTAL(9,P138:P138)</f>
        <v>1517.7910000000002</v>
      </c>
      <c r="Q139" s="72"/>
      <c r="R139" s="47">
        <f>SUBTOTAL(9,R138:R138)</f>
        <v>0</v>
      </c>
      <c r="S139" s="47">
        <f>SUBTOTAL(9,S138:S138)</f>
        <v>30355.82</v>
      </c>
      <c r="T139" s="47">
        <f t="shared" ref="T139:U139" si="390">SUBTOTAL(9,T138:T138)</f>
        <v>6022.8375556135761</v>
      </c>
      <c r="U139" s="47">
        <f t="shared" si="390"/>
        <v>24332.982444386424</v>
      </c>
      <c r="V139" s="72"/>
    </row>
    <row r="140" spans="1:22" x14ac:dyDescent="0.25">
      <c r="A140" s="32" t="s">
        <v>209</v>
      </c>
      <c r="B140" s="35" t="s">
        <v>152</v>
      </c>
      <c r="C140" s="67" t="s">
        <v>190</v>
      </c>
      <c r="D140" s="35" t="s">
        <v>187</v>
      </c>
      <c r="E140" s="36">
        <v>40236</v>
      </c>
      <c r="F140" s="37">
        <v>16900</v>
      </c>
      <c r="G140" s="35"/>
      <c r="H140" s="35"/>
      <c r="I140" s="37">
        <f t="shared" ref="I140:I141" si="391">F140-H140</f>
        <v>16900</v>
      </c>
      <c r="J140" s="35">
        <v>15</v>
      </c>
      <c r="K140" s="35">
        <f t="shared" ref="K140" si="392">J140*365</f>
        <v>5475</v>
      </c>
      <c r="L140" s="35">
        <f>IF(E140&lt;W$2,(W$2-E140),IF(E140&gt;=W$2,(X$2-E140)))</f>
        <v>1494</v>
      </c>
      <c r="M140" s="35">
        <f t="shared" ref="M140" si="393">IF(L140&gt;=K140,0,K140-L140)</f>
        <v>3981</v>
      </c>
      <c r="N140" s="35">
        <f>IF(E140&gt;=W$2,X$2-E140,X$2-W$2)+1</f>
        <v>365</v>
      </c>
      <c r="O140" s="39">
        <v>0.05</v>
      </c>
      <c r="P140" s="40">
        <f t="shared" ref="P140" si="394">F140*O140</f>
        <v>845</v>
      </c>
      <c r="Q140" s="41">
        <f t="shared" si="338"/>
        <v>0.18522699208703031</v>
      </c>
      <c r="R140" s="37">
        <v>9008.3694346132979</v>
      </c>
      <c r="S140" s="37">
        <f>I140-R140</f>
        <v>7891.6305653867021</v>
      </c>
      <c r="T140" s="38">
        <f t="shared" ref="T140" si="395">S140*Q140</f>
        <v>1461.7429922886492</v>
      </c>
      <c r="U140" s="38">
        <f t="shared" ref="U140" si="396">IF(T140=0,0,(S140-T140))</f>
        <v>6429.8875730980526</v>
      </c>
      <c r="V140" s="41">
        <v>0.1391</v>
      </c>
    </row>
    <row r="141" spans="1:22" x14ac:dyDescent="0.25">
      <c r="A141" s="32" t="s">
        <v>209</v>
      </c>
      <c r="B141" s="35" t="s">
        <v>152</v>
      </c>
      <c r="C141" s="67" t="s">
        <v>190</v>
      </c>
      <c r="D141" s="35" t="s">
        <v>187</v>
      </c>
      <c r="E141" s="36">
        <v>40236</v>
      </c>
      <c r="F141" s="37">
        <v>2350</v>
      </c>
      <c r="G141" s="35"/>
      <c r="H141" s="35"/>
      <c r="I141" s="37">
        <f t="shared" si="391"/>
        <v>2350</v>
      </c>
      <c r="J141" s="35">
        <v>15</v>
      </c>
      <c r="K141" s="35">
        <f t="shared" ref="K141" si="397">J141*365</f>
        <v>5475</v>
      </c>
      <c r="L141" s="35">
        <f>IF(E141&lt;W$2,(W$2-E141),IF(E141&gt;=W$2,(X$2-E141)))</f>
        <v>1494</v>
      </c>
      <c r="M141" s="35">
        <f t="shared" ref="M141" si="398">IF(L141&gt;=K141,0,K141-L141)</f>
        <v>3981</v>
      </c>
      <c r="N141" s="35">
        <f>IF(E141&gt;=W$2,X$2-E141,X$2-W$2)+1</f>
        <v>365</v>
      </c>
      <c r="O141" s="39">
        <v>0.05</v>
      </c>
      <c r="P141" s="40">
        <f t="shared" ref="P141" si="399">F141*O141</f>
        <v>117.5</v>
      </c>
      <c r="Q141" s="41">
        <f t="shared" si="338"/>
        <v>0.1963655298367224</v>
      </c>
      <c r="R141" s="37">
        <v>1074.883447179328</v>
      </c>
      <c r="S141" s="37">
        <f>I141-R141</f>
        <v>1275.116552820672</v>
      </c>
      <c r="T141" s="38">
        <f t="shared" ref="T141" si="400">S141*Q141</f>
        <v>250.38893749820627</v>
      </c>
      <c r="U141" s="38">
        <f t="shared" ref="U141" si="401">IF(T141=0,0,(S141-T141))</f>
        <v>1024.7276153224657</v>
      </c>
      <c r="V141" s="41">
        <v>0.1391</v>
      </c>
    </row>
    <row r="142" spans="1:22" x14ac:dyDescent="0.25">
      <c r="A142" s="32" t="s">
        <v>209</v>
      </c>
      <c r="B142" s="35" t="s">
        <v>152</v>
      </c>
      <c r="C142" s="67" t="s">
        <v>190</v>
      </c>
      <c r="D142" s="35" t="s">
        <v>193</v>
      </c>
      <c r="E142" s="36">
        <v>40610</v>
      </c>
      <c r="F142" s="37">
        <v>39450</v>
      </c>
      <c r="G142" s="35"/>
      <c r="H142" s="35"/>
      <c r="I142" s="37">
        <f t="shared" ref="I142" si="402">F142-H142</f>
        <v>39450</v>
      </c>
      <c r="J142" s="35">
        <v>15</v>
      </c>
      <c r="K142" s="35">
        <f t="shared" ref="K142" si="403">J142*365</f>
        <v>5475</v>
      </c>
      <c r="L142" s="35">
        <f>IF(E142&lt;W$2,(W$2-E142),IF(E142&gt;=W$2,(X$2-E142)))</f>
        <v>1120</v>
      </c>
      <c r="M142" s="35">
        <f t="shared" ref="M142" si="404">IF(L142&gt;=K142,0,K142-L142)</f>
        <v>4355</v>
      </c>
      <c r="N142" s="35">
        <f>IF(E142&gt;=W$2,X$2-E142,X$2-W$2)+1</f>
        <v>365</v>
      </c>
      <c r="O142" s="39">
        <v>0.05</v>
      </c>
      <c r="P142" s="40">
        <f t="shared" ref="P142" si="405">F142*O142</f>
        <v>1972.5</v>
      </c>
      <c r="Q142" s="41">
        <f t="shared" si="338"/>
        <v>0.19157361723861355</v>
      </c>
      <c r="R142" s="37">
        <v>14503.749476775498</v>
      </c>
      <c r="S142" s="37">
        <f>I142-R142</f>
        <v>24946.250523224502</v>
      </c>
      <c r="T142" s="38">
        <f t="shared" ref="T142" si="406">S142*Q142</f>
        <v>4779.0434492747736</v>
      </c>
      <c r="U142" s="38">
        <f t="shared" ref="U142" si="407">IF(T142=0,0,(S142-T142))</f>
        <v>20167.207073949729</v>
      </c>
      <c r="V142" s="41">
        <v>0.1391</v>
      </c>
    </row>
    <row r="143" spans="1:22" x14ac:dyDescent="0.25">
      <c r="A143" s="55" t="s">
        <v>209</v>
      </c>
      <c r="B143" s="43" t="s">
        <v>152</v>
      </c>
      <c r="C143" s="44" t="str">
        <f>CONCATENATE("TOTAL OF" &amp; " ",C142)</f>
        <v>TOTAL OF AIR CONDITIONER</v>
      </c>
      <c r="D143" s="43"/>
      <c r="E143" s="58"/>
      <c r="F143" s="47">
        <f>SUBTOTAL(9,F140:F142)</f>
        <v>58700</v>
      </c>
      <c r="G143" s="43"/>
      <c r="H143" s="43"/>
      <c r="I143" s="47">
        <f>SUBTOTAL(9,I140:I142)</f>
        <v>58700</v>
      </c>
      <c r="J143" s="43"/>
      <c r="K143" s="43"/>
      <c r="L143" s="43"/>
      <c r="M143" s="59"/>
      <c r="N143" s="43"/>
      <c r="O143" s="60"/>
      <c r="P143" s="47">
        <f>SUBTOTAL(9,P140:P142)</f>
        <v>2935</v>
      </c>
      <c r="Q143" s="72"/>
      <c r="R143" s="47">
        <f t="shared" ref="R143:U143" si="408">SUBTOTAL(9,R140:R142)</f>
        <v>24587.002358568123</v>
      </c>
      <c r="S143" s="47">
        <f t="shared" si="408"/>
        <v>34112.997641431881</v>
      </c>
      <c r="T143" s="47">
        <f t="shared" si="408"/>
        <v>6491.1753790616294</v>
      </c>
      <c r="U143" s="47">
        <f t="shared" si="408"/>
        <v>27621.822262370246</v>
      </c>
      <c r="V143" s="72"/>
    </row>
    <row r="144" spans="1:22" x14ac:dyDescent="0.25">
      <c r="A144" s="32" t="s">
        <v>209</v>
      </c>
      <c r="B144" s="35" t="s">
        <v>152</v>
      </c>
      <c r="C144" s="67" t="s">
        <v>211</v>
      </c>
      <c r="D144" s="35" t="s">
        <v>212</v>
      </c>
      <c r="E144" s="36">
        <v>37293</v>
      </c>
      <c r="F144" s="37">
        <v>1350</v>
      </c>
      <c r="G144" s="35"/>
      <c r="H144" s="35"/>
      <c r="I144" s="37">
        <f t="shared" ref="I144:I148" si="409">F144-H144</f>
        <v>1350</v>
      </c>
      <c r="J144" s="35">
        <v>3</v>
      </c>
      <c r="K144" s="35">
        <f t="shared" ref="K144:K148" si="410">J144*365</f>
        <v>1095</v>
      </c>
      <c r="L144" s="35">
        <f>IF(E144&lt;W$2,(W$2-E144),IF(E144&gt;=W$2,(X$2-E144)))</f>
        <v>4437</v>
      </c>
      <c r="M144" s="35">
        <f t="shared" ref="M144:M148" si="411">IF(L144&gt;=K144,0,K144-L144)</f>
        <v>0</v>
      </c>
      <c r="N144" s="35">
        <f>IF(E144&gt;=W$2,X$2-E144,X$2-W$2)+1</f>
        <v>365</v>
      </c>
      <c r="O144" s="39">
        <v>0.05</v>
      </c>
      <c r="P144" s="40">
        <f t="shared" ref="P144:P147" si="412">F144*O144</f>
        <v>67.5</v>
      </c>
      <c r="Q144" s="41">
        <f t="shared" si="338"/>
        <v>0</v>
      </c>
      <c r="R144" s="37">
        <v>1350</v>
      </c>
      <c r="S144" s="37">
        <f>I144-R144</f>
        <v>0</v>
      </c>
      <c r="T144" s="38">
        <f t="shared" ref="T144:T147" si="413">S144*Q144</f>
        <v>0</v>
      </c>
      <c r="U144" s="38">
        <f t="shared" ref="U144:U147" si="414">IF(T144=0,0,(S144-T144))</f>
        <v>0</v>
      </c>
      <c r="V144" s="41">
        <v>1</v>
      </c>
    </row>
    <row r="145" spans="1:22" x14ac:dyDescent="0.25">
      <c r="A145" s="32" t="s">
        <v>209</v>
      </c>
      <c r="B145" s="35" t="s">
        <v>152</v>
      </c>
      <c r="C145" s="67" t="s">
        <v>211</v>
      </c>
      <c r="D145" s="35" t="s">
        <v>212</v>
      </c>
      <c r="E145" s="36"/>
      <c r="F145" s="37"/>
      <c r="G145" s="35"/>
      <c r="H145" s="35"/>
      <c r="I145" s="37"/>
      <c r="J145" s="35"/>
      <c r="K145" s="35"/>
      <c r="L145" s="35"/>
      <c r="M145" s="35"/>
      <c r="N145" s="35"/>
      <c r="O145" s="39"/>
      <c r="P145" s="40"/>
      <c r="Q145" s="41"/>
      <c r="R145" s="37"/>
      <c r="S145" s="37"/>
      <c r="T145" s="38"/>
      <c r="U145" s="38"/>
      <c r="V145" s="41"/>
    </row>
    <row r="146" spans="1:22" x14ac:dyDescent="0.25">
      <c r="A146" s="55" t="s">
        <v>209</v>
      </c>
      <c r="B146" s="43" t="s">
        <v>152</v>
      </c>
      <c r="C146" s="44" t="str">
        <f>CONCATENATE("TOTAL OF" &amp; " ",C144)</f>
        <v>TOTAL OF EMERGENCY LAMP</v>
      </c>
      <c r="D146" s="43"/>
      <c r="E146" s="58"/>
      <c r="F146" s="47">
        <f>SUBTOTAL(9,F144:F144)</f>
        <v>1350</v>
      </c>
      <c r="G146" s="43"/>
      <c r="H146" s="43"/>
      <c r="I146" s="47">
        <f>SUBTOTAL(9,I144:I144)</f>
        <v>1350</v>
      </c>
      <c r="J146" s="43"/>
      <c r="K146" s="43"/>
      <c r="L146" s="43"/>
      <c r="M146" s="43"/>
      <c r="N146" s="43"/>
      <c r="O146" s="60"/>
      <c r="P146" s="47">
        <f>SUBTOTAL(9,P144:P144)</f>
        <v>67.5</v>
      </c>
      <c r="Q146" s="61"/>
      <c r="R146" s="47">
        <f>SUBTOTAL(9,R144:R144)</f>
        <v>1350</v>
      </c>
      <c r="S146" s="47">
        <f>SUBTOTAL(9,S144:S144)</f>
        <v>0</v>
      </c>
      <c r="T146" s="47">
        <f>SUBTOTAL(9,T144:T144)</f>
        <v>0</v>
      </c>
      <c r="U146" s="47">
        <f>SUBTOTAL(9,U144:U144)</f>
        <v>0</v>
      </c>
      <c r="V146" s="47"/>
    </row>
    <row r="147" spans="1:22" x14ac:dyDescent="0.25">
      <c r="A147" s="32" t="s">
        <v>209</v>
      </c>
      <c r="B147" s="35" t="s">
        <v>152</v>
      </c>
      <c r="C147" s="67" t="s">
        <v>213</v>
      </c>
      <c r="D147" s="35" t="s">
        <v>192</v>
      </c>
      <c r="E147" s="36">
        <v>40732</v>
      </c>
      <c r="F147" s="37">
        <v>16000</v>
      </c>
      <c r="G147" s="35"/>
      <c r="H147" s="35"/>
      <c r="I147" s="37">
        <f t="shared" si="409"/>
        <v>16000</v>
      </c>
      <c r="J147" s="35">
        <v>15</v>
      </c>
      <c r="K147" s="35">
        <f t="shared" si="410"/>
        <v>5475</v>
      </c>
      <c r="L147" s="38">
        <f>IF(E147&lt;W$2,(W$2-E147),IF(E147&gt;=W$2,(X$2-E147)))</f>
        <v>998</v>
      </c>
      <c r="M147" s="38">
        <f t="shared" si="411"/>
        <v>4477</v>
      </c>
      <c r="N147" s="35">
        <f>IF(E147&gt;=W$2,X$2-E147,X$2-W$2)+1</f>
        <v>365</v>
      </c>
      <c r="O147" s="39">
        <v>0.05</v>
      </c>
      <c r="P147" s="40">
        <f t="shared" si="412"/>
        <v>800</v>
      </c>
      <c r="Q147" s="41">
        <f t="shared" ref="Q147:Q148" si="415">IF(F147=R147,0,IF(M147&lt;=0,0,(1-((P147)/S147)^(1/M147*N147))))</f>
        <v>0.19008411254978907</v>
      </c>
      <c r="R147" s="37">
        <v>5379.5388812055107</v>
      </c>
      <c r="S147" s="37">
        <f t="shared" ref="S147" si="416">I147-R147</f>
        <v>10620.46111879449</v>
      </c>
      <c r="T147" s="38">
        <f t="shared" si="413"/>
        <v>2018.7809266355907</v>
      </c>
      <c r="U147" s="38">
        <f t="shared" si="414"/>
        <v>8601.6801921588994</v>
      </c>
      <c r="V147" s="41">
        <v>0.1391</v>
      </c>
    </row>
    <row r="148" spans="1:22" x14ac:dyDescent="0.25">
      <c r="A148" s="32" t="s">
        <v>209</v>
      </c>
      <c r="B148" s="35" t="s">
        <v>152</v>
      </c>
      <c r="C148" s="67" t="s">
        <v>213</v>
      </c>
      <c r="D148" s="35" t="s">
        <v>192</v>
      </c>
      <c r="E148" s="36">
        <v>40735</v>
      </c>
      <c r="F148" s="37">
        <v>1200</v>
      </c>
      <c r="G148" s="35"/>
      <c r="H148" s="35"/>
      <c r="I148" s="37">
        <f t="shared" si="409"/>
        <v>1200</v>
      </c>
      <c r="J148" s="35">
        <v>15</v>
      </c>
      <c r="K148" s="35">
        <f t="shared" si="410"/>
        <v>5475</v>
      </c>
      <c r="L148" s="35">
        <f>IF(E148&lt;W$2,(W$2-E148),IF(E148&gt;=W$2,(X$2-E148)))</f>
        <v>995</v>
      </c>
      <c r="M148" s="38">
        <f t="shared" si="411"/>
        <v>4480</v>
      </c>
      <c r="N148" s="35">
        <f>IF(E148&gt;=W$2,X$2-E148,X$2-W$2)+1</f>
        <v>365</v>
      </c>
      <c r="O148" s="39">
        <v>0.05</v>
      </c>
      <c r="P148" s="40">
        <f t="shared" ref="P148" si="417">F148*O148</f>
        <v>60</v>
      </c>
      <c r="Q148" s="41">
        <f t="shared" si="415"/>
        <v>0.19030027784993531</v>
      </c>
      <c r="R148" s="37">
        <v>399.46544596551456</v>
      </c>
      <c r="S148" s="37">
        <f t="shared" ref="S148" si="418">I148-R148</f>
        <v>800.53455403448538</v>
      </c>
      <c r="T148" s="38">
        <f t="shared" ref="T148" si="419">S148*Q148</f>
        <v>152.34194806123662</v>
      </c>
      <c r="U148" s="38">
        <f t="shared" ref="U148" si="420">IF(T148=0,0,(S148-T148))</f>
        <v>648.19260597324876</v>
      </c>
      <c r="V148" s="41">
        <v>0.1391</v>
      </c>
    </row>
    <row r="149" spans="1:22" x14ac:dyDescent="0.25">
      <c r="A149" s="55" t="s">
        <v>209</v>
      </c>
      <c r="B149" s="43" t="s">
        <v>152</v>
      </c>
      <c r="C149" s="44" t="str">
        <f>CONCATENATE("TOTAL OF" &amp; " ",C148)</f>
        <v>TOTAL OF CAMERA &amp; DVR</v>
      </c>
      <c r="D149" s="43"/>
      <c r="E149" s="58"/>
      <c r="F149" s="47">
        <f>SUBTOTAL(9,F147:F148)</f>
        <v>17200</v>
      </c>
      <c r="G149" s="43"/>
      <c r="H149" s="43"/>
      <c r="I149" s="47">
        <f>SUBTOTAL(9,I147:I148)</f>
        <v>17200</v>
      </c>
      <c r="J149" s="43"/>
      <c r="K149" s="43"/>
      <c r="L149" s="43"/>
      <c r="M149" s="59"/>
      <c r="N149" s="43"/>
      <c r="O149" s="60"/>
      <c r="P149" s="47">
        <f>SUBTOTAL(9,P147:P148)</f>
        <v>860</v>
      </c>
      <c r="Q149" s="72"/>
      <c r="R149" s="47">
        <f t="shared" ref="R149:U149" si="421">SUBTOTAL(9,R147:R148)</f>
        <v>5779.0043271710256</v>
      </c>
      <c r="S149" s="47">
        <f t="shared" si="421"/>
        <v>11420.995672828976</v>
      </c>
      <c r="T149" s="47">
        <f t="shared" si="421"/>
        <v>2171.1228746968272</v>
      </c>
      <c r="U149" s="47">
        <f t="shared" si="421"/>
        <v>9249.8727981321481</v>
      </c>
      <c r="V149" s="72"/>
    </row>
    <row r="150" spans="1:22" x14ac:dyDescent="0.25">
      <c r="A150" s="32" t="s">
        <v>209</v>
      </c>
      <c r="B150" s="35" t="s">
        <v>164</v>
      </c>
      <c r="C150" s="67" t="s">
        <v>198</v>
      </c>
      <c r="D150" s="35" t="s">
        <v>179</v>
      </c>
      <c r="E150" s="36">
        <v>38002</v>
      </c>
      <c r="F150" s="37">
        <v>42850</v>
      </c>
      <c r="G150" s="35"/>
      <c r="H150" s="35"/>
      <c r="I150" s="37">
        <f t="shared" ref="I150:I151" si="422">F150-H150</f>
        <v>42850</v>
      </c>
      <c r="J150" s="35">
        <v>3</v>
      </c>
      <c r="K150" s="35">
        <f t="shared" ref="K150" si="423">J150*365</f>
        <v>1095</v>
      </c>
      <c r="L150" s="35">
        <f>IF(E150&lt;W$2,(W$2-E150),IF(E150&gt;=W$2,(X$2-E150)))</f>
        <v>3728</v>
      </c>
      <c r="M150" s="35">
        <f t="shared" ref="M150" si="424">IF(L150&gt;=K150,0,K150-L150)</f>
        <v>0</v>
      </c>
      <c r="N150" s="35">
        <f>IF(E150&gt;=W$2,X$2-E150,X$2-W$2)+1</f>
        <v>365</v>
      </c>
      <c r="O150" s="39">
        <v>0.05</v>
      </c>
      <c r="P150" s="40">
        <f t="shared" ref="P150:P151" si="425">F150*O150</f>
        <v>2142.5</v>
      </c>
      <c r="Q150" s="41">
        <f t="shared" ref="Q150:Q153" si="426">IF(F150=R150,0,IF(M150&lt;=0,0,(1-((P150)/S150)^(1/M150*N150))))</f>
        <v>0</v>
      </c>
      <c r="R150" s="37">
        <v>19247.298684931509</v>
      </c>
      <c r="S150" s="37">
        <f>I150-R150</f>
        <v>23602.701315068491</v>
      </c>
      <c r="T150" s="38">
        <f t="shared" ref="T150:T161" si="427">IF(Q150=0,S150,S150*Q150)</f>
        <v>23602.701315068491</v>
      </c>
      <c r="U150" s="38">
        <f t="shared" ref="U150" si="428">IF(T150=0,0,(S150-T150))</f>
        <v>0</v>
      </c>
      <c r="V150" s="41">
        <v>0.4</v>
      </c>
    </row>
    <row r="151" spans="1:22" x14ac:dyDescent="0.25">
      <c r="A151" s="32" t="s">
        <v>209</v>
      </c>
      <c r="B151" s="35" t="s">
        <v>164</v>
      </c>
      <c r="C151" s="67" t="s">
        <v>198</v>
      </c>
      <c r="D151" s="35"/>
      <c r="E151" s="36"/>
      <c r="F151" s="37"/>
      <c r="G151" s="35"/>
      <c r="H151" s="35">
        <v>23602.7</v>
      </c>
      <c r="I151" s="37">
        <f t="shared" si="422"/>
        <v>-23602.7</v>
      </c>
      <c r="J151" s="35"/>
      <c r="K151" s="35"/>
      <c r="L151" s="35"/>
      <c r="M151" s="38"/>
      <c r="N151" s="35"/>
      <c r="O151" s="39"/>
      <c r="P151" s="40">
        <f t="shared" si="425"/>
        <v>0</v>
      </c>
      <c r="Q151" s="41">
        <f t="shared" si="426"/>
        <v>0</v>
      </c>
      <c r="R151" s="37">
        <v>0</v>
      </c>
      <c r="S151" s="37">
        <f>I151-R151</f>
        <v>-23602.7</v>
      </c>
      <c r="T151" s="38">
        <f t="shared" si="427"/>
        <v>-23602.7</v>
      </c>
      <c r="U151" s="40"/>
      <c r="V151" s="40"/>
    </row>
    <row r="152" spans="1:22" x14ac:dyDescent="0.25">
      <c r="A152" s="32" t="s">
        <v>209</v>
      </c>
      <c r="B152" s="35" t="s">
        <v>164</v>
      </c>
      <c r="C152" s="67" t="s">
        <v>198</v>
      </c>
      <c r="D152" s="35" t="s">
        <v>191</v>
      </c>
      <c r="E152" s="36">
        <v>39419</v>
      </c>
      <c r="F152" s="37">
        <v>102750</v>
      </c>
      <c r="G152" s="35"/>
      <c r="H152" s="35"/>
      <c r="I152" s="37">
        <f t="shared" ref="I152" si="429">F152-H152</f>
        <v>102750</v>
      </c>
      <c r="J152" s="35">
        <v>3</v>
      </c>
      <c r="K152" s="35">
        <f t="shared" ref="K152" si="430">J152*365</f>
        <v>1095</v>
      </c>
      <c r="L152" s="35">
        <f>IF(E152&lt;W$2,(W$2-E152),IF(E152&gt;=W$2,(X$2-E152)))</f>
        <v>2311</v>
      </c>
      <c r="M152" s="35">
        <f t="shared" ref="M152" si="431">IF(L152&gt;=K152,0,K152-L152)</f>
        <v>0</v>
      </c>
      <c r="N152" s="35">
        <f>IF(E152&gt;=W$2,X$2-E152,X$2-W$2)+1</f>
        <v>365</v>
      </c>
      <c r="O152" s="39">
        <v>0.05</v>
      </c>
      <c r="P152" s="40">
        <f t="shared" ref="P152" si="432">F152*O152</f>
        <v>5137.5</v>
      </c>
      <c r="Q152" s="41">
        <f t="shared" si="426"/>
        <v>0</v>
      </c>
      <c r="R152" s="37">
        <v>98992.68</v>
      </c>
      <c r="S152" s="37">
        <f>I152-R152</f>
        <v>3757.320000000007</v>
      </c>
      <c r="T152" s="38">
        <f t="shared" si="427"/>
        <v>3757.320000000007</v>
      </c>
      <c r="U152" s="38">
        <f t="shared" ref="U152" si="433">IF(T152=0,0,(S152-T152))</f>
        <v>0</v>
      </c>
      <c r="V152" s="41">
        <v>0.4</v>
      </c>
    </row>
    <row r="153" spans="1:22" x14ac:dyDescent="0.25">
      <c r="A153" s="32" t="s">
        <v>209</v>
      </c>
      <c r="B153" s="35" t="s">
        <v>164</v>
      </c>
      <c r="C153" s="67" t="s">
        <v>198</v>
      </c>
      <c r="D153" s="35" t="s">
        <v>189</v>
      </c>
      <c r="E153" s="36">
        <v>41267</v>
      </c>
      <c r="F153" s="37">
        <v>51100</v>
      </c>
      <c r="G153" s="35"/>
      <c r="H153" s="35"/>
      <c r="I153" s="37">
        <f t="shared" ref="I153" si="434">F153-H153</f>
        <v>51100</v>
      </c>
      <c r="J153" s="35">
        <v>3</v>
      </c>
      <c r="K153" s="35">
        <f t="shared" ref="K153" si="435">J153*365</f>
        <v>1095</v>
      </c>
      <c r="L153" s="35">
        <f>IF(E153&lt;W$2,(W$2-E153),IF(E153&gt;=W$2,(X$2-E153)))</f>
        <v>463</v>
      </c>
      <c r="M153" s="35">
        <f t="shared" ref="M153" si="436">IF(L153&gt;=K153,0,K153-L153)</f>
        <v>632</v>
      </c>
      <c r="N153" s="35">
        <f>IF(E153&gt;=W$2,X$2-E153,X$2-W$2)+1</f>
        <v>365</v>
      </c>
      <c r="O153" s="39">
        <v>0.05</v>
      </c>
      <c r="P153" s="40">
        <f t="shared" ref="P153" si="437">F153*O153</f>
        <v>2555</v>
      </c>
      <c r="Q153" s="41">
        <f t="shared" si="426"/>
        <v>0.74091206996109737</v>
      </c>
      <c r="R153" s="37">
        <v>24614.32</v>
      </c>
      <c r="S153" s="37">
        <f>I153-R153</f>
        <v>26485.68</v>
      </c>
      <c r="T153" s="38">
        <f t="shared" si="427"/>
        <v>19623.559993127237</v>
      </c>
      <c r="U153" s="38">
        <f t="shared" ref="U153" si="438">IF(T153=0,0,(S153-T153))</f>
        <v>6862.120006872763</v>
      </c>
      <c r="V153" s="41">
        <v>0.4</v>
      </c>
    </row>
    <row r="154" spans="1:22" ht="29.25" customHeight="1" x14ac:dyDescent="0.25">
      <c r="A154" s="55" t="s">
        <v>209</v>
      </c>
      <c r="B154" s="43" t="s">
        <v>164</v>
      </c>
      <c r="C154" s="44" t="str">
        <f>CONCATENATE("TOTAL OF" &amp; " ",C153)</f>
        <v>TOTAL OF COMPUTER</v>
      </c>
      <c r="D154" s="43"/>
      <c r="E154" s="58"/>
      <c r="F154" s="47">
        <f>SUBTOTAL(9,F150:F153)</f>
        <v>196700</v>
      </c>
      <c r="G154" s="43"/>
      <c r="H154" s="47">
        <f>SUBTOTAL(9,H150:H153)</f>
        <v>23602.7</v>
      </c>
      <c r="I154" s="47">
        <f>SUBTOTAL(9,I150:I153)</f>
        <v>173097.3</v>
      </c>
      <c r="J154" s="43"/>
      <c r="K154" s="43"/>
      <c r="L154" s="43"/>
      <c r="M154" s="59"/>
      <c r="N154" s="43"/>
      <c r="O154" s="60"/>
      <c r="P154" s="47">
        <f>SUBTOTAL(9,P150:P153)</f>
        <v>9835</v>
      </c>
      <c r="Q154" s="72"/>
      <c r="R154" s="47">
        <f>SUBTOTAL(9,R150:R153)</f>
        <v>142854.29868493151</v>
      </c>
      <c r="S154" s="47">
        <f t="shared" ref="S154:U154" si="439">SUBTOTAL(9,S150:S153)</f>
        <v>30243.001315068497</v>
      </c>
      <c r="T154" s="47">
        <f t="shared" si="439"/>
        <v>23380.881308195734</v>
      </c>
      <c r="U154" s="47">
        <f t="shared" si="439"/>
        <v>6862.120006872763</v>
      </c>
      <c r="V154" s="72"/>
    </row>
    <row r="155" spans="1:22" x14ac:dyDescent="0.25">
      <c r="A155" s="32" t="s">
        <v>209</v>
      </c>
      <c r="B155" s="35" t="s">
        <v>152</v>
      </c>
      <c r="C155" s="73" t="s">
        <v>214</v>
      </c>
      <c r="D155" s="35" t="s">
        <v>189</v>
      </c>
      <c r="E155" s="36">
        <v>41345</v>
      </c>
      <c r="F155" s="37">
        <v>14350</v>
      </c>
      <c r="G155" s="35"/>
      <c r="H155" s="35"/>
      <c r="I155" s="37">
        <f t="shared" ref="I155:I158" si="440">F155-H155</f>
        <v>14350</v>
      </c>
      <c r="J155" s="35">
        <v>15</v>
      </c>
      <c r="K155" s="35">
        <f t="shared" ref="K155:K158" si="441">J155*365</f>
        <v>5475</v>
      </c>
      <c r="L155" s="38">
        <f>IF(E155&lt;W$2,(W$2-E155),IF(E155&gt;=W$2,(X$2-E155)))</f>
        <v>385</v>
      </c>
      <c r="M155" s="38">
        <f t="shared" ref="M155:M158" si="442">IF(L155&gt;=K155,0,K155-L155)</f>
        <v>5090</v>
      </c>
      <c r="N155" s="35">
        <f>IF(E155&gt;=W$2,X$2-E155,X$2-W$2)+1</f>
        <v>365</v>
      </c>
      <c r="O155" s="39">
        <v>0.05</v>
      </c>
      <c r="P155" s="40">
        <f t="shared" ref="P155:P158" si="443">F155*O155</f>
        <v>717.5</v>
      </c>
      <c r="Q155" s="41">
        <f t="shared" ref="Q155:Q161" si="444">IF(F155=R155,0,IF(M155&lt;=0,0,(1-((P155)/S155)^(1/M155*N155))))</f>
        <v>0.18454048331972339</v>
      </c>
      <c r="R155" s="37">
        <v>2009.4769835027398</v>
      </c>
      <c r="S155" s="37">
        <f t="shared" ref="S155:S158" si="445">I155-R155</f>
        <v>12340.52301649726</v>
      </c>
      <c r="T155" s="38">
        <f t="shared" si="427"/>
        <v>2277.3260818825752</v>
      </c>
      <c r="U155" s="37">
        <f t="shared" ref="U155:U158" si="446">IF(T155=0,0,(S155-T155))</f>
        <v>10063.196934614685</v>
      </c>
      <c r="V155" s="41">
        <v>0.1391</v>
      </c>
    </row>
    <row r="156" spans="1:22" x14ac:dyDescent="0.25">
      <c r="A156" s="32" t="s">
        <v>209</v>
      </c>
      <c r="B156" s="35" t="s">
        <v>152</v>
      </c>
      <c r="C156" s="73" t="s">
        <v>214</v>
      </c>
      <c r="D156" s="35" t="s">
        <v>189</v>
      </c>
      <c r="E156" s="36">
        <v>41363</v>
      </c>
      <c r="F156" s="37">
        <v>916</v>
      </c>
      <c r="G156" s="35"/>
      <c r="H156" s="35"/>
      <c r="I156" s="37">
        <f t="shared" si="440"/>
        <v>916</v>
      </c>
      <c r="J156" s="35">
        <v>15</v>
      </c>
      <c r="K156" s="35">
        <f t="shared" si="441"/>
        <v>5475</v>
      </c>
      <c r="L156" s="38">
        <f>IF(E156&lt;W$2,(W$2-E156),IF(E156&gt;=W$2,(X$2-E156)))</f>
        <v>367</v>
      </c>
      <c r="M156" s="38">
        <f t="shared" si="442"/>
        <v>5108</v>
      </c>
      <c r="N156" s="35">
        <f>IF(E156&gt;=W$2,X$2-E156,X$2-W$2)+1</f>
        <v>365</v>
      </c>
      <c r="O156" s="39">
        <v>0.05</v>
      </c>
      <c r="P156" s="40">
        <f t="shared" si="443"/>
        <v>45.800000000000004</v>
      </c>
      <c r="Q156" s="41">
        <f t="shared" si="444"/>
        <v>0.18399506943290356</v>
      </c>
      <c r="R156" s="37">
        <v>127.7161262740822</v>
      </c>
      <c r="S156" s="37">
        <f t="shared" si="445"/>
        <v>788.28387372591783</v>
      </c>
      <c r="T156" s="38">
        <f t="shared" si="427"/>
        <v>145.04034607903844</v>
      </c>
      <c r="U156" s="37">
        <f t="shared" si="446"/>
        <v>643.24352764687933</v>
      </c>
      <c r="V156" s="41">
        <v>0.1391</v>
      </c>
    </row>
    <row r="157" spans="1:22" x14ac:dyDescent="0.25">
      <c r="A157" s="32" t="s">
        <v>209</v>
      </c>
      <c r="B157" s="35" t="s">
        <v>152</v>
      </c>
      <c r="C157" s="73" t="s">
        <v>214</v>
      </c>
      <c r="D157" s="35" t="s">
        <v>189</v>
      </c>
      <c r="E157" s="36">
        <v>41363</v>
      </c>
      <c r="F157" s="37">
        <v>5000</v>
      </c>
      <c r="G157" s="35"/>
      <c r="H157" s="35"/>
      <c r="I157" s="37">
        <f t="shared" si="440"/>
        <v>5000</v>
      </c>
      <c r="J157" s="35">
        <v>15</v>
      </c>
      <c r="K157" s="35">
        <f t="shared" si="441"/>
        <v>5475</v>
      </c>
      <c r="L157" s="38">
        <f>IF(E157&lt;W$2,(W$2-E157),IF(E157&gt;=W$2,(X$2-E157)))</f>
        <v>367</v>
      </c>
      <c r="M157" s="38">
        <f t="shared" si="442"/>
        <v>5108</v>
      </c>
      <c r="N157" s="35">
        <f>IF(E157&gt;=W$2,X$2-E157,X$2-W$2)+1</f>
        <v>365</v>
      </c>
      <c r="O157" s="39">
        <v>0.05</v>
      </c>
      <c r="P157" s="40">
        <f t="shared" si="443"/>
        <v>250</v>
      </c>
      <c r="Q157" s="41">
        <f t="shared" si="444"/>
        <v>0.18399506943290356</v>
      </c>
      <c r="R157" s="37">
        <v>697.14042726027401</v>
      </c>
      <c r="S157" s="37">
        <f t="shared" si="445"/>
        <v>4302.859572739726</v>
      </c>
      <c r="T157" s="38">
        <f t="shared" si="427"/>
        <v>791.70494584627966</v>
      </c>
      <c r="U157" s="37">
        <f t="shared" si="446"/>
        <v>3511.1546268934462</v>
      </c>
      <c r="V157" s="41">
        <v>0.1391</v>
      </c>
    </row>
    <row r="158" spans="1:22" x14ac:dyDescent="0.25">
      <c r="A158" s="32" t="s">
        <v>209</v>
      </c>
      <c r="B158" s="35" t="s">
        <v>152</v>
      </c>
      <c r="C158" s="73" t="s">
        <v>214</v>
      </c>
      <c r="D158" s="35" t="s">
        <v>189</v>
      </c>
      <c r="E158" s="36">
        <v>41363</v>
      </c>
      <c r="F158" s="37">
        <v>5750</v>
      </c>
      <c r="G158" s="35"/>
      <c r="H158" s="35"/>
      <c r="I158" s="37">
        <f t="shared" si="440"/>
        <v>5750</v>
      </c>
      <c r="J158" s="35">
        <v>15</v>
      </c>
      <c r="K158" s="35">
        <f t="shared" si="441"/>
        <v>5475</v>
      </c>
      <c r="L158" s="38">
        <f>IF(E158&lt;W$2,(W$2-E158),IF(E158&gt;=W$2,(X$2-E158)))</f>
        <v>367</v>
      </c>
      <c r="M158" s="38">
        <f t="shared" si="442"/>
        <v>5108</v>
      </c>
      <c r="N158" s="35">
        <f>IF(E158&gt;=W$2,X$2-E158,X$2-W$2)+1</f>
        <v>365</v>
      </c>
      <c r="O158" s="39">
        <v>0.05</v>
      </c>
      <c r="P158" s="40">
        <f t="shared" si="443"/>
        <v>287.5</v>
      </c>
      <c r="Q158" s="41">
        <f t="shared" si="444"/>
        <v>0.18399565861209366</v>
      </c>
      <c r="R158" s="37">
        <v>801.66149134931516</v>
      </c>
      <c r="S158" s="37">
        <f t="shared" si="445"/>
        <v>4948.3385086506851</v>
      </c>
      <c r="T158" s="38">
        <f t="shared" si="427"/>
        <v>910.47280293476808</v>
      </c>
      <c r="U158" s="37">
        <f t="shared" si="446"/>
        <v>4037.8657057159171</v>
      </c>
      <c r="V158" s="41">
        <v>0.1391</v>
      </c>
    </row>
    <row r="159" spans="1:22" ht="30" x14ac:dyDescent="0.25">
      <c r="A159" s="55" t="s">
        <v>209</v>
      </c>
      <c r="B159" s="43" t="s">
        <v>152</v>
      </c>
      <c r="C159" s="44" t="str">
        <f>CONCATENATE("TOTAL OF" &amp; " ",C158)</f>
        <v>TOTAL OF ELECTRICAL INSTALLATION</v>
      </c>
      <c r="D159" s="43"/>
      <c r="E159" s="58"/>
      <c r="F159" s="47">
        <f>SUBTOTAL(9,F155:F158)</f>
        <v>26016</v>
      </c>
      <c r="G159" s="43"/>
      <c r="H159" s="43"/>
      <c r="I159" s="47">
        <f>SUBTOTAL(9,I155:I158)</f>
        <v>26016</v>
      </c>
      <c r="J159" s="43"/>
      <c r="K159" s="43"/>
      <c r="L159" s="43"/>
      <c r="M159" s="59"/>
      <c r="N159" s="43"/>
      <c r="O159" s="60"/>
      <c r="P159" s="47">
        <f>SUBTOTAL(9,P155:P158)</f>
        <v>1300.8</v>
      </c>
      <c r="Q159" s="47"/>
      <c r="R159" s="47">
        <f>SUBTOTAL(9,R155:R158)</f>
        <v>3635.9950283864109</v>
      </c>
      <c r="S159" s="47">
        <f>SUBTOTAL(9,S155:S158)</f>
        <v>22380.004971613587</v>
      </c>
      <c r="T159" s="47">
        <f>SUBTOTAL(9,T155:T158)</f>
        <v>4124.5441767426619</v>
      </c>
      <c r="U159" s="47">
        <f>SUBTOTAL(9,U155:U158)</f>
        <v>18255.460794870927</v>
      </c>
      <c r="V159" s="72"/>
    </row>
    <row r="160" spans="1:22" x14ac:dyDescent="0.25">
      <c r="A160" s="32" t="s">
        <v>209</v>
      </c>
      <c r="B160" s="35" t="s">
        <v>152</v>
      </c>
      <c r="C160" s="67" t="s">
        <v>215</v>
      </c>
      <c r="D160" s="35" t="s">
        <v>216</v>
      </c>
      <c r="E160" s="36">
        <v>35791</v>
      </c>
      <c r="F160" s="71">
        <v>2600</v>
      </c>
      <c r="G160" s="35"/>
      <c r="H160" s="35"/>
      <c r="I160" s="37">
        <f t="shared" ref="I160" si="447">F160-H160</f>
        <v>2600</v>
      </c>
      <c r="J160" s="35">
        <v>15</v>
      </c>
      <c r="K160" s="35">
        <f t="shared" ref="K160" si="448">J160*365</f>
        <v>5475</v>
      </c>
      <c r="L160" s="38">
        <f>IF(E160&lt;W$2,(W$2-E160),IF(E160&gt;=W$2,(X$2-E160)))</f>
        <v>5939</v>
      </c>
      <c r="M160" s="38">
        <f t="shared" ref="M160" si="449">IF(L160&gt;=K160,0,K160-L160)</f>
        <v>0</v>
      </c>
      <c r="N160" s="35">
        <f>IF(E160&gt;=W$2,X$2-E160,X$2-W$2)+1</f>
        <v>365</v>
      </c>
      <c r="O160" s="39">
        <v>0.05</v>
      </c>
      <c r="P160" s="40">
        <f t="shared" ref="P160" si="450">F160*O160</f>
        <v>130</v>
      </c>
      <c r="Q160" s="41">
        <f t="shared" si="444"/>
        <v>0</v>
      </c>
      <c r="R160" s="37">
        <v>2600</v>
      </c>
      <c r="S160" s="37">
        <f t="shared" ref="S160" si="451">I160-R160</f>
        <v>0</v>
      </c>
      <c r="T160" s="38">
        <f t="shared" si="427"/>
        <v>0</v>
      </c>
      <c r="U160" s="37">
        <f t="shared" ref="U160" si="452">IF(T160=0,0,(S160-T160))</f>
        <v>0</v>
      </c>
      <c r="V160" s="41">
        <v>1</v>
      </c>
    </row>
    <row r="161" spans="1:22" x14ac:dyDescent="0.25">
      <c r="A161" s="32" t="s">
        <v>209</v>
      </c>
      <c r="B161" s="35" t="s">
        <v>152</v>
      </c>
      <c r="C161" s="67" t="s">
        <v>215</v>
      </c>
      <c r="D161" s="35" t="s">
        <v>187</v>
      </c>
      <c r="E161" s="36">
        <v>40245</v>
      </c>
      <c r="F161" s="37">
        <v>1250</v>
      </c>
      <c r="G161" s="35"/>
      <c r="H161" s="35"/>
      <c r="I161" s="37">
        <f t="shared" ref="I161" si="453">F161-H161</f>
        <v>1250</v>
      </c>
      <c r="J161" s="35">
        <v>15</v>
      </c>
      <c r="K161" s="35">
        <f t="shared" ref="K161" si="454">J161*365</f>
        <v>5475</v>
      </c>
      <c r="L161" s="38">
        <f>IF(E161&lt;W$2,(W$2-E161),IF(E161&gt;=W$2,(X$2-E161)))</f>
        <v>1485</v>
      </c>
      <c r="M161" s="38">
        <f t="shared" ref="M161" si="455">IF(L161&gt;=K161,0,K161-L161)</f>
        <v>3990</v>
      </c>
      <c r="N161" s="35">
        <f>IF(E161&gt;=W$2,X$2-E161,X$2-W$2)+1</f>
        <v>365</v>
      </c>
      <c r="O161" s="39">
        <v>0.05</v>
      </c>
      <c r="P161" s="40">
        <f t="shared" ref="P161" si="456">F161*O161</f>
        <v>62.5</v>
      </c>
      <c r="Q161" s="41">
        <f t="shared" si="444"/>
        <v>0</v>
      </c>
      <c r="R161" s="37">
        <v>1250</v>
      </c>
      <c r="S161" s="37">
        <f t="shared" ref="S161" si="457">I161-R161</f>
        <v>0</v>
      </c>
      <c r="T161" s="38">
        <f t="shared" si="427"/>
        <v>0</v>
      </c>
      <c r="U161" s="37">
        <f t="shared" ref="U161" si="458">IF(T161=0,0,(S161-T161))</f>
        <v>0</v>
      </c>
      <c r="V161" s="41">
        <v>1</v>
      </c>
    </row>
    <row r="162" spans="1:22" ht="31.5" customHeight="1" x14ac:dyDescent="0.25">
      <c r="A162" s="55" t="s">
        <v>209</v>
      </c>
      <c r="B162" s="43" t="s">
        <v>152</v>
      </c>
      <c r="C162" s="44" t="str">
        <f>CONCATENATE("TOTAL OF" &amp; " ",C161)</f>
        <v>TOTAL OF FAN</v>
      </c>
      <c r="D162" s="43"/>
      <c r="E162" s="58"/>
      <c r="F162" s="47">
        <f>SUBTOTAL(9,F160:F161)</f>
        <v>3850</v>
      </c>
      <c r="G162" s="43"/>
      <c r="H162" s="43"/>
      <c r="I162" s="47">
        <f>SUBTOTAL(9,I160:I161)</f>
        <v>3850</v>
      </c>
      <c r="J162" s="43"/>
      <c r="K162" s="43"/>
      <c r="L162" s="43"/>
      <c r="M162" s="59"/>
      <c r="N162" s="43"/>
      <c r="O162" s="60"/>
      <c r="P162" s="47">
        <f>SUBTOTAL(9,P160:P161)</f>
        <v>192.5</v>
      </c>
      <c r="Q162" s="72"/>
      <c r="R162" s="47">
        <f t="shared" ref="R162:U162" si="459">SUBTOTAL(9,R160:R161)</f>
        <v>3850</v>
      </c>
      <c r="S162" s="47">
        <f t="shared" si="459"/>
        <v>0</v>
      </c>
      <c r="T162" s="47">
        <f t="shared" si="459"/>
        <v>0</v>
      </c>
      <c r="U162" s="47">
        <f t="shared" si="459"/>
        <v>0</v>
      </c>
      <c r="V162" s="72"/>
    </row>
    <row r="163" spans="1:22" x14ac:dyDescent="0.25">
      <c r="A163" s="32" t="s">
        <v>209</v>
      </c>
      <c r="B163" s="35" t="s">
        <v>152</v>
      </c>
      <c r="C163" s="67" t="s">
        <v>217</v>
      </c>
      <c r="D163" s="35" t="s">
        <v>191</v>
      </c>
      <c r="E163" s="36">
        <v>39401</v>
      </c>
      <c r="F163" s="37">
        <v>16350</v>
      </c>
      <c r="G163" s="35"/>
      <c r="H163" s="35"/>
      <c r="I163" s="37">
        <f t="shared" ref="I163" si="460">F163-H163</f>
        <v>16350</v>
      </c>
      <c r="J163" s="35">
        <v>15</v>
      </c>
      <c r="K163" s="35">
        <f t="shared" ref="K163" si="461">J163*365</f>
        <v>5475</v>
      </c>
      <c r="L163" s="38">
        <f>IF(E163&lt;W$2,(W$2-E163),IF(E163&gt;=W$2,(X$2-E163)))</f>
        <v>2329</v>
      </c>
      <c r="M163" s="38">
        <f t="shared" ref="M163" si="462">IF(L163&gt;=K163,0,K163-L163)</f>
        <v>3146</v>
      </c>
      <c r="N163" s="35">
        <f>IF(E163&gt;=W$2,X$2-E163,X$2-W$2)+1</f>
        <v>365</v>
      </c>
      <c r="O163" s="39">
        <v>0.05</v>
      </c>
      <c r="P163" s="40">
        <f t="shared" ref="P163" si="463">F163*O163</f>
        <v>817.5</v>
      </c>
      <c r="Q163" s="41">
        <f t="shared" ref="Q163" si="464">IF(F163=R163,0,IF(M163&lt;=0,0,(1-((P163)/S163)^(1/M163*N163))))</f>
        <v>0.21117760788371198</v>
      </c>
      <c r="R163" s="37">
        <v>10034</v>
      </c>
      <c r="S163" s="37">
        <f t="shared" ref="S163" si="465">I163-R163</f>
        <v>6316</v>
      </c>
      <c r="T163" s="37">
        <f t="shared" ref="T163" si="466">S163*Q163</f>
        <v>1333.797771393525</v>
      </c>
      <c r="U163" s="37">
        <f t="shared" ref="U163" si="467">IF(T163=0,0,(S163-T163))</f>
        <v>4982.2022286064748</v>
      </c>
      <c r="V163" s="41">
        <v>0.1391</v>
      </c>
    </row>
    <row r="164" spans="1:22" x14ac:dyDescent="0.25">
      <c r="A164" s="55" t="s">
        <v>209</v>
      </c>
      <c r="B164" s="43" t="s">
        <v>152</v>
      </c>
      <c r="C164" s="44" t="str">
        <f>CONCATENATE("TOTAL OF" &amp; " ",C163)</f>
        <v>TOTAL OF EPABX</v>
      </c>
      <c r="D164" s="43"/>
      <c r="E164" s="58"/>
      <c r="F164" s="47">
        <f>SUBTOTAL(9,F162:F163)</f>
        <v>16350</v>
      </c>
      <c r="G164" s="43"/>
      <c r="H164" s="43"/>
      <c r="I164" s="47">
        <f>SUBTOTAL(9,I162:I163)</f>
        <v>16350</v>
      </c>
      <c r="J164" s="43"/>
      <c r="K164" s="43"/>
      <c r="L164" s="43"/>
      <c r="M164" s="59"/>
      <c r="N164" s="43"/>
      <c r="O164" s="60"/>
      <c r="P164" s="47">
        <f>SUBTOTAL(9,P162:P163)</f>
        <v>817.5</v>
      </c>
      <c r="Q164" s="72"/>
      <c r="R164" s="47">
        <f>SUBTOTAL(9,R162:R163)</f>
        <v>10034</v>
      </c>
      <c r="S164" s="47">
        <f>SUBTOTAL(9,S163:S163)</f>
        <v>6316</v>
      </c>
      <c r="T164" s="47">
        <f t="shared" ref="T164:U164" si="468">SUBTOTAL(9,T162:T163)</f>
        <v>1333.797771393525</v>
      </c>
      <c r="U164" s="47">
        <f t="shared" si="468"/>
        <v>4982.2022286064748</v>
      </c>
      <c r="V164" s="72"/>
    </row>
    <row r="165" spans="1:22" x14ac:dyDescent="0.25">
      <c r="A165" s="32" t="s">
        <v>209</v>
      </c>
      <c r="B165" s="35" t="s">
        <v>158</v>
      </c>
      <c r="C165" s="74" t="s">
        <v>203</v>
      </c>
      <c r="D165" s="35" t="s">
        <v>216</v>
      </c>
      <c r="E165" s="36">
        <v>35790</v>
      </c>
      <c r="F165" s="71">
        <v>12000</v>
      </c>
      <c r="G165" s="35"/>
      <c r="H165" s="35"/>
      <c r="I165" s="37">
        <f t="shared" ref="I165" si="469">F165-H165</f>
        <v>12000</v>
      </c>
      <c r="J165" s="35">
        <v>10</v>
      </c>
      <c r="K165" s="35">
        <f t="shared" ref="K165" si="470">J165*365</f>
        <v>3650</v>
      </c>
      <c r="L165" s="38">
        <f t="shared" ref="L165:L174" si="471">IF(E165&lt;W$2,(W$2-E165),IF(E165&gt;=W$2,(X$2-E165)))</f>
        <v>5940</v>
      </c>
      <c r="M165" s="38">
        <f t="shared" ref="M165" si="472">IF(L165&gt;=K165,0,K165-L165)</f>
        <v>0</v>
      </c>
      <c r="N165" s="35">
        <f t="shared" ref="N165:N174" si="473">IF(E165&gt;=W$2,X$2-E165,X$2-W$2)+1</f>
        <v>365</v>
      </c>
      <c r="O165" s="39">
        <v>0.05</v>
      </c>
      <c r="P165" s="40">
        <f t="shared" ref="P165" si="474">F165*O165</f>
        <v>600</v>
      </c>
      <c r="Q165" s="41">
        <f t="shared" ref="Q165" si="475">IF(F165=R165,0,IF(M165&lt;=0,0,(1-((P165)/S165)^(1/M165*N165))))</f>
        <v>0</v>
      </c>
      <c r="R165" s="37">
        <v>11573.692034611639</v>
      </c>
      <c r="S165" s="37">
        <f t="shared" ref="S165" si="476">I165-R165</f>
        <v>426.30796538836148</v>
      </c>
      <c r="T165" s="38">
        <f t="shared" ref="T165:T187" si="477">IF(Q165=0,S165,S165*Q165)</f>
        <v>426.30796538836148</v>
      </c>
      <c r="U165" s="38">
        <f>IF(T165=0,0,(S165-T165))</f>
        <v>0</v>
      </c>
      <c r="V165" s="41">
        <v>0.18099999999999999</v>
      </c>
    </row>
    <row r="166" spans="1:22" x14ac:dyDescent="0.25">
      <c r="A166" s="32" t="s">
        <v>209</v>
      </c>
      <c r="B166" s="35" t="s">
        <v>158</v>
      </c>
      <c r="C166" s="74" t="s">
        <v>203</v>
      </c>
      <c r="D166" s="35" t="s">
        <v>216</v>
      </c>
      <c r="E166" s="36">
        <v>35791</v>
      </c>
      <c r="F166" s="71">
        <v>5050</v>
      </c>
      <c r="G166" s="35"/>
      <c r="H166" s="35"/>
      <c r="I166" s="37">
        <f t="shared" ref="I166:I174" si="478">F166-H166</f>
        <v>5050</v>
      </c>
      <c r="J166" s="35">
        <v>10</v>
      </c>
      <c r="K166" s="35">
        <f t="shared" ref="K166:K167" si="479">J166*365</f>
        <v>3650</v>
      </c>
      <c r="L166" s="38">
        <f t="shared" si="471"/>
        <v>5939</v>
      </c>
      <c r="M166" s="38">
        <f t="shared" ref="M166:M167" si="480">IF(L166&gt;=K166,0,K166-L166)</f>
        <v>0</v>
      </c>
      <c r="N166" s="35">
        <f t="shared" si="473"/>
        <v>365</v>
      </c>
      <c r="O166" s="39">
        <v>0.05</v>
      </c>
      <c r="P166" s="40">
        <f t="shared" ref="P166:P167" si="481">F166*O166</f>
        <v>252.5</v>
      </c>
      <c r="Q166" s="41">
        <f t="shared" ref="Q166:Q167" si="482">IF(F166=R166,0,IF(M166&lt;=0,0,(1-((P166)/S166)^(1/M166*N166))))</f>
        <v>0</v>
      </c>
      <c r="R166" s="37">
        <v>4852.711071637872</v>
      </c>
      <c r="S166" s="37">
        <f t="shared" ref="S166:S167" si="483">I166-R166</f>
        <v>197.28892836212799</v>
      </c>
      <c r="T166" s="38">
        <f t="shared" si="477"/>
        <v>197.28892836212799</v>
      </c>
      <c r="U166" s="38">
        <f t="shared" ref="U166:U167" si="484">IF(T166=0,0,(S166-T166))</f>
        <v>0</v>
      </c>
      <c r="V166" s="41">
        <v>0.18099999999999999</v>
      </c>
    </row>
    <row r="167" spans="1:22" x14ac:dyDescent="0.25">
      <c r="A167" s="32" t="s">
        <v>209</v>
      </c>
      <c r="B167" s="35" t="s">
        <v>158</v>
      </c>
      <c r="C167" s="74" t="s">
        <v>203</v>
      </c>
      <c r="D167" s="35" t="s">
        <v>216</v>
      </c>
      <c r="E167" s="36">
        <v>35805</v>
      </c>
      <c r="F167" s="71">
        <v>9000</v>
      </c>
      <c r="G167" s="35"/>
      <c r="H167" s="35"/>
      <c r="I167" s="37">
        <f t="shared" si="478"/>
        <v>9000</v>
      </c>
      <c r="J167" s="35">
        <v>10</v>
      </c>
      <c r="K167" s="35">
        <f t="shared" si="479"/>
        <v>3650</v>
      </c>
      <c r="L167" s="38">
        <f t="shared" si="471"/>
        <v>5925</v>
      </c>
      <c r="M167" s="38">
        <f t="shared" si="480"/>
        <v>0</v>
      </c>
      <c r="N167" s="35">
        <f t="shared" si="473"/>
        <v>365</v>
      </c>
      <c r="O167" s="39">
        <v>0.05</v>
      </c>
      <c r="P167" s="40">
        <f t="shared" si="481"/>
        <v>450</v>
      </c>
      <c r="Q167" s="41">
        <f t="shared" si="482"/>
        <v>0</v>
      </c>
      <c r="R167" s="37">
        <v>9000</v>
      </c>
      <c r="S167" s="37">
        <f t="shared" si="483"/>
        <v>0</v>
      </c>
      <c r="T167" s="38">
        <f t="shared" si="477"/>
        <v>0</v>
      </c>
      <c r="U167" s="38">
        <f t="shared" si="484"/>
        <v>0</v>
      </c>
      <c r="V167" s="41">
        <v>1</v>
      </c>
    </row>
    <row r="168" spans="1:22" x14ac:dyDescent="0.25">
      <c r="A168" s="32" t="s">
        <v>209</v>
      </c>
      <c r="B168" s="35" t="s">
        <v>158</v>
      </c>
      <c r="C168" s="74" t="s">
        <v>203</v>
      </c>
      <c r="D168" s="35" t="s">
        <v>218</v>
      </c>
      <c r="E168" s="36">
        <v>36837</v>
      </c>
      <c r="F168" s="37">
        <v>4700</v>
      </c>
      <c r="G168" s="35"/>
      <c r="H168" s="35"/>
      <c r="I168" s="37">
        <f t="shared" si="478"/>
        <v>4700</v>
      </c>
      <c r="J168" s="35">
        <v>10</v>
      </c>
      <c r="K168" s="35">
        <f t="shared" ref="K168" si="485">J168*365</f>
        <v>3650</v>
      </c>
      <c r="L168" s="38">
        <f t="shared" si="471"/>
        <v>4893</v>
      </c>
      <c r="M168" s="38">
        <f t="shared" ref="M168" si="486">IF(L168&gt;=K168,0,K168-L168)</f>
        <v>0</v>
      </c>
      <c r="N168" s="35">
        <f t="shared" si="473"/>
        <v>365</v>
      </c>
      <c r="O168" s="39">
        <v>0.05</v>
      </c>
      <c r="P168" s="40">
        <f t="shared" ref="P168" si="487">F168*O168</f>
        <v>235</v>
      </c>
      <c r="Q168" s="41">
        <f t="shared" ref="Q168" si="488">IF(F168=R168,0,IF(M168&lt;=0,0,(1-((P168)/S168)^(1/M168*N168))))</f>
        <v>0</v>
      </c>
      <c r="R168" s="37">
        <v>4700</v>
      </c>
      <c r="S168" s="37">
        <f t="shared" ref="S168" si="489">I168-R168</f>
        <v>0</v>
      </c>
      <c r="T168" s="38">
        <f t="shared" si="477"/>
        <v>0</v>
      </c>
      <c r="U168" s="38">
        <f t="shared" ref="U168" si="490">IF(T168=0,0,(S168-T168))</f>
        <v>0</v>
      </c>
      <c r="V168" s="41">
        <v>0.18099999999999999</v>
      </c>
    </row>
    <row r="169" spans="1:22" x14ac:dyDescent="0.25">
      <c r="A169" s="32" t="s">
        <v>209</v>
      </c>
      <c r="B169" s="35" t="s">
        <v>158</v>
      </c>
      <c r="C169" s="74" t="s">
        <v>203</v>
      </c>
      <c r="D169" s="35" t="s">
        <v>191</v>
      </c>
      <c r="E169" s="36">
        <v>39398</v>
      </c>
      <c r="F169" s="37">
        <v>7515</v>
      </c>
      <c r="G169" s="37"/>
      <c r="H169" s="37"/>
      <c r="I169" s="37">
        <f t="shared" si="478"/>
        <v>7515</v>
      </c>
      <c r="J169" s="35">
        <v>10</v>
      </c>
      <c r="K169" s="35">
        <f t="shared" ref="K169" si="491">J169*365</f>
        <v>3650</v>
      </c>
      <c r="L169" s="38">
        <f t="shared" si="471"/>
        <v>2332</v>
      </c>
      <c r="M169" s="38">
        <f t="shared" ref="M169" si="492">IF(L169&gt;=K169,0,K169-L169)</f>
        <v>1318</v>
      </c>
      <c r="N169" s="35">
        <f t="shared" si="473"/>
        <v>365</v>
      </c>
      <c r="O169" s="39">
        <v>0.05</v>
      </c>
      <c r="P169" s="40">
        <f t="shared" ref="P169" si="493">F169*O169</f>
        <v>375.75</v>
      </c>
      <c r="Q169" s="41">
        <f t="shared" ref="Q169" si="494">IF(F169=R169,0,IF(M169&lt;=0,0,(1-((P169)/S169)^(1/M169*N169))))</f>
        <v>0</v>
      </c>
      <c r="R169" s="37">
        <v>7515</v>
      </c>
      <c r="S169" s="37">
        <f t="shared" ref="S169" si="495">I169-R169</f>
        <v>0</v>
      </c>
      <c r="T169" s="38">
        <f t="shared" si="477"/>
        <v>0</v>
      </c>
      <c r="U169" s="38">
        <f t="shared" ref="U169" si="496">IF(T169=0,0,(S169-T169))</f>
        <v>0</v>
      </c>
      <c r="V169" s="41">
        <v>0.18099999999999999</v>
      </c>
    </row>
    <row r="170" spans="1:22" x14ac:dyDescent="0.25">
      <c r="A170" s="32" t="s">
        <v>209</v>
      </c>
      <c r="B170" s="35" t="s">
        <v>158</v>
      </c>
      <c r="C170" s="74" t="s">
        <v>203</v>
      </c>
      <c r="D170" s="35" t="s">
        <v>191</v>
      </c>
      <c r="E170" s="36">
        <v>39414</v>
      </c>
      <c r="F170" s="37">
        <v>47860</v>
      </c>
      <c r="G170" s="37"/>
      <c r="H170" s="37"/>
      <c r="I170" s="37">
        <f t="shared" si="478"/>
        <v>47860</v>
      </c>
      <c r="J170" s="35">
        <v>10</v>
      </c>
      <c r="K170" s="35">
        <f t="shared" ref="K170:K174" si="497">J170*365</f>
        <v>3650</v>
      </c>
      <c r="L170" s="38">
        <f t="shared" si="471"/>
        <v>2316</v>
      </c>
      <c r="M170" s="38">
        <f t="shared" ref="M170:M174" si="498">IF(L170&gt;=K170,0,K170-L170)</f>
        <v>1334</v>
      </c>
      <c r="N170" s="35">
        <f t="shared" si="473"/>
        <v>365</v>
      </c>
      <c r="O170" s="39">
        <v>0.05</v>
      </c>
      <c r="P170" s="40">
        <f t="shared" ref="P170:P174" si="499">F170*O170</f>
        <v>2393</v>
      </c>
      <c r="Q170" s="41">
        <f t="shared" ref="Q170:Q174" si="500">IF(F170=R170,0,IF(M170&lt;=0,0,(1-((P170)/S170)^(1/M170*N170))))</f>
        <v>0.55170679142197354</v>
      </c>
      <c r="R170" s="37">
        <v>2942.9310684931511</v>
      </c>
      <c r="S170" s="37">
        <f t="shared" ref="S170:S174" si="501">I170-R170</f>
        <v>44917.068931506852</v>
      </c>
      <c r="T170" s="38">
        <f t="shared" si="477"/>
        <v>24781.05198028126</v>
      </c>
      <c r="U170" s="38">
        <f t="shared" ref="U170:U174" si="502">IF(T170=0,0,(S170-T170))</f>
        <v>20136.016951225592</v>
      </c>
      <c r="V170" s="41">
        <v>0.18099999999999999</v>
      </c>
    </row>
    <row r="171" spans="1:22" x14ac:dyDescent="0.25">
      <c r="A171" s="32" t="s">
        <v>209</v>
      </c>
      <c r="B171" s="35" t="s">
        <v>158</v>
      </c>
      <c r="C171" s="74" t="s">
        <v>203</v>
      </c>
      <c r="D171" s="35" t="s">
        <v>191</v>
      </c>
      <c r="E171" s="36">
        <v>39426</v>
      </c>
      <c r="F171" s="37">
        <v>4325</v>
      </c>
      <c r="G171" s="37"/>
      <c r="H171" s="37"/>
      <c r="I171" s="37">
        <f t="shared" si="478"/>
        <v>4325</v>
      </c>
      <c r="J171" s="35">
        <v>10</v>
      </c>
      <c r="K171" s="35">
        <f t="shared" si="497"/>
        <v>3650</v>
      </c>
      <c r="L171" s="38">
        <f t="shared" si="471"/>
        <v>2304</v>
      </c>
      <c r="M171" s="38">
        <f t="shared" si="498"/>
        <v>1346</v>
      </c>
      <c r="N171" s="35">
        <f t="shared" si="473"/>
        <v>365</v>
      </c>
      <c r="O171" s="39">
        <v>0.05</v>
      </c>
      <c r="P171" s="40">
        <f t="shared" si="499"/>
        <v>216.25</v>
      </c>
      <c r="Q171" s="41">
        <f t="shared" si="500"/>
        <v>0.54926194948723905</v>
      </c>
      <c r="R171" s="37">
        <v>240.20931506849314</v>
      </c>
      <c r="S171" s="37">
        <f t="shared" si="501"/>
        <v>4084.7906849315068</v>
      </c>
      <c r="T171" s="38">
        <f t="shared" si="477"/>
        <v>2243.620094852794</v>
      </c>
      <c r="U171" s="38">
        <f t="shared" si="502"/>
        <v>1841.1705900787128</v>
      </c>
      <c r="V171" s="41">
        <v>0.18099999999999999</v>
      </c>
    </row>
    <row r="172" spans="1:22" x14ac:dyDescent="0.25">
      <c r="A172" s="32" t="s">
        <v>209</v>
      </c>
      <c r="B172" s="35" t="s">
        <v>158</v>
      </c>
      <c r="C172" s="74" t="s">
        <v>203</v>
      </c>
      <c r="D172" s="35" t="s">
        <v>191</v>
      </c>
      <c r="E172" s="36">
        <v>39433</v>
      </c>
      <c r="F172" s="37">
        <v>1600</v>
      </c>
      <c r="G172" s="37"/>
      <c r="H172" s="37"/>
      <c r="I172" s="37">
        <f t="shared" si="478"/>
        <v>1600</v>
      </c>
      <c r="J172" s="35">
        <v>10</v>
      </c>
      <c r="K172" s="35">
        <f t="shared" si="497"/>
        <v>3650</v>
      </c>
      <c r="L172" s="38">
        <f t="shared" si="471"/>
        <v>2297</v>
      </c>
      <c r="M172" s="38">
        <f t="shared" si="498"/>
        <v>1353</v>
      </c>
      <c r="N172" s="35">
        <f t="shared" si="473"/>
        <v>365</v>
      </c>
      <c r="O172" s="39">
        <v>0.05</v>
      </c>
      <c r="P172" s="40">
        <f t="shared" si="499"/>
        <v>80</v>
      </c>
      <c r="Q172" s="41">
        <f t="shared" si="500"/>
        <v>0.54784754403669722</v>
      </c>
      <c r="R172" s="37">
        <v>83.309589041095876</v>
      </c>
      <c r="S172" s="37">
        <f t="shared" si="501"/>
        <v>1516.6904109589041</v>
      </c>
      <c r="T172" s="38">
        <f t="shared" si="477"/>
        <v>830.91511670784462</v>
      </c>
      <c r="U172" s="38">
        <f>IF(T172=0,0,(S172-T172))</f>
        <v>685.77529425105945</v>
      </c>
      <c r="V172" s="41">
        <v>0.18099999999999999</v>
      </c>
    </row>
    <row r="173" spans="1:22" x14ac:dyDescent="0.25">
      <c r="A173" s="32" t="s">
        <v>209</v>
      </c>
      <c r="B173" s="35" t="s">
        <v>158</v>
      </c>
      <c r="C173" s="74" t="s">
        <v>203</v>
      </c>
      <c r="D173" s="35" t="s">
        <v>191</v>
      </c>
      <c r="E173" s="36">
        <v>39538</v>
      </c>
      <c r="F173" s="37">
        <v>340965</v>
      </c>
      <c r="G173" s="37"/>
      <c r="H173" s="37"/>
      <c r="I173" s="37">
        <f t="shared" si="478"/>
        <v>340965</v>
      </c>
      <c r="J173" s="35">
        <v>10</v>
      </c>
      <c r="K173" s="35">
        <f t="shared" si="497"/>
        <v>3650</v>
      </c>
      <c r="L173" s="38">
        <f t="shared" si="471"/>
        <v>2192</v>
      </c>
      <c r="M173" s="38">
        <f t="shared" si="498"/>
        <v>1458</v>
      </c>
      <c r="N173" s="35">
        <f t="shared" si="473"/>
        <v>365</v>
      </c>
      <c r="O173" s="39">
        <v>0.05</v>
      </c>
      <c r="P173" s="40">
        <f t="shared" si="499"/>
        <v>17048.25</v>
      </c>
      <c r="Q173" s="41">
        <f t="shared" si="500"/>
        <v>0.34850556670040378</v>
      </c>
      <c r="R173" s="37">
        <v>246555.15141935929</v>
      </c>
      <c r="S173" s="37">
        <f t="shared" si="501"/>
        <v>94409.848580640712</v>
      </c>
      <c r="T173" s="38">
        <f t="shared" si="477"/>
        <v>32902.3577816955</v>
      </c>
      <c r="U173" s="38">
        <f>IF(T173=0,0,(S173-T173))</f>
        <v>61507.490798945211</v>
      </c>
      <c r="V173" s="41">
        <v>0.18099999999999999</v>
      </c>
    </row>
    <row r="174" spans="1:22" x14ac:dyDescent="0.25">
      <c r="A174" s="32" t="s">
        <v>209</v>
      </c>
      <c r="B174" s="35" t="s">
        <v>158</v>
      </c>
      <c r="C174" s="74" t="s">
        <v>203</v>
      </c>
      <c r="D174" s="35" t="s">
        <v>191</v>
      </c>
      <c r="E174" s="36">
        <v>39538</v>
      </c>
      <c r="F174" s="37">
        <v>2218</v>
      </c>
      <c r="G174" s="37"/>
      <c r="H174" s="37"/>
      <c r="I174" s="37">
        <f t="shared" si="478"/>
        <v>2218</v>
      </c>
      <c r="J174" s="35">
        <v>10</v>
      </c>
      <c r="K174" s="35">
        <f t="shared" si="497"/>
        <v>3650</v>
      </c>
      <c r="L174" s="38">
        <f t="shared" si="471"/>
        <v>2192</v>
      </c>
      <c r="M174" s="38">
        <f t="shared" si="498"/>
        <v>1458</v>
      </c>
      <c r="N174" s="35">
        <f t="shared" si="473"/>
        <v>365</v>
      </c>
      <c r="O174" s="39">
        <v>0.05</v>
      </c>
      <c r="P174" s="40">
        <f t="shared" si="499"/>
        <v>110.9</v>
      </c>
      <c r="Q174" s="41">
        <f t="shared" si="500"/>
        <v>0.52761474656673668</v>
      </c>
      <c r="R174" s="37">
        <v>0</v>
      </c>
      <c r="S174" s="37">
        <f t="shared" si="501"/>
        <v>2218</v>
      </c>
      <c r="T174" s="38">
        <f t="shared" si="477"/>
        <v>1170.249507885022</v>
      </c>
      <c r="U174" s="38">
        <f t="shared" si="502"/>
        <v>1047.750492114978</v>
      </c>
      <c r="V174" s="41">
        <v>0.18099999999999999</v>
      </c>
    </row>
    <row r="175" spans="1:22" x14ac:dyDescent="0.25">
      <c r="A175" s="55" t="s">
        <v>209</v>
      </c>
      <c r="B175" s="43" t="s">
        <v>158</v>
      </c>
      <c r="C175" s="44" t="e">
        <f>CONCATENATE("TOTAL OF" &amp; " ",#REF!)</f>
        <v>#REF!</v>
      </c>
      <c r="D175" s="43"/>
      <c r="E175" s="43"/>
      <c r="F175" s="47">
        <f>SUBTOTAL(9,F165:F174)</f>
        <v>435233</v>
      </c>
      <c r="G175" s="43"/>
      <c r="H175" s="47">
        <f>SUBTOTAL(9,H165:H174)</f>
        <v>0</v>
      </c>
      <c r="I175" s="47">
        <f>SUBTOTAL(9,I165:I174)</f>
        <v>435233</v>
      </c>
      <c r="J175" s="43"/>
      <c r="K175" s="43"/>
      <c r="L175" s="43"/>
      <c r="M175" s="43"/>
      <c r="N175" s="43"/>
      <c r="O175" s="43"/>
      <c r="P175" s="47">
        <f>SUBTOTAL(9,P165:P174)</f>
        <v>21761.65</v>
      </c>
      <c r="Q175" s="43"/>
      <c r="R175" s="47">
        <f>SUBTOTAL(9,R165:R174)</f>
        <v>287463.00449821155</v>
      </c>
      <c r="S175" s="47">
        <f>SUBTOTAL(9,S165:S174)</f>
        <v>147769.99550178845</v>
      </c>
      <c r="T175" s="47">
        <f>SUBTOTAL(9,T165:T174)</f>
        <v>62551.791375172907</v>
      </c>
      <c r="U175" s="47">
        <f>SUBTOTAL(9,U165:U174)</f>
        <v>85218.204126615557</v>
      </c>
      <c r="V175" s="43"/>
    </row>
    <row r="176" spans="1:22" x14ac:dyDescent="0.25">
      <c r="A176" s="32" t="s">
        <v>209</v>
      </c>
      <c r="B176" s="35" t="s">
        <v>158</v>
      </c>
      <c r="C176" s="74" t="s">
        <v>219</v>
      </c>
      <c r="D176" s="35" t="s">
        <v>218</v>
      </c>
      <c r="E176" s="34">
        <v>36837</v>
      </c>
      <c r="F176" s="37">
        <v>7900</v>
      </c>
      <c r="G176" s="37"/>
      <c r="H176" s="37"/>
      <c r="I176" s="37">
        <f t="shared" ref="I176:I177" si="503">F176-H176</f>
        <v>7900</v>
      </c>
      <c r="J176" s="35">
        <v>10</v>
      </c>
      <c r="K176" s="35">
        <f t="shared" ref="K176" si="504">J176*365</f>
        <v>3650</v>
      </c>
      <c r="L176" s="38">
        <f>IF(E176&lt;W$2,(W$2-E176),IF(E176&gt;=W$2,(X$2-E176)))</f>
        <v>4893</v>
      </c>
      <c r="M176" s="38">
        <f t="shared" ref="M176" si="505">IF(L176&gt;=K176,0,K176-L176)</f>
        <v>0</v>
      </c>
      <c r="N176" s="35">
        <f>IF(E176&gt;=W$2,X$2-E176,X$2-W$2)+1</f>
        <v>365</v>
      </c>
      <c r="O176" s="39">
        <v>0.05</v>
      </c>
      <c r="P176" s="40">
        <f t="shared" ref="P176" si="506">F176*O176</f>
        <v>395</v>
      </c>
      <c r="Q176" s="41">
        <f t="shared" ref="Q176" si="507">IF(F176=R176,0,IF(M176&lt;=0,0,(1-((P176)/S176)^(1/M176*N176))))</f>
        <v>0</v>
      </c>
      <c r="R176" s="37">
        <v>5682</v>
      </c>
      <c r="S176" s="37">
        <f t="shared" ref="S176:S178" si="508">I176-R176</f>
        <v>2218</v>
      </c>
      <c r="T176" s="38">
        <f t="shared" si="477"/>
        <v>2218</v>
      </c>
      <c r="U176" s="38">
        <f t="shared" ref="U176" si="509">IF(T176=0,0,(S176-T176))</f>
        <v>0</v>
      </c>
      <c r="V176" s="41">
        <v>0.18099999999999999</v>
      </c>
    </row>
    <row r="177" spans="1:22" x14ac:dyDescent="0.25">
      <c r="A177" s="32" t="s">
        <v>209</v>
      </c>
      <c r="B177" s="35" t="s">
        <v>158</v>
      </c>
      <c r="C177" s="74" t="s">
        <v>219</v>
      </c>
      <c r="D177" s="35"/>
      <c r="E177" s="34"/>
      <c r="F177" s="37"/>
      <c r="G177" s="36">
        <v>39538</v>
      </c>
      <c r="H177" s="37">
        <v>2218</v>
      </c>
      <c r="I177" s="37">
        <f t="shared" si="503"/>
        <v>-2218</v>
      </c>
      <c r="J177" s="35"/>
      <c r="K177" s="35"/>
      <c r="L177" s="38"/>
      <c r="M177" s="38"/>
      <c r="N177" s="35"/>
      <c r="O177" s="39"/>
      <c r="P177" s="40"/>
      <c r="Q177" s="41"/>
      <c r="R177" s="37"/>
      <c r="S177" s="37">
        <f t="shared" si="508"/>
        <v>-2218</v>
      </c>
      <c r="T177" s="38">
        <f t="shared" si="477"/>
        <v>-2218</v>
      </c>
      <c r="U177" s="38"/>
      <c r="V177" s="41"/>
    </row>
    <row r="178" spans="1:22" x14ac:dyDescent="0.25">
      <c r="A178" s="32" t="s">
        <v>209</v>
      </c>
      <c r="B178" s="35" t="s">
        <v>158</v>
      </c>
      <c r="C178" s="74" t="s">
        <v>219</v>
      </c>
      <c r="D178" s="35" t="s">
        <v>191</v>
      </c>
      <c r="E178" s="36">
        <v>39538</v>
      </c>
      <c r="F178" s="37">
        <v>56000</v>
      </c>
      <c r="G178" s="37"/>
      <c r="H178" s="37"/>
      <c r="I178" s="37">
        <f t="shared" ref="I178" si="510">F178-H178</f>
        <v>56000</v>
      </c>
      <c r="J178" s="35">
        <v>10</v>
      </c>
      <c r="K178" s="35">
        <f t="shared" ref="K178" si="511">J178*365</f>
        <v>3650</v>
      </c>
      <c r="L178" s="38">
        <f>IF(E178&lt;W$2,(W$2-E178),IF(E178&gt;=W$2,(X$2-E178)))</f>
        <v>2192</v>
      </c>
      <c r="M178" s="38">
        <f t="shared" ref="M178" si="512">IF(L178&gt;=K178,0,K178-L178)</f>
        <v>1458</v>
      </c>
      <c r="N178" s="35">
        <f>IF(E178&gt;=W$2,X$2-E178,X$2-W$2)+1</f>
        <v>365</v>
      </c>
      <c r="O178" s="39">
        <v>0.05</v>
      </c>
      <c r="P178" s="40">
        <f t="shared" ref="P178" si="513">F178*O178</f>
        <v>2800</v>
      </c>
      <c r="Q178" s="41">
        <f t="shared" ref="Q178" si="514">IF(F178=R178,0,IF(M178&lt;=0,0,(1-((P178)/S178)^(1/M178*N178))))</f>
        <v>0.36204743980273191</v>
      </c>
      <c r="R178" s="37">
        <v>39137</v>
      </c>
      <c r="S178" s="37">
        <f t="shared" si="508"/>
        <v>16863</v>
      </c>
      <c r="T178" s="38">
        <f t="shared" si="477"/>
        <v>6105.2059773934679</v>
      </c>
      <c r="U178" s="38">
        <f t="shared" ref="U178" si="515">IF(T178=0,0,(S178-T178))</f>
        <v>10757.794022606533</v>
      </c>
      <c r="V178" s="41">
        <v>0.18099999999999999</v>
      </c>
    </row>
    <row r="179" spans="1:22" ht="30" x14ac:dyDescent="0.25">
      <c r="A179" s="55" t="s">
        <v>209</v>
      </c>
      <c r="B179" s="64" t="s">
        <v>158</v>
      </c>
      <c r="C179" s="44" t="str">
        <f>CONCATENATE("TOTAL OF" &amp; " ",C178)</f>
        <v>TOTAL OF GODREJ STOREWELL</v>
      </c>
      <c r="D179" s="64"/>
      <c r="E179" s="64"/>
      <c r="F179" s="47">
        <f>SUBTOTAL(9,F176:F178)</f>
        <v>63900</v>
      </c>
      <c r="G179" s="64"/>
      <c r="H179" s="47">
        <f>SUBTOTAL(9,H176:H178)</f>
        <v>2218</v>
      </c>
      <c r="I179" s="47">
        <f>SUBTOTAL(9,I176:I178)</f>
        <v>61682</v>
      </c>
      <c r="J179" s="64"/>
      <c r="K179" s="64"/>
      <c r="L179" s="64"/>
      <c r="M179" s="64"/>
      <c r="N179" s="64"/>
      <c r="O179" s="64"/>
      <c r="P179" s="47">
        <f>SUBTOTAL(9,P176:P178)</f>
        <v>3195</v>
      </c>
      <c r="Q179" s="64"/>
      <c r="R179" s="47">
        <f t="shared" ref="R179:U179" si="516">SUBTOTAL(9,R176:R178)</f>
        <v>44819</v>
      </c>
      <c r="S179" s="47">
        <f>SUBTOTAL(9,S176:S178)</f>
        <v>16863</v>
      </c>
      <c r="T179" s="47">
        <f t="shared" si="516"/>
        <v>6105.2059773934679</v>
      </c>
      <c r="U179" s="47">
        <f t="shared" si="516"/>
        <v>10757.794022606533</v>
      </c>
      <c r="V179" s="64"/>
    </row>
    <row r="180" spans="1:22" x14ac:dyDescent="0.25">
      <c r="A180" s="32" t="s">
        <v>209</v>
      </c>
      <c r="B180" s="35" t="s">
        <v>152</v>
      </c>
      <c r="C180" s="37" t="s">
        <v>205</v>
      </c>
      <c r="D180" s="35" t="s">
        <v>191</v>
      </c>
      <c r="E180" s="36">
        <v>39413</v>
      </c>
      <c r="F180" s="37">
        <v>46250</v>
      </c>
      <c r="G180" s="37"/>
      <c r="H180" s="37"/>
      <c r="I180" s="37">
        <f t="shared" ref="I180" si="517">F180-H180</f>
        <v>46250</v>
      </c>
      <c r="J180" s="35">
        <v>15</v>
      </c>
      <c r="K180" s="35">
        <f t="shared" ref="K180" si="518">J180*365</f>
        <v>5475</v>
      </c>
      <c r="L180" s="38">
        <f>IF(E180&lt;W$2,(W$2-E180),IF(E180&gt;=W$2,(X$2-E180)))</f>
        <v>2317</v>
      </c>
      <c r="M180" s="38">
        <f t="shared" ref="M180" si="519">IF(L180&gt;=K180,0,K180-L180)</f>
        <v>3158</v>
      </c>
      <c r="N180" s="35">
        <f>IF(E180&gt;=W$2,X$2-E180,X$2-W$2)+1</f>
        <v>365</v>
      </c>
      <c r="O180" s="39">
        <v>0.05</v>
      </c>
      <c r="P180" s="40">
        <f t="shared" ref="P180" si="520">F180*O180</f>
        <v>2312.5</v>
      </c>
      <c r="Q180" s="41">
        <f t="shared" ref="Q180" si="521">IF(F180=R180,0,IF(M180&lt;=0,0,(1-((P180)/S180)^(1/M180*N180))))</f>
        <v>0.21089741867363776</v>
      </c>
      <c r="R180" s="37">
        <v>28299</v>
      </c>
      <c r="S180" s="37">
        <f t="shared" ref="S180" si="522">I180-R180</f>
        <v>17951</v>
      </c>
      <c r="T180" s="38">
        <f t="shared" si="477"/>
        <v>3785.8195626104716</v>
      </c>
      <c r="U180" s="37">
        <f t="shared" ref="U180" si="523">IF(T180=0,0,(S180-T180))</f>
        <v>14165.180437389528</v>
      </c>
      <c r="V180" s="41">
        <v>0.1391</v>
      </c>
    </row>
    <row r="181" spans="1:22" x14ac:dyDescent="0.25">
      <c r="A181" s="32" t="s">
        <v>209</v>
      </c>
      <c r="B181" s="35" t="s">
        <v>152</v>
      </c>
      <c r="C181" s="37" t="s">
        <v>205</v>
      </c>
      <c r="D181" s="35"/>
      <c r="E181" s="36"/>
      <c r="F181" s="47">
        <f>SUBTOTAL(9,F179:F180)</f>
        <v>46250</v>
      </c>
      <c r="G181" s="37"/>
      <c r="H181" s="37"/>
      <c r="I181" s="47">
        <f>SUBTOTAL(9,I179:I180)</f>
        <v>46250</v>
      </c>
      <c r="J181" s="35"/>
      <c r="K181" s="35"/>
      <c r="L181" s="38"/>
      <c r="M181" s="38"/>
      <c r="N181" s="35"/>
      <c r="O181" s="39"/>
      <c r="P181" s="47">
        <f>SUBTOTAL(9,P179:P180)</f>
        <v>2312.5</v>
      </c>
      <c r="Q181" s="41"/>
      <c r="R181" s="47">
        <f>SUBTOTAL(9,R180:R180)</f>
        <v>28299</v>
      </c>
      <c r="S181" s="47">
        <f>SUBTOTAL(9,S179:S180)</f>
        <v>17951</v>
      </c>
      <c r="T181" s="47">
        <f t="shared" ref="T181:U181" si="524">SUBTOTAL(9,T179:T180)</f>
        <v>3785.8195626104716</v>
      </c>
      <c r="U181" s="47">
        <f t="shared" si="524"/>
        <v>14165.180437389528</v>
      </c>
      <c r="V181" s="41"/>
    </row>
    <row r="182" spans="1:22" x14ac:dyDescent="0.25">
      <c r="A182" s="32" t="s">
        <v>209</v>
      </c>
      <c r="B182" s="35" t="s">
        <v>152</v>
      </c>
      <c r="C182" s="37" t="s">
        <v>220</v>
      </c>
      <c r="D182" s="35" t="s">
        <v>191</v>
      </c>
      <c r="E182" s="36">
        <v>39538</v>
      </c>
      <c r="F182" s="37">
        <v>24240</v>
      </c>
      <c r="G182" s="37"/>
      <c r="H182" s="37"/>
      <c r="I182" s="37">
        <f t="shared" ref="I182:I184" si="525">F182-H182</f>
        <v>24240</v>
      </c>
      <c r="J182" s="35">
        <v>15</v>
      </c>
      <c r="K182" s="35">
        <f t="shared" ref="K182:K184" si="526">J182*365</f>
        <v>5475</v>
      </c>
      <c r="L182" s="38">
        <f>IF(E182&lt;W$2,(W$2-E182),IF(E182&gt;=W$2,(X$2-E182)))</f>
        <v>2192</v>
      </c>
      <c r="M182" s="38">
        <f t="shared" ref="M182:M184" si="527">IF(L182&gt;=K182,0,K182-L182)</f>
        <v>3283</v>
      </c>
      <c r="N182" s="35">
        <f>IF(E182&gt;=W$2,X$2-E182,X$2-W$2)+1</f>
        <v>365</v>
      </c>
      <c r="O182" s="39">
        <v>0.05</v>
      </c>
      <c r="P182" s="40">
        <f t="shared" ref="P182:P184" si="528">F182*O182</f>
        <v>1212</v>
      </c>
      <c r="Q182" s="41">
        <f t="shared" ref="Q182:Q184" si="529">IF(F182=R182,0,IF(M182&lt;=0,0,(1-((P182)/S182)^(1/M182*N182))))</f>
        <v>0.18736603858994416</v>
      </c>
      <c r="R182" s="37">
        <v>16406.530101817189</v>
      </c>
      <c r="S182" s="37">
        <f t="shared" ref="S182:S184" si="530">I182-R182</f>
        <v>7833.4698981828114</v>
      </c>
      <c r="T182" s="38">
        <f t="shared" si="477"/>
        <v>1467.7262232360865</v>
      </c>
      <c r="U182" s="37">
        <f t="shared" ref="U182:U184" si="531">IF(T182=0,0,(S182-T182))</f>
        <v>6365.7436749467252</v>
      </c>
      <c r="V182" s="41">
        <v>0.1391</v>
      </c>
    </row>
    <row r="183" spans="1:22" x14ac:dyDescent="0.25">
      <c r="A183" s="32" t="s">
        <v>209</v>
      </c>
      <c r="B183" s="35" t="s">
        <v>152</v>
      </c>
      <c r="C183" s="37" t="s">
        <v>220</v>
      </c>
      <c r="D183" s="35" t="s">
        <v>191</v>
      </c>
      <c r="E183" s="36">
        <v>39538</v>
      </c>
      <c r="F183" s="37">
        <v>4525</v>
      </c>
      <c r="G183" s="37"/>
      <c r="H183" s="37"/>
      <c r="I183" s="37">
        <f t="shared" si="525"/>
        <v>4525</v>
      </c>
      <c r="J183" s="35">
        <v>15</v>
      </c>
      <c r="K183" s="35">
        <f t="shared" si="526"/>
        <v>5475</v>
      </c>
      <c r="L183" s="38">
        <f>IF(E183&lt;W$2,(W$2-E183),IF(E183&gt;=W$2,(X$2-E183)))</f>
        <v>2192</v>
      </c>
      <c r="M183" s="38">
        <f t="shared" si="527"/>
        <v>3283</v>
      </c>
      <c r="N183" s="35">
        <f>IF(E183&gt;=W$2,X$2-E183,X$2-W$2)+1</f>
        <v>365</v>
      </c>
      <c r="O183" s="39">
        <v>0.05</v>
      </c>
      <c r="P183" s="40">
        <f t="shared" si="528"/>
        <v>226.25</v>
      </c>
      <c r="Q183" s="41">
        <f t="shared" si="529"/>
        <v>0.19466568310458499</v>
      </c>
      <c r="R183" s="37">
        <v>2939.0571319062992</v>
      </c>
      <c r="S183" s="37">
        <f t="shared" si="530"/>
        <v>1585.9428680937008</v>
      </c>
      <c r="T183" s="38">
        <f t="shared" si="477"/>
        <v>308.72865178230501</v>
      </c>
      <c r="U183" s="37">
        <f t="shared" si="531"/>
        <v>1277.2142163113958</v>
      </c>
      <c r="V183" s="41">
        <v>0.1391</v>
      </c>
    </row>
    <row r="184" spans="1:22" x14ac:dyDescent="0.25">
      <c r="A184" s="32" t="s">
        <v>209</v>
      </c>
      <c r="B184" s="35" t="s">
        <v>152</v>
      </c>
      <c r="C184" s="37" t="s">
        <v>220</v>
      </c>
      <c r="D184" s="35" t="s">
        <v>191</v>
      </c>
      <c r="E184" s="36">
        <v>39538</v>
      </c>
      <c r="F184" s="37">
        <v>7750</v>
      </c>
      <c r="G184" s="37"/>
      <c r="H184" s="37"/>
      <c r="I184" s="37">
        <f t="shared" si="525"/>
        <v>7750</v>
      </c>
      <c r="J184" s="35">
        <v>15</v>
      </c>
      <c r="K184" s="35">
        <f t="shared" si="526"/>
        <v>5475</v>
      </c>
      <c r="L184" s="38">
        <f>IF(E184&lt;W$2,(W$2-E184),IF(E184&gt;=W$2,(X$2-E184)))</f>
        <v>2192</v>
      </c>
      <c r="M184" s="38">
        <f t="shared" si="527"/>
        <v>3283</v>
      </c>
      <c r="N184" s="35">
        <f>IF(E184&gt;=W$2,X$2-E184,X$2-W$2)+1</f>
        <v>365</v>
      </c>
      <c r="O184" s="39">
        <v>0.05</v>
      </c>
      <c r="P184" s="40">
        <f t="shared" si="528"/>
        <v>387.5</v>
      </c>
      <c r="Q184" s="41">
        <f t="shared" si="529"/>
        <v>0.19513655230831473</v>
      </c>
      <c r="R184" s="37">
        <v>5019.4176780305315</v>
      </c>
      <c r="S184" s="37">
        <f t="shared" si="530"/>
        <v>2730.5823219694685</v>
      </c>
      <c r="T184" s="38">
        <f t="shared" si="477"/>
        <v>532.83642010315464</v>
      </c>
      <c r="U184" s="37">
        <f t="shared" si="531"/>
        <v>2197.7459018663139</v>
      </c>
      <c r="V184" s="41">
        <v>0.1391</v>
      </c>
    </row>
    <row r="185" spans="1:22" ht="30" x14ac:dyDescent="0.25">
      <c r="A185" s="55" t="s">
        <v>209</v>
      </c>
      <c r="B185" s="64" t="s">
        <v>152</v>
      </c>
      <c r="C185" s="44" t="str">
        <f>CONCATENATE("TOTAL OF" &amp; " ",C184)</f>
        <v>TOTAL OF OFFICE EQUIPMENTS</v>
      </c>
      <c r="D185" s="64"/>
      <c r="E185" s="64"/>
      <c r="F185" s="47">
        <f>SUBTOTAL(9,F182:F184)</f>
        <v>36515</v>
      </c>
      <c r="G185" s="64"/>
      <c r="H185" s="64"/>
      <c r="I185" s="47">
        <f>SUBTOTAL(9,I182:I184)</f>
        <v>36515</v>
      </c>
      <c r="J185" s="64"/>
      <c r="K185" s="64"/>
      <c r="L185" s="64"/>
      <c r="M185" s="64"/>
      <c r="N185" s="64"/>
      <c r="O185" s="64"/>
      <c r="P185" s="47">
        <f>SUBTOTAL(9,P182:P184)</f>
        <v>1825.75</v>
      </c>
      <c r="Q185" s="64"/>
      <c r="R185" s="47">
        <f t="shared" ref="R185:U185" si="532">SUBTOTAL(9,R182:R184)</f>
        <v>24365.004911754018</v>
      </c>
      <c r="S185" s="47">
        <f t="shared" si="532"/>
        <v>12149.995088245982</v>
      </c>
      <c r="T185" s="47">
        <f t="shared" si="532"/>
        <v>2309.2912951215462</v>
      </c>
      <c r="U185" s="47">
        <f t="shared" si="532"/>
        <v>9840.703793124434</v>
      </c>
      <c r="V185" s="64"/>
    </row>
    <row r="186" spans="1:22" x14ac:dyDescent="0.25">
      <c r="A186" s="32" t="s">
        <v>209</v>
      </c>
      <c r="B186" s="35" t="s">
        <v>164</v>
      </c>
      <c r="C186" s="37" t="s">
        <v>221</v>
      </c>
      <c r="D186" s="35" t="s">
        <v>200</v>
      </c>
      <c r="E186" s="36">
        <v>41729</v>
      </c>
      <c r="F186" s="37">
        <v>7000</v>
      </c>
      <c r="G186" s="37"/>
      <c r="H186" s="37"/>
      <c r="I186" s="37">
        <f t="shared" ref="I186:I187" si="533">F186-H186</f>
        <v>7000</v>
      </c>
      <c r="J186" s="35">
        <v>3</v>
      </c>
      <c r="K186" s="35">
        <f t="shared" ref="K186" si="534">J186*365</f>
        <v>1095</v>
      </c>
      <c r="L186" s="35">
        <f>IF(E186&lt;W$2,(W$2-E186),IF(E186&gt;=W$2,(X$2-E186)))</f>
        <v>1</v>
      </c>
      <c r="M186" s="35">
        <f t="shared" ref="M186" si="535">IF(L186&gt;=K186,0,K186-L186)</f>
        <v>1094</v>
      </c>
      <c r="N186" s="35">
        <f>IF(E186&gt;=W$2,X$2-E186,X$2-W$2)+1</f>
        <v>365</v>
      </c>
      <c r="O186" s="39">
        <v>0.05</v>
      </c>
      <c r="P186" s="40">
        <f t="shared" ref="P186" si="536">F186*O186</f>
        <v>350</v>
      </c>
      <c r="Q186" s="41">
        <f>IF(M186&lt;=0,0,(1-((P186)/S186)^(1/M186*N186)))</f>
        <v>0.63193296642844254</v>
      </c>
      <c r="R186" s="37">
        <v>0</v>
      </c>
      <c r="S186" s="37">
        <f>I186-R186</f>
        <v>7000</v>
      </c>
      <c r="T186" s="38">
        <f t="shared" si="477"/>
        <v>4423.5307649990982</v>
      </c>
      <c r="U186" s="38">
        <f t="shared" ref="U186" si="537">IF(T186=0,0,(S186-T186))</f>
        <v>2576.4692350009018</v>
      </c>
      <c r="V186" s="41">
        <v>0.4</v>
      </c>
    </row>
    <row r="187" spans="1:22" x14ac:dyDescent="0.25">
      <c r="A187" s="32" t="s">
        <v>209</v>
      </c>
      <c r="B187" s="35" t="s">
        <v>164</v>
      </c>
      <c r="C187" s="37" t="s">
        <v>222</v>
      </c>
      <c r="D187" s="35" t="s">
        <v>191</v>
      </c>
      <c r="E187" s="36">
        <v>39421</v>
      </c>
      <c r="F187" s="37">
        <v>10000</v>
      </c>
      <c r="G187" s="37"/>
      <c r="H187" s="37"/>
      <c r="I187" s="37">
        <f t="shared" si="533"/>
        <v>10000</v>
      </c>
      <c r="J187" s="35">
        <v>3</v>
      </c>
      <c r="K187" s="35">
        <f t="shared" ref="K187" si="538">J187*365</f>
        <v>1095</v>
      </c>
      <c r="L187" s="35">
        <f>IF(E187&lt;W$2,(W$2-E187),IF(E187&gt;=W$2,(X$2-E187)))</f>
        <v>2309</v>
      </c>
      <c r="M187" s="35">
        <f t="shared" ref="M187" si="539">IF(L187&gt;=K187,0,K187-L187)</f>
        <v>0</v>
      </c>
      <c r="N187" s="35">
        <f>IF(E187&gt;=W$2,X$2-E187,X$2-W$2)+1</f>
        <v>365</v>
      </c>
      <c r="O187" s="39">
        <v>0.05</v>
      </c>
      <c r="P187" s="40">
        <f t="shared" ref="P187" si="540">F187*O187</f>
        <v>500</v>
      </c>
      <c r="Q187" s="41">
        <f>IF(M187&lt;=0,0,(1-((P187)/S187)^(1/M187*N187)))</f>
        <v>0</v>
      </c>
      <c r="R187" s="37">
        <v>9591</v>
      </c>
      <c r="S187" s="37">
        <f>I187-R187</f>
        <v>409</v>
      </c>
      <c r="T187" s="38">
        <f t="shared" si="477"/>
        <v>409</v>
      </c>
      <c r="U187" s="38">
        <f t="shared" ref="U187" si="541">IF(T187=0,0,(S187-T187))</f>
        <v>0</v>
      </c>
      <c r="V187" s="41">
        <v>0.4</v>
      </c>
    </row>
    <row r="188" spans="1:22" ht="30" x14ac:dyDescent="0.25">
      <c r="A188" s="55" t="s">
        <v>209</v>
      </c>
      <c r="B188" s="64" t="s">
        <v>164</v>
      </c>
      <c r="C188" s="44" t="str">
        <f>CONCATENATE("TOTAL OF" &amp; " ",C186," &amp; ", C187)</f>
        <v>TOTAL OF PRINTER &amp; SOFTWARE</v>
      </c>
      <c r="D188" s="64"/>
      <c r="E188" s="64"/>
      <c r="F188" s="47">
        <f>SUBTOTAL(9,F186:F187)</f>
        <v>17000</v>
      </c>
      <c r="G188" s="64"/>
      <c r="H188" s="64"/>
      <c r="I188" s="47">
        <f>SUBTOTAL(9,I186:I187)</f>
        <v>17000</v>
      </c>
      <c r="J188" s="64"/>
      <c r="K188" s="64"/>
      <c r="L188" s="64"/>
      <c r="M188" s="64"/>
      <c r="N188" s="64"/>
      <c r="O188" s="64"/>
      <c r="P188" s="47">
        <f>SUBTOTAL(9,P186:P187)</f>
        <v>850</v>
      </c>
      <c r="Q188" s="64"/>
      <c r="R188" s="47">
        <f>SUBTOTAL(9,R186:R187)</f>
        <v>9591</v>
      </c>
      <c r="S188" s="47">
        <f>SUBTOTAL(9,S186:S187)</f>
        <v>7409</v>
      </c>
      <c r="T188" s="47">
        <f t="shared" ref="T188:U188" si="542">SUBTOTAL(9,T186:T187)</f>
        <v>4832.5307649990982</v>
      </c>
      <c r="U188" s="47">
        <f t="shared" si="542"/>
        <v>2576.4692350009018</v>
      </c>
      <c r="V188" s="64"/>
    </row>
    <row r="189" spans="1:22" x14ac:dyDescent="0.25">
      <c r="A189" s="32" t="s">
        <v>223</v>
      </c>
      <c r="B189" s="35" t="s">
        <v>152</v>
      </c>
      <c r="C189" s="67" t="s">
        <v>190</v>
      </c>
      <c r="D189" s="35" t="s">
        <v>216</v>
      </c>
      <c r="E189" s="36">
        <v>35639</v>
      </c>
      <c r="F189" s="37">
        <v>54000</v>
      </c>
      <c r="G189" s="37"/>
      <c r="H189" s="37"/>
      <c r="I189" s="37">
        <f t="shared" ref="I189:I196" si="543">F189-H189</f>
        <v>54000</v>
      </c>
      <c r="J189" s="35">
        <v>15</v>
      </c>
      <c r="K189" s="35">
        <f t="shared" ref="K189:K193" si="544">J189*365</f>
        <v>5475</v>
      </c>
      <c r="L189" s="38">
        <f>IF(E189&lt;W$2,(W$2-E189),IF(E189&gt;=W$2,(X$2-E189)))</f>
        <v>6091</v>
      </c>
      <c r="M189" s="38">
        <f t="shared" ref="M189:M193" si="545">IF(L189&gt;=K189,0,K189-L189)</f>
        <v>0</v>
      </c>
      <c r="N189" s="35">
        <f>IF(E189&gt;=W$2,X$2-E189,X$2-W$2)+1</f>
        <v>365</v>
      </c>
      <c r="O189" s="39">
        <v>0.05</v>
      </c>
      <c r="P189" s="40">
        <f t="shared" ref="P189:P193" si="546">F189*O189</f>
        <v>2700</v>
      </c>
      <c r="Q189" s="41">
        <f t="shared" ref="Q189:Q193" si="547">IF(M189&lt;=0,0,(1-((P189)/S189)^(1/M189*N189)))</f>
        <v>0</v>
      </c>
      <c r="R189" s="37">
        <v>49540.755032755085</v>
      </c>
      <c r="S189" s="37">
        <f t="shared" ref="S189:S193" si="548">I189-R189</f>
        <v>4459.2449672449147</v>
      </c>
      <c r="T189" s="38">
        <f t="shared" ref="T189:T253" si="549">IF(Q189=0,S189,S189*Q189)</f>
        <v>4459.2449672449147</v>
      </c>
      <c r="U189" s="38">
        <f t="shared" ref="U189:U193" si="550">IF(T189=0,0,(S189-T189))</f>
        <v>0</v>
      </c>
      <c r="V189" s="41">
        <v>0.1391</v>
      </c>
    </row>
    <row r="190" spans="1:22" x14ac:dyDescent="0.25">
      <c r="A190" s="55" t="s">
        <v>223</v>
      </c>
      <c r="B190" s="43" t="s">
        <v>152</v>
      </c>
      <c r="C190" s="44" t="str">
        <f>CONCATENATE("TOTAL OF" &amp; " ",C189)</f>
        <v>TOTAL OF AIR CONDITIONER</v>
      </c>
      <c r="D190" s="43"/>
      <c r="E190" s="58"/>
      <c r="F190" s="47">
        <f>SUBTOTAL(9,F189:F189)</f>
        <v>54000</v>
      </c>
      <c r="G190" s="64"/>
      <c r="H190" s="64"/>
      <c r="I190" s="47">
        <f>SUBTOTAL(9,I189:I189)</f>
        <v>54000</v>
      </c>
      <c r="J190" s="43"/>
      <c r="K190" s="43"/>
      <c r="L190" s="59"/>
      <c r="M190" s="59"/>
      <c r="N190" s="43"/>
      <c r="O190" s="60"/>
      <c r="P190" s="47">
        <f>SUBTOTAL(9,P189:P189)</f>
        <v>2700</v>
      </c>
      <c r="Q190" s="61"/>
      <c r="R190" s="47">
        <f t="shared" ref="R190:U190" si="551">SUBTOTAL(9,R189:R189)</f>
        <v>49540.755032755085</v>
      </c>
      <c r="S190" s="47">
        <f t="shared" si="551"/>
        <v>4459.2449672449147</v>
      </c>
      <c r="T190" s="47">
        <f t="shared" si="551"/>
        <v>4459.2449672449147</v>
      </c>
      <c r="U190" s="47">
        <f t="shared" si="551"/>
        <v>0</v>
      </c>
      <c r="V190" s="61"/>
    </row>
    <row r="191" spans="1:22" x14ac:dyDescent="0.25">
      <c r="A191" s="32" t="s">
        <v>223</v>
      </c>
      <c r="B191" s="35" t="s">
        <v>164</v>
      </c>
      <c r="C191" s="37" t="s">
        <v>198</v>
      </c>
      <c r="D191" s="35" t="s">
        <v>216</v>
      </c>
      <c r="E191" s="36">
        <v>35555</v>
      </c>
      <c r="F191" s="37">
        <v>40480</v>
      </c>
      <c r="G191" s="37"/>
      <c r="H191" s="37"/>
      <c r="I191" s="37">
        <f t="shared" si="543"/>
        <v>40480</v>
      </c>
      <c r="J191" s="35">
        <v>3</v>
      </c>
      <c r="K191" s="35">
        <f t="shared" si="544"/>
        <v>1095</v>
      </c>
      <c r="L191" s="35">
        <f t="shared" ref="L191:L217" si="552">IF(E191&lt;W$2,(W$2-E191),IF(E191&gt;=W$2,(X$2-E191)))</f>
        <v>6175</v>
      </c>
      <c r="M191" s="35">
        <f t="shared" si="545"/>
        <v>0</v>
      </c>
      <c r="N191" s="35">
        <f t="shared" ref="N191:N217" si="553">IF(E191&gt;=W$2,X$2-E191,X$2-W$2)+1</f>
        <v>365</v>
      </c>
      <c r="O191" s="39">
        <v>0.05</v>
      </c>
      <c r="P191" s="40">
        <f t="shared" si="546"/>
        <v>2024</v>
      </c>
      <c r="Q191" s="41">
        <f t="shared" si="547"/>
        <v>0</v>
      </c>
      <c r="R191" s="37">
        <v>40472.981056676996</v>
      </c>
      <c r="S191" s="37">
        <f t="shared" si="548"/>
        <v>7.0189433230043505</v>
      </c>
      <c r="T191" s="38">
        <f t="shared" si="549"/>
        <v>7.0189433230043505</v>
      </c>
      <c r="U191" s="38">
        <f t="shared" si="550"/>
        <v>0</v>
      </c>
      <c r="V191" s="41">
        <v>0.4</v>
      </c>
    </row>
    <row r="192" spans="1:22" x14ac:dyDescent="0.25">
      <c r="A192" s="32" t="s">
        <v>223</v>
      </c>
      <c r="B192" s="35" t="s">
        <v>164</v>
      </c>
      <c r="C192" s="37" t="s">
        <v>198</v>
      </c>
      <c r="D192" s="35" t="s">
        <v>216</v>
      </c>
      <c r="E192" s="36">
        <v>35628</v>
      </c>
      <c r="F192" s="37">
        <v>70750</v>
      </c>
      <c r="G192" s="37"/>
      <c r="H192" s="37"/>
      <c r="I192" s="37">
        <f t="shared" si="543"/>
        <v>70750</v>
      </c>
      <c r="J192" s="35">
        <v>3</v>
      </c>
      <c r="K192" s="35">
        <f t="shared" si="544"/>
        <v>1095</v>
      </c>
      <c r="L192" s="35">
        <f t="shared" si="552"/>
        <v>6102</v>
      </c>
      <c r="M192" s="35">
        <f t="shared" si="545"/>
        <v>0</v>
      </c>
      <c r="N192" s="35">
        <f t="shared" si="553"/>
        <v>365</v>
      </c>
      <c r="O192" s="39">
        <v>0.05</v>
      </c>
      <c r="P192" s="40">
        <f t="shared" si="546"/>
        <v>3537.5</v>
      </c>
      <c r="Q192" s="41">
        <f t="shared" si="547"/>
        <v>0</v>
      </c>
      <c r="R192" s="37">
        <v>70735.662076026085</v>
      </c>
      <c r="S192" s="37">
        <f t="shared" si="548"/>
        <v>14.337923973915167</v>
      </c>
      <c r="T192" s="38">
        <f t="shared" si="549"/>
        <v>14.337923973915167</v>
      </c>
      <c r="U192" s="38">
        <f t="shared" si="550"/>
        <v>0</v>
      </c>
      <c r="V192" s="41">
        <v>0.4</v>
      </c>
    </row>
    <row r="193" spans="1:22" x14ac:dyDescent="0.25">
      <c r="A193" s="32" t="s">
        <v>223</v>
      </c>
      <c r="B193" s="35" t="s">
        <v>164</v>
      </c>
      <c r="C193" s="37" t="s">
        <v>198</v>
      </c>
      <c r="D193" s="35" t="s">
        <v>216</v>
      </c>
      <c r="E193" s="36">
        <v>35628</v>
      </c>
      <c r="F193" s="37">
        <v>9600</v>
      </c>
      <c r="G193" s="37"/>
      <c r="H193" s="37"/>
      <c r="I193" s="37">
        <f t="shared" si="543"/>
        <v>9600</v>
      </c>
      <c r="J193" s="35">
        <v>3</v>
      </c>
      <c r="K193" s="35">
        <f t="shared" si="544"/>
        <v>1095</v>
      </c>
      <c r="L193" s="35">
        <f t="shared" si="552"/>
        <v>6102</v>
      </c>
      <c r="M193" s="35">
        <f t="shared" si="545"/>
        <v>0</v>
      </c>
      <c r="N193" s="35">
        <f t="shared" si="553"/>
        <v>365</v>
      </c>
      <c r="O193" s="39">
        <v>0.05</v>
      </c>
      <c r="P193" s="40">
        <f t="shared" si="546"/>
        <v>480</v>
      </c>
      <c r="Q193" s="41">
        <f t="shared" si="547"/>
        <v>0</v>
      </c>
      <c r="R193" s="37">
        <v>9598.0545007752735</v>
      </c>
      <c r="S193" s="37">
        <f t="shared" si="548"/>
        <v>1.9454992247265182</v>
      </c>
      <c r="T193" s="38">
        <f t="shared" si="549"/>
        <v>1.9454992247265182</v>
      </c>
      <c r="U193" s="38">
        <f t="shared" si="550"/>
        <v>0</v>
      </c>
      <c r="V193" s="41">
        <v>0.4</v>
      </c>
    </row>
    <row r="194" spans="1:22" x14ac:dyDescent="0.25">
      <c r="A194" s="32" t="s">
        <v>223</v>
      </c>
      <c r="B194" s="35" t="s">
        <v>164</v>
      </c>
      <c r="C194" s="37" t="s">
        <v>198</v>
      </c>
      <c r="D194" s="35" t="s">
        <v>224</v>
      </c>
      <c r="E194" s="36">
        <v>36094</v>
      </c>
      <c r="F194" s="37">
        <v>50000</v>
      </c>
      <c r="G194" s="37"/>
      <c r="H194" s="37"/>
      <c r="I194" s="37">
        <f t="shared" si="543"/>
        <v>50000</v>
      </c>
      <c r="J194" s="35">
        <v>3</v>
      </c>
      <c r="K194" s="35">
        <f t="shared" ref="K194:K196" si="554">J194*365</f>
        <v>1095</v>
      </c>
      <c r="L194" s="35">
        <f t="shared" si="552"/>
        <v>5636</v>
      </c>
      <c r="M194" s="35">
        <f t="shared" ref="M194:M196" si="555">IF(L194&gt;=K194,0,K194-L194)</f>
        <v>0</v>
      </c>
      <c r="N194" s="35">
        <f t="shared" si="553"/>
        <v>365</v>
      </c>
      <c r="O194" s="39">
        <v>0.05</v>
      </c>
      <c r="P194" s="40">
        <f t="shared" ref="P194:P196" si="556">F194*O194</f>
        <v>2500</v>
      </c>
      <c r="Q194" s="41">
        <f t="shared" ref="Q194:Q196" si="557">IF(M194&lt;=0,0,(1-((P194)/S194)^(1/M194*N194)))</f>
        <v>0</v>
      </c>
      <c r="R194" s="37">
        <v>49980.249346159559</v>
      </c>
      <c r="S194" s="37">
        <f t="shared" ref="S194:S196" si="558">I194-R194</f>
        <v>19.750653840441373</v>
      </c>
      <c r="T194" s="38">
        <f t="shared" si="549"/>
        <v>19.750653840441373</v>
      </c>
      <c r="U194" s="38">
        <f t="shared" ref="U194:U196" si="559">IF(T194=0,0,(S194-T194))</f>
        <v>0</v>
      </c>
      <c r="V194" s="41">
        <v>0.4</v>
      </c>
    </row>
    <row r="195" spans="1:22" x14ac:dyDescent="0.25">
      <c r="A195" s="32" t="s">
        <v>223</v>
      </c>
      <c r="B195" s="35" t="s">
        <v>164</v>
      </c>
      <c r="C195" s="37" t="s">
        <v>198</v>
      </c>
      <c r="D195" s="35" t="s">
        <v>224</v>
      </c>
      <c r="E195" s="36">
        <v>36097</v>
      </c>
      <c r="F195" s="37">
        <v>16400</v>
      </c>
      <c r="G195" s="37"/>
      <c r="H195" s="37"/>
      <c r="I195" s="37">
        <f t="shared" si="543"/>
        <v>16400</v>
      </c>
      <c r="J195" s="35">
        <v>3</v>
      </c>
      <c r="K195" s="35">
        <f t="shared" si="554"/>
        <v>1095</v>
      </c>
      <c r="L195" s="35">
        <f t="shared" si="552"/>
        <v>5633</v>
      </c>
      <c r="M195" s="35">
        <f t="shared" si="555"/>
        <v>0</v>
      </c>
      <c r="N195" s="35">
        <f t="shared" si="553"/>
        <v>365</v>
      </c>
      <c r="O195" s="39">
        <v>0.05</v>
      </c>
      <c r="P195" s="40">
        <f t="shared" si="556"/>
        <v>820</v>
      </c>
      <c r="Q195" s="41">
        <f t="shared" si="557"/>
        <v>0</v>
      </c>
      <c r="R195" s="37">
        <v>16393.581884788076</v>
      </c>
      <c r="S195" s="37">
        <f t="shared" si="558"/>
        <v>6.4181152119235776</v>
      </c>
      <c r="T195" s="38">
        <f t="shared" si="549"/>
        <v>6.4181152119235776</v>
      </c>
      <c r="U195" s="38">
        <f t="shared" si="559"/>
        <v>0</v>
      </c>
      <c r="V195" s="41">
        <v>0.4</v>
      </c>
    </row>
    <row r="196" spans="1:22" x14ac:dyDescent="0.25">
      <c r="A196" s="32" t="s">
        <v>223</v>
      </c>
      <c r="B196" s="35" t="s">
        <v>164</v>
      </c>
      <c r="C196" s="37" t="s">
        <v>198</v>
      </c>
      <c r="D196" s="35" t="s">
        <v>224</v>
      </c>
      <c r="E196" s="36">
        <v>36228</v>
      </c>
      <c r="F196" s="37">
        <v>10300</v>
      </c>
      <c r="G196" s="37"/>
      <c r="H196" s="37"/>
      <c r="I196" s="37">
        <f t="shared" si="543"/>
        <v>10300</v>
      </c>
      <c r="J196" s="35">
        <v>3</v>
      </c>
      <c r="K196" s="35">
        <f t="shared" si="554"/>
        <v>1095</v>
      </c>
      <c r="L196" s="35">
        <f t="shared" si="552"/>
        <v>5502</v>
      </c>
      <c r="M196" s="35">
        <f t="shared" si="555"/>
        <v>0</v>
      </c>
      <c r="N196" s="35">
        <f t="shared" si="553"/>
        <v>365</v>
      </c>
      <c r="O196" s="39">
        <v>0.05</v>
      </c>
      <c r="P196" s="40">
        <f t="shared" si="556"/>
        <v>515</v>
      </c>
      <c r="Q196" s="41">
        <f t="shared" si="557"/>
        <v>0</v>
      </c>
      <c r="R196" s="37">
        <v>10295.273855116408</v>
      </c>
      <c r="S196" s="37">
        <f t="shared" si="558"/>
        <v>4.7261448835924966</v>
      </c>
      <c r="T196" s="38">
        <f t="shared" si="549"/>
        <v>4.7261448835924966</v>
      </c>
      <c r="U196" s="38">
        <f t="shared" si="559"/>
        <v>0</v>
      </c>
      <c r="V196" s="41">
        <v>0.4</v>
      </c>
    </row>
    <row r="197" spans="1:22" x14ac:dyDescent="0.25">
      <c r="A197" s="32" t="s">
        <v>223</v>
      </c>
      <c r="B197" s="35" t="s">
        <v>164</v>
      </c>
      <c r="C197" s="37" t="s">
        <v>198</v>
      </c>
      <c r="D197" s="35" t="s">
        <v>225</v>
      </c>
      <c r="E197" s="36">
        <v>36409</v>
      </c>
      <c r="F197" s="37">
        <v>1900</v>
      </c>
      <c r="G197" s="37"/>
      <c r="H197" s="37"/>
      <c r="I197" s="37">
        <f t="shared" ref="I197:I199" si="560">F197-H197</f>
        <v>1900</v>
      </c>
      <c r="J197" s="35">
        <v>3</v>
      </c>
      <c r="K197" s="35">
        <f t="shared" ref="K197:K199" si="561">J197*365</f>
        <v>1095</v>
      </c>
      <c r="L197" s="35">
        <f t="shared" si="552"/>
        <v>5321</v>
      </c>
      <c r="M197" s="35">
        <f t="shared" ref="M197:M199" si="562">IF(L197&gt;=K197,0,K197-L197)</f>
        <v>0</v>
      </c>
      <c r="N197" s="35">
        <f t="shared" si="553"/>
        <v>365</v>
      </c>
      <c r="O197" s="39">
        <v>0.05</v>
      </c>
      <c r="P197" s="40">
        <f t="shared" ref="P197:P199" si="563">F197*O197</f>
        <v>95</v>
      </c>
      <c r="Q197" s="41">
        <f t="shared" ref="Q197:Q199" si="564">IF(M197&lt;=0,0,(1-((P197)/S197)^(1/M197*N197)))</f>
        <v>0</v>
      </c>
      <c r="R197" s="37">
        <v>1898.8488411642463</v>
      </c>
      <c r="S197" s="37">
        <f t="shared" ref="S197:S199" si="565">I197-R197</f>
        <v>1.1511588357536766</v>
      </c>
      <c r="T197" s="38">
        <f t="shared" si="549"/>
        <v>1.1511588357536766</v>
      </c>
      <c r="U197" s="38">
        <f t="shared" ref="U197:U199" si="566">IF(T197=0,0,(S197-T197))</f>
        <v>0</v>
      </c>
      <c r="V197" s="41">
        <v>0.4</v>
      </c>
    </row>
    <row r="198" spans="1:22" x14ac:dyDescent="0.25">
      <c r="A198" s="32" t="s">
        <v>223</v>
      </c>
      <c r="B198" s="35" t="s">
        <v>164</v>
      </c>
      <c r="C198" s="37" t="s">
        <v>198</v>
      </c>
      <c r="D198" s="35" t="s">
        <v>225</v>
      </c>
      <c r="E198" s="36">
        <v>36465</v>
      </c>
      <c r="F198" s="37">
        <v>5300</v>
      </c>
      <c r="G198" s="37"/>
      <c r="H198" s="37"/>
      <c r="I198" s="37">
        <f t="shared" si="560"/>
        <v>5300</v>
      </c>
      <c r="J198" s="35">
        <v>3</v>
      </c>
      <c r="K198" s="35">
        <f t="shared" si="561"/>
        <v>1095</v>
      </c>
      <c r="L198" s="35">
        <f t="shared" si="552"/>
        <v>5265</v>
      </c>
      <c r="M198" s="35">
        <f t="shared" si="562"/>
        <v>0</v>
      </c>
      <c r="N198" s="35">
        <f t="shared" si="553"/>
        <v>365</v>
      </c>
      <c r="O198" s="39">
        <v>0.05</v>
      </c>
      <c r="P198" s="40">
        <f t="shared" si="563"/>
        <v>265</v>
      </c>
      <c r="Q198" s="41">
        <f t="shared" si="564"/>
        <v>0</v>
      </c>
      <c r="R198" s="37">
        <v>5296.5339852264842</v>
      </c>
      <c r="S198" s="37">
        <f t="shared" si="565"/>
        <v>3.4660147735157807</v>
      </c>
      <c r="T198" s="38">
        <f t="shared" si="549"/>
        <v>3.4660147735157807</v>
      </c>
      <c r="U198" s="38">
        <f t="shared" si="566"/>
        <v>0</v>
      </c>
      <c r="V198" s="41">
        <v>0.4</v>
      </c>
    </row>
    <row r="199" spans="1:22" x14ac:dyDescent="0.25">
      <c r="A199" s="32" t="s">
        <v>223</v>
      </c>
      <c r="B199" s="35" t="s">
        <v>164</v>
      </c>
      <c r="C199" s="37" t="s">
        <v>198</v>
      </c>
      <c r="D199" s="35" t="s">
        <v>225</v>
      </c>
      <c r="E199" s="36">
        <v>36483</v>
      </c>
      <c r="F199" s="37">
        <v>15260</v>
      </c>
      <c r="G199" s="37"/>
      <c r="H199" s="37"/>
      <c r="I199" s="37">
        <f t="shared" si="560"/>
        <v>15260</v>
      </c>
      <c r="J199" s="35">
        <v>3</v>
      </c>
      <c r="K199" s="35">
        <f t="shared" si="561"/>
        <v>1095</v>
      </c>
      <c r="L199" s="35">
        <f t="shared" si="552"/>
        <v>5247</v>
      </c>
      <c r="M199" s="35">
        <f t="shared" si="562"/>
        <v>0</v>
      </c>
      <c r="N199" s="35">
        <f t="shared" si="553"/>
        <v>365</v>
      </c>
      <c r="O199" s="39">
        <v>0.05</v>
      </c>
      <c r="P199" s="40">
        <f t="shared" si="563"/>
        <v>763</v>
      </c>
      <c r="Q199" s="41">
        <f t="shared" si="564"/>
        <v>0</v>
      </c>
      <c r="R199" s="37">
        <v>15249.975893427934</v>
      </c>
      <c r="S199" s="37">
        <f t="shared" si="565"/>
        <v>10.024106572065648</v>
      </c>
      <c r="T199" s="38">
        <f t="shared" si="549"/>
        <v>10.024106572065648</v>
      </c>
      <c r="U199" s="38">
        <f t="shared" si="566"/>
        <v>0</v>
      </c>
      <c r="V199" s="41">
        <v>0.4</v>
      </c>
    </row>
    <row r="200" spans="1:22" x14ac:dyDescent="0.25">
      <c r="A200" s="32" t="s">
        <v>223</v>
      </c>
      <c r="B200" s="35" t="s">
        <v>164</v>
      </c>
      <c r="C200" s="37" t="s">
        <v>198</v>
      </c>
      <c r="D200" s="35" t="s">
        <v>226</v>
      </c>
      <c r="E200" s="36">
        <v>37425</v>
      </c>
      <c r="F200" s="37">
        <v>11600</v>
      </c>
      <c r="G200" s="37"/>
      <c r="H200" s="37"/>
      <c r="I200" s="37">
        <f t="shared" ref="I200:I201" si="567">F200-H200</f>
        <v>11600</v>
      </c>
      <c r="J200" s="35">
        <v>3</v>
      </c>
      <c r="K200" s="35">
        <f t="shared" ref="K200:K201" si="568">J200*365</f>
        <v>1095</v>
      </c>
      <c r="L200" s="35">
        <f t="shared" si="552"/>
        <v>4305</v>
      </c>
      <c r="M200" s="35">
        <f t="shared" ref="M200:M201" si="569">IF(L200&gt;=K200,0,K200-L200)</f>
        <v>0</v>
      </c>
      <c r="N200" s="35">
        <f t="shared" si="553"/>
        <v>365</v>
      </c>
      <c r="O200" s="39">
        <v>0.05</v>
      </c>
      <c r="P200" s="40">
        <f t="shared" ref="P200:P201" si="570">F200*O200</f>
        <v>580</v>
      </c>
      <c r="Q200" s="41">
        <f t="shared" ref="Q200:Q201" si="571">IF(M200&lt;=0,0,(1-((P200)/S200)^(1/M200*N200)))</f>
        <v>0</v>
      </c>
      <c r="R200" s="37">
        <v>11571.105848495623</v>
      </c>
      <c r="S200" s="37">
        <f t="shared" ref="S200:S201" si="572">I200-R200</f>
        <v>28.894151504377078</v>
      </c>
      <c r="T200" s="38">
        <f t="shared" si="549"/>
        <v>28.894151504377078</v>
      </c>
      <c r="U200" s="38">
        <f t="shared" ref="U200:U201" si="573">IF(T200=0,0,(S200-T200))</f>
        <v>0</v>
      </c>
      <c r="V200" s="41">
        <v>0.4</v>
      </c>
    </row>
    <row r="201" spans="1:22" x14ac:dyDescent="0.25">
      <c r="A201" s="32" t="s">
        <v>223</v>
      </c>
      <c r="B201" s="35" t="s">
        <v>164</v>
      </c>
      <c r="C201" s="37" t="s">
        <v>198</v>
      </c>
      <c r="D201" s="35" t="s">
        <v>226</v>
      </c>
      <c r="E201" s="36">
        <v>37491</v>
      </c>
      <c r="F201" s="37">
        <v>37000</v>
      </c>
      <c r="G201" s="37"/>
      <c r="H201" s="37"/>
      <c r="I201" s="37">
        <f t="shared" si="567"/>
        <v>37000</v>
      </c>
      <c r="J201" s="35">
        <v>3</v>
      </c>
      <c r="K201" s="35">
        <f t="shared" si="568"/>
        <v>1095</v>
      </c>
      <c r="L201" s="35">
        <f t="shared" si="552"/>
        <v>4239</v>
      </c>
      <c r="M201" s="35">
        <f t="shared" si="569"/>
        <v>0</v>
      </c>
      <c r="N201" s="35">
        <f t="shared" si="553"/>
        <v>365</v>
      </c>
      <c r="O201" s="39">
        <v>0.05</v>
      </c>
      <c r="P201" s="40">
        <f t="shared" si="570"/>
        <v>1850</v>
      </c>
      <c r="Q201" s="41">
        <f t="shared" si="571"/>
        <v>0</v>
      </c>
      <c r="R201" s="37">
        <v>36898.321328680118</v>
      </c>
      <c r="S201" s="37">
        <f t="shared" si="572"/>
        <v>101.67867131988169</v>
      </c>
      <c r="T201" s="38">
        <f t="shared" si="549"/>
        <v>101.67867131988169</v>
      </c>
      <c r="U201" s="38">
        <f t="shared" si="573"/>
        <v>0</v>
      </c>
      <c r="V201" s="41">
        <v>0.4</v>
      </c>
    </row>
    <row r="202" spans="1:22" x14ac:dyDescent="0.25">
      <c r="A202" s="32" t="s">
        <v>223</v>
      </c>
      <c r="B202" s="35" t="s">
        <v>164</v>
      </c>
      <c r="C202" s="37" t="s">
        <v>198</v>
      </c>
      <c r="D202" s="35" t="s">
        <v>179</v>
      </c>
      <c r="E202" s="36">
        <v>37800</v>
      </c>
      <c r="F202" s="37">
        <v>3905</v>
      </c>
      <c r="G202" s="37"/>
      <c r="H202" s="37"/>
      <c r="I202" s="37">
        <f t="shared" ref="I202:I213" si="574">F202-H202</f>
        <v>3905</v>
      </c>
      <c r="J202" s="35">
        <v>3</v>
      </c>
      <c r="K202" s="35">
        <f t="shared" ref="K202:K211" si="575">J202*365</f>
        <v>1095</v>
      </c>
      <c r="L202" s="35">
        <f t="shared" si="552"/>
        <v>3930</v>
      </c>
      <c r="M202" s="35">
        <f t="shared" ref="M202:M211" si="576">IF(L202&gt;=K202,0,K202-L202)</f>
        <v>0</v>
      </c>
      <c r="N202" s="35">
        <f t="shared" si="553"/>
        <v>365</v>
      </c>
      <c r="O202" s="39">
        <v>0.05</v>
      </c>
      <c r="P202" s="40">
        <f t="shared" ref="P202:P211" si="577">F202*O202</f>
        <v>195.25</v>
      </c>
      <c r="Q202" s="41">
        <f t="shared" ref="Q202:Q211" si="578">IF(M202&lt;=0,0,(1-((P202)/S202)^(1/M202*N202)))</f>
        <v>0</v>
      </c>
      <c r="R202" s="37">
        <v>3893.6649998790904</v>
      </c>
      <c r="S202" s="37">
        <f t="shared" ref="S202:S211" si="579">I202-R202</f>
        <v>11.335000120909626</v>
      </c>
      <c r="T202" s="38">
        <f t="shared" si="549"/>
        <v>11.335000120909626</v>
      </c>
      <c r="U202" s="38">
        <f t="shared" ref="U202:U211" si="580">IF(T202=0,0,(S202-T202))</f>
        <v>0</v>
      </c>
      <c r="V202" s="41">
        <v>0.4</v>
      </c>
    </row>
    <row r="203" spans="1:22" x14ac:dyDescent="0.25">
      <c r="A203" s="32" t="s">
        <v>223</v>
      </c>
      <c r="B203" s="35" t="s">
        <v>164</v>
      </c>
      <c r="C203" s="37" t="s">
        <v>198</v>
      </c>
      <c r="D203" s="35" t="s">
        <v>179</v>
      </c>
      <c r="E203" s="36">
        <v>37800</v>
      </c>
      <c r="F203" s="37">
        <v>300</v>
      </c>
      <c r="G203" s="37"/>
      <c r="H203" s="37"/>
      <c r="I203" s="37">
        <f t="shared" si="574"/>
        <v>300</v>
      </c>
      <c r="J203" s="35">
        <v>3</v>
      </c>
      <c r="K203" s="35">
        <f t="shared" si="575"/>
        <v>1095</v>
      </c>
      <c r="L203" s="35">
        <f t="shared" si="552"/>
        <v>3930</v>
      </c>
      <c r="M203" s="35">
        <f t="shared" si="576"/>
        <v>0</v>
      </c>
      <c r="N203" s="35">
        <f t="shared" si="553"/>
        <v>365</v>
      </c>
      <c r="O203" s="39">
        <v>0.05</v>
      </c>
      <c r="P203" s="40">
        <f t="shared" si="577"/>
        <v>15</v>
      </c>
      <c r="Q203" s="41">
        <f t="shared" si="578"/>
        <v>0</v>
      </c>
      <c r="R203" s="37">
        <v>298.73667107349047</v>
      </c>
      <c r="S203" s="37">
        <f t="shared" si="579"/>
        <v>1.26332892650953</v>
      </c>
      <c r="T203" s="38">
        <f t="shared" si="549"/>
        <v>1.26332892650953</v>
      </c>
      <c r="U203" s="38">
        <f t="shared" si="580"/>
        <v>0</v>
      </c>
      <c r="V203" s="41">
        <v>0.4</v>
      </c>
    </row>
    <row r="204" spans="1:22" x14ac:dyDescent="0.25">
      <c r="A204" s="32" t="s">
        <v>223</v>
      </c>
      <c r="B204" s="35" t="s">
        <v>164</v>
      </c>
      <c r="C204" s="37" t="s">
        <v>198</v>
      </c>
      <c r="D204" s="35" t="s">
        <v>179</v>
      </c>
      <c r="E204" s="36">
        <v>37881</v>
      </c>
      <c r="F204" s="37">
        <v>9000</v>
      </c>
      <c r="G204" s="37"/>
      <c r="H204" s="37"/>
      <c r="I204" s="37">
        <f t="shared" si="574"/>
        <v>9000</v>
      </c>
      <c r="J204" s="35">
        <v>3</v>
      </c>
      <c r="K204" s="35">
        <f t="shared" si="575"/>
        <v>1095</v>
      </c>
      <c r="L204" s="35">
        <f t="shared" si="552"/>
        <v>3849</v>
      </c>
      <c r="M204" s="35">
        <f t="shared" si="576"/>
        <v>0</v>
      </c>
      <c r="N204" s="35">
        <f t="shared" si="553"/>
        <v>365</v>
      </c>
      <c r="O204" s="39">
        <v>0.05</v>
      </c>
      <c r="P204" s="40">
        <f t="shared" si="577"/>
        <v>450</v>
      </c>
      <c r="Q204" s="41">
        <f t="shared" si="578"/>
        <v>0</v>
      </c>
      <c r="R204" s="37">
        <v>8957.26946455496</v>
      </c>
      <c r="S204" s="37">
        <f t="shared" si="579"/>
        <v>42.730535445040005</v>
      </c>
      <c r="T204" s="38">
        <f t="shared" si="549"/>
        <v>42.730535445040005</v>
      </c>
      <c r="U204" s="38">
        <f t="shared" si="580"/>
        <v>0</v>
      </c>
      <c r="V204" s="41">
        <v>0.4</v>
      </c>
    </row>
    <row r="205" spans="1:22" x14ac:dyDescent="0.25">
      <c r="A205" s="32" t="s">
        <v>223</v>
      </c>
      <c r="B205" s="35" t="s">
        <v>164</v>
      </c>
      <c r="C205" s="37" t="s">
        <v>198</v>
      </c>
      <c r="D205" s="35" t="s">
        <v>179</v>
      </c>
      <c r="E205" s="36">
        <v>37821</v>
      </c>
      <c r="F205" s="37">
        <v>1000</v>
      </c>
      <c r="G205" s="37"/>
      <c r="H205" s="37"/>
      <c r="I205" s="37">
        <f t="shared" si="574"/>
        <v>1000</v>
      </c>
      <c r="J205" s="35">
        <v>3</v>
      </c>
      <c r="K205" s="35">
        <f t="shared" si="575"/>
        <v>1095</v>
      </c>
      <c r="L205" s="35">
        <f t="shared" si="552"/>
        <v>3909</v>
      </c>
      <c r="M205" s="35">
        <f t="shared" si="576"/>
        <v>0</v>
      </c>
      <c r="N205" s="35">
        <f t="shared" si="553"/>
        <v>365</v>
      </c>
      <c r="O205" s="39">
        <v>0.05</v>
      </c>
      <c r="P205" s="40">
        <f t="shared" si="577"/>
        <v>50</v>
      </c>
      <c r="Q205" s="41">
        <f t="shared" si="578"/>
        <v>0</v>
      </c>
      <c r="R205" s="37">
        <v>995.64974854312322</v>
      </c>
      <c r="S205" s="37">
        <f t="shared" si="579"/>
        <v>4.3502514568767765</v>
      </c>
      <c r="T205" s="38">
        <f t="shared" si="549"/>
        <v>4.3502514568767765</v>
      </c>
      <c r="U205" s="38">
        <f t="shared" si="580"/>
        <v>0</v>
      </c>
      <c r="V205" s="41">
        <v>0.4</v>
      </c>
    </row>
    <row r="206" spans="1:22" x14ac:dyDescent="0.25">
      <c r="A206" s="32" t="s">
        <v>223</v>
      </c>
      <c r="B206" s="35" t="s">
        <v>164</v>
      </c>
      <c r="C206" s="37" t="s">
        <v>198</v>
      </c>
      <c r="D206" s="35" t="s">
        <v>179</v>
      </c>
      <c r="E206" s="36">
        <v>37853</v>
      </c>
      <c r="F206" s="37">
        <v>6750</v>
      </c>
      <c r="G206" s="37"/>
      <c r="H206" s="37"/>
      <c r="I206" s="37">
        <f t="shared" si="574"/>
        <v>6750</v>
      </c>
      <c r="J206" s="35">
        <v>3</v>
      </c>
      <c r="K206" s="35">
        <f t="shared" si="575"/>
        <v>1095</v>
      </c>
      <c r="L206" s="35">
        <f t="shared" si="552"/>
        <v>3877</v>
      </c>
      <c r="M206" s="35">
        <f t="shared" si="576"/>
        <v>0</v>
      </c>
      <c r="N206" s="35">
        <f t="shared" si="553"/>
        <v>365</v>
      </c>
      <c r="O206" s="39">
        <v>0.05</v>
      </c>
      <c r="P206" s="40">
        <f t="shared" si="577"/>
        <v>337.5</v>
      </c>
      <c r="Q206" s="41">
        <f t="shared" si="578"/>
        <v>0</v>
      </c>
      <c r="R206" s="37">
        <v>6719.204493732821</v>
      </c>
      <c r="S206" s="37">
        <f t="shared" si="579"/>
        <v>30.795506267179007</v>
      </c>
      <c r="T206" s="38">
        <f t="shared" si="549"/>
        <v>30.795506267179007</v>
      </c>
      <c r="U206" s="38">
        <f t="shared" si="580"/>
        <v>0</v>
      </c>
      <c r="V206" s="41">
        <v>0.4</v>
      </c>
    </row>
    <row r="207" spans="1:22" x14ac:dyDescent="0.25">
      <c r="A207" s="32" t="s">
        <v>223</v>
      </c>
      <c r="B207" s="35" t="s">
        <v>164</v>
      </c>
      <c r="C207" s="37" t="s">
        <v>198</v>
      </c>
      <c r="D207" s="35" t="s">
        <v>179</v>
      </c>
      <c r="E207" s="36">
        <v>37868</v>
      </c>
      <c r="F207" s="37">
        <v>12500</v>
      </c>
      <c r="G207" s="37"/>
      <c r="H207" s="37"/>
      <c r="I207" s="37">
        <f t="shared" si="574"/>
        <v>12500</v>
      </c>
      <c r="J207" s="35">
        <v>3</v>
      </c>
      <c r="K207" s="35">
        <f t="shared" si="575"/>
        <v>1095</v>
      </c>
      <c r="L207" s="35">
        <f t="shared" si="552"/>
        <v>3862</v>
      </c>
      <c r="M207" s="35">
        <f t="shared" si="576"/>
        <v>0</v>
      </c>
      <c r="N207" s="35">
        <f t="shared" si="553"/>
        <v>365</v>
      </c>
      <c r="O207" s="39">
        <v>0.05</v>
      </c>
      <c r="P207" s="40">
        <f t="shared" si="577"/>
        <v>625</v>
      </c>
      <c r="Q207" s="41">
        <f t="shared" si="578"/>
        <v>0</v>
      </c>
      <c r="R207" s="37">
        <v>12441.728829019179</v>
      </c>
      <c r="S207" s="37">
        <f t="shared" si="579"/>
        <v>58.271170980820898</v>
      </c>
      <c r="T207" s="38">
        <f t="shared" si="549"/>
        <v>58.271170980820898</v>
      </c>
      <c r="U207" s="38">
        <f t="shared" si="580"/>
        <v>0</v>
      </c>
      <c r="V207" s="41">
        <v>0.4</v>
      </c>
    </row>
    <row r="208" spans="1:22" x14ac:dyDescent="0.25">
      <c r="A208" s="32" t="s">
        <v>223</v>
      </c>
      <c r="B208" s="35" t="s">
        <v>164</v>
      </c>
      <c r="C208" s="37" t="s">
        <v>198</v>
      </c>
      <c r="D208" s="35" t="s">
        <v>179</v>
      </c>
      <c r="E208" s="36">
        <v>37898</v>
      </c>
      <c r="F208" s="37">
        <v>2600</v>
      </c>
      <c r="G208" s="37"/>
      <c r="H208" s="37"/>
      <c r="I208" s="37">
        <f t="shared" si="574"/>
        <v>2600</v>
      </c>
      <c r="J208" s="35">
        <v>3</v>
      </c>
      <c r="K208" s="35">
        <f t="shared" si="575"/>
        <v>1095</v>
      </c>
      <c r="L208" s="35">
        <f t="shared" si="552"/>
        <v>3832</v>
      </c>
      <c r="M208" s="35">
        <f t="shared" si="576"/>
        <v>0</v>
      </c>
      <c r="N208" s="35">
        <f t="shared" si="553"/>
        <v>365</v>
      </c>
      <c r="O208" s="39">
        <v>0.05</v>
      </c>
      <c r="P208" s="40">
        <f t="shared" si="577"/>
        <v>130</v>
      </c>
      <c r="Q208" s="41">
        <f t="shared" si="578"/>
        <v>0</v>
      </c>
      <c r="R208" s="37">
        <v>2587.3627348767568</v>
      </c>
      <c r="S208" s="37">
        <f t="shared" si="579"/>
        <v>12.637265123243196</v>
      </c>
      <c r="T208" s="38">
        <f t="shared" si="549"/>
        <v>12.637265123243196</v>
      </c>
      <c r="U208" s="38">
        <f t="shared" si="580"/>
        <v>0</v>
      </c>
      <c r="V208" s="41">
        <v>0.4</v>
      </c>
    </row>
    <row r="209" spans="1:22" x14ac:dyDescent="0.25">
      <c r="A209" s="32" t="s">
        <v>223</v>
      </c>
      <c r="B209" s="35" t="s">
        <v>164</v>
      </c>
      <c r="C209" s="37" t="s">
        <v>198</v>
      </c>
      <c r="D209" s="35" t="s">
        <v>179</v>
      </c>
      <c r="E209" s="36">
        <v>38006</v>
      </c>
      <c r="F209" s="37">
        <v>16000</v>
      </c>
      <c r="G209" s="37"/>
      <c r="H209" s="37"/>
      <c r="I209" s="37">
        <f t="shared" si="574"/>
        <v>16000</v>
      </c>
      <c r="J209" s="35">
        <v>3</v>
      </c>
      <c r="K209" s="35">
        <f t="shared" si="575"/>
        <v>1095</v>
      </c>
      <c r="L209" s="35">
        <f t="shared" si="552"/>
        <v>3724</v>
      </c>
      <c r="M209" s="35">
        <f t="shared" si="576"/>
        <v>0</v>
      </c>
      <c r="N209" s="35">
        <f t="shared" si="553"/>
        <v>365</v>
      </c>
      <c r="O209" s="39">
        <v>0.05</v>
      </c>
      <c r="P209" s="40">
        <f t="shared" si="577"/>
        <v>800</v>
      </c>
      <c r="Q209" s="41">
        <f t="shared" si="578"/>
        <v>0</v>
      </c>
      <c r="R209" s="37">
        <v>15910.781743160109</v>
      </c>
      <c r="S209" s="37">
        <f t="shared" si="579"/>
        <v>89.218256839891183</v>
      </c>
      <c r="T209" s="38">
        <f t="shared" si="549"/>
        <v>89.218256839891183</v>
      </c>
      <c r="U209" s="38">
        <f t="shared" si="580"/>
        <v>0</v>
      </c>
      <c r="V209" s="41">
        <v>0.4</v>
      </c>
    </row>
    <row r="210" spans="1:22" x14ac:dyDescent="0.25">
      <c r="A210" s="32" t="s">
        <v>223</v>
      </c>
      <c r="B210" s="35" t="s">
        <v>164</v>
      </c>
      <c r="C210" s="37" t="s">
        <v>198</v>
      </c>
      <c r="D210" s="35" t="s">
        <v>179</v>
      </c>
      <c r="E210" s="36">
        <v>38008</v>
      </c>
      <c r="F210" s="37">
        <v>2400</v>
      </c>
      <c r="G210" s="37"/>
      <c r="H210" s="37"/>
      <c r="I210" s="37">
        <f t="shared" si="574"/>
        <v>2400</v>
      </c>
      <c r="J210" s="35">
        <v>3</v>
      </c>
      <c r="K210" s="35">
        <f t="shared" si="575"/>
        <v>1095</v>
      </c>
      <c r="L210" s="35">
        <f t="shared" si="552"/>
        <v>3722</v>
      </c>
      <c r="M210" s="35">
        <f t="shared" si="576"/>
        <v>0</v>
      </c>
      <c r="N210" s="35">
        <f t="shared" si="553"/>
        <v>365</v>
      </c>
      <c r="O210" s="39">
        <v>0.05</v>
      </c>
      <c r="P210" s="40">
        <f t="shared" si="577"/>
        <v>120</v>
      </c>
      <c r="Q210" s="41">
        <f t="shared" si="578"/>
        <v>0</v>
      </c>
      <c r="R210" s="37">
        <v>2386.5854546088322</v>
      </c>
      <c r="S210" s="37">
        <f t="shared" si="579"/>
        <v>13.414545391167849</v>
      </c>
      <c r="T210" s="38">
        <f t="shared" si="549"/>
        <v>13.414545391167849</v>
      </c>
      <c r="U210" s="38">
        <f t="shared" si="580"/>
        <v>0</v>
      </c>
      <c r="V210" s="41">
        <v>0.4</v>
      </c>
    </row>
    <row r="211" spans="1:22" x14ac:dyDescent="0.25">
      <c r="A211" s="32" t="s">
        <v>223</v>
      </c>
      <c r="B211" s="35" t="s">
        <v>164</v>
      </c>
      <c r="C211" s="37" t="s">
        <v>198</v>
      </c>
      <c r="D211" s="35" t="s">
        <v>179</v>
      </c>
      <c r="E211" s="36">
        <v>38066</v>
      </c>
      <c r="F211" s="37">
        <v>18525</v>
      </c>
      <c r="G211" s="37"/>
      <c r="H211" s="37"/>
      <c r="I211" s="37">
        <f t="shared" si="574"/>
        <v>18525</v>
      </c>
      <c r="J211" s="35">
        <v>3</v>
      </c>
      <c r="K211" s="35">
        <f t="shared" si="575"/>
        <v>1095</v>
      </c>
      <c r="L211" s="35">
        <f t="shared" si="552"/>
        <v>3664</v>
      </c>
      <c r="M211" s="35">
        <f t="shared" si="576"/>
        <v>0</v>
      </c>
      <c r="N211" s="35">
        <f t="shared" si="553"/>
        <v>365</v>
      </c>
      <c r="O211" s="39">
        <v>0.05</v>
      </c>
      <c r="P211" s="40">
        <f t="shared" si="577"/>
        <v>926.25</v>
      </c>
      <c r="Q211" s="41">
        <f t="shared" si="578"/>
        <v>0</v>
      </c>
      <c r="R211" s="37">
        <v>18414.336407452618</v>
      </c>
      <c r="S211" s="37">
        <f t="shared" si="579"/>
        <v>110.663592547382</v>
      </c>
      <c r="T211" s="38">
        <f t="shared" si="549"/>
        <v>110.663592547382</v>
      </c>
      <c r="U211" s="38">
        <f t="shared" si="580"/>
        <v>0</v>
      </c>
      <c r="V211" s="41">
        <v>0.4</v>
      </c>
    </row>
    <row r="212" spans="1:22" x14ac:dyDescent="0.25">
      <c r="A212" s="32" t="s">
        <v>223</v>
      </c>
      <c r="B212" s="35" t="s">
        <v>164</v>
      </c>
      <c r="C212" s="37" t="s">
        <v>198</v>
      </c>
      <c r="D212" s="35" t="s">
        <v>173</v>
      </c>
      <c r="E212" s="36">
        <v>38184</v>
      </c>
      <c r="F212" s="37">
        <v>4400</v>
      </c>
      <c r="G212" s="37"/>
      <c r="H212" s="37"/>
      <c r="I212" s="37">
        <f t="shared" si="574"/>
        <v>4400</v>
      </c>
      <c r="J212" s="35">
        <v>3</v>
      </c>
      <c r="K212" s="35">
        <f t="shared" ref="K212:K216" si="581">J212*365</f>
        <v>1095</v>
      </c>
      <c r="L212" s="35">
        <f t="shared" si="552"/>
        <v>3546</v>
      </c>
      <c r="M212" s="35">
        <f t="shared" ref="M212:M216" si="582">IF(L212&gt;=K212,0,K212-L212)</f>
        <v>0</v>
      </c>
      <c r="N212" s="35">
        <f t="shared" si="553"/>
        <v>365</v>
      </c>
      <c r="O212" s="39">
        <v>0.05</v>
      </c>
      <c r="P212" s="40">
        <f t="shared" ref="P212:P216" si="583">F212*O212</f>
        <v>220</v>
      </c>
      <c r="Q212" s="41">
        <f t="shared" ref="Q212:Q216" si="584">IF(M212&lt;=0,0,(1-((P212)/S212)^(1/M212*N212)))</f>
        <v>0</v>
      </c>
      <c r="R212" s="37">
        <v>4400</v>
      </c>
      <c r="S212" s="37">
        <f t="shared" ref="S212:S216" si="585">I212-R212</f>
        <v>0</v>
      </c>
      <c r="T212" s="38">
        <f t="shared" si="549"/>
        <v>0</v>
      </c>
      <c r="U212" s="38">
        <f t="shared" ref="U212:U216" si="586">IF(T212=0,0,(S212-T212))</f>
        <v>0</v>
      </c>
      <c r="V212" s="41">
        <v>1</v>
      </c>
    </row>
    <row r="213" spans="1:22" x14ac:dyDescent="0.25">
      <c r="A213" s="32" t="s">
        <v>223</v>
      </c>
      <c r="B213" s="35" t="s">
        <v>164</v>
      </c>
      <c r="C213" s="37" t="s">
        <v>198</v>
      </c>
      <c r="D213" s="35" t="s">
        <v>173</v>
      </c>
      <c r="E213" s="36">
        <v>38428</v>
      </c>
      <c r="F213" s="37">
        <v>2400</v>
      </c>
      <c r="G213" s="37"/>
      <c r="H213" s="37"/>
      <c r="I213" s="37">
        <f t="shared" si="574"/>
        <v>2400</v>
      </c>
      <c r="J213" s="35">
        <v>3</v>
      </c>
      <c r="K213" s="35">
        <f t="shared" si="581"/>
        <v>1095</v>
      </c>
      <c r="L213" s="35">
        <f t="shared" si="552"/>
        <v>3302</v>
      </c>
      <c r="M213" s="35">
        <f t="shared" si="582"/>
        <v>0</v>
      </c>
      <c r="N213" s="35">
        <f t="shared" si="553"/>
        <v>365</v>
      </c>
      <c r="O213" s="39">
        <v>0.05</v>
      </c>
      <c r="P213" s="40">
        <f t="shared" si="583"/>
        <v>120</v>
      </c>
      <c r="Q213" s="41">
        <f t="shared" si="584"/>
        <v>0</v>
      </c>
      <c r="R213" s="37">
        <v>2400</v>
      </c>
      <c r="S213" s="37">
        <f t="shared" si="585"/>
        <v>0</v>
      </c>
      <c r="T213" s="38">
        <f t="shared" si="549"/>
        <v>0</v>
      </c>
      <c r="U213" s="38">
        <f t="shared" si="586"/>
        <v>0</v>
      </c>
      <c r="V213" s="41">
        <v>1</v>
      </c>
    </row>
    <row r="214" spans="1:22" x14ac:dyDescent="0.25">
      <c r="A214" s="32" t="s">
        <v>223</v>
      </c>
      <c r="B214" s="35" t="s">
        <v>164</v>
      </c>
      <c r="C214" s="37" t="s">
        <v>198</v>
      </c>
      <c r="D214" s="35" t="s">
        <v>199</v>
      </c>
      <c r="E214" s="36">
        <v>38490</v>
      </c>
      <c r="F214" s="37">
        <v>1300</v>
      </c>
      <c r="G214" s="37"/>
      <c r="H214" s="37"/>
      <c r="I214" s="37">
        <f t="shared" ref="I214:I216" si="587">F214-H214</f>
        <v>1300</v>
      </c>
      <c r="J214" s="35">
        <v>3</v>
      </c>
      <c r="K214" s="35">
        <f t="shared" si="581"/>
        <v>1095</v>
      </c>
      <c r="L214" s="35">
        <f t="shared" si="552"/>
        <v>3240</v>
      </c>
      <c r="M214" s="35">
        <f t="shared" si="582"/>
        <v>0</v>
      </c>
      <c r="N214" s="35">
        <f t="shared" si="553"/>
        <v>365</v>
      </c>
      <c r="O214" s="39">
        <v>0.05</v>
      </c>
      <c r="P214" s="40">
        <f t="shared" si="583"/>
        <v>65</v>
      </c>
      <c r="Q214" s="41">
        <f t="shared" si="584"/>
        <v>0</v>
      </c>
      <c r="R214" s="37">
        <v>1300</v>
      </c>
      <c r="S214" s="37">
        <f t="shared" si="585"/>
        <v>0</v>
      </c>
      <c r="T214" s="38">
        <f t="shared" si="549"/>
        <v>0</v>
      </c>
      <c r="U214" s="38">
        <f t="shared" si="586"/>
        <v>0</v>
      </c>
      <c r="V214" s="41">
        <v>1</v>
      </c>
    </row>
    <row r="215" spans="1:22" x14ac:dyDescent="0.25">
      <c r="A215" s="32" t="s">
        <v>223</v>
      </c>
      <c r="B215" s="35" t="s">
        <v>164</v>
      </c>
      <c r="C215" s="37" t="s">
        <v>198</v>
      </c>
      <c r="D215" s="35" t="s">
        <v>199</v>
      </c>
      <c r="E215" s="36">
        <v>38761</v>
      </c>
      <c r="F215" s="37">
        <v>20300</v>
      </c>
      <c r="G215" s="37"/>
      <c r="H215" s="37"/>
      <c r="I215" s="37">
        <f t="shared" si="587"/>
        <v>20300</v>
      </c>
      <c r="J215" s="35">
        <v>3</v>
      </c>
      <c r="K215" s="35">
        <f t="shared" si="581"/>
        <v>1095</v>
      </c>
      <c r="L215" s="35">
        <f t="shared" si="552"/>
        <v>2969</v>
      </c>
      <c r="M215" s="35">
        <f t="shared" si="582"/>
        <v>0</v>
      </c>
      <c r="N215" s="35">
        <f t="shared" si="553"/>
        <v>365</v>
      </c>
      <c r="O215" s="39">
        <v>0.05</v>
      </c>
      <c r="P215" s="40">
        <f t="shared" si="583"/>
        <v>1015</v>
      </c>
      <c r="Q215" s="41">
        <f t="shared" si="584"/>
        <v>0</v>
      </c>
      <c r="R215" s="37">
        <v>19977.527206343188</v>
      </c>
      <c r="S215" s="37">
        <f t="shared" si="585"/>
        <v>322.47279365681243</v>
      </c>
      <c r="T215" s="38">
        <f t="shared" si="549"/>
        <v>322.47279365681243</v>
      </c>
      <c r="U215" s="38">
        <f t="shared" si="586"/>
        <v>0</v>
      </c>
      <c r="V215" s="41">
        <v>0.4</v>
      </c>
    </row>
    <row r="216" spans="1:22" x14ac:dyDescent="0.25">
      <c r="A216" s="32" t="s">
        <v>223</v>
      </c>
      <c r="B216" s="35" t="s">
        <v>164</v>
      </c>
      <c r="C216" s="37" t="s">
        <v>198</v>
      </c>
      <c r="D216" s="35" t="s">
        <v>199</v>
      </c>
      <c r="E216" s="36">
        <v>38806</v>
      </c>
      <c r="F216" s="37">
        <v>66250</v>
      </c>
      <c r="G216" s="37"/>
      <c r="H216" s="37"/>
      <c r="I216" s="37">
        <f t="shared" si="587"/>
        <v>66250</v>
      </c>
      <c r="J216" s="35">
        <v>3</v>
      </c>
      <c r="K216" s="35">
        <f t="shared" si="581"/>
        <v>1095</v>
      </c>
      <c r="L216" s="35">
        <f t="shared" si="552"/>
        <v>2924</v>
      </c>
      <c r="M216" s="35">
        <f t="shared" si="582"/>
        <v>0</v>
      </c>
      <c r="N216" s="35">
        <f t="shared" si="553"/>
        <v>365</v>
      </c>
      <c r="O216" s="39">
        <v>0.05</v>
      </c>
      <c r="P216" s="40">
        <f t="shared" si="583"/>
        <v>3312.5</v>
      </c>
      <c r="Q216" s="41">
        <f t="shared" si="584"/>
        <v>0</v>
      </c>
      <c r="R216" s="37">
        <v>65138.473847232875</v>
      </c>
      <c r="S216" s="37">
        <f t="shared" si="585"/>
        <v>1111.5261527671246</v>
      </c>
      <c r="T216" s="38">
        <f t="shared" si="549"/>
        <v>1111.5261527671246</v>
      </c>
      <c r="U216" s="38">
        <f t="shared" si="586"/>
        <v>0</v>
      </c>
      <c r="V216" s="41">
        <v>0.4</v>
      </c>
    </row>
    <row r="217" spans="1:22" x14ac:dyDescent="0.25">
      <c r="A217" s="32" t="s">
        <v>223</v>
      </c>
      <c r="B217" s="35" t="s">
        <v>164</v>
      </c>
      <c r="C217" s="37" t="s">
        <v>198</v>
      </c>
      <c r="D217" s="35" t="s">
        <v>194</v>
      </c>
      <c r="E217" s="36">
        <v>38955</v>
      </c>
      <c r="F217" s="37">
        <v>52700</v>
      </c>
      <c r="G217" s="37"/>
      <c r="H217" s="37"/>
      <c r="I217" s="37">
        <f t="shared" ref="I217" si="588">F217-H217</f>
        <v>52700</v>
      </c>
      <c r="J217" s="35">
        <v>3</v>
      </c>
      <c r="K217" s="35">
        <f t="shared" ref="K217" si="589">J217*365</f>
        <v>1095</v>
      </c>
      <c r="L217" s="35">
        <f t="shared" si="552"/>
        <v>2775</v>
      </c>
      <c r="M217" s="35">
        <f t="shared" ref="M217" si="590">IF(L217&gt;=K217,0,K217-L217)</f>
        <v>0</v>
      </c>
      <c r="N217" s="35">
        <f t="shared" si="553"/>
        <v>365</v>
      </c>
      <c r="O217" s="39">
        <v>0.05</v>
      </c>
      <c r="P217" s="40">
        <f t="shared" ref="P217" si="591">F217*O217</f>
        <v>2635</v>
      </c>
      <c r="Q217" s="41">
        <f t="shared" ref="Q217" si="592">IF(M217&lt;=0,0,(1-((P217)/S217)^(1/M217*N217)))</f>
        <v>0</v>
      </c>
      <c r="R217" s="37">
        <v>51559.614491399028</v>
      </c>
      <c r="S217" s="37">
        <f t="shared" ref="S217" si="593">I217-R217</f>
        <v>1140.3855086009717</v>
      </c>
      <c r="T217" s="38">
        <f t="shared" si="549"/>
        <v>1140.3855086009717</v>
      </c>
      <c r="U217" s="38">
        <f t="shared" ref="U217" si="594">IF(T217=0,0,(S217-T217))</f>
        <v>0</v>
      </c>
      <c r="V217" s="41">
        <v>0.4</v>
      </c>
    </row>
    <row r="218" spans="1:22" x14ac:dyDescent="0.25">
      <c r="A218" s="55" t="s">
        <v>223</v>
      </c>
      <c r="B218" s="64" t="s">
        <v>164</v>
      </c>
      <c r="C218" s="44" t="str">
        <f>CONCATENATE("TOTAL OF" &amp; " ",C217)</f>
        <v>TOTAL OF COMPUTER</v>
      </c>
      <c r="D218" s="64"/>
      <c r="E218" s="64"/>
      <c r="F218" s="47">
        <f>SUBTOTAL(9,F191:F217)</f>
        <v>488920</v>
      </c>
      <c r="G218" s="64"/>
      <c r="H218" s="64"/>
      <c r="I218" s="47">
        <f>SUBTOTAL(9,I191:I217)</f>
        <v>488920</v>
      </c>
      <c r="J218" s="64"/>
      <c r="K218" s="64"/>
      <c r="L218" s="64"/>
      <c r="M218" s="64"/>
      <c r="N218" s="64"/>
      <c r="O218" s="64"/>
      <c r="P218" s="47">
        <f>SUBTOTAL(9,P191:P217)</f>
        <v>24446</v>
      </c>
      <c r="Q218" s="64"/>
      <c r="R218" s="47">
        <f t="shared" ref="R218:U218" si="595">SUBTOTAL(9,R191:R217)</f>
        <v>485771.52470841288</v>
      </c>
      <c r="S218" s="47">
        <f>SUBTOTAL(9,S191:S217)</f>
        <v>3148.4752915871259</v>
      </c>
      <c r="T218" s="47">
        <f t="shared" si="595"/>
        <v>3148.4752915871259</v>
      </c>
      <c r="U218" s="47">
        <f t="shared" si="595"/>
        <v>0</v>
      </c>
      <c r="V218" s="64"/>
    </row>
    <row r="219" spans="1:22" x14ac:dyDescent="0.25">
      <c r="A219" s="32" t="s">
        <v>223</v>
      </c>
      <c r="B219" s="35" t="s">
        <v>152</v>
      </c>
      <c r="C219" s="37" t="s">
        <v>227</v>
      </c>
      <c r="D219" s="35" t="s">
        <v>225</v>
      </c>
      <c r="E219" s="36">
        <v>36365</v>
      </c>
      <c r="F219" s="37">
        <v>13000</v>
      </c>
      <c r="G219" s="37"/>
      <c r="H219" s="37"/>
      <c r="I219" s="37">
        <f t="shared" ref="I219:I221" si="596">F219-H219</f>
        <v>13000</v>
      </c>
      <c r="J219" s="35">
        <v>15</v>
      </c>
      <c r="K219" s="35">
        <f t="shared" ref="K219:K221" si="597">J219*365</f>
        <v>5475</v>
      </c>
      <c r="L219" s="38">
        <f>IF(E219&lt;W$2,(W$2-E219),IF(E219&gt;=W$2,(X$2-E219)))</f>
        <v>5365</v>
      </c>
      <c r="M219" s="38">
        <f t="shared" ref="M219:M221" si="598">IF(L219&gt;=K219,0,K219-L219)</f>
        <v>110</v>
      </c>
      <c r="N219" s="35">
        <f>IF(E219&gt;=W$2,X$2-E219,X$2-W$2)+1</f>
        <v>365</v>
      </c>
      <c r="O219" s="39">
        <v>0.05</v>
      </c>
      <c r="P219" s="40">
        <f t="shared" ref="P219:P221" si="599">F219*O219</f>
        <v>650</v>
      </c>
      <c r="Q219" s="41">
        <f t="shared" ref="Q219:Q221" si="600">IF(F219=R219,0,IF(M219&lt;=0,0,(1-((P219)/S219)^(1/M219*N219))))</f>
        <v>0.99979714564427424</v>
      </c>
      <c r="R219" s="37">
        <v>4570.210946213665</v>
      </c>
      <c r="S219" s="37">
        <f t="shared" ref="S219:S221" si="601">I219-R219</f>
        <v>8429.789053786335</v>
      </c>
      <c r="T219" s="38">
        <f t="shared" si="549"/>
        <v>8428.0790343589251</v>
      </c>
      <c r="U219" s="37">
        <f t="shared" ref="U219:U222" si="602">IF(T219=0,0,(S219-T219))</f>
        <v>1.7100194274098612</v>
      </c>
      <c r="V219" s="41">
        <v>0.1391</v>
      </c>
    </row>
    <row r="220" spans="1:22" x14ac:dyDescent="0.25">
      <c r="A220" s="32" t="s">
        <v>223</v>
      </c>
      <c r="B220" s="35" t="s">
        <v>152</v>
      </c>
      <c r="C220" s="37" t="s">
        <v>227</v>
      </c>
      <c r="D220" s="35" t="s">
        <v>225</v>
      </c>
      <c r="E220" s="36">
        <v>36365</v>
      </c>
      <c r="F220" s="37">
        <v>260</v>
      </c>
      <c r="G220" s="37"/>
      <c r="H220" s="37"/>
      <c r="I220" s="37">
        <f t="shared" si="596"/>
        <v>260</v>
      </c>
      <c r="J220" s="35">
        <v>15</v>
      </c>
      <c r="K220" s="35">
        <f t="shared" si="597"/>
        <v>5475</v>
      </c>
      <c r="L220" s="38">
        <f>IF(E220&lt;W$2,(W$2-E220),IF(E220&gt;=W$2,(X$2-E220)))</f>
        <v>5365</v>
      </c>
      <c r="M220" s="38">
        <f t="shared" si="598"/>
        <v>110</v>
      </c>
      <c r="N220" s="35">
        <f>IF(E220&gt;=W$2,X$2-E220,X$2-W$2)+1</f>
        <v>365</v>
      </c>
      <c r="O220" s="39">
        <v>0.05</v>
      </c>
      <c r="P220" s="40">
        <f t="shared" si="599"/>
        <v>13</v>
      </c>
      <c r="Q220" s="41">
        <f t="shared" si="600"/>
        <v>0.99979558159264525</v>
      </c>
      <c r="R220" s="37">
        <v>91.794018924273303</v>
      </c>
      <c r="S220" s="37">
        <f t="shared" si="601"/>
        <v>168.2059810757267</v>
      </c>
      <c r="T220" s="38">
        <f t="shared" si="549"/>
        <v>168.17159667696765</v>
      </c>
      <c r="U220" s="37">
        <f t="shared" si="602"/>
        <v>3.4384398759044643E-2</v>
      </c>
      <c r="V220" s="41">
        <v>0.1391</v>
      </c>
    </row>
    <row r="221" spans="1:22" x14ac:dyDescent="0.25">
      <c r="A221" s="32" t="s">
        <v>223</v>
      </c>
      <c r="B221" s="35" t="s">
        <v>152</v>
      </c>
      <c r="C221" s="37" t="s">
        <v>227</v>
      </c>
      <c r="D221" s="35" t="s">
        <v>225</v>
      </c>
      <c r="E221" s="36">
        <v>36613</v>
      </c>
      <c r="F221" s="37">
        <v>1000</v>
      </c>
      <c r="G221" s="37"/>
      <c r="H221" s="37"/>
      <c r="I221" s="37">
        <f t="shared" si="596"/>
        <v>1000</v>
      </c>
      <c r="J221" s="35">
        <v>15</v>
      </c>
      <c r="K221" s="35">
        <f t="shared" si="597"/>
        <v>5475</v>
      </c>
      <c r="L221" s="38">
        <f>IF(E221&lt;W$2,(W$2-E221),IF(E221&gt;=W$2,(X$2-E221)))</f>
        <v>5117</v>
      </c>
      <c r="M221" s="38">
        <f t="shared" si="598"/>
        <v>358</v>
      </c>
      <c r="N221" s="35">
        <f>IF(E221&gt;=W$2,X$2-E221,X$2-W$2)+1</f>
        <v>365</v>
      </c>
      <c r="O221" s="39">
        <v>0.05</v>
      </c>
      <c r="P221" s="40">
        <f t="shared" si="599"/>
        <v>50</v>
      </c>
      <c r="Q221" s="41">
        <f t="shared" si="600"/>
        <v>0.92684057573351852</v>
      </c>
      <c r="R221" s="37">
        <v>349.99214140350034</v>
      </c>
      <c r="S221" s="37">
        <f t="shared" si="601"/>
        <v>650.00785859649966</v>
      </c>
      <c r="T221" s="38">
        <f t="shared" si="549"/>
        <v>602.45365789289121</v>
      </c>
      <c r="U221" s="37">
        <f t="shared" si="602"/>
        <v>47.554200703608444</v>
      </c>
      <c r="V221" s="41">
        <v>0.1391</v>
      </c>
    </row>
    <row r="222" spans="1:22" x14ac:dyDescent="0.25">
      <c r="A222" s="32" t="s">
        <v>223</v>
      </c>
      <c r="B222" s="35" t="s">
        <v>152</v>
      </c>
      <c r="C222" s="37" t="s">
        <v>227</v>
      </c>
      <c r="D222" s="35" t="s">
        <v>226</v>
      </c>
      <c r="E222" s="36">
        <v>37408</v>
      </c>
      <c r="F222" s="37">
        <v>16200</v>
      </c>
      <c r="G222" s="37"/>
      <c r="H222" s="37"/>
      <c r="I222" s="37">
        <f t="shared" ref="I222:I230" si="603">F222-H222</f>
        <v>16200</v>
      </c>
      <c r="J222" s="35">
        <v>15</v>
      </c>
      <c r="K222" s="35">
        <f t="shared" ref="K222" si="604">J222*365</f>
        <v>5475</v>
      </c>
      <c r="L222" s="38">
        <f>IF(E222&lt;W$2,(W$2-E222),IF(E222&gt;=W$2,(X$2-E222)))</f>
        <v>4322</v>
      </c>
      <c r="M222" s="38">
        <f t="shared" ref="M222" si="605">IF(L222&gt;=K222,0,K222-L222)</f>
        <v>1153</v>
      </c>
      <c r="N222" s="35">
        <f>IF(E222&gt;=W$2,X$2-E222,X$2-W$2)+1</f>
        <v>365</v>
      </c>
      <c r="O222" s="39">
        <v>0.05</v>
      </c>
      <c r="P222" s="40">
        <f t="shared" ref="P222" si="606">F222*O222</f>
        <v>810</v>
      </c>
      <c r="Q222" s="41">
        <f t="shared" ref="Q222" si="607">IF(F222=R222,0,IF(M222&lt;=0,0,(1-((P222)/S222)^(1/M222*N222))))</f>
        <v>0.55901992175614301</v>
      </c>
      <c r="R222" s="37">
        <v>5442.0035841307617</v>
      </c>
      <c r="S222" s="37">
        <f t="shared" ref="S222:S224" si="608">I222-R222</f>
        <v>10757.996415869238</v>
      </c>
      <c r="T222" s="38">
        <f t="shared" si="549"/>
        <v>6013.9343146520887</v>
      </c>
      <c r="U222" s="37">
        <f t="shared" si="602"/>
        <v>4744.0621012171496</v>
      </c>
      <c r="V222" s="41">
        <v>0.1391</v>
      </c>
    </row>
    <row r="223" spans="1:22" x14ac:dyDescent="0.25">
      <c r="A223" s="32" t="s">
        <v>223</v>
      </c>
      <c r="B223" s="35" t="s">
        <v>152</v>
      </c>
      <c r="C223" s="37" t="s">
        <v>227</v>
      </c>
      <c r="D223" s="37"/>
      <c r="E223" s="37"/>
      <c r="F223" s="37"/>
      <c r="G223" s="36">
        <v>37432</v>
      </c>
      <c r="H223" s="37">
        <v>2600</v>
      </c>
      <c r="I223" s="37">
        <f t="shared" si="603"/>
        <v>-2600</v>
      </c>
      <c r="J223" s="37"/>
      <c r="K223" s="37"/>
      <c r="L223" s="37"/>
      <c r="M223" s="37"/>
      <c r="N223" s="37"/>
      <c r="O223" s="37"/>
      <c r="P223" s="37"/>
      <c r="Q223" s="37"/>
      <c r="R223" s="37"/>
      <c r="S223" s="37">
        <f t="shared" si="608"/>
        <v>-2600</v>
      </c>
      <c r="T223" s="38">
        <f t="shared" si="549"/>
        <v>-2600</v>
      </c>
      <c r="U223" s="37"/>
      <c r="V223" s="37"/>
    </row>
    <row r="224" spans="1:22" x14ac:dyDescent="0.25">
      <c r="A224" s="32" t="s">
        <v>223</v>
      </c>
      <c r="B224" s="35" t="s">
        <v>152</v>
      </c>
      <c r="C224" s="37" t="s">
        <v>227</v>
      </c>
      <c r="D224" s="37"/>
      <c r="E224" s="37"/>
      <c r="F224" s="37"/>
      <c r="G224" s="37"/>
      <c r="H224" s="37">
        <v>6648</v>
      </c>
      <c r="I224" s="37">
        <f t="shared" si="603"/>
        <v>-6648</v>
      </c>
      <c r="J224" s="37"/>
      <c r="K224" s="37"/>
      <c r="L224" s="37"/>
      <c r="M224" s="37"/>
      <c r="N224" s="37"/>
      <c r="O224" s="37"/>
      <c r="P224" s="37"/>
      <c r="Q224" s="37"/>
      <c r="R224" s="37"/>
      <c r="S224" s="37">
        <f t="shared" si="608"/>
        <v>-6648</v>
      </c>
      <c r="T224" s="38">
        <f t="shared" si="549"/>
        <v>-6648</v>
      </c>
      <c r="U224" s="37"/>
      <c r="V224" s="37"/>
    </row>
    <row r="225" spans="1:22" x14ac:dyDescent="0.25">
      <c r="A225" s="32" t="s">
        <v>223</v>
      </c>
      <c r="B225" s="35" t="s">
        <v>152</v>
      </c>
      <c r="C225" s="37" t="s">
        <v>227</v>
      </c>
      <c r="D225" s="35" t="s">
        <v>179</v>
      </c>
      <c r="E225" s="36">
        <v>37798</v>
      </c>
      <c r="F225" s="37">
        <v>7900</v>
      </c>
      <c r="G225" s="37"/>
      <c r="H225" s="37"/>
      <c r="I225" s="37">
        <f t="shared" si="603"/>
        <v>7900</v>
      </c>
      <c r="J225" s="35">
        <v>15</v>
      </c>
      <c r="K225" s="35">
        <f t="shared" ref="K225:K226" si="609">J225*365</f>
        <v>5475</v>
      </c>
      <c r="L225" s="38">
        <f>IF(E225&lt;W$2,(W$2-E225),IF(E225&gt;=W$2,(X$2-E225)))</f>
        <v>3932</v>
      </c>
      <c r="M225" s="38">
        <f t="shared" ref="M225:M226" si="610">IF(L225&gt;=K225,0,K225-L225)</f>
        <v>1543</v>
      </c>
      <c r="N225" s="35">
        <f>IF(E225&gt;=W$2,X$2-E225,X$2-W$2)+1</f>
        <v>365</v>
      </c>
      <c r="O225" s="39">
        <v>0.05</v>
      </c>
      <c r="P225" s="40">
        <f t="shared" ref="P225:P226" si="611">F225*O225</f>
        <v>395</v>
      </c>
      <c r="Q225" s="41">
        <f t="shared" ref="Q225:Q226" si="612">IF(F225=R225,0,IF(M225&lt;=0,0,(1-((P225)/S225)^(1/M225*N225))))</f>
        <v>0.27946021128505938</v>
      </c>
      <c r="R225" s="37">
        <v>6321.1771169573258</v>
      </c>
      <c r="S225" s="37">
        <f t="shared" ref="S225:S226" si="613">I225-R225</f>
        <v>1578.8228830426742</v>
      </c>
      <c r="T225" s="38">
        <f t="shared" si="549"/>
        <v>441.21817647679234</v>
      </c>
      <c r="U225" s="37">
        <f t="shared" ref="U225:U226" si="614">IF(T225=0,0,(S225-T225))</f>
        <v>1137.6047065658818</v>
      </c>
      <c r="V225" s="41">
        <v>0.1391</v>
      </c>
    </row>
    <row r="226" spans="1:22" x14ac:dyDescent="0.25">
      <c r="A226" s="32" t="s">
        <v>223</v>
      </c>
      <c r="B226" s="35" t="s">
        <v>152</v>
      </c>
      <c r="C226" s="37" t="s">
        <v>227</v>
      </c>
      <c r="D226" s="35" t="s">
        <v>179</v>
      </c>
      <c r="E226" s="36">
        <v>37924</v>
      </c>
      <c r="F226" s="37">
        <v>14150</v>
      </c>
      <c r="G226" s="37"/>
      <c r="H226" s="37"/>
      <c r="I226" s="37">
        <f t="shared" si="603"/>
        <v>14150</v>
      </c>
      <c r="J226" s="35">
        <v>15</v>
      </c>
      <c r="K226" s="35">
        <f t="shared" si="609"/>
        <v>5475</v>
      </c>
      <c r="L226" s="38">
        <f>IF(E226&lt;W$2,(W$2-E226),IF(E226&gt;=W$2,(X$2-E226)))</f>
        <v>3806</v>
      </c>
      <c r="M226" s="38">
        <f t="shared" si="610"/>
        <v>1669</v>
      </c>
      <c r="N226" s="35">
        <f>IF(E226&gt;=W$2,X$2-E226,X$2-W$2)+1</f>
        <v>365</v>
      </c>
      <c r="O226" s="39">
        <v>0.05</v>
      </c>
      <c r="P226" s="40">
        <f t="shared" si="611"/>
        <v>707.5</v>
      </c>
      <c r="Q226" s="41">
        <f t="shared" si="612"/>
        <v>0.26987166898742865</v>
      </c>
      <c r="R226" s="37">
        <v>11169.098443771873</v>
      </c>
      <c r="S226" s="37">
        <f t="shared" si="613"/>
        <v>2980.9015562281274</v>
      </c>
      <c r="T226" s="38">
        <f t="shared" si="549"/>
        <v>804.46087806650814</v>
      </c>
      <c r="U226" s="37">
        <f t="shared" si="614"/>
        <v>2176.4406781616194</v>
      </c>
      <c r="V226" s="41">
        <v>0.1391</v>
      </c>
    </row>
    <row r="227" spans="1:22" x14ac:dyDescent="0.25">
      <c r="A227" s="32" t="s">
        <v>223</v>
      </c>
      <c r="B227" s="35" t="s">
        <v>152</v>
      </c>
      <c r="C227" s="37" t="s">
        <v>227</v>
      </c>
      <c r="D227" s="35" t="s">
        <v>173</v>
      </c>
      <c r="E227" s="36">
        <v>38161</v>
      </c>
      <c r="F227" s="37">
        <v>8200</v>
      </c>
      <c r="G227" s="37"/>
      <c r="H227" s="37"/>
      <c r="I227" s="37">
        <f t="shared" si="603"/>
        <v>8200</v>
      </c>
      <c r="J227" s="35">
        <v>15</v>
      </c>
      <c r="K227" s="35">
        <f t="shared" ref="K227:K228" si="615">J227*365</f>
        <v>5475</v>
      </c>
      <c r="L227" s="38">
        <f>IF(E227&lt;W$2,(W$2-E227),IF(E227&gt;=W$2,(X$2-E227)))</f>
        <v>3569</v>
      </c>
      <c r="M227" s="38">
        <f t="shared" ref="M227:M228" si="616">IF(L227&gt;=K227,0,K227-L227)</f>
        <v>1906</v>
      </c>
      <c r="N227" s="35">
        <f>IF(E227&gt;=W$2,X$2-E227,X$2-W$2)+1</f>
        <v>365</v>
      </c>
      <c r="O227" s="39">
        <v>0.05</v>
      </c>
      <c r="P227" s="40">
        <f t="shared" ref="P227:P228" si="617">F227*O227</f>
        <v>410</v>
      </c>
      <c r="Q227" s="41">
        <f t="shared" ref="Q227:Q228" si="618">IF(F227=R227,0,IF(M227&lt;=0,0,(1-((P227)/S227)^(1/M227*N227))))</f>
        <v>0.25461345185259532</v>
      </c>
      <c r="R227" s="37">
        <v>6298.0595764501131</v>
      </c>
      <c r="S227" s="37">
        <f t="shared" ref="S227:S230" si="619">I227-R227</f>
        <v>1901.9404235498869</v>
      </c>
      <c r="T227" s="38">
        <f t="shared" si="549"/>
        <v>484.25961645802386</v>
      </c>
      <c r="U227" s="37">
        <f t="shared" ref="U227:U228" si="620">IF(T227=0,0,(S227-T227))</f>
        <v>1417.680807091863</v>
      </c>
      <c r="V227" s="41">
        <v>0.1391</v>
      </c>
    </row>
    <row r="228" spans="1:22" x14ac:dyDescent="0.25">
      <c r="A228" s="32" t="s">
        <v>223</v>
      </c>
      <c r="B228" s="35" t="s">
        <v>152</v>
      </c>
      <c r="C228" s="37" t="s">
        <v>227</v>
      </c>
      <c r="D228" s="35" t="s">
        <v>173</v>
      </c>
      <c r="E228" s="36">
        <v>38327</v>
      </c>
      <c r="F228" s="37">
        <v>33000</v>
      </c>
      <c r="G228" s="37"/>
      <c r="H228" s="37"/>
      <c r="I228" s="37">
        <f t="shared" si="603"/>
        <v>33000</v>
      </c>
      <c r="J228" s="35">
        <v>15</v>
      </c>
      <c r="K228" s="35">
        <f t="shared" si="615"/>
        <v>5475</v>
      </c>
      <c r="L228" s="38">
        <f>IF(E228&lt;W$2,(W$2-E228),IF(E228&gt;=W$2,(X$2-E228)))</f>
        <v>3403</v>
      </c>
      <c r="M228" s="38">
        <f t="shared" si="616"/>
        <v>2072</v>
      </c>
      <c r="N228" s="35">
        <f>IF(E228&gt;=W$2,X$2-E228,X$2-W$2)+1</f>
        <v>365</v>
      </c>
      <c r="O228" s="39">
        <v>0.05</v>
      </c>
      <c r="P228" s="40">
        <f t="shared" si="617"/>
        <v>1650</v>
      </c>
      <c r="Q228" s="41">
        <f t="shared" si="618"/>
        <v>0.24593900420401926</v>
      </c>
      <c r="R228" s="37">
        <v>24807.581941854689</v>
      </c>
      <c r="S228" s="37">
        <f t="shared" si="619"/>
        <v>8192.4180581453111</v>
      </c>
      <c r="T228" s="38">
        <f t="shared" si="549"/>
        <v>2014.835139243283</v>
      </c>
      <c r="U228" s="37">
        <f t="shared" si="620"/>
        <v>6177.5829189020278</v>
      </c>
      <c r="V228" s="41">
        <v>0.1391</v>
      </c>
    </row>
    <row r="229" spans="1:22" x14ac:dyDescent="0.25">
      <c r="A229" s="32" t="s">
        <v>223</v>
      </c>
      <c r="B229" s="35" t="s">
        <v>152</v>
      </c>
      <c r="C229" s="37" t="s">
        <v>227</v>
      </c>
      <c r="D229" s="35"/>
      <c r="E229" s="36"/>
      <c r="F229" s="37"/>
      <c r="G229" s="36">
        <v>38411</v>
      </c>
      <c r="H229" s="37">
        <v>2000</v>
      </c>
      <c r="I229" s="37">
        <f t="shared" si="603"/>
        <v>-2000</v>
      </c>
      <c r="J229" s="35"/>
      <c r="K229" s="35"/>
      <c r="L229" s="38"/>
      <c r="M229" s="38"/>
      <c r="N229" s="35"/>
      <c r="O229" s="39"/>
      <c r="P229" s="40"/>
      <c r="Q229" s="41"/>
      <c r="R229" s="37"/>
      <c r="S229" s="37">
        <f t="shared" si="619"/>
        <v>-2000</v>
      </c>
      <c r="T229" s="38">
        <f t="shared" si="549"/>
        <v>-2000</v>
      </c>
      <c r="U229" s="37">
        <f t="shared" ref="U229:U231" si="621">IF(T229=0,0,(S229-T229))</f>
        <v>0</v>
      </c>
      <c r="V229" s="41">
        <v>0.1391</v>
      </c>
    </row>
    <row r="230" spans="1:22" x14ac:dyDescent="0.25">
      <c r="A230" s="32" t="s">
        <v>223</v>
      </c>
      <c r="B230" s="35" t="s">
        <v>152</v>
      </c>
      <c r="C230" s="37" t="s">
        <v>227</v>
      </c>
      <c r="D230" s="35"/>
      <c r="E230" s="36"/>
      <c r="F230" s="37"/>
      <c r="G230" s="37"/>
      <c r="H230" s="37">
        <v>8758</v>
      </c>
      <c r="I230" s="37">
        <f t="shared" si="603"/>
        <v>-8758</v>
      </c>
      <c r="J230" s="35"/>
      <c r="K230" s="35"/>
      <c r="L230" s="38"/>
      <c r="M230" s="38"/>
      <c r="N230" s="35"/>
      <c r="O230" s="39"/>
      <c r="P230" s="40"/>
      <c r="Q230" s="41"/>
      <c r="R230" s="37"/>
      <c r="S230" s="37">
        <f t="shared" si="619"/>
        <v>-8758</v>
      </c>
      <c r="T230" s="38">
        <f t="shared" si="549"/>
        <v>-8758</v>
      </c>
      <c r="U230" s="37">
        <f t="shared" si="621"/>
        <v>0</v>
      </c>
      <c r="V230" s="41">
        <v>0.1391</v>
      </c>
    </row>
    <row r="231" spans="1:22" x14ac:dyDescent="0.25">
      <c r="A231" s="32" t="s">
        <v>223</v>
      </c>
      <c r="B231" s="35" t="s">
        <v>152</v>
      </c>
      <c r="C231" s="37" t="s">
        <v>227</v>
      </c>
      <c r="D231" s="35" t="s">
        <v>199</v>
      </c>
      <c r="E231" s="36">
        <v>38531</v>
      </c>
      <c r="F231" s="37">
        <v>11200</v>
      </c>
      <c r="G231" s="37"/>
      <c r="H231" s="37"/>
      <c r="I231" s="37">
        <f t="shared" ref="I231" si="622">F231-H231</f>
        <v>11200</v>
      </c>
      <c r="J231" s="35">
        <v>15</v>
      </c>
      <c r="K231" s="35">
        <f t="shared" ref="K231" si="623">J231*365</f>
        <v>5475</v>
      </c>
      <c r="L231" s="38">
        <f>IF(E231&lt;W$2,(W$2-E231),IF(E231&gt;=W$2,(X$2-E231)))</f>
        <v>3199</v>
      </c>
      <c r="M231" s="38">
        <f t="shared" ref="M231" si="624">IF(L231&gt;=K231,0,K231-L231)</f>
        <v>2276</v>
      </c>
      <c r="N231" s="35">
        <f>IF(E231&gt;=W$2,X$2-E231,X$2-W$2)+1</f>
        <v>365</v>
      </c>
      <c r="O231" s="39">
        <v>0.05</v>
      </c>
      <c r="P231" s="40">
        <f t="shared" ref="P231" si="625">F231*O231</f>
        <v>560</v>
      </c>
      <c r="Q231" s="41">
        <f t="shared" ref="Q231" si="626">IF(F231=R231,0,IF(M231&lt;=0,0,(1-((P231)/S231)^(1/M231*N231))))</f>
        <v>0.23781161858112587</v>
      </c>
      <c r="R231" s="37">
        <v>8154.8959509063625</v>
      </c>
      <c r="S231" s="37">
        <f t="shared" ref="S231" si="627">I231-R231</f>
        <v>3045.1040490936375</v>
      </c>
      <c r="T231" s="38">
        <f t="shared" si="549"/>
        <v>724.16112266289815</v>
      </c>
      <c r="U231" s="37">
        <f t="shared" si="621"/>
        <v>2320.9429264307391</v>
      </c>
      <c r="V231" s="41">
        <v>0.1391</v>
      </c>
    </row>
    <row r="232" spans="1:22" ht="31.5" customHeight="1" x14ac:dyDescent="0.25">
      <c r="A232" s="55" t="s">
        <v>223</v>
      </c>
      <c r="B232" s="64" t="s">
        <v>152</v>
      </c>
      <c r="C232" s="44" t="str">
        <f>CONCATENATE("TOTAL OF" &amp; " ",C231)</f>
        <v>TOTAL OF CELLULAR PHONE</v>
      </c>
      <c r="D232" s="64"/>
      <c r="E232" s="64"/>
      <c r="F232" s="47">
        <f>SUBTOTAL(9,F219:F231)</f>
        <v>104910</v>
      </c>
      <c r="G232" s="64"/>
      <c r="H232" s="47">
        <f>SUBTOTAL(9,H219:H231)</f>
        <v>20006</v>
      </c>
      <c r="I232" s="47">
        <f>SUBTOTAL(9,I219:I231)</f>
        <v>84904</v>
      </c>
      <c r="J232" s="64"/>
      <c r="K232" s="64"/>
      <c r="L232" s="64"/>
      <c r="M232" s="64"/>
      <c r="N232" s="64"/>
      <c r="O232" s="64"/>
      <c r="P232" s="47">
        <f>SUBTOTAL(9,P219:P231)</f>
        <v>5245.5</v>
      </c>
      <c r="Q232" s="64"/>
      <c r="R232" s="47">
        <f>SUBTOTAL(9,R219:R231)</f>
        <v>67204.813720612568</v>
      </c>
      <c r="S232" s="47">
        <f>SUBTOTAL(9,S219:S231)</f>
        <v>17699.186279387439</v>
      </c>
      <c r="T232" s="47">
        <f>SUBTOTAL(9,T219:T231)</f>
        <v>-324.42646351162261</v>
      </c>
      <c r="U232" s="47">
        <f>SUBTOTAL(9,U219:U231)</f>
        <v>18023.612742899059</v>
      </c>
      <c r="V232" s="64"/>
    </row>
    <row r="233" spans="1:22" x14ac:dyDescent="0.25">
      <c r="A233" s="32" t="s">
        <v>223</v>
      </c>
      <c r="B233" s="35" t="s">
        <v>152</v>
      </c>
      <c r="C233" s="37" t="s">
        <v>229</v>
      </c>
      <c r="D233" s="35" t="s">
        <v>179</v>
      </c>
      <c r="E233" s="36">
        <v>37754</v>
      </c>
      <c r="F233" s="71">
        <v>9300</v>
      </c>
      <c r="G233" s="37"/>
      <c r="H233" s="37"/>
      <c r="I233" s="37">
        <f t="shared" ref="I233" si="628">F233-H233</f>
        <v>9300</v>
      </c>
      <c r="J233" s="35">
        <v>15</v>
      </c>
      <c r="K233" s="35">
        <f t="shared" ref="K233" si="629">J233*365</f>
        <v>5475</v>
      </c>
      <c r="L233" s="38">
        <f>IF(E233&lt;W$2,(W$2-E233),IF(E233&gt;=W$2,(X$2-E233)))</f>
        <v>3976</v>
      </c>
      <c r="M233" s="38">
        <f t="shared" ref="M233" si="630">IF(L233&gt;=K233,0,K233-L233)</f>
        <v>1499</v>
      </c>
      <c r="N233" s="35">
        <f>IF(E233&gt;=W$2,X$2-E233,X$2-W$2)+1</f>
        <v>365</v>
      </c>
      <c r="O233" s="39">
        <v>0.05</v>
      </c>
      <c r="P233" s="40">
        <f t="shared" ref="P233" si="631">F233*O233</f>
        <v>465</v>
      </c>
      <c r="Q233" s="41">
        <f t="shared" ref="Q233" si="632">IF(F233=R233,0,IF(M233&lt;=0,0,(1-((P233)/S233)^(1/M233*N233))))</f>
        <v>0</v>
      </c>
      <c r="R233" s="37">
        <v>9300</v>
      </c>
      <c r="S233" s="37">
        <f t="shared" ref="S233" si="633">I233-R233</f>
        <v>0</v>
      </c>
      <c r="T233" s="38">
        <f t="shared" si="549"/>
        <v>0</v>
      </c>
      <c r="U233" s="37">
        <f t="shared" ref="U233" si="634">IF(T233=0,0,(S233-T233))</f>
        <v>0</v>
      </c>
      <c r="V233" s="41">
        <v>0.1391</v>
      </c>
    </row>
    <row r="234" spans="1:22" x14ac:dyDescent="0.25">
      <c r="A234" s="55" t="s">
        <v>223</v>
      </c>
      <c r="B234" s="64" t="s">
        <v>152</v>
      </c>
      <c r="C234" s="64"/>
      <c r="D234" s="43"/>
      <c r="E234" s="58"/>
      <c r="F234" s="47">
        <f>SUBTOTAL(9,F233:F233)</f>
        <v>9300</v>
      </c>
      <c r="G234" s="64"/>
      <c r="H234" s="64"/>
      <c r="I234" s="47">
        <f>SUBTOTAL(9,I233:I233)</f>
        <v>9300</v>
      </c>
      <c r="J234" s="43"/>
      <c r="K234" s="43"/>
      <c r="L234" s="59"/>
      <c r="M234" s="59"/>
      <c r="N234" s="43"/>
      <c r="O234" s="60"/>
      <c r="P234" s="47">
        <f>SUBTOTAL(9,P233:P233)</f>
        <v>465</v>
      </c>
      <c r="Q234" s="61"/>
      <c r="R234" s="47">
        <f>SUBTOTAL(9,R233:R233)</f>
        <v>9300</v>
      </c>
      <c r="S234" s="47">
        <f t="shared" ref="S234:U234" si="635">SUBTOTAL(9,S233:S233)</f>
        <v>0</v>
      </c>
      <c r="T234" s="47">
        <f t="shared" si="635"/>
        <v>0</v>
      </c>
      <c r="U234" s="47">
        <f t="shared" si="635"/>
        <v>0</v>
      </c>
      <c r="V234" s="61">
        <v>0.1391</v>
      </c>
    </row>
    <row r="235" spans="1:22" x14ac:dyDescent="0.25">
      <c r="A235" s="32" t="s">
        <v>223</v>
      </c>
      <c r="B235" s="35" t="s">
        <v>152</v>
      </c>
      <c r="C235" s="37" t="s">
        <v>228</v>
      </c>
      <c r="D235" s="35" t="s">
        <v>194</v>
      </c>
      <c r="E235" s="36">
        <v>38850</v>
      </c>
      <c r="F235" s="37">
        <v>7000</v>
      </c>
      <c r="G235" s="37"/>
      <c r="H235" s="37"/>
      <c r="I235" s="37">
        <f t="shared" ref="I235" si="636">F235-H235</f>
        <v>7000</v>
      </c>
      <c r="J235" s="35">
        <v>15</v>
      </c>
      <c r="K235" s="35">
        <f t="shared" ref="K235" si="637">J235*365</f>
        <v>5475</v>
      </c>
      <c r="L235" s="38">
        <f>IF(E235&lt;W$2,(W$2-E235),IF(E235&gt;=W$2,(X$2-E235)))</f>
        <v>2880</v>
      </c>
      <c r="M235" s="38">
        <f t="shared" ref="M235" si="638">IF(L235&gt;=K235,0,K235-L235)</f>
        <v>2595</v>
      </c>
      <c r="N235" s="35">
        <f>IF(E235&gt;=W$2,X$2-E235,X$2-W$2)+1</f>
        <v>365</v>
      </c>
      <c r="O235" s="39">
        <v>0.05</v>
      </c>
      <c r="P235" s="40">
        <f t="shared" ref="P235" si="639">F235*O235</f>
        <v>350</v>
      </c>
      <c r="Q235" s="41">
        <f t="shared" ref="Q235" si="640">IF(F235=R235,0,IF(M235&lt;=0,0,(1-((P235)/S235)^(1/M235*N235))))</f>
        <v>0.22554153090429119</v>
      </c>
      <c r="R235" s="37">
        <v>4846</v>
      </c>
      <c r="S235" s="37">
        <f t="shared" ref="S235" si="641">I235-R235</f>
        <v>2154</v>
      </c>
      <c r="T235" s="38">
        <f t="shared" si="549"/>
        <v>485.8164575678432</v>
      </c>
      <c r="U235" s="37">
        <f t="shared" ref="U235" si="642">IF(T235=0,0,(S235-T235))</f>
        <v>1668.1835424321569</v>
      </c>
      <c r="V235" s="41">
        <v>0.1391</v>
      </c>
    </row>
    <row r="236" spans="1:22" x14ac:dyDescent="0.25">
      <c r="A236" s="55" t="s">
        <v>223</v>
      </c>
      <c r="B236" s="43" t="s">
        <v>152</v>
      </c>
      <c r="C236" s="64" t="s">
        <v>228</v>
      </c>
      <c r="D236" s="43"/>
      <c r="E236" s="58"/>
      <c r="F236" s="47">
        <f>SUBTOTAL(9,F235:F235)</f>
        <v>7000</v>
      </c>
      <c r="G236" s="64"/>
      <c r="H236" s="64"/>
      <c r="I236" s="47">
        <f>SUBTOTAL(9,I235:I235)</f>
        <v>7000</v>
      </c>
      <c r="J236" s="43"/>
      <c r="K236" s="43"/>
      <c r="L236" s="59"/>
      <c r="M236" s="59"/>
      <c r="N236" s="43"/>
      <c r="O236" s="60"/>
      <c r="P236" s="47">
        <f>SUBTOTAL(9,P235:P235)</f>
        <v>350</v>
      </c>
      <c r="Q236" s="47"/>
      <c r="R236" s="47">
        <f>SUBTOTAL(9,R235:R235)</f>
        <v>4846</v>
      </c>
      <c r="S236" s="47">
        <f>SUBTOTAL(9,S235:S235)</f>
        <v>2154</v>
      </c>
      <c r="T236" s="47">
        <f>SUBTOTAL(9,T235:T235)</f>
        <v>485.8164575678432</v>
      </c>
      <c r="U236" s="47">
        <f>SUBTOTAL(9,U235:U235)</f>
        <v>1668.1835424321569</v>
      </c>
      <c r="V236" s="61"/>
    </row>
    <row r="237" spans="1:22" x14ac:dyDescent="0.25">
      <c r="A237" s="32" t="s">
        <v>223</v>
      </c>
      <c r="B237" s="35" t="s">
        <v>152</v>
      </c>
      <c r="C237" s="37" t="s">
        <v>230</v>
      </c>
      <c r="D237" s="35" t="s">
        <v>216</v>
      </c>
      <c r="E237" s="36">
        <v>35573</v>
      </c>
      <c r="F237" s="37">
        <v>1000</v>
      </c>
      <c r="G237" s="37"/>
      <c r="H237" s="37"/>
      <c r="I237" s="37">
        <f t="shared" ref="I237:I249" si="643">F237-H237</f>
        <v>1000</v>
      </c>
      <c r="J237" s="35">
        <v>15</v>
      </c>
      <c r="K237" s="35">
        <f t="shared" ref="K237:K249" si="644">J237*365</f>
        <v>5475</v>
      </c>
      <c r="L237" s="38">
        <f t="shared" ref="L237:L251" si="645">IF(E237&lt;W$2,(W$2-E237),IF(E237&gt;=W$2,(X$2-E237)))</f>
        <v>6157</v>
      </c>
      <c r="M237" s="38">
        <f t="shared" ref="M237:M249" si="646">IF(L237&gt;=K237,0,K237-L237)</f>
        <v>0</v>
      </c>
      <c r="N237" s="35">
        <f t="shared" ref="N237:N251" si="647">IF(E237&gt;=W$2,X$2-E237,X$2-W$2)+1</f>
        <v>365</v>
      </c>
      <c r="O237" s="39">
        <v>0.05</v>
      </c>
      <c r="P237" s="40">
        <f t="shared" ref="P237:P249" si="648">F237*O237</f>
        <v>50</v>
      </c>
      <c r="Q237" s="41">
        <f t="shared" ref="Q237:Q249" si="649">IF(F237=R237,0,IF(M237&lt;=0,0,(1-((P237)/S237)^(1/M237*N237))))</f>
        <v>0</v>
      </c>
      <c r="R237" s="37">
        <v>919.78278480259996</v>
      </c>
      <c r="S237" s="37">
        <f t="shared" ref="S237:S249" si="650">I237-R237</f>
        <v>80.217215197400037</v>
      </c>
      <c r="T237" s="38">
        <f t="shared" si="549"/>
        <v>80.217215197400037</v>
      </c>
      <c r="U237" s="37">
        <f t="shared" ref="U237:U249" si="651">IF(T237=0,0,(S237-T237))</f>
        <v>0</v>
      </c>
      <c r="V237" s="41">
        <v>0.1391</v>
      </c>
    </row>
    <row r="238" spans="1:22" x14ac:dyDescent="0.25">
      <c r="A238" s="32" t="s">
        <v>223</v>
      </c>
      <c r="B238" s="35" t="s">
        <v>152</v>
      </c>
      <c r="C238" s="37" t="s">
        <v>230</v>
      </c>
      <c r="D238" s="35" t="s">
        <v>216</v>
      </c>
      <c r="E238" s="36">
        <v>35597</v>
      </c>
      <c r="F238" s="37">
        <v>14623</v>
      </c>
      <c r="G238" s="37"/>
      <c r="H238" s="37"/>
      <c r="I238" s="37">
        <f t="shared" si="643"/>
        <v>14623</v>
      </c>
      <c r="J238" s="35">
        <v>15</v>
      </c>
      <c r="K238" s="35">
        <f t="shared" si="644"/>
        <v>5475</v>
      </c>
      <c r="L238" s="38">
        <f t="shared" si="645"/>
        <v>6133</v>
      </c>
      <c r="M238" s="38">
        <f t="shared" si="646"/>
        <v>0</v>
      </c>
      <c r="N238" s="35">
        <f t="shared" si="647"/>
        <v>365</v>
      </c>
      <c r="O238" s="39">
        <v>0.05</v>
      </c>
      <c r="P238" s="40">
        <f t="shared" si="648"/>
        <v>731.15000000000009</v>
      </c>
      <c r="Q238" s="41">
        <f t="shared" si="649"/>
        <v>0</v>
      </c>
      <c r="R238" s="37">
        <v>13423.792937958115</v>
      </c>
      <c r="S238" s="37">
        <f t="shared" si="650"/>
        <v>1199.2070620418854</v>
      </c>
      <c r="T238" s="38">
        <f t="shared" si="549"/>
        <v>1199.2070620418854</v>
      </c>
      <c r="U238" s="37">
        <f t="shared" si="651"/>
        <v>0</v>
      </c>
      <c r="V238" s="41">
        <v>0.1391</v>
      </c>
    </row>
    <row r="239" spans="1:22" x14ac:dyDescent="0.25">
      <c r="A239" s="32" t="s">
        <v>223</v>
      </c>
      <c r="B239" s="35" t="s">
        <v>152</v>
      </c>
      <c r="C239" s="37" t="s">
        <v>230</v>
      </c>
      <c r="D239" s="35" t="s">
        <v>216</v>
      </c>
      <c r="E239" s="36">
        <v>35597</v>
      </c>
      <c r="F239" s="37">
        <v>1000</v>
      </c>
      <c r="G239" s="37"/>
      <c r="H239" s="37"/>
      <c r="I239" s="37">
        <f t="shared" si="643"/>
        <v>1000</v>
      </c>
      <c r="J239" s="35">
        <v>15</v>
      </c>
      <c r="K239" s="35">
        <f t="shared" si="644"/>
        <v>5475</v>
      </c>
      <c r="L239" s="38">
        <f t="shared" si="645"/>
        <v>6133</v>
      </c>
      <c r="M239" s="38">
        <f t="shared" si="646"/>
        <v>0</v>
      </c>
      <c r="N239" s="35">
        <f t="shared" si="647"/>
        <v>365</v>
      </c>
      <c r="O239" s="39">
        <v>0.05</v>
      </c>
      <c r="P239" s="40">
        <f t="shared" si="648"/>
        <v>50</v>
      </c>
      <c r="Q239" s="41">
        <f t="shared" si="649"/>
        <v>0</v>
      </c>
      <c r="R239" s="37">
        <v>918.95008428937081</v>
      </c>
      <c r="S239" s="37">
        <f t="shared" si="650"/>
        <v>81.049915710629193</v>
      </c>
      <c r="T239" s="38">
        <f t="shared" si="549"/>
        <v>81.049915710629193</v>
      </c>
      <c r="U239" s="37">
        <f t="shared" si="651"/>
        <v>0</v>
      </c>
      <c r="V239" s="41">
        <v>0.1391</v>
      </c>
    </row>
    <row r="240" spans="1:22" x14ac:dyDescent="0.25">
      <c r="A240" s="32" t="s">
        <v>223</v>
      </c>
      <c r="B240" s="35" t="s">
        <v>152</v>
      </c>
      <c r="C240" s="37" t="s">
        <v>230</v>
      </c>
      <c r="D240" s="35" t="s">
        <v>216</v>
      </c>
      <c r="E240" s="36">
        <v>35612</v>
      </c>
      <c r="F240" s="37">
        <v>500</v>
      </c>
      <c r="G240" s="37"/>
      <c r="H240" s="37"/>
      <c r="I240" s="37">
        <f t="shared" si="643"/>
        <v>500</v>
      </c>
      <c r="J240" s="35">
        <v>15</v>
      </c>
      <c r="K240" s="35">
        <f t="shared" si="644"/>
        <v>5475</v>
      </c>
      <c r="L240" s="38">
        <f t="shared" si="645"/>
        <v>6118</v>
      </c>
      <c r="M240" s="38">
        <f t="shared" si="646"/>
        <v>0</v>
      </c>
      <c r="N240" s="35">
        <f t="shared" si="647"/>
        <v>365</v>
      </c>
      <c r="O240" s="39">
        <v>0.05</v>
      </c>
      <c r="P240" s="40">
        <f t="shared" si="648"/>
        <v>25</v>
      </c>
      <c r="Q240" s="41">
        <f t="shared" si="649"/>
        <v>0</v>
      </c>
      <c r="R240" s="37">
        <v>459.21482323430115</v>
      </c>
      <c r="S240" s="37">
        <f t="shared" si="650"/>
        <v>40.78517676569885</v>
      </c>
      <c r="T240" s="38">
        <f t="shared" si="549"/>
        <v>40.78517676569885</v>
      </c>
      <c r="U240" s="37">
        <f t="shared" si="651"/>
        <v>0</v>
      </c>
      <c r="V240" s="41">
        <v>0.1391</v>
      </c>
    </row>
    <row r="241" spans="1:22" x14ac:dyDescent="0.25">
      <c r="A241" s="32" t="s">
        <v>223</v>
      </c>
      <c r="B241" s="35" t="s">
        <v>152</v>
      </c>
      <c r="C241" s="37" t="s">
        <v>230</v>
      </c>
      <c r="D241" s="35" t="s">
        <v>216</v>
      </c>
      <c r="E241" s="36">
        <v>35616</v>
      </c>
      <c r="F241" s="37">
        <v>210</v>
      </c>
      <c r="G241" s="37"/>
      <c r="H241" s="37"/>
      <c r="I241" s="37">
        <f t="shared" si="643"/>
        <v>210</v>
      </c>
      <c r="J241" s="35">
        <v>15</v>
      </c>
      <c r="K241" s="35">
        <f t="shared" si="644"/>
        <v>5475</v>
      </c>
      <c r="L241" s="38">
        <f t="shared" si="645"/>
        <v>6114</v>
      </c>
      <c r="M241" s="38">
        <f t="shared" si="646"/>
        <v>0</v>
      </c>
      <c r="N241" s="35">
        <f t="shared" si="647"/>
        <v>365</v>
      </c>
      <c r="O241" s="39">
        <v>0.05</v>
      </c>
      <c r="P241" s="40">
        <f t="shared" si="648"/>
        <v>10.5</v>
      </c>
      <c r="Q241" s="41">
        <f t="shared" si="649"/>
        <v>0</v>
      </c>
      <c r="R241" s="37">
        <v>192.84108124044346</v>
      </c>
      <c r="S241" s="37">
        <f t="shared" si="650"/>
        <v>17.158918759556542</v>
      </c>
      <c r="T241" s="38">
        <f t="shared" si="549"/>
        <v>17.158918759556542</v>
      </c>
      <c r="U241" s="37">
        <f t="shared" si="651"/>
        <v>0</v>
      </c>
      <c r="V241" s="41">
        <v>0.1391</v>
      </c>
    </row>
    <row r="242" spans="1:22" x14ac:dyDescent="0.25">
      <c r="A242" s="32" t="s">
        <v>223</v>
      </c>
      <c r="B242" s="35" t="s">
        <v>152</v>
      </c>
      <c r="C242" s="37" t="s">
        <v>230</v>
      </c>
      <c r="D242" s="35" t="s">
        <v>216</v>
      </c>
      <c r="E242" s="36">
        <v>35620</v>
      </c>
      <c r="F242" s="37">
        <v>707.5</v>
      </c>
      <c r="G242" s="37"/>
      <c r="H242" s="37"/>
      <c r="I242" s="37">
        <f t="shared" si="643"/>
        <v>707.5</v>
      </c>
      <c r="J242" s="35">
        <v>15</v>
      </c>
      <c r="K242" s="35">
        <f t="shared" si="644"/>
        <v>5475</v>
      </c>
      <c r="L242" s="38">
        <f t="shared" si="645"/>
        <v>6110</v>
      </c>
      <c r="M242" s="38">
        <f t="shared" si="646"/>
        <v>0</v>
      </c>
      <c r="N242" s="35">
        <f t="shared" si="647"/>
        <v>365</v>
      </c>
      <c r="O242" s="39">
        <v>0.05</v>
      </c>
      <c r="P242" s="40">
        <f t="shared" si="648"/>
        <v>35.375</v>
      </c>
      <c r="Q242" s="41">
        <f t="shared" si="649"/>
        <v>0</v>
      </c>
      <c r="R242" s="37">
        <v>649.59259633883289</v>
      </c>
      <c r="S242" s="37">
        <f t="shared" si="650"/>
        <v>57.907403661167109</v>
      </c>
      <c r="T242" s="38">
        <f t="shared" si="549"/>
        <v>57.907403661167109</v>
      </c>
      <c r="U242" s="37">
        <f t="shared" si="651"/>
        <v>0</v>
      </c>
      <c r="V242" s="41">
        <v>0.1391</v>
      </c>
    </row>
    <row r="243" spans="1:22" x14ac:dyDescent="0.25">
      <c r="A243" s="32" t="s">
        <v>223</v>
      </c>
      <c r="B243" s="35" t="s">
        <v>152</v>
      </c>
      <c r="C243" s="37" t="s">
        <v>230</v>
      </c>
      <c r="D243" s="35" t="s">
        <v>216</v>
      </c>
      <c r="E243" s="36">
        <v>35620</v>
      </c>
      <c r="F243" s="37">
        <v>546</v>
      </c>
      <c r="G243" s="37"/>
      <c r="H243" s="37"/>
      <c r="I243" s="37">
        <f t="shared" si="643"/>
        <v>546</v>
      </c>
      <c r="J243" s="35">
        <v>15</v>
      </c>
      <c r="K243" s="35">
        <f t="shared" si="644"/>
        <v>5475</v>
      </c>
      <c r="L243" s="38">
        <f t="shared" si="645"/>
        <v>6110</v>
      </c>
      <c r="M243" s="38">
        <f t="shared" si="646"/>
        <v>0</v>
      </c>
      <c r="N243" s="35">
        <f t="shared" si="647"/>
        <v>365</v>
      </c>
      <c r="O243" s="39">
        <v>0.05</v>
      </c>
      <c r="P243" s="40">
        <f t="shared" si="648"/>
        <v>27.3</v>
      </c>
      <c r="Q243" s="41">
        <f t="shared" si="649"/>
        <v>0</v>
      </c>
      <c r="R243" s="37">
        <v>501.31103547844907</v>
      </c>
      <c r="S243" s="37">
        <f t="shared" si="650"/>
        <v>44.688964521550929</v>
      </c>
      <c r="T243" s="38">
        <f t="shared" si="549"/>
        <v>44.688964521550929</v>
      </c>
      <c r="U243" s="37">
        <f t="shared" si="651"/>
        <v>0</v>
      </c>
      <c r="V243" s="41">
        <v>0.1391</v>
      </c>
    </row>
    <row r="244" spans="1:22" x14ac:dyDescent="0.25">
      <c r="A244" s="32" t="s">
        <v>223</v>
      </c>
      <c r="B244" s="35" t="s">
        <v>152</v>
      </c>
      <c r="C244" s="37" t="s">
        <v>230</v>
      </c>
      <c r="D244" s="35" t="s">
        <v>216</v>
      </c>
      <c r="E244" s="36">
        <v>35620</v>
      </c>
      <c r="F244" s="37">
        <v>6994</v>
      </c>
      <c r="G244" s="37"/>
      <c r="H244" s="37"/>
      <c r="I244" s="37">
        <f t="shared" si="643"/>
        <v>6994</v>
      </c>
      <c r="J244" s="35">
        <v>15</v>
      </c>
      <c r="K244" s="35">
        <f t="shared" si="644"/>
        <v>5475</v>
      </c>
      <c r="L244" s="38">
        <f t="shared" si="645"/>
        <v>6110</v>
      </c>
      <c r="M244" s="38">
        <f t="shared" si="646"/>
        <v>0</v>
      </c>
      <c r="N244" s="35">
        <f t="shared" si="647"/>
        <v>365</v>
      </c>
      <c r="O244" s="39">
        <v>0.05</v>
      </c>
      <c r="P244" s="40">
        <f t="shared" si="648"/>
        <v>349.70000000000005</v>
      </c>
      <c r="Q244" s="41">
        <f t="shared" si="649"/>
        <v>0</v>
      </c>
      <c r="R244" s="37">
        <v>6421.5556449382275</v>
      </c>
      <c r="S244" s="37">
        <f t="shared" si="650"/>
        <v>572.44435506177251</v>
      </c>
      <c r="T244" s="38">
        <f t="shared" si="549"/>
        <v>572.44435506177251</v>
      </c>
      <c r="U244" s="37">
        <f t="shared" si="651"/>
        <v>0</v>
      </c>
      <c r="V244" s="41">
        <v>0.1391</v>
      </c>
    </row>
    <row r="245" spans="1:22" x14ac:dyDescent="0.25">
      <c r="A245" s="32" t="s">
        <v>223</v>
      </c>
      <c r="B245" s="35" t="s">
        <v>152</v>
      </c>
      <c r="C245" s="37" t="s">
        <v>230</v>
      </c>
      <c r="D245" s="35" t="s">
        <v>216</v>
      </c>
      <c r="E245" s="36">
        <v>35622</v>
      </c>
      <c r="F245" s="37">
        <v>100</v>
      </c>
      <c r="G245" s="37"/>
      <c r="H245" s="37"/>
      <c r="I245" s="37">
        <f t="shared" si="643"/>
        <v>100</v>
      </c>
      <c r="J245" s="35">
        <v>15</v>
      </c>
      <c r="K245" s="35">
        <f t="shared" si="644"/>
        <v>5475</v>
      </c>
      <c r="L245" s="38">
        <f t="shared" si="645"/>
        <v>6108</v>
      </c>
      <c r="M245" s="38">
        <f t="shared" si="646"/>
        <v>0</v>
      </c>
      <c r="N245" s="35">
        <f t="shared" si="647"/>
        <v>365</v>
      </c>
      <c r="O245" s="39">
        <v>0.05</v>
      </c>
      <c r="P245" s="40">
        <f t="shared" si="648"/>
        <v>5</v>
      </c>
      <c r="Q245" s="41">
        <f t="shared" si="649"/>
        <v>0</v>
      </c>
      <c r="R245" s="37">
        <v>91.808268792142343</v>
      </c>
      <c r="S245" s="37">
        <f t="shared" si="650"/>
        <v>8.1917312078576572</v>
      </c>
      <c r="T245" s="38">
        <f t="shared" si="549"/>
        <v>8.1917312078576572</v>
      </c>
      <c r="U245" s="37">
        <f t="shared" si="651"/>
        <v>0</v>
      </c>
      <c r="V245" s="41">
        <v>0.1391</v>
      </c>
    </row>
    <row r="246" spans="1:22" x14ac:dyDescent="0.25">
      <c r="A246" s="32" t="s">
        <v>223</v>
      </c>
      <c r="B246" s="35" t="s">
        <v>152</v>
      </c>
      <c r="C246" s="37" t="s">
        <v>230</v>
      </c>
      <c r="D246" s="35" t="s">
        <v>216</v>
      </c>
      <c r="E246" s="36">
        <v>35640</v>
      </c>
      <c r="F246" s="37">
        <v>180</v>
      </c>
      <c r="G246" s="37"/>
      <c r="H246" s="37"/>
      <c r="I246" s="37">
        <f t="shared" si="643"/>
        <v>180</v>
      </c>
      <c r="J246" s="35">
        <v>15</v>
      </c>
      <c r="K246" s="35">
        <f t="shared" si="644"/>
        <v>5475</v>
      </c>
      <c r="L246" s="38">
        <f t="shared" si="645"/>
        <v>6090</v>
      </c>
      <c r="M246" s="38">
        <f t="shared" si="646"/>
        <v>0</v>
      </c>
      <c r="N246" s="35">
        <f t="shared" si="647"/>
        <v>365</v>
      </c>
      <c r="O246" s="39">
        <v>0.05</v>
      </c>
      <c r="P246" s="40">
        <f t="shared" si="648"/>
        <v>9</v>
      </c>
      <c r="Q246" s="41">
        <f t="shared" si="649"/>
        <v>0</v>
      </c>
      <c r="R246" s="37">
        <v>165.14246925657022</v>
      </c>
      <c r="S246" s="37">
        <f t="shared" si="650"/>
        <v>14.857530743429777</v>
      </c>
      <c r="T246" s="38">
        <f t="shared" si="549"/>
        <v>14.857530743429777</v>
      </c>
      <c r="U246" s="37">
        <f t="shared" si="651"/>
        <v>0</v>
      </c>
      <c r="V246" s="41">
        <v>0.1391</v>
      </c>
    </row>
    <row r="247" spans="1:22" x14ac:dyDescent="0.25">
      <c r="A247" s="32" t="s">
        <v>223</v>
      </c>
      <c r="B247" s="35" t="s">
        <v>152</v>
      </c>
      <c r="C247" s="37" t="s">
        <v>230</v>
      </c>
      <c r="D247" s="35" t="s">
        <v>216</v>
      </c>
      <c r="E247" s="36">
        <v>35640</v>
      </c>
      <c r="F247" s="37">
        <v>34</v>
      </c>
      <c r="G247" s="37"/>
      <c r="H247" s="37"/>
      <c r="I247" s="37">
        <f t="shared" si="643"/>
        <v>34</v>
      </c>
      <c r="J247" s="35">
        <v>15</v>
      </c>
      <c r="K247" s="35">
        <f t="shared" si="644"/>
        <v>5475</v>
      </c>
      <c r="L247" s="38">
        <f t="shared" si="645"/>
        <v>6090</v>
      </c>
      <c r="M247" s="38">
        <f t="shared" si="646"/>
        <v>0</v>
      </c>
      <c r="N247" s="35">
        <f t="shared" si="647"/>
        <v>365</v>
      </c>
      <c r="O247" s="39">
        <v>0.05</v>
      </c>
      <c r="P247" s="40">
        <f t="shared" si="648"/>
        <v>1.7000000000000002</v>
      </c>
      <c r="Q247" s="41">
        <f t="shared" si="649"/>
        <v>0</v>
      </c>
      <c r="R247" s="37">
        <v>31.193577526241043</v>
      </c>
      <c r="S247" s="37">
        <f t="shared" si="650"/>
        <v>2.8064224737589569</v>
      </c>
      <c r="T247" s="38">
        <f t="shared" si="549"/>
        <v>2.8064224737589569</v>
      </c>
      <c r="U247" s="37">
        <f t="shared" si="651"/>
        <v>0</v>
      </c>
      <c r="V247" s="41">
        <v>0.1391</v>
      </c>
    </row>
    <row r="248" spans="1:22" x14ac:dyDescent="0.25">
      <c r="A248" s="32" t="s">
        <v>223</v>
      </c>
      <c r="B248" s="35" t="s">
        <v>152</v>
      </c>
      <c r="C248" s="37" t="s">
        <v>230</v>
      </c>
      <c r="D248" s="35" t="s">
        <v>216</v>
      </c>
      <c r="E248" s="36">
        <v>35670</v>
      </c>
      <c r="F248" s="37">
        <v>1600</v>
      </c>
      <c r="G248" s="37"/>
      <c r="H248" s="37"/>
      <c r="I248" s="37">
        <f t="shared" si="643"/>
        <v>1600</v>
      </c>
      <c r="J248" s="35">
        <v>15</v>
      </c>
      <c r="K248" s="35">
        <f t="shared" si="644"/>
        <v>5475</v>
      </c>
      <c r="L248" s="38">
        <f t="shared" si="645"/>
        <v>6060</v>
      </c>
      <c r="M248" s="38">
        <f t="shared" si="646"/>
        <v>0</v>
      </c>
      <c r="N248" s="35">
        <f t="shared" si="647"/>
        <v>365</v>
      </c>
      <c r="O248" s="39">
        <v>0.05</v>
      </c>
      <c r="P248" s="40">
        <f t="shared" si="648"/>
        <v>80</v>
      </c>
      <c r="Q248" s="41">
        <f t="shared" si="649"/>
        <v>0</v>
      </c>
      <c r="R248" s="37">
        <v>1466.2676590319431</v>
      </c>
      <c r="S248" s="37">
        <f t="shared" si="650"/>
        <v>133.73234096805686</v>
      </c>
      <c r="T248" s="38">
        <f t="shared" si="549"/>
        <v>133.73234096805686</v>
      </c>
      <c r="U248" s="37">
        <f t="shared" si="651"/>
        <v>0</v>
      </c>
      <c r="V248" s="41">
        <v>0.1391</v>
      </c>
    </row>
    <row r="249" spans="1:22" x14ac:dyDescent="0.25">
      <c r="A249" s="32" t="s">
        <v>223</v>
      </c>
      <c r="B249" s="35" t="s">
        <v>152</v>
      </c>
      <c r="C249" s="37" t="s">
        <v>230</v>
      </c>
      <c r="D249" s="35" t="s">
        <v>216</v>
      </c>
      <c r="E249" s="36">
        <v>35721</v>
      </c>
      <c r="F249" s="37">
        <v>340</v>
      </c>
      <c r="G249" s="37"/>
      <c r="H249" s="37"/>
      <c r="I249" s="37">
        <f t="shared" si="643"/>
        <v>340</v>
      </c>
      <c r="J249" s="35">
        <v>15</v>
      </c>
      <c r="K249" s="35">
        <f t="shared" si="644"/>
        <v>5475</v>
      </c>
      <c r="L249" s="38">
        <f t="shared" si="645"/>
        <v>6009</v>
      </c>
      <c r="M249" s="38">
        <f t="shared" si="646"/>
        <v>0</v>
      </c>
      <c r="N249" s="35">
        <f t="shared" si="647"/>
        <v>365</v>
      </c>
      <c r="O249" s="39">
        <v>0.05</v>
      </c>
      <c r="P249" s="40">
        <f t="shared" si="648"/>
        <v>17</v>
      </c>
      <c r="Q249" s="41">
        <f t="shared" si="649"/>
        <v>0</v>
      </c>
      <c r="R249" s="37">
        <v>309.19580281262938</v>
      </c>
      <c r="S249" s="37">
        <f t="shared" si="650"/>
        <v>30.804197187370619</v>
      </c>
      <c r="T249" s="38">
        <f t="shared" si="549"/>
        <v>30.804197187370619</v>
      </c>
      <c r="U249" s="37">
        <f t="shared" si="651"/>
        <v>0</v>
      </c>
      <c r="V249" s="41">
        <v>0.1391</v>
      </c>
    </row>
    <row r="250" spans="1:22" x14ac:dyDescent="0.25">
      <c r="A250" s="32" t="s">
        <v>223</v>
      </c>
      <c r="B250" s="35" t="s">
        <v>152</v>
      </c>
      <c r="C250" s="37" t="s">
        <v>230</v>
      </c>
      <c r="D250" s="35" t="s">
        <v>179</v>
      </c>
      <c r="E250" s="36">
        <v>37926</v>
      </c>
      <c r="F250" s="37">
        <v>1136</v>
      </c>
      <c r="G250" s="37"/>
      <c r="H250" s="37"/>
      <c r="I250" s="37">
        <f t="shared" ref="I250:I251" si="652">F250-H250</f>
        <v>1136</v>
      </c>
      <c r="J250" s="35">
        <v>15</v>
      </c>
      <c r="K250" s="35">
        <f t="shared" ref="K250:K251" si="653">J250*365</f>
        <v>5475</v>
      </c>
      <c r="L250" s="38">
        <f t="shared" si="645"/>
        <v>3804</v>
      </c>
      <c r="M250" s="38">
        <f t="shared" ref="M250:M251" si="654">IF(L250&gt;=K250,0,K250-L250)</f>
        <v>1671</v>
      </c>
      <c r="N250" s="35">
        <f t="shared" si="647"/>
        <v>365</v>
      </c>
      <c r="O250" s="39">
        <v>0.05</v>
      </c>
      <c r="P250" s="40">
        <f t="shared" ref="P250:P251" si="655">F250*O250</f>
        <v>56.800000000000004</v>
      </c>
      <c r="Q250" s="41">
        <f t="shared" ref="Q250:Q251" si="656">IF(F250=R250,0,IF(M250&lt;=0,0,(1-((P250)/S250)^(1/M250*N250))))</f>
        <v>0</v>
      </c>
      <c r="R250" s="37">
        <v>1136</v>
      </c>
      <c r="S250" s="37">
        <f t="shared" ref="S250:S251" si="657">I250-R250</f>
        <v>0</v>
      </c>
      <c r="T250" s="38">
        <f t="shared" si="549"/>
        <v>0</v>
      </c>
      <c r="U250" s="37">
        <f t="shared" ref="U250:U251" si="658">IF(T250=0,0,(S250-T250))</f>
        <v>0</v>
      </c>
      <c r="V250" s="41">
        <v>1</v>
      </c>
    </row>
    <row r="251" spans="1:22" x14ac:dyDescent="0.25">
      <c r="A251" s="32" t="s">
        <v>223</v>
      </c>
      <c r="B251" s="35" t="s">
        <v>152</v>
      </c>
      <c r="C251" s="37" t="s">
        <v>230</v>
      </c>
      <c r="D251" s="35" t="s">
        <v>179</v>
      </c>
      <c r="E251" s="36">
        <v>38037</v>
      </c>
      <c r="F251" s="37">
        <v>2222</v>
      </c>
      <c r="G251" s="37"/>
      <c r="H251" s="37"/>
      <c r="I251" s="37">
        <f t="shared" si="652"/>
        <v>2222</v>
      </c>
      <c r="J251" s="35">
        <v>15</v>
      </c>
      <c r="K251" s="35">
        <f t="shared" si="653"/>
        <v>5475</v>
      </c>
      <c r="L251" s="38">
        <f t="shared" si="645"/>
        <v>3693</v>
      </c>
      <c r="M251" s="38">
        <f t="shared" si="654"/>
        <v>1782</v>
      </c>
      <c r="N251" s="35">
        <f t="shared" si="647"/>
        <v>365</v>
      </c>
      <c r="O251" s="39">
        <v>0.05</v>
      </c>
      <c r="P251" s="40">
        <f t="shared" si="655"/>
        <v>111.10000000000001</v>
      </c>
      <c r="Q251" s="41">
        <f t="shared" si="656"/>
        <v>0</v>
      </c>
      <c r="R251" s="37">
        <v>2222</v>
      </c>
      <c r="S251" s="37">
        <f t="shared" si="657"/>
        <v>0</v>
      </c>
      <c r="T251" s="38">
        <f t="shared" si="549"/>
        <v>0</v>
      </c>
      <c r="U251" s="37">
        <f t="shared" si="658"/>
        <v>0</v>
      </c>
      <c r="V251" s="41">
        <v>1</v>
      </c>
    </row>
    <row r="252" spans="1:22" ht="30" x14ac:dyDescent="0.25">
      <c r="A252" s="55" t="s">
        <v>223</v>
      </c>
      <c r="B252" s="64" t="s">
        <v>152</v>
      </c>
      <c r="C252" s="44" t="str">
        <f>CONCATENATE("TOTAL OF" &amp; " ",C251)</f>
        <v>TOTAL OF ELCTRICAL INSTALLATION</v>
      </c>
      <c r="D252" s="64"/>
      <c r="E252" s="64"/>
      <c r="F252" s="47">
        <f>SUBTOTAL(9,F237:F251)</f>
        <v>31192.5</v>
      </c>
      <c r="G252" s="64"/>
      <c r="H252" s="64"/>
      <c r="I252" s="47">
        <f>SUBTOTAL(9,I237:I251)</f>
        <v>31192.5</v>
      </c>
      <c r="J252" s="64"/>
      <c r="K252" s="64"/>
      <c r="L252" s="64"/>
      <c r="M252" s="64"/>
      <c r="N252" s="64"/>
      <c r="O252" s="64"/>
      <c r="P252" s="47">
        <f>SUBTOTAL(9,P237:P251)</f>
        <v>1559.625</v>
      </c>
      <c r="Q252" s="47"/>
      <c r="R252" s="47">
        <f>SUBTOTAL(9,R237:R251)</f>
        <v>28908.648765699862</v>
      </c>
      <c r="S252" s="47">
        <f>SUBTOTAL(9,S237:S251)</f>
        <v>2283.8512343001348</v>
      </c>
      <c r="T252" s="47">
        <f>SUBTOTAL(9,T237:T251)</f>
        <v>2283.8512343001348</v>
      </c>
      <c r="U252" s="47">
        <f>SUBTOTAL(9,U237:U251)</f>
        <v>0</v>
      </c>
      <c r="V252" s="64"/>
    </row>
    <row r="253" spans="1:22" x14ac:dyDescent="0.25">
      <c r="A253" s="32" t="s">
        <v>223</v>
      </c>
      <c r="B253" s="35" t="s">
        <v>152</v>
      </c>
      <c r="C253" s="37" t="s">
        <v>215</v>
      </c>
      <c r="D253" s="35" t="s">
        <v>226</v>
      </c>
      <c r="E253" s="36">
        <v>37540</v>
      </c>
      <c r="F253" s="37">
        <v>4808</v>
      </c>
      <c r="G253" s="37"/>
      <c r="H253" s="37"/>
      <c r="I253" s="37">
        <f t="shared" ref="I253:I254" si="659">F253-H253</f>
        <v>4808</v>
      </c>
      <c r="J253" s="35">
        <v>15</v>
      </c>
      <c r="K253" s="35">
        <f t="shared" ref="K253:K254" si="660">J253*365</f>
        <v>5475</v>
      </c>
      <c r="L253" s="38">
        <f>IF(E253&lt;W$2,(W$2-E253),IF(E253&gt;=W$2,(X$2-E253)))</f>
        <v>4190</v>
      </c>
      <c r="M253" s="38">
        <f t="shared" ref="M253:M254" si="661">IF(L253&gt;=K253,0,K253-L253)</f>
        <v>1285</v>
      </c>
      <c r="N253" s="35">
        <f>IF(E253&gt;=W$2,X$2-E253,X$2-W$2)+1</f>
        <v>365</v>
      </c>
      <c r="O253" s="39">
        <v>0.05</v>
      </c>
      <c r="P253" s="40">
        <f t="shared" ref="P253:P254" si="662">F253*O253</f>
        <v>240.4</v>
      </c>
      <c r="Q253" s="41">
        <f t="shared" ref="Q253:Q254" si="663">IF(F253=R253,0,IF(M253&lt;=0,0,(1-((P253)/S253)^(1/M253*N253))))</f>
        <v>0</v>
      </c>
      <c r="R253" s="37">
        <v>4808</v>
      </c>
      <c r="S253" s="37">
        <f t="shared" ref="S253:S254" si="664">I253-R253</f>
        <v>0</v>
      </c>
      <c r="T253" s="38">
        <f t="shared" si="549"/>
        <v>0</v>
      </c>
      <c r="U253" s="37">
        <f t="shared" ref="U253:U254" si="665">IF(T253=0,0,(S253-T253))</f>
        <v>0</v>
      </c>
      <c r="V253" s="41">
        <v>1</v>
      </c>
    </row>
    <row r="254" spans="1:22" x14ac:dyDescent="0.25">
      <c r="A254" s="32" t="s">
        <v>223</v>
      </c>
      <c r="B254" s="35" t="s">
        <v>152</v>
      </c>
      <c r="C254" s="37" t="s">
        <v>215</v>
      </c>
      <c r="D254" s="35" t="s">
        <v>226</v>
      </c>
      <c r="E254" s="36">
        <v>37658</v>
      </c>
      <c r="F254" s="37">
        <v>869</v>
      </c>
      <c r="G254" s="37"/>
      <c r="H254" s="37"/>
      <c r="I254" s="37">
        <f t="shared" si="659"/>
        <v>869</v>
      </c>
      <c r="J254" s="35">
        <v>15</v>
      </c>
      <c r="K254" s="35">
        <f t="shared" si="660"/>
        <v>5475</v>
      </c>
      <c r="L254" s="38">
        <f>IF(E254&lt;W$2,(W$2-E254),IF(E254&gt;=W$2,(X$2-E254)))</f>
        <v>4072</v>
      </c>
      <c r="M254" s="38">
        <f t="shared" si="661"/>
        <v>1403</v>
      </c>
      <c r="N254" s="35">
        <f>IF(E254&gt;=W$2,X$2-E254,X$2-W$2)+1</f>
        <v>365</v>
      </c>
      <c r="O254" s="39">
        <v>0.05</v>
      </c>
      <c r="P254" s="40">
        <f t="shared" si="662"/>
        <v>43.45</v>
      </c>
      <c r="Q254" s="41">
        <f t="shared" si="663"/>
        <v>0</v>
      </c>
      <c r="R254" s="37">
        <v>869</v>
      </c>
      <c r="S254" s="37">
        <f t="shared" si="664"/>
        <v>0</v>
      </c>
      <c r="T254" s="38">
        <f t="shared" ref="T254:T317" si="666">IF(Q254=0,S254,S254*Q254)</f>
        <v>0</v>
      </c>
      <c r="U254" s="37">
        <f t="shared" si="665"/>
        <v>0</v>
      </c>
      <c r="V254" s="41">
        <v>1</v>
      </c>
    </row>
    <row r="255" spans="1:22" x14ac:dyDescent="0.25">
      <c r="A255" s="55" t="s">
        <v>223</v>
      </c>
      <c r="B255" s="64" t="s">
        <v>152</v>
      </c>
      <c r="C255" s="44" t="str">
        <f>CONCATENATE("TOTAL OF" &amp; " ",C254)</f>
        <v>TOTAL OF FAN</v>
      </c>
      <c r="D255" s="64"/>
      <c r="E255" s="64"/>
      <c r="F255" s="47">
        <f>SUBTOTAL(9,F253:F254)</f>
        <v>5677</v>
      </c>
      <c r="G255" s="64"/>
      <c r="H255" s="64"/>
      <c r="I255" s="47">
        <f>SUBTOTAL(9,I253:I254)</f>
        <v>5677</v>
      </c>
      <c r="J255" s="64"/>
      <c r="K255" s="64"/>
      <c r="L255" s="64"/>
      <c r="M255" s="64"/>
      <c r="N255" s="64"/>
      <c r="O255" s="64"/>
      <c r="P255" s="47">
        <f t="shared" ref="P255:U255" si="667">SUBTOTAL(9,P253:P254)</f>
        <v>283.85000000000002</v>
      </c>
      <c r="Q255" s="64"/>
      <c r="R255" s="47">
        <f t="shared" si="667"/>
        <v>5677</v>
      </c>
      <c r="S255" s="47">
        <f t="shared" si="667"/>
        <v>0</v>
      </c>
      <c r="T255" s="47">
        <f t="shared" si="667"/>
        <v>0</v>
      </c>
      <c r="U255" s="47">
        <f t="shared" si="667"/>
        <v>0</v>
      </c>
      <c r="V255" s="47"/>
    </row>
    <row r="256" spans="1:22" x14ac:dyDescent="0.25">
      <c r="A256" s="32" t="s">
        <v>223</v>
      </c>
      <c r="B256" s="35" t="s">
        <v>152</v>
      </c>
      <c r="C256" s="37" t="s">
        <v>217</v>
      </c>
      <c r="D256" s="35" t="s">
        <v>216</v>
      </c>
      <c r="E256" s="36">
        <v>35701</v>
      </c>
      <c r="F256" s="37">
        <v>12000</v>
      </c>
      <c r="G256" s="37"/>
      <c r="H256" s="37"/>
      <c r="I256" s="37">
        <f t="shared" ref="I256:I259" si="668">F256-H256</f>
        <v>12000</v>
      </c>
      <c r="J256" s="35">
        <v>15</v>
      </c>
      <c r="K256" s="35">
        <f t="shared" ref="K256" si="669">J256*365</f>
        <v>5475</v>
      </c>
      <c r="L256" s="38">
        <f>IF(E256&lt;W$2,(W$2-E256),IF(E256&gt;=W$2,(X$2-E256)))</f>
        <v>6029</v>
      </c>
      <c r="M256" s="38">
        <f t="shared" ref="M256" si="670">IF(L256&gt;=K256,0,K256-L256)</f>
        <v>0</v>
      </c>
      <c r="N256" s="35">
        <f>IF(E256&gt;=W$2,X$2-E256,X$2-W$2)+1</f>
        <v>365</v>
      </c>
      <c r="O256" s="39">
        <v>0.05</v>
      </c>
      <c r="P256" s="40">
        <f t="shared" ref="P256" si="671">F256*O256</f>
        <v>600</v>
      </c>
      <c r="Q256" s="41">
        <f t="shared" ref="Q256" si="672">IF(F256=R256,0,IF(M256&lt;=0,0,(1-((P256)/S256)^(1/M256*N256))))</f>
        <v>0</v>
      </c>
      <c r="R256" s="37">
        <v>5009.0002199669552</v>
      </c>
      <c r="S256" s="37">
        <f t="shared" ref="S256" si="673">I256-R256</f>
        <v>6990.9997800330448</v>
      </c>
      <c r="T256" s="38">
        <f t="shared" si="666"/>
        <v>6990.9997800330448</v>
      </c>
      <c r="U256" s="37">
        <f t="shared" ref="U256" si="674">IF(T256=0,0,(S256-T256))</f>
        <v>0</v>
      </c>
      <c r="V256" s="41">
        <v>0.1391</v>
      </c>
    </row>
    <row r="257" spans="1:22" x14ac:dyDescent="0.25">
      <c r="A257" s="32" t="s">
        <v>223</v>
      </c>
      <c r="B257" s="35" t="s">
        <v>152</v>
      </c>
      <c r="C257" s="37" t="s">
        <v>217</v>
      </c>
      <c r="D257" s="35"/>
      <c r="E257" s="36"/>
      <c r="F257" s="37"/>
      <c r="G257" s="36">
        <v>37329</v>
      </c>
      <c r="H257" s="37">
        <v>500</v>
      </c>
      <c r="I257" s="37">
        <f t="shared" si="668"/>
        <v>-500</v>
      </c>
      <c r="J257" s="35"/>
      <c r="K257" s="35"/>
      <c r="L257" s="38"/>
      <c r="M257" s="38"/>
      <c r="N257" s="35"/>
      <c r="O257" s="39"/>
      <c r="P257" s="40"/>
      <c r="Q257" s="41"/>
      <c r="R257" s="37">
        <v>0</v>
      </c>
      <c r="S257" s="37">
        <f t="shared" ref="S257:S260" si="675">I257-R257</f>
        <v>-500</v>
      </c>
      <c r="T257" s="38">
        <f t="shared" si="666"/>
        <v>-500</v>
      </c>
      <c r="U257" s="37">
        <f t="shared" ref="U257:U258" si="676">IF(T257=0,0,(S257-T257))</f>
        <v>0</v>
      </c>
      <c r="V257" s="41"/>
    </row>
    <row r="258" spans="1:22" x14ac:dyDescent="0.25">
      <c r="A258" s="32" t="s">
        <v>223</v>
      </c>
      <c r="B258" s="35" t="s">
        <v>152</v>
      </c>
      <c r="C258" s="37" t="s">
        <v>217</v>
      </c>
      <c r="D258" s="35"/>
      <c r="E258" s="36"/>
      <c r="F258" s="37"/>
      <c r="G258" s="36">
        <v>37329</v>
      </c>
      <c r="H258" s="37">
        <v>924</v>
      </c>
      <c r="I258" s="37">
        <f t="shared" si="668"/>
        <v>-924</v>
      </c>
      <c r="J258" s="35"/>
      <c r="K258" s="35"/>
      <c r="L258" s="38"/>
      <c r="M258" s="38"/>
      <c r="N258" s="35"/>
      <c r="O258" s="39"/>
      <c r="P258" s="40"/>
      <c r="Q258" s="41"/>
      <c r="R258" s="37">
        <v>0</v>
      </c>
      <c r="S258" s="37">
        <f t="shared" si="675"/>
        <v>-924</v>
      </c>
      <c r="T258" s="38">
        <f t="shared" si="666"/>
        <v>-924</v>
      </c>
      <c r="U258" s="37">
        <f t="shared" si="676"/>
        <v>0</v>
      </c>
      <c r="V258" s="41"/>
    </row>
    <row r="259" spans="1:22" x14ac:dyDescent="0.25">
      <c r="A259" s="32" t="s">
        <v>223</v>
      </c>
      <c r="B259" s="35" t="s">
        <v>152</v>
      </c>
      <c r="C259" s="37" t="s">
        <v>217</v>
      </c>
      <c r="D259" s="37"/>
      <c r="E259" s="37"/>
      <c r="F259" s="37"/>
      <c r="G259" s="37"/>
      <c r="H259" s="37">
        <v>5567</v>
      </c>
      <c r="I259" s="37">
        <f t="shared" si="668"/>
        <v>-5567</v>
      </c>
      <c r="J259" s="37"/>
      <c r="K259" s="37"/>
      <c r="L259" s="37"/>
      <c r="M259" s="37"/>
      <c r="N259" s="37"/>
      <c r="O259" s="37"/>
      <c r="P259" s="37"/>
      <c r="Q259" s="37"/>
      <c r="R259" s="37"/>
      <c r="S259" s="37">
        <f t="shared" si="675"/>
        <v>-5567</v>
      </c>
      <c r="T259" s="38">
        <f t="shared" si="666"/>
        <v>-5567</v>
      </c>
      <c r="U259" s="37"/>
      <c r="V259" s="37"/>
    </row>
    <row r="260" spans="1:22" x14ac:dyDescent="0.25">
      <c r="A260" s="32" t="s">
        <v>223</v>
      </c>
      <c r="B260" s="35" t="s">
        <v>152</v>
      </c>
      <c r="C260" s="37" t="s">
        <v>217</v>
      </c>
      <c r="D260" s="35" t="s">
        <v>226</v>
      </c>
      <c r="E260" s="36">
        <v>37551</v>
      </c>
      <c r="F260" s="37">
        <v>6565</v>
      </c>
      <c r="G260" s="37"/>
      <c r="H260" s="37"/>
      <c r="I260" s="37">
        <f t="shared" ref="I260" si="677">F260-H260</f>
        <v>6565</v>
      </c>
      <c r="J260" s="35">
        <v>15</v>
      </c>
      <c r="K260" s="35">
        <f t="shared" ref="K260" si="678">J260*365</f>
        <v>5475</v>
      </c>
      <c r="L260" s="38">
        <f>IF(E260&lt;W$2,(W$2-E260),IF(E260&gt;=W$2,(X$2-E260)))</f>
        <v>4179</v>
      </c>
      <c r="M260" s="38">
        <f t="shared" ref="M260" si="679">IF(L260&gt;=K260,0,K260-L260)</f>
        <v>1296</v>
      </c>
      <c r="N260" s="35">
        <f>IF(E260&gt;=W$2,X$2-E260,X$2-W$2)+1</f>
        <v>365</v>
      </c>
      <c r="O260" s="39">
        <v>0.05</v>
      </c>
      <c r="P260" s="40">
        <f t="shared" ref="P260" si="680">F260*O260</f>
        <v>328.25</v>
      </c>
      <c r="Q260" s="41">
        <f t="shared" ref="Q260" si="681">IF(F260=R260,0,IF(M260&lt;=0,0,(1-((P260)/S260)^(1/M260*N260))))</f>
        <v>0.3038889937464031</v>
      </c>
      <c r="R260" s="37">
        <v>5377.0345433172351</v>
      </c>
      <c r="S260" s="37">
        <f t="shared" si="675"/>
        <v>1187.9654566827649</v>
      </c>
      <c r="T260" s="38">
        <f t="shared" si="666"/>
        <v>361.00962723681164</v>
      </c>
      <c r="U260" s="37">
        <f t="shared" ref="U260" si="682">IF(T260=0,0,(S260-T260))</f>
        <v>826.95582944595321</v>
      </c>
      <c r="V260" s="41">
        <v>0.1391</v>
      </c>
    </row>
    <row r="261" spans="1:22" x14ac:dyDescent="0.25">
      <c r="A261" s="55" t="s">
        <v>223</v>
      </c>
      <c r="B261" s="43" t="s">
        <v>152</v>
      </c>
      <c r="C261" s="44" t="str">
        <f>CONCATENATE("TOTAL OF" &amp; " ",C260)</f>
        <v>TOTAL OF EPABX</v>
      </c>
      <c r="D261" s="64"/>
      <c r="E261" s="64"/>
      <c r="F261" s="47">
        <f>SUBTOTAL(9,F256:F259)</f>
        <v>12000</v>
      </c>
      <c r="G261" s="64"/>
      <c r="H261" s="47">
        <f>SUBTOTAL(9,H256:H260)</f>
        <v>6991</v>
      </c>
      <c r="I261" s="47">
        <f>SUBTOTAL(9,I256:I260)</f>
        <v>11574</v>
      </c>
      <c r="J261" s="64"/>
      <c r="K261" s="64"/>
      <c r="L261" s="64"/>
      <c r="M261" s="64"/>
      <c r="N261" s="64"/>
      <c r="O261" s="64"/>
      <c r="P261" s="64"/>
      <c r="Q261" s="64"/>
      <c r="R261" s="47">
        <f>SUBTOTAL(9,R256:R260)</f>
        <v>10386.034763284191</v>
      </c>
      <c r="S261" s="47">
        <f>SUBTOTAL(9,S256:S260)</f>
        <v>1187.9652367158096</v>
      </c>
      <c r="T261" s="47">
        <f t="shared" ref="T261:U261" si="683">SUBTOTAL(9,T256:T260)</f>
        <v>361.00940726985641</v>
      </c>
      <c r="U261" s="47">
        <f t="shared" si="683"/>
        <v>826.95582944595321</v>
      </c>
      <c r="V261" s="64"/>
    </row>
    <row r="262" spans="1:22" x14ac:dyDescent="0.25">
      <c r="A262" s="32" t="s">
        <v>223</v>
      </c>
      <c r="B262" s="35" t="s">
        <v>159</v>
      </c>
      <c r="C262" s="37" t="s">
        <v>231</v>
      </c>
      <c r="D262" s="35" t="s">
        <v>216</v>
      </c>
      <c r="E262" s="36">
        <v>35530</v>
      </c>
      <c r="F262" s="37">
        <v>1550</v>
      </c>
      <c r="G262" s="37"/>
      <c r="H262" s="37"/>
      <c r="I262" s="37">
        <f t="shared" ref="I262" si="684">F262-H262</f>
        <v>1550</v>
      </c>
      <c r="J262" s="35">
        <v>10</v>
      </c>
      <c r="K262" s="35">
        <f t="shared" ref="K262" si="685">J262*365</f>
        <v>3650</v>
      </c>
      <c r="L262" s="38">
        <f>IF(E262&lt;W$2,(W$2-E262),IF(E262&gt;=W$2,(X$2-E262)))</f>
        <v>6200</v>
      </c>
      <c r="M262" s="38">
        <f t="shared" ref="M262" si="686">IF(L262&gt;=K262,0,K262-L262)</f>
        <v>0</v>
      </c>
      <c r="N262" s="35">
        <f>IF(E262&gt;=W$2,X$2-E262,X$2-W$2)+1</f>
        <v>365</v>
      </c>
      <c r="O262" s="39">
        <v>0.05</v>
      </c>
      <c r="P262" s="40">
        <f t="shared" ref="P262" si="687">F262*O262</f>
        <v>77.5</v>
      </c>
      <c r="Q262" s="41">
        <f t="shared" ref="Q262" si="688">IF(F262=R262,0,IF(M262&lt;=0,0,(1-((P262)/S262)^(1/M262*N262))))</f>
        <v>0</v>
      </c>
      <c r="R262" s="37">
        <v>1550</v>
      </c>
      <c r="S262" s="37">
        <f t="shared" ref="S262" si="689">I262-R262</f>
        <v>0</v>
      </c>
      <c r="T262" s="38">
        <f t="shared" si="666"/>
        <v>0</v>
      </c>
      <c r="U262" s="37">
        <f t="shared" ref="U262" si="690">IF(T262=0,0,(S262-T262))</f>
        <v>0</v>
      </c>
      <c r="V262" s="41">
        <v>1</v>
      </c>
    </row>
    <row r="263" spans="1:22" x14ac:dyDescent="0.25">
      <c r="A263" s="32" t="s">
        <v>223</v>
      </c>
      <c r="B263" s="35" t="s">
        <v>159</v>
      </c>
      <c r="C263" s="37" t="s">
        <v>231</v>
      </c>
      <c r="D263" s="35" t="s">
        <v>216</v>
      </c>
      <c r="E263" s="36">
        <v>35859</v>
      </c>
      <c r="F263" s="37">
        <v>1800</v>
      </c>
      <c r="G263" s="37"/>
      <c r="H263" s="37"/>
      <c r="I263" s="37">
        <f t="shared" ref="I263" si="691">F263-H263</f>
        <v>1800</v>
      </c>
      <c r="J263" s="35">
        <v>10</v>
      </c>
      <c r="K263" s="35">
        <f t="shared" ref="K263" si="692">J263*365</f>
        <v>3650</v>
      </c>
      <c r="L263" s="38">
        <f>IF(E263&lt;W$2,(W$2-E263),IF(E263&gt;=W$2,(X$2-E263)))</f>
        <v>5871</v>
      </c>
      <c r="M263" s="38">
        <f t="shared" ref="M263" si="693">IF(L263&gt;=K263,0,K263-L263)</f>
        <v>0</v>
      </c>
      <c r="N263" s="35">
        <f>IF(E263&gt;=W$2,X$2-E263,X$2-W$2)+1</f>
        <v>365</v>
      </c>
      <c r="O263" s="39">
        <v>0.05</v>
      </c>
      <c r="P263" s="40">
        <f t="shared" ref="P263" si="694">F263*O263</f>
        <v>90</v>
      </c>
      <c r="Q263" s="41">
        <f t="shared" ref="Q263" si="695">IF(F263=R263,0,IF(M263&lt;=0,0,(1-((P263)/S263)^(1/M263*N263))))</f>
        <v>0</v>
      </c>
      <c r="R263" s="37">
        <v>1800</v>
      </c>
      <c r="S263" s="37">
        <f t="shared" ref="S263" si="696">I263-R263</f>
        <v>0</v>
      </c>
      <c r="T263" s="38">
        <f t="shared" si="666"/>
        <v>0</v>
      </c>
      <c r="U263" s="37">
        <f t="shared" ref="U263" si="697">IF(T263=0,0,(S263-T263))</f>
        <v>0</v>
      </c>
      <c r="V263" s="41">
        <v>1</v>
      </c>
    </row>
    <row r="264" spans="1:22" x14ac:dyDescent="0.25">
      <c r="A264" s="32" t="s">
        <v>223</v>
      </c>
      <c r="B264" s="35" t="s">
        <v>159</v>
      </c>
      <c r="C264" s="37" t="s">
        <v>231</v>
      </c>
      <c r="D264" s="35" t="s">
        <v>224</v>
      </c>
      <c r="E264" s="36">
        <v>35948</v>
      </c>
      <c r="F264" s="37">
        <v>1600</v>
      </c>
      <c r="G264" s="37"/>
      <c r="H264" s="37"/>
      <c r="I264" s="37">
        <f t="shared" ref="I264:I265" si="698">F264-H264</f>
        <v>1600</v>
      </c>
      <c r="J264" s="35">
        <v>10</v>
      </c>
      <c r="K264" s="35">
        <f t="shared" ref="K264:K265" si="699">J264*365</f>
        <v>3650</v>
      </c>
      <c r="L264" s="38">
        <f>IF(E264&lt;W$2,(W$2-E264),IF(E264&gt;=W$2,(X$2-E264)))</f>
        <v>5782</v>
      </c>
      <c r="M264" s="38">
        <f t="shared" ref="M264:M265" si="700">IF(L264&gt;=K264,0,K264-L264)</f>
        <v>0</v>
      </c>
      <c r="N264" s="35">
        <f>IF(E264&gt;=W$2,X$2-E264,X$2-W$2)+1</f>
        <v>365</v>
      </c>
      <c r="O264" s="39">
        <v>0.05</v>
      </c>
      <c r="P264" s="40">
        <f t="shared" ref="P264:P265" si="701">F264*O264</f>
        <v>80</v>
      </c>
      <c r="Q264" s="41">
        <f t="shared" ref="Q264:Q265" si="702">IF(F264=R264,0,IF(M264&lt;=0,0,(1-((P264)/S264)^(1/M264*N264))))</f>
        <v>0</v>
      </c>
      <c r="R264" s="37">
        <v>1600</v>
      </c>
      <c r="S264" s="37">
        <f t="shared" ref="S264:S265" si="703">I264-R264</f>
        <v>0</v>
      </c>
      <c r="T264" s="38">
        <f t="shared" si="666"/>
        <v>0</v>
      </c>
      <c r="U264" s="37">
        <f t="shared" ref="U264:U265" si="704">IF(T264=0,0,(S264-T264))</f>
        <v>0</v>
      </c>
      <c r="V264" s="41">
        <v>1</v>
      </c>
    </row>
    <row r="265" spans="1:22" x14ac:dyDescent="0.25">
      <c r="A265" s="32" t="s">
        <v>223</v>
      </c>
      <c r="B265" s="35" t="s">
        <v>159</v>
      </c>
      <c r="C265" s="37" t="s">
        <v>231</v>
      </c>
      <c r="D265" s="35" t="s">
        <v>179</v>
      </c>
      <c r="E265" s="36">
        <v>37735</v>
      </c>
      <c r="F265" s="37">
        <v>3000</v>
      </c>
      <c r="G265" s="37"/>
      <c r="H265" s="37"/>
      <c r="I265" s="37">
        <f t="shared" si="698"/>
        <v>3000</v>
      </c>
      <c r="J265" s="35">
        <v>10</v>
      </c>
      <c r="K265" s="35">
        <f t="shared" si="699"/>
        <v>3650</v>
      </c>
      <c r="L265" s="38">
        <f>IF(E265&lt;W$2,(W$2-E265),IF(E265&gt;=W$2,(X$2-E265)))</f>
        <v>3995</v>
      </c>
      <c r="M265" s="38">
        <f t="shared" si="700"/>
        <v>0</v>
      </c>
      <c r="N265" s="35">
        <f>IF(E265&gt;=W$2,X$2-E265,X$2-W$2)+1</f>
        <v>365</v>
      </c>
      <c r="O265" s="39">
        <v>0.05</v>
      </c>
      <c r="P265" s="40">
        <f t="shared" si="701"/>
        <v>150</v>
      </c>
      <c r="Q265" s="41">
        <f t="shared" si="702"/>
        <v>0</v>
      </c>
      <c r="R265" s="37">
        <v>3000</v>
      </c>
      <c r="S265" s="37">
        <f t="shared" si="703"/>
        <v>0</v>
      </c>
      <c r="T265" s="38">
        <f t="shared" si="666"/>
        <v>0</v>
      </c>
      <c r="U265" s="37">
        <f t="shared" si="704"/>
        <v>0</v>
      </c>
      <c r="V265" s="41">
        <v>1</v>
      </c>
    </row>
    <row r="266" spans="1:22" x14ac:dyDescent="0.25">
      <c r="A266" s="55" t="s">
        <v>223</v>
      </c>
      <c r="B266" s="43" t="s">
        <v>159</v>
      </c>
      <c r="C266" s="44" t="str">
        <f>CONCATENATE("TOTAL OF" &amp; " ",C265)</f>
        <v>TOTAL OF CYCLE</v>
      </c>
      <c r="D266" s="43"/>
      <c r="E266" s="58"/>
      <c r="F266" s="47">
        <f>SUBTOTAL(9,F262:F265)</f>
        <v>7950</v>
      </c>
      <c r="G266" s="64"/>
      <c r="H266" s="64"/>
      <c r="I266" s="47">
        <f>SUBTOTAL(9,I262:I265)</f>
        <v>7950</v>
      </c>
      <c r="J266" s="43"/>
      <c r="K266" s="43"/>
      <c r="L266" s="59"/>
      <c r="M266" s="59"/>
      <c r="N266" s="43"/>
      <c r="O266" s="60"/>
      <c r="P266" s="72"/>
      <c r="Q266" s="61"/>
      <c r="R266" s="47">
        <f>SUBTOTAL(9,R262:R265)</f>
        <v>7950</v>
      </c>
      <c r="S266" s="47">
        <f>SUBTOTAL(9,S262:S265)</f>
        <v>0</v>
      </c>
      <c r="T266" s="47">
        <f>SUBTOTAL(9,T262:T265)</f>
        <v>0</v>
      </c>
      <c r="U266" s="47">
        <f>SUBTOTAL(9,U262:U265)</f>
        <v>0</v>
      </c>
      <c r="V266" s="61"/>
    </row>
    <row r="267" spans="1:22" x14ac:dyDescent="0.25">
      <c r="A267" s="32" t="s">
        <v>223</v>
      </c>
      <c r="B267" s="35" t="s">
        <v>159</v>
      </c>
      <c r="C267" s="37" t="s">
        <v>232</v>
      </c>
      <c r="D267" s="35" t="s">
        <v>216</v>
      </c>
      <c r="E267" s="36">
        <v>35555</v>
      </c>
      <c r="F267" s="37">
        <v>165000</v>
      </c>
      <c r="G267" s="37"/>
      <c r="H267" s="37"/>
      <c r="I267" s="37">
        <v>165000</v>
      </c>
      <c r="J267" s="35">
        <v>10</v>
      </c>
      <c r="K267" s="35">
        <v>3650</v>
      </c>
      <c r="L267" s="38">
        <v>6175</v>
      </c>
      <c r="M267" s="38">
        <v>0</v>
      </c>
      <c r="N267" s="35">
        <v>365</v>
      </c>
      <c r="O267" s="39">
        <v>0.05</v>
      </c>
      <c r="P267" s="40">
        <v>8250</v>
      </c>
      <c r="Q267" s="41">
        <v>0</v>
      </c>
      <c r="R267" s="37">
        <v>38803.995479452053</v>
      </c>
      <c r="S267" s="37">
        <v>126196.00452054795</v>
      </c>
      <c r="T267" s="38">
        <f t="shared" si="666"/>
        <v>126196.00452054795</v>
      </c>
      <c r="U267" s="37">
        <f t="shared" ref="U267:U271" si="705">IF(T267=0,0,(S267-T267))</f>
        <v>0</v>
      </c>
      <c r="V267" s="41">
        <v>0.25890000000000002</v>
      </c>
    </row>
    <row r="268" spans="1:22" x14ac:dyDescent="0.25">
      <c r="A268" s="32" t="s">
        <v>223</v>
      </c>
      <c r="B268" s="35" t="s">
        <v>159</v>
      </c>
      <c r="C268" s="37" t="s">
        <v>232</v>
      </c>
      <c r="D268" s="35" t="s">
        <v>216</v>
      </c>
      <c r="E268" s="36">
        <v>35587</v>
      </c>
      <c r="F268" s="37">
        <v>275</v>
      </c>
      <c r="G268" s="37"/>
      <c r="H268" s="37"/>
      <c r="I268" s="37">
        <v>275</v>
      </c>
      <c r="J268" s="35">
        <v>10</v>
      </c>
      <c r="K268" s="35">
        <v>3650</v>
      </c>
      <c r="L268" s="38">
        <v>6143</v>
      </c>
      <c r="M268" s="38">
        <v>0</v>
      </c>
      <c r="N268" s="35">
        <v>365</v>
      </c>
      <c r="O268" s="39">
        <v>0.05</v>
      </c>
      <c r="P268" s="40">
        <v>13.75</v>
      </c>
      <c r="Q268" s="41">
        <v>0</v>
      </c>
      <c r="R268" s="37">
        <v>0</v>
      </c>
      <c r="S268" s="37">
        <v>275</v>
      </c>
      <c r="T268" s="38">
        <f t="shared" si="666"/>
        <v>275</v>
      </c>
      <c r="U268" s="37">
        <f t="shared" si="705"/>
        <v>0</v>
      </c>
      <c r="V268" s="41">
        <v>0.25890000000000002</v>
      </c>
    </row>
    <row r="269" spans="1:22" x14ac:dyDescent="0.25">
      <c r="A269" s="32" t="s">
        <v>223</v>
      </c>
      <c r="B269" s="35" t="s">
        <v>159</v>
      </c>
      <c r="C269" s="37" t="s">
        <v>232</v>
      </c>
      <c r="D269" s="37"/>
      <c r="E269" s="37"/>
      <c r="F269" s="37"/>
      <c r="G269" s="36">
        <v>35888</v>
      </c>
      <c r="H269" s="37">
        <v>47000</v>
      </c>
      <c r="I269" s="37">
        <v>-47000</v>
      </c>
      <c r="J269" s="37"/>
      <c r="K269" s="37"/>
      <c r="L269" s="37"/>
      <c r="M269" s="37"/>
      <c r="N269" s="37"/>
      <c r="O269" s="37"/>
      <c r="P269" s="37"/>
      <c r="Q269" s="37"/>
      <c r="R269" s="37">
        <v>179</v>
      </c>
      <c r="S269" s="37">
        <v>-47179</v>
      </c>
      <c r="T269" s="38">
        <f t="shared" si="666"/>
        <v>-47179</v>
      </c>
      <c r="U269" s="37">
        <f t="shared" si="705"/>
        <v>0</v>
      </c>
      <c r="V269" s="37"/>
    </row>
    <row r="270" spans="1:22" x14ac:dyDescent="0.25">
      <c r="A270" s="32" t="s">
        <v>223</v>
      </c>
      <c r="B270" s="35" t="s">
        <v>159</v>
      </c>
      <c r="C270" s="37" t="s">
        <v>232</v>
      </c>
      <c r="D270" s="37"/>
      <c r="E270" s="37"/>
      <c r="F270" s="37"/>
      <c r="G270" s="36">
        <v>35888</v>
      </c>
      <c r="H270" s="37">
        <v>85000</v>
      </c>
      <c r="I270" s="37">
        <v>-85000</v>
      </c>
      <c r="J270" s="37"/>
      <c r="K270" s="37"/>
      <c r="L270" s="37"/>
      <c r="M270" s="37"/>
      <c r="N270" s="37"/>
      <c r="O270" s="37"/>
      <c r="P270" s="37"/>
      <c r="Q270" s="37"/>
      <c r="R270" s="37"/>
      <c r="S270" s="37">
        <v>-85000</v>
      </c>
      <c r="T270" s="38">
        <f t="shared" si="666"/>
        <v>-85000</v>
      </c>
      <c r="U270" s="37">
        <f t="shared" si="705"/>
        <v>0</v>
      </c>
      <c r="V270" s="37"/>
    </row>
    <row r="271" spans="1:22" x14ac:dyDescent="0.25">
      <c r="A271" s="32" t="s">
        <v>223</v>
      </c>
      <c r="B271" s="35" t="s">
        <v>159</v>
      </c>
      <c r="C271" s="37" t="s">
        <v>232</v>
      </c>
      <c r="D271" s="37"/>
      <c r="E271" s="37"/>
      <c r="F271" s="37">
        <v>5708</v>
      </c>
      <c r="G271" s="36"/>
      <c r="H271" s="37"/>
      <c r="I271" s="37">
        <v>5708</v>
      </c>
      <c r="J271" s="37"/>
      <c r="K271" s="37"/>
      <c r="L271" s="37"/>
      <c r="M271" s="37"/>
      <c r="N271" s="37"/>
      <c r="O271" s="37"/>
      <c r="P271" s="37"/>
      <c r="Q271" s="37"/>
      <c r="R271" s="37"/>
      <c r="S271" s="37">
        <v>5708</v>
      </c>
      <c r="T271" s="38">
        <f t="shared" si="666"/>
        <v>5708</v>
      </c>
      <c r="U271" s="37">
        <f t="shared" si="705"/>
        <v>0</v>
      </c>
      <c r="V271" s="37"/>
    </row>
    <row r="272" spans="1:22" ht="29.25" customHeight="1" x14ac:dyDescent="0.25">
      <c r="A272" s="55" t="s">
        <v>223</v>
      </c>
      <c r="B272" s="43" t="s">
        <v>159</v>
      </c>
      <c r="C272" s="44" t="str">
        <f>CONCATENATE("TOTAL OF" &amp; " ",C270)</f>
        <v>TOTAL OF MARUTI OMNI VAN 1</v>
      </c>
      <c r="D272" s="64"/>
      <c r="E272" s="64"/>
      <c r="F272" s="47">
        <f>SUBTOTAL(9,F267:F271)</f>
        <v>170983</v>
      </c>
      <c r="G272" s="64"/>
      <c r="H272" s="47">
        <f>SUBTOTAL(9,H267:H271)</f>
        <v>132000</v>
      </c>
      <c r="I272" s="47">
        <f>SUBTOTAL(9,I267:I271)</f>
        <v>38983</v>
      </c>
      <c r="J272" s="64"/>
      <c r="K272" s="64"/>
      <c r="L272" s="64"/>
      <c r="M272" s="64"/>
      <c r="N272" s="64"/>
      <c r="O272" s="64"/>
      <c r="P272" s="47">
        <f>SUBTOTAL(9,P267:P271)</f>
        <v>8263.75</v>
      </c>
      <c r="Q272" s="64"/>
      <c r="R272" s="47">
        <f>SUBTOTAL(9,R267:R271)</f>
        <v>38982.995479452053</v>
      </c>
      <c r="S272" s="47">
        <f>SUBTOTAL(9,S267:S271)</f>
        <v>4.5205479545984417E-3</v>
      </c>
      <c r="T272" s="47">
        <f>SUBTOTAL(9,T267:T271)</f>
        <v>4.5205479545984417E-3</v>
      </c>
      <c r="U272" s="47">
        <f>SUBTOTAL(9,U267:U271)</f>
        <v>0</v>
      </c>
      <c r="V272" s="47"/>
    </row>
    <row r="273" spans="1:22" x14ac:dyDescent="0.25">
      <c r="A273" s="32" t="s">
        <v>223</v>
      </c>
      <c r="B273" s="35" t="s">
        <v>159</v>
      </c>
      <c r="C273" s="37" t="s">
        <v>233</v>
      </c>
      <c r="D273" s="35" t="s">
        <v>216</v>
      </c>
      <c r="E273" s="36">
        <v>35696</v>
      </c>
      <c r="F273" s="37">
        <v>80919</v>
      </c>
      <c r="G273" s="37"/>
      <c r="H273" s="37"/>
      <c r="I273" s="37">
        <f t="shared" ref="I273:I276" si="706">F273-H273</f>
        <v>80919</v>
      </c>
      <c r="J273" s="35">
        <v>10</v>
      </c>
      <c r="K273" s="35">
        <f t="shared" ref="K273:K274" si="707">J273*365</f>
        <v>3650</v>
      </c>
      <c r="L273" s="38">
        <f>IF(E273&lt;W$2,(W$2-E273),IF(E273&gt;=W$2,(X$2-E273)))</f>
        <v>6034</v>
      </c>
      <c r="M273" s="38">
        <f t="shared" ref="M273:M274" si="708">IF(L273&gt;=K273,0,K273-L273)</f>
        <v>0</v>
      </c>
      <c r="N273" s="35">
        <f>IF(E273&gt;=W$2,X$2-E273,X$2-W$2)+1</f>
        <v>365</v>
      </c>
      <c r="O273" s="39">
        <v>0.05</v>
      </c>
      <c r="P273" s="40">
        <f t="shared" ref="P273:P274" si="709">F273*O273</f>
        <v>4045.9500000000003</v>
      </c>
      <c r="Q273" s="41">
        <f t="shared" ref="Q273:Q274" si="710">IF(F273=R273,0,IF(M273&lt;=0,0,(1-((P273)/S273)^(1/M273*N273))))</f>
        <v>0</v>
      </c>
      <c r="R273" s="37">
        <v>43939.345992474053</v>
      </c>
      <c r="S273" s="37">
        <f t="shared" ref="S273:S276" si="711">I273-R273</f>
        <v>36979.654007525947</v>
      </c>
      <c r="T273" s="38">
        <f t="shared" si="666"/>
        <v>36979.654007525947</v>
      </c>
      <c r="U273" s="37">
        <f t="shared" ref="U273:U274" si="712">IF(T273=0,0,(S273-T273))</f>
        <v>0</v>
      </c>
      <c r="V273" s="41">
        <v>0.25890000000000002</v>
      </c>
    </row>
    <row r="274" spans="1:22" x14ac:dyDescent="0.25">
      <c r="A274" s="32" t="s">
        <v>223</v>
      </c>
      <c r="B274" s="35" t="s">
        <v>159</v>
      </c>
      <c r="C274" s="37" t="s">
        <v>233</v>
      </c>
      <c r="D274" s="35" t="s">
        <v>216</v>
      </c>
      <c r="E274" s="36">
        <v>35696</v>
      </c>
      <c r="F274" s="37">
        <v>81</v>
      </c>
      <c r="G274" s="37"/>
      <c r="H274" s="37"/>
      <c r="I274" s="37">
        <f t="shared" si="706"/>
        <v>81</v>
      </c>
      <c r="J274" s="35">
        <v>10</v>
      </c>
      <c r="K274" s="35">
        <f t="shared" si="707"/>
        <v>3650</v>
      </c>
      <c r="L274" s="38">
        <f>IF(E274&lt;W$2,(W$2-E274),IF(E274&gt;=W$2,(X$2-E274)))</f>
        <v>6034</v>
      </c>
      <c r="M274" s="38">
        <f t="shared" si="708"/>
        <v>0</v>
      </c>
      <c r="N274" s="35">
        <f>IF(E274&gt;=W$2,X$2-E274,X$2-W$2)+1</f>
        <v>365</v>
      </c>
      <c r="O274" s="39">
        <v>0.05</v>
      </c>
      <c r="P274" s="40">
        <f t="shared" si="709"/>
        <v>4.05</v>
      </c>
      <c r="Q274" s="41">
        <f t="shared" si="710"/>
        <v>0</v>
      </c>
      <c r="R274" s="37">
        <v>42.651736466049101</v>
      </c>
      <c r="S274" s="37">
        <f t="shared" si="711"/>
        <v>38.348263533950899</v>
      </c>
      <c r="T274" s="38">
        <f t="shared" si="666"/>
        <v>38.348263533950899</v>
      </c>
      <c r="U274" s="37">
        <f t="shared" si="712"/>
        <v>0</v>
      </c>
      <c r="V274" s="41">
        <v>0.25890000000000002</v>
      </c>
    </row>
    <row r="275" spans="1:22" x14ac:dyDescent="0.25">
      <c r="A275" s="32" t="s">
        <v>223</v>
      </c>
      <c r="B275" s="35" t="s">
        <v>159</v>
      </c>
      <c r="C275" s="37" t="s">
        <v>233</v>
      </c>
      <c r="D275" s="37"/>
      <c r="E275" s="37"/>
      <c r="F275" s="37"/>
      <c r="G275" s="36">
        <v>36671</v>
      </c>
      <c r="H275" s="37">
        <v>80000</v>
      </c>
      <c r="I275" s="37">
        <f t="shared" si="706"/>
        <v>-80000</v>
      </c>
      <c r="J275" s="37"/>
      <c r="K275" s="37"/>
      <c r="L275" s="37"/>
      <c r="M275" s="37"/>
      <c r="N275" s="37"/>
      <c r="O275" s="37"/>
      <c r="P275" s="37"/>
      <c r="Q275" s="37"/>
      <c r="R275" s="37">
        <v>0</v>
      </c>
      <c r="S275" s="37">
        <f t="shared" si="711"/>
        <v>-80000</v>
      </c>
      <c r="T275" s="38">
        <f t="shared" si="666"/>
        <v>-80000</v>
      </c>
      <c r="U275" s="37"/>
      <c r="V275" s="37"/>
    </row>
    <row r="276" spans="1:22" x14ac:dyDescent="0.25">
      <c r="A276" s="32" t="s">
        <v>223</v>
      </c>
      <c r="B276" s="35" t="s">
        <v>159</v>
      </c>
      <c r="C276" s="37" t="s">
        <v>233</v>
      </c>
      <c r="D276" s="37"/>
      <c r="E276" s="37"/>
      <c r="F276" s="37">
        <v>42982</v>
      </c>
      <c r="G276" s="37"/>
      <c r="H276" s="37"/>
      <c r="I276" s="37">
        <f t="shared" si="706"/>
        <v>42982</v>
      </c>
      <c r="J276" s="37"/>
      <c r="K276" s="37"/>
      <c r="L276" s="37"/>
      <c r="M276" s="37"/>
      <c r="N276" s="37"/>
      <c r="O276" s="37"/>
      <c r="P276" s="37"/>
      <c r="Q276" s="37"/>
      <c r="R276" s="37">
        <v>0</v>
      </c>
      <c r="S276" s="37">
        <f t="shared" si="711"/>
        <v>42982</v>
      </c>
      <c r="T276" s="38">
        <f t="shared" si="666"/>
        <v>42982</v>
      </c>
      <c r="U276" s="37"/>
      <c r="V276" s="37"/>
    </row>
    <row r="277" spans="1:22" ht="30" x14ac:dyDescent="0.25">
      <c r="A277" s="55" t="s">
        <v>223</v>
      </c>
      <c r="B277" s="43" t="s">
        <v>159</v>
      </c>
      <c r="C277" s="44" t="str">
        <f>CONCATENATE("TOTAL OF" &amp; " ",C276)</f>
        <v>TOTAL OF MARUTI OMNI VAN 2</v>
      </c>
      <c r="D277" s="64"/>
      <c r="E277" s="64"/>
      <c r="F277" s="47">
        <f>SUBTOTAL(9,F273:F276)</f>
        <v>123982</v>
      </c>
      <c r="G277" s="64"/>
      <c r="H277" s="47">
        <f>SUBTOTAL(9,H273:H276)</f>
        <v>80000</v>
      </c>
      <c r="I277" s="47">
        <f>SUBTOTAL(9,I273:I276)</f>
        <v>43982</v>
      </c>
      <c r="J277" s="64"/>
      <c r="K277" s="64"/>
      <c r="L277" s="64"/>
      <c r="M277" s="64"/>
      <c r="N277" s="64"/>
      <c r="O277" s="64"/>
      <c r="P277" s="47">
        <f t="shared" ref="P277:U277" si="713">SUBTOTAL(9,P273:P276)</f>
        <v>4050.0000000000005</v>
      </c>
      <c r="Q277" s="47"/>
      <c r="R277" s="47">
        <f t="shared" si="713"/>
        <v>43981.997728940099</v>
      </c>
      <c r="S277" s="47">
        <f t="shared" si="713"/>
        <v>2.2710599005222321E-3</v>
      </c>
      <c r="T277" s="47">
        <f t="shared" si="713"/>
        <v>2.2710599005222321E-3</v>
      </c>
      <c r="U277" s="47">
        <f t="shared" si="713"/>
        <v>0</v>
      </c>
      <c r="V277" s="64"/>
    </row>
    <row r="278" spans="1:22" x14ac:dyDescent="0.25">
      <c r="A278" s="32" t="s">
        <v>223</v>
      </c>
      <c r="B278" s="35" t="s">
        <v>159</v>
      </c>
      <c r="C278" s="37" t="s">
        <v>234</v>
      </c>
      <c r="D278" s="35" t="s">
        <v>216</v>
      </c>
      <c r="E278" s="36">
        <v>35704</v>
      </c>
      <c r="F278" s="37">
        <v>35300</v>
      </c>
      <c r="G278" s="37"/>
      <c r="H278" s="37"/>
      <c r="I278" s="37">
        <f t="shared" ref="I278:I280" si="714">F278-H278</f>
        <v>35300</v>
      </c>
      <c r="J278" s="35">
        <v>10</v>
      </c>
      <c r="K278" s="35">
        <f t="shared" ref="K278" si="715">J278*365</f>
        <v>3650</v>
      </c>
      <c r="L278" s="38">
        <f>IF(E278&lt;W$2,(W$2-E278),IF(E278&gt;=W$2,(X$2-E278)))</f>
        <v>6026</v>
      </c>
      <c r="M278" s="38">
        <f t="shared" ref="M278" si="716">IF(L278&gt;=K278,0,K278-L278)</f>
        <v>0</v>
      </c>
      <c r="N278" s="35">
        <f>IF(E278&gt;=W$2,X$2-E278,X$2-W$2)+1</f>
        <v>365</v>
      </c>
      <c r="O278" s="39">
        <v>0.05</v>
      </c>
      <c r="P278" s="40">
        <f t="shared" ref="P278" si="717">F278*O278</f>
        <v>1765</v>
      </c>
      <c r="Q278" s="41">
        <f t="shared" ref="Q278" si="718">IF(F278=R278,0,IF(M278&lt;=0,0,(1-((P278)/S278)^(1/M278*N278))))</f>
        <v>0</v>
      </c>
      <c r="R278" s="37">
        <v>15579.997804115068</v>
      </c>
      <c r="S278" s="37">
        <f t="shared" ref="S278:S280" si="719">I278-R278</f>
        <v>19720.002195884932</v>
      </c>
      <c r="T278" s="38">
        <f t="shared" si="666"/>
        <v>19720.002195884932</v>
      </c>
      <c r="U278" s="37">
        <f t="shared" ref="U278" si="720">IF(T278=0,0,(S278-T278))</f>
        <v>0</v>
      </c>
      <c r="V278" s="41">
        <v>0.25890000000000002</v>
      </c>
    </row>
    <row r="279" spans="1:22" x14ac:dyDescent="0.25">
      <c r="A279" s="32" t="s">
        <v>223</v>
      </c>
      <c r="B279" s="35" t="s">
        <v>159</v>
      </c>
      <c r="C279" s="37" t="s">
        <v>234</v>
      </c>
      <c r="D279" s="37"/>
      <c r="E279" s="37"/>
      <c r="F279" s="37"/>
      <c r="G279" s="36">
        <v>36603</v>
      </c>
      <c r="H279" s="37">
        <v>15500</v>
      </c>
      <c r="I279" s="37">
        <f t="shared" si="714"/>
        <v>-15500</v>
      </c>
      <c r="J279" s="37"/>
      <c r="K279" s="37"/>
      <c r="L279" s="37"/>
      <c r="M279" s="37"/>
      <c r="N279" s="37"/>
      <c r="O279" s="37"/>
      <c r="P279" s="37"/>
      <c r="Q279" s="37"/>
      <c r="R279" s="37">
        <v>0</v>
      </c>
      <c r="S279" s="37">
        <f t="shared" si="719"/>
        <v>-15500</v>
      </c>
      <c r="T279" s="38">
        <f t="shared" si="666"/>
        <v>-15500</v>
      </c>
      <c r="U279" s="37"/>
      <c r="V279" s="37"/>
    </row>
    <row r="280" spans="1:22" x14ac:dyDescent="0.25">
      <c r="A280" s="32" t="s">
        <v>223</v>
      </c>
      <c r="B280" s="35" t="s">
        <v>159</v>
      </c>
      <c r="C280" s="37" t="s">
        <v>234</v>
      </c>
      <c r="D280" s="37"/>
      <c r="E280" s="37"/>
      <c r="F280" s="37"/>
      <c r="G280" s="37"/>
      <c r="H280" s="37">
        <v>4220</v>
      </c>
      <c r="I280" s="37">
        <f t="shared" si="714"/>
        <v>-4220</v>
      </c>
      <c r="J280" s="37"/>
      <c r="K280" s="37"/>
      <c r="L280" s="37"/>
      <c r="M280" s="37"/>
      <c r="N280" s="37"/>
      <c r="O280" s="37"/>
      <c r="P280" s="37"/>
      <c r="Q280" s="37"/>
      <c r="R280" s="37">
        <v>0</v>
      </c>
      <c r="S280" s="37">
        <f t="shared" si="719"/>
        <v>-4220</v>
      </c>
      <c r="T280" s="38">
        <f t="shared" si="666"/>
        <v>-4220</v>
      </c>
      <c r="U280" s="37"/>
      <c r="V280" s="37"/>
    </row>
    <row r="281" spans="1:22" x14ac:dyDescent="0.25">
      <c r="A281" s="55" t="s">
        <v>223</v>
      </c>
      <c r="B281" s="43" t="s">
        <v>159</v>
      </c>
      <c r="C281" s="44" t="str">
        <f>CONCATENATE("TOTAL OF" &amp; " ",C280)</f>
        <v>TOTAL OF KINETIC HONDA</v>
      </c>
      <c r="D281" s="64"/>
      <c r="E281" s="64"/>
      <c r="F281" s="47">
        <f>SUBTOTAL(9,F278:F280)</f>
        <v>35300</v>
      </c>
      <c r="G281" s="64"/>
      <c r="H281" s="64"/>
      <c r="I281" s="47">
        <f>SUBTOTAL(9,I278:I280)</f>
        <v>15580</v>
      </c>
      <c r="J281" s="64"/>
      <c r="K281" s="64"/>
      <c r="L281" s="64"/>
      <c r="M281" s="64"/>
      <c r="N281" s="64"/>
      <c r="O281" s="64"/>
      <c r="P281" s="47">
        <f>SUBTOTAL(9,P278:P280)</f>
        <v>1765</v>
      </c>
      <c r="Q281" s="64"/>
      <c r="R281" s="47">
        <f t="shared" ref="R281:U281" si="721">SUBTOTAL(9,R278:R280)</f>
        <v>15579.997804115068</v>
      </c>
      <c r="S281" s="47">
        <f t="shared" si="721"/>
        <v>2.1958849320071749E-3</v>
      </c>
      <c r="T281" s="47">
        <f t="shared" si="721"/>
        <v>2.1958849320071749E-3</v>
      </c>
      <c r="U281" s="47">
        <f t="shared" si="721"/>
        <v>0</v>
      </c>
      <c r="V281" s="64"/>
    </row>
    <row r="282" spans="1:22" x14ac:dyDescent="0.25">
      <c r="A282" s="32" t="s">
        <v>223</v>
      </c>
      <c r="B282" s="35" t="s">
        <v>159</v>
      </c>
      <c r="C282" s="37" t="s">
        <v>235</v>
      </c>
      <c r="D282" s="35" t="s">
        <v>224</v>
      </c>
      <c r="E282" s="36">
        <v>35924</v>
      </c>
      <c r="F282" s="37">
        <v>135000</v>
      </c>
      <c r="G282" s="37"/>
      <c r="H282" s="37"/>
      <c r="I282" s="37">
        <f t="shared" ref="I282:I289" si="722">F282-H282</f>
        <v>135000</v>
      </c>
      <c r="J282" s="35">
        <v>10</v>
      </c>
      <c r="K282" s="35">
        <f t="shared" ref="K282:K287" si="723">J282*365</f>
        <v>3650</v>
      </c>
      <c r="L282" s="38">
        <f t="shared" ref="L282:L287" si="724">IF(E282&lt;W$2,(W$2-E282),IF(E282&gt;=W$2,(X$2-E282)))</f>
        <v>5806</v>
      </c>
      <c r="M282" s="38">
        <f t="shared" ref="M282:M287" si="725">IF(L282&gt;=K282,0,K282-L282)</f>
        <v>0</v>
      </c>
      <c r="N282" s="35">
        <f t="shared" ref="N282:N287" si="726">IF(E282&gt;=W$2,X$2-E282,X$2-W$2)+1</f>
        <v>365</v>
      </c>
      <c r="O282" s="39">
        <v>0.05</v>
      </c>
      <c r="P282" s="40">
        <f t="shared" ref="P282:P287" si="727">F282*O282</f>
        <v>6750</v>
      </c>
      <c r="Q282" s="41">
        <f t="shared" ref="Q282:Q287" si="728">IF(F282=R282,0,IF(M282&lt;=0,0,(1-((P282)/S282)^(1/M282*N282))))</f>
        <v>0</v>
      </c>
      <c r="R282" s="37">
        <v>63521.435105218712</v>
      </c>
      <c r="S282" s="37">
        <f t="shared" ref="S282:S289" si="729">I282-R282</f>
        <v>71478.564894781288</v>
      </c>
      <c r="T282" s="38">
        <f t="shared" si="666"/>
        <v>71478.564894781288</v>
      </c>
      <c r="U282" s="37">
        <f t="shared" ref="U282:U289" si="730">IF(T282=0,0,(S282-T282))</f>
        <v>0</v>
      </c>
      <c r="V282" s="41">
        <v>0.25890000000000002</v>
      </c>
    </row>
    <row r="283" spans="1:22" x14ac:dyDescent="0.25">
      <c r="A283" s="32" t="s">
        <v>223</v>
      </c>
      <c r="B283" s="35" t="s">
        <v>159</v>
      </c>
      <c r="C283" s="37" t="s">
        <v>235</v>
      </c>
      <c r="D283" s="35" t="s">
        <v>224</v>
      </c>
      <c r="E283" s="36">
        <v>35924</v>
      </c>
      <c r="F283" s="37">
        <v>120000</v>
      </c>
      <c r="G283" s="37"/>
      <c r="H283" s="37"/>
      <c r="I283" s="37">
        <f t="shared" si="722"/>
        <v>120000</v>
      </c>
      <c r="J283" s="35">
        <v>10</v>
      </c>
      <c r="K283" s="35">
        <f t="shared" si="723"/>
        <v>3650</v>
      </c>
      <c r="L283" s="38">
        <f t="shared" si="724"/>
        <v>5806</v>
      </c>
      <c r="M283" s="38">
        <f t="shared" si="725"/>
        <v>0</v>
      </c>
      <c r="N283" s="35">
        <f t="shared" si="726"/>
        <v>365</v>
      </c>
      <c r="O283" s="39">
        <v>0.05</v>
      </c>
      <c r="P283" s="40">
        <f t="shared" si="727"/>
        <v>6000</v>
      </c>
      <c r="Q283" s="41">
        <f t="shared" si="728"/>
        <v>0</v>
      </c>
      <c r="R283" s="37">
        <v>56384.775792062705</v>
      </c>
      <c r="S283" s="37">
        <f t="shared" si="729"/>
        <v>63615.224207937295</v>
      </c>
      <c r="T283" s="38">
        <f t="shared" si="666"/>
        <v>63615.224207937295</v>
      </c>
      <c r="U283" s="37">
        <f t="shared" si="730"/>
        <v>0</v>
      </c>
      <c r="V283" s="41">
        <v>0.25890000000000002</v>
      </c>
    </row>
    <row r="284" spans="1:22" x14ac:dyDescent="0.25">
      <c r="A284" s="32" t="s">
        <v>223</v>
      </c>
      <c r="B284" s="35" t="s">
        <v>159</v>
      </c>
      <c r="C284" s="37" t="s">
        <v>235</v>
      </c>
      <c r="D284" s="35" t="s">
        <v>224</v>
      </c>
      <c r="E284" s="36">
        <v>35924</v>
      </c>
      <c r="F284" s="37">
        <v>10500</v>
      </c>
      <c r="G284" s="37"/>
      <c r="H284" s="37"/>
      <c r="I284" s="37">
        <f t="shared" si="722"/>
        <v>10500</v>
      </c>
      <c r="J284" s="35">
        <v>10</v>
      </c>
      <c r="K284" s="35">
        <f t="shared" si="723"/>
        <v>3650</v>
      </c>
      <c r="L284" s="38">
        <f t="shared" si="724"/>
        <v>5806</v>
      </c>
      <c r="M284" s="38">
        <f t="shared" si="725"/>
        <v>0</v>
      </c>
      <c r="N284" s="35">
        <f t="shared" si="726"/>
        <v>365</v>
      </c>
      <c r="O284" s="39">
        <v>0.05</v>
      </c>
      <c r="P284" s="40">
        <f t="shared" si="727"/>
        <v>525</v>
      </c>
      <c r="Q284" s="41">
        <f t="shared" si="728"/>
        <v>0</v>
      </c>
      <c r="R284" s="37">
        <v>4933.6678818054861</v>
      </c>
      <c r="S284" s="37">
        <f t="shared" si="729"/>
        <v>5566.3321181945139</v>
      </c>
      <c r="T284" s="38">
        <f t="shared" si="666"/>
        <v>5566.3321181945139</v>
      </c>
      <c r="U284" s="37">
        <f t="shared" si="730"/>
        <v>0</v>
      </c>
      <c r="V284" s="41">
        <v>0.25890000000000002</v>
      </c>
    </row>
    <row r="285" spans="1:22" x14ac:dyDescent="0.25">
      <c r="A285" s="32" t="s">
        <v>223</v>
      </c>
      <c r="B285" s="35" t="s">
        <v>159</v>
      </c>
      <c r="C285" s="37" t="s">
        <v>235</v>
      </c>
      <c r="D285" s="35" t="s">
        <v>224</v>
      </c>
      <c r="E285" s="36">
        <v>35943</v>
      </c>
      <c r="F285" s="37">
        <v>5000</v>
      </c>
      <c r="G285" s="37"/>
      <c r="H285" s="37"/>
      <c r="I285" s="37">
        <f t="shared" si="722"/>
        <v>5000</v>
      </c>
      <c r="J285" s="35">
        <v>10</v>
      </c>
      <c r="K285" s="35">
        <f t="shared" si="723"/>
        <v>3650</v>
      </c>
      <c r="L285" s="38">
        <f t="shared" si="724"/>
        <v>5787</v>
      </c>
      <c r="M285" s="38">
        <f t="shared" si="725"/>
        <v>0</v>
      </c>
      <c r="N285" s="35">
        <f t="shared" si="726"/>
        <v>365</v>
      </c>
      <c r="O285" s="39">
        <v>0.05</v>
      </c>
      <c r="P285" s="40">
        <f t="shared" si="727"/>
        <v>250</v>
      </c>
      <c r="Q285" s="41">
        <f t="shared" si="728"/>
        <v>0</v>
      </c>
      <c r="R285" s="37">
        <v>2302.8980869180837</v>
      </c>
      <c r="S285" s="37">
        <f t="shared" si="729"/>
        <v>2697.1019130819163</v>
      </c>
      <c r="T285" s="38">
        <f t="shared" si="666"/>
        <v>2697.1019130819163</v>
      </c>
      <c r="U285" s="37">
        <f t="shared" si="730"/>
        <v>0</v>
      </c>
      <c r="V285" s="41">
        <v>0.25890000000000002</v>
      </c>
    </row>
    <row r="286" spans="1:22" x14ac:dyDescent="0.25">
      <c r="A286" s="32" t="s">
        <v>223</v>
      </c>
      <c r="B286" s="35" t="s">
        <v>159</v>
      </c>
      <c r="C286" s="37" t="s">
        <v>235</v>
      </c>
      <c r="D286" s="35" t="s">
        <v>224</v>
      </c>
      <c r="E286" s="36">
        <v>35945</v>
      </c>
      <c r="F286" s="37">
        <v>700</v>
      </c>
      <c r="G286" s="37"/>
      <c r="H286" s="37"/>
      <c r="I286" s="37">
        <f t="shared" si="722"/>
        <v>700</v>
      </c>
      <c r="J286" s="35">
        <v>10</v>
      </c>
      <c r="K286" s="35">
        <f t="shared" si="723"/>
        <v>3650</v>
      </c>
      <c r="L286" s="38">
        <f t="shared" si="724"/>
        <v>5785</v>
      </c>
      <c r="M286" s="38">
        <f t="shared" si="725"/>
        <v>0</v>
      </c>
      <c r="N286" s="35">
        <f t="shared" si="726"/>
        <v>365</v>
      </c>
      <c r="O286" s="39">
        <v>0.05</v>
      </c>
      <c r="P286" s="40">
        <f t="shared" si="727"/>
        <v>35</v>
      </c>
      <c r="Q286" s="41">
        <f t="shared" si="728"/>
        <v>0</v>
      </c>
      <c r="R286" s="37">
        <v>321.7209469104439</v>
      </c>
      <c r="S286" s="37">
        <f t="shared" si="729"/>
        <v>378.2790530895561</v>
      </c>
      <c r="T286" s="38">
        <f t="shared" si="666"/>
        <v>378.2790530895561</v>
      </c>
      <c r="U286" s="37">
        <f t="shared" si="730"/>
        <v>0</v>
      </c>
      <c r="V286" s="41">
        <v>0.25890000000000002</v>
      </c>
    </row>
    <row r="287" spans="1:22" x14ac:dyDescent="0.25">
      <c r="A287" s="32" t="s">
        <v>223</v>
      </c>
      <c r="B287" s="35" t="s">
        <v>159</v>
      </c>
      <c r="C287" s="37" t="s">
        <v>235</v>
      </c>
      <c r="D287" s="35" t="s">
        <v>224</v>
      </c>
      <c r="E287" s="36">
        <v>35957</v>
      </c>
      <c r="F287" s="37">
        <v>700</v>
      </c>
      <c r="G287" s="37"/>
      <c r="H287" s="37"/>
      <c r="I287" s="37">
        <f t="shared" si="722"/>
        <v>700</v>
      </c>
      <c r="J287" s="35">
        <v>10</v>
      </c>
      <c r="K287" s="35">
        <f t="shared" si="723"/>
        <v>3650</v>
      </c>
      <c r="L287" s="38">
        <f t="shared" si="724"/>
        <v>5773</v>
      </c>
      <c r="M287" s="38">
        <f t="shared" si="725"/>
        <v>0</v>
      </c>
      <c r="N287" s="35">
        <f t="shared" si="726"/>
        <v>365</v>
      </c>
      <c r="O287" s="39">
        <v>0.05</v>
      </c>
      <c r="P287" s="40">
        <f t="shared" si="727"/>
        <v>35</v>
      </c>
      <c r="Q287" s="41">
        <f t="shared" si="728"/>
        <v>0</v>
      </c>
      <c r="R287" s="37">
        <v>317.50057690712259</v>
      </c>
      <c r="S287" s="37">
        <f t="shared" si="729"/>
        <v>382.49942309287741</v>
      </c>
      <c r="T287" s="38">
        <f t="shared" si="666"/>
        <v>382.49942309287741</v>
      </c>
      <c r="U287" s="37">
        <f t="shared" si="730"/>
        <v>0</v>
      </c>
      <c r="V287" s="41">
        <v>0.25890000000000002</v>
      </c>
    </row>
    <row r="288" spans="1:22" x14ac:dyDescent="0.25">
      <c r="A288" s="32" t="s">
        <v>223</v>
      </c>
      <c r="B288" s="35" t="s">
        <v>159</v>
      </c>
      <c r="C288" s="37" t="s">
        <v>235</v>
      </c>
      <c r="D288" s="37"/>
      <c r="E288" s="37"/>
      <c r="F288" s="37"/>
      <c r="G288" s="36">
        <v>36714</v>
      </c>
      <c r="H288" s="37">
        <v>152000</v>
      </c>
      <c r="I288" s="37">
        <f t="shared" si="722"/>
        <v>-152000</v>
      </c>
      <c r="J288" s="37"/>
      <c r="K288" s="37"/>
      <c r="L288" s="37"/>
      <c r="M288" s="37"/>
      <c r="N288" s="37"/>
      <c r="O288" s="37"/>
      <c r="P288" s="37"/>
      <c r="Q288" s="37"/>
      <c r="R288" s="37"/>
      <c r="S288" s="37">
        <f t="shared" si="729"/>
        <v>-152000</v>
      </c>
      <c r="T288" s="38">
        <f t="shared" si="666"/>
        <v>-152000</v>
      </c>
      <c r="U288" s="37">
        <f t="shared" si="730"/>
        <v>0</v>
      </c>
      <c r="V288" s="37"/>
    </row>
    <row r="289" spans="1:22" x14ac:dyDescent="0.25">
      <c r="A289" s="32" t="s">
        <v>223</v>
      </c>
      <c r="B289" s="35" t="s">
        <v>159</v>
      </c>
      <c r="C289" s="37" t="s">
        <v>235</v>
      </c>
      <c r="D289" s="37"/>
      <c r="E289" s="37"/>
      <c r="F289" s="37">
        <v>7882</v>
      </c>
      <c r="G289" s="37"/>
      <c r="H289" s="37"/>
      <c r="I289" s="37">
        <f t="shared" si="722"/>
        <v>7882</v>
      </c>
      <c r="J289" s="37"/>
      <c r="K289" s="37"/>
      <c r="L289" s="37"/>
      <c r="M289" s="37"/>
      <c r="N289" s="37"/>
      <c r="O289" s="37"/>
      <c r="P289" s="37"/>
      <c r="Q289" s="37"/>
      <c r="R289" s="37"/>
      <c r="S289" s="37">
        <f t="shared" si="729"/>
        <v>7882</v>
      </c>
      <c r="T289" s="38">
        <f t="shared" si="666"/>
        <v>7882</v>
      </c>
      <c r="U289" s="37">
        <f t="shared" si="730"/>
        <v>0</v>
      </c>
      <c r="V289" s="37"/>
    </row>
    <row r="290" spans="1:22" x14ac:dyDescent="0.25">
      <c r="A290" s="55" t="s">
        <v>223</v>
      </c>
      <c r="B290" s="43" t="s">
        <v>159</v>
      </c>
      <c r="C290" s="44" t="str">
        <f>CONCATENATE("TOTAL OF" &amp; " ",C289)</f>
        <v>TOTAL OF MARUTI ZEN</v>
      </c>
      <c r="D290" s="64"/>
      <c r="E290" s="64"/>
      <c r="F290" s="47">
        <f>SUBTOTAL(9,F282:F289)</f>
        <v>279782</v>
      </c>
      <c r="G290" s="64"/>
      <c r="H290" s="47">
        <f>SUBTOTAL(9,H282:H289)</f>
        <v>152000</v>
      </c>
      <c r="I290" s="47">
        <f>SUBTOTAL(9,I282:I289)</f>
        <v>127782</v>
      </c>
      <c r="J290" s="64"/>
      <c r="K290" s="64"/>
      <c r="L290" s="64"/>
      <c r="M290" s="64"/>
      <c r="N290" s="64"/>
      <c r="O290" s="64"/>
      <c r="P290" s="47">
        <f>SUBTOTAL(9,P282:P289)</f>
        <v>13595</v>
      </c>
      <c r="Q290" s="64"/>
      <c r="R290" s="47">
        <f t="shared" ref="R290:U290" si="731">SUBTOTAL(9,R282:R289)</f>
        <v>127781.99838982255</v>
      </c>
      <c r="S290" s="47">
        <f t="shared" si="731"/>
        <v>1.6101774526759982E-3</v>
      </c>
      <c r="T290" s="47">
        <f t="shared" si="731"/>
        <v>1.6101774526759982E-3</v>
      </c>
      <c r="U290" s="47">
        <f t="shared" si="731"/>
        <v>0</v>
      </c>
      <c r="V290" s="64"/>
    </row>
    <row r="291" spans="1:22" x14ac:dyDescent="0.25">
      <c r="A291" s="32" t="s">
        <v>223</v>
      </c>
      <c r="B291" s="35" t="s">
        <v>159</v>
      </c>
      <c r="C291" s="37" t="s">
        <v>236</v>
      </c>
      <c r="D291" s="35" t="s">
        <v>194</v>
      </c>
      <c r="E291" s="36">
        <v>38994</v>
      </c>
      <c r="F291" s="37">
        <v>1000</v>
      </c>
      <c r="G291" s="37"/>
      <c r="H291" s="37"/>
      <c r="I291" s="37">
        <f t="shared" ref="I291:I294" si="732">F291-H291</f>
        <v>1000</v>
      </c>
      <c r="J291" s="35">
        <v>10</v>
      </c>
      <c r="K291" s="35">
        <f t="shared" ref="K291:K294" si="733">J291*365</f>
        <v>3650</v>
      </c>
      <c r="L291" s="38">
        <f>IF(E291&lt;W$2,(W$2-E291),IF(E291&gt;=W$2,(X$2-E291)))</f>
        <v>2736</v>
      </c>
      <c r="M291" s="38">
        <f t="shared" ref="M291:M294" si="734">IF(L291&gt;=K291,0,K291-L291)</f>
        <v>914</v>
      </c>
      <c r="N291" s="35">
        <f>IF(E291&gt;=W$2,X$2-E291,X$2-W$2)+1</f>
        <v>365</v>
      </c>
      <c r="O291" s="39">
        <v>0.05</v>
      </c>
      <c r="P291" s="40">
        <f t="shared" ref="P291:P294" si="735">F291*O291</f>
        <v>50</v>
      </c>
      <c r="Q291" s="41">
        <f t="shared" ref="Q291:Q294" si="736">IF(F291=R291,0,IF(M291&lt;=0,0,(1-((P291)/S291)^(1/M291*N291))))</f>
        <v>0.26277966797792751</v>
      </c>
      <c r="R291" s="37">
        <v>892.71948136934043</v>
      </c>
      <c r="S291" s="37">
        <f t="shared" ref="S291:S294" si="737">I291-R291</f>
        <v>107.28051863065957</v>
      </c>
      <c r="T291" s="38">
        <f t="shared" si="666"/>
        <v>28.19113906626459</v>
      </c>
      <c r="U291" s="37">
        <f t="shared" ref="U291:U294" si="738">IF(T291=0,0,(S291-T291))</f>
        <v>79.089379564394989</v>
      </c>
      <c r="V291" s="41">
        <v>0.25890000000000002</v>
      </c>
    </row>
    <row r="292" spans="1:22" x14ac:dyDescent="0.25">
      <c r="A292" s="32" t="s">
        <v>223</v>
      </c>
      <c r="B292" s="35" t="s">
        <v>159</v>
      </c>
      <c r="C292" s="37" t="s">
        <v>236</v>
      </c>
      <c r="D292" s="35" t="s">
        <v>194</v>
      </c>
      <c r="E292" s="36">
        <v>39095</v>
      </c>
      <c r="F292" s="37">
        <v>41980</v>
      </c>
      <c r="G292" s="37"/>
      <c r="H292" s="37"/>
      <c r="I292" s="37">
        <f t="shared" si="732"/>
        <v>41980</v>
      </c>
      <c r="J292" s="35">
        <v>10</v>
      </c>
      <c r="K292" s="35">
        <f t="shared" si="733"/>
        <v>3650</v>
      </c>
      <c r="L292" s="38">
        <f>IF(E292&lt;W$2,(W$2-E292),IF(E292&gt;=W$2,(X$2-E292)))</f>
        <v>2635</v>
      </c>
      <c r="M292" s="38">
        <f t="shared" si="734"/>
        <v>1015</v>
      </c>
      <c r="N292" s="35">
        <f>IF(E292&gt;=W$2,X$2-E292,X$2-W$2)+1</f>
        <v>365</v>
      </c>
      <c r="O292" s="39">
        <v>0.05</v>
      </c>
      <c r="P292" s="40">
        <f t="shared" si="735"/>
        <v>2099</v>
      </c>
      <c r="Q292" s="41">
        <f t="shared" si="736"/>
        <v>0.26379367579613244</v>
      </c>
      <c r="R292" s="37">
        <v>37061.15630634944</v>
      </c>
      <c r="S292" s="37">
        <f t="shared" si="737"/>
        <v>4918.8436936505605</v>
      </c>
      <c r="T292" s="38">
        <f t="shared" si="666"/>
        <v>1297.5598586147066</v>
      </c>
      <c r="U292" s="37">
        <f t="shared" si="738"/>
        <v>3621.2838350358538</v>
      </c>
      <c r="V292" s="41">
        <v>0.25890000000000002</v>
      </c>
    </row>
    <row r="293" spans="1:22" x14ac:dyDescent="0.25">
      <c r="A293" s="32" t="s">
        <v>223</v>
      </c>
      <c r="B293" s="35" t="s">
        <v>159</v>
      </c>
      <c r="C293" s="37" t="s">
        <v>236</v>
      </c>
      <c r="D293" s="35" t="s">
        <v>194</v>
      </c>
      <c r="E293" s="36">
        <v>39102</v>
      </c>
      <c r="F293" s="37">
        <v>1478</v>
      </c>
      <c r="G293" s="37"/>
      <c r="H293" s="37"/>
      <c r="I293" s="37">
        <f t="shared" si="732"/>
        <v>1478</v>
      </c>
      <c r="J293" s="35">
        <v>10</v>
      </c>
      <c r="K293" s="35">
        <f t="shared" si="733"/>
        <v>3650</v>
      </c>
      <c r="L293" s="38">
        <f>IF(E293&lt;W$2,(W$2-E293),IF(E293&gt;=W$2,(X$2-E293)))</f>
        <v>2628</v>
      </c>
      <c r="M293" s="38">
        <f t="shared" si="734"/>
        <v>1022</v>
      </c>
      <c r="N293" s="35">
        <f>IF(E293&gt;=W$2,X$2-E293,X$2-W$2)+1</f>
        <v>365</v>
      </c>
      <c r="O293" s="39">
        <v>0.05</v>
      </c>
      <c r="P293" s="40">
        <f t="shared" si="735"/>
        <v>73.900000000000006</v>
      </c>
      <c r="Q293" s="41">
        <f t="shared" si="736"/>
        <v>0.2611548036378698</v>
      </c>
      <c r="R293" s="37">
        <v>1305.5374643920816</v>
      </c>
      <c r="S293" s="37">
        <f t="shared" si="737"/>
        <v>172.46253560791843</v>
      </c>
      <c r="T293" s="38">
        <f t="shared" si="666"/>
        <v>45.039419621575064</v>
      </c>
      <c r="U293" s="37">
        <f t="shared" si="738"/>
        <v>127.42311598634336</v>
      </c>
      <c r="V293" s="41">
        <v>0.25890000000000002</v>
      </c>
    </row>
    <row r="294" spans="1:22" x14ac:dyDescent="0.25">
      <c r="A294" s="32" t="s">
        <v>223</v>
      </c>
      <c r="B294" s="35" t="s">
        <v>159</v>
      </c>
      <c r="C294" s="37" t="s">
        <v>236</v>
      </c>
      <c r="D294" s="35" t="s">
        <v>194</v>
      </c>
      <c r="E294" s="36">
        <v>39102</v>
      </c>
      <c r="F294" s="37">
        <v>300</v>
      </c>
      <c r="G294" s="37"/>
      <c r="H294" s="37"/>
      <c r="I294" s="37">
        <f t="shared" si="732"/>
        <v>300</v>
      </c>
      <c r="J294" s="35">
        <v>10</v>
      </c>
      <c r="K294" s="35">
        <f t="shared" si="733"/>
        <v>3650</v>
      </c>
      <c r="L294" s="38">
        <f>IF(E294&lt;W$2,(W$2-E294),IF(E294&gt;=W$2,(X$2-E294)))</f>
        <v>2628</v>
      </c>
      <c r="M294" s="38">
        <f t="shared" si="734"/>
        <v>1022</v>
      </c>
      <c r="N294" s="35">
        <f>IF(E294&gt;=W$2,X$2-E294,X$2-W$2)+1</f>
        <v>365</v>
      </c>
      <c r="O294" s="39">
        <v>0.05</v>
      </c>
      <c r="P294" s="40">
        <f t="shared" si="735"/>
        <v>15</v>
      </c>
      <c r="Q294" s="41">
        <f t="shared" si="736"/>
        <v>0.2642177520701352</v>
      </c>
      <c r="R294" s="37">
        <v>264.58451418113606</v>
      </c>
      <c r="S294" s="37">
        <f t="shared" si="737"/>
        <v>35.415485818863942</v>
      </c>
      <c r="T294" s="38">
        <f t="shared" si="666"/>
        <v>9.3574000515319824</v>
      </c>
      <c r="U294" s="37">
        <f t="shared" si="738"/>
        <v>26.05808576733196</v>
      </c>
      <c r="V294" s="41">
        <v>0.25890000000000002</v>
      </c>
    </row>
    <row r="295" spans="1:22" ht="28.5" customHeight="1" x14ac:dyDescent="0.25">
      <c r="A295" s="55" t="s">
        <v>223</v>
      </c>
      <c r="B295" s="43" t="s">
        <v>159</v>
      </c>
      <c r="C295" s="44" t="str">
        <f>CONCATENATE("TOTAL OF" &amp; " ",C294)</f>
        <v>TOTAL OF HONDA ACTIVA</v>
      </c>
      <c r="D295" s="64"/>
      <c r="E295" s="64"/>
      <c r="F295" s="47">
        <f>SUBTOTAL(9,F291:F294)</f>
        <v>44758</v>
      </c>
      <c r="G295" s="64"/>
      <c r="H295" s="64"/>
      <c r="I295" s="47">
        <f>SUBTOTAL(9,I291:I294)</f>
        <v>44758</v>
      </c>
      <c r="J295" s="64"/>
      <c r="K295" s="64"/>
      <c r="L295" s="64"/>
      <c r="M295" s="64"/>
      <c r="N295" s="64"/>
      <c r="O295" s="64"/>
      <c r="P295" s="47">
        <f>SUBTOTAL(9,P291:P294)</f>
        <v>2237.9</v>
      </c>
      <c r="Q295" s="64"/>
      <c r="R295" s="47">
        <f>SUBTOTAL(9,R291:R294)</f>
        <v>39523.997766291999</v>
      </c>
      <c r="S295" s="47">
        <f>SUBTOTAL(9,S291:S294)</f>
        <v>5234.0022337080027</v>
      </c>
      <c r="T295" s="47">
        <f>SUBTOTAL(9,T291:T294)</f>
        <v>1380.1478173540784</v>
      </c>
      <c r="U295" s="47">
        <f>SUBTOTAL(9,U291:U294)</f>
        <v>3853.8544163539245</v>
      </c>
      <c r="V295" s="64"/>
    </row>
    <row r="296" spans="1:22" x14ac:dyDescent="0.25">
      <c r="A296" s="32" t="s">
        <v>223</v>
      </c>
      <c r="B296" s="35" t="s">
        <v>159</v>
      </c>
      <c r="C296" s="37" t="s">
        <v>237</v>
      </c>
      <c r="D296" s="35" t="s">
        <v>199</v>
      </c>
      <c r="E296" s="36">
        <v>38533</v>
      </c>
      <c r="F296" s="37">
        <v>1000</v>
      </c>
      <c r="G296" s="37"/>
      <c r="H296" s="37"/>
      <c r="I296" s="37">
        <f t="shared" ref="I296:I298" si="739">F296-H296</f>
        <v>1000</v>
      </c>
      <c r="J296" s="35">
        <v>10</v>
      </c>
      <c r="K296" s="35">
        <f t="shared" ref="K296:K298" si="740">J296*365</f>
        <v>3650</v>
      </c>
      <c r="L296" s="38">
        <f>IF(E296&lt;W$2,(W$2-E296),IF(E296&gt;=W$2,(X$2-E296)))</f>
        <v>3197</v>
      </c>
      <c r="M296" s="38">
        <f t="shared" ref="M296:M298" si="741">IF(L296&gt;=K296,0,K296-L296)</f>
        <v>453</v>
      </c>
      <c r="N296" s="35">
        <f>IF(E296&gt;=W$2,X$2-E296,X$2-W$2)+1</f>
        <v>365</v>
      </c>
      <c r="O296" s="39">
        <v>0.05</v>
      </c>
      <c r="P296" s="40">
        <f t="shared" ref="P296:P298" si="742">F296*O296</f>
        <v>50</v>
      </c>
      <c r="Q296" s="41">
        <f t="shared" ref="Q296:Q298" si="743">IF(F296=R296,0,IF(M296&lt;=0,0,(1-((P296)/S296)^(1/M296*N296))))</f>
        <v>0.26532641399951606</v>
      </c>
      <c r="R296" s="37">
        <v>926.69060047704693</v>
      </c>
      <c r="S296" s="37">
        <f t="shared" ref="S296:S298" si="744">I296-R296</f>
        <v>73.309399522953072</v>
      </c>
      <c r="T296" s="38">
        <f t="shared" si="666"/>
        <v>19.450920087882974</v>
      </c>
      <c r="U296" s="37">
        <f t="shared" ref="U296:U298" si="745">IF(T296=0,0,(S296-T296))</f>
        <v>53.858479435070095</v>
      </c>
      <c r="V296" s="41">
        <v>0.25890000000000002</v>
      </c>
    </row>
    <row r="297" spans="1:22" x14ac:dyDescent="0.25">
      <c r="A297" s="32" t="s">
        <v>223</v>
      </c>
      <c r="B297" s="35" t="s">
        <v>159</v>
      </c>
      <c r="C297" s="37" t="s">
        <v>237</v>
      </c>
      <c r="D297" s="35" t="s">
        <v>199</v>
      </c>
      <c r="E297" s="36">
        <v>38535</v>
      </c>
      <c r="F297" s="37">
        <v>6000</v>
      </c>
      <c r="G297" s="37"/>
      <c r="H297" s="37"/>
      <c r="I297" s="37">
        <f t="shared" si="739"/>
        <v>6000</v>
      </c>
      <c r="J297" s="35">
        <v>10</v>
      </c>
      <c r="K297" s="35">
        <f t="shared" si="740"/>
        <v>3650</v>
      </c>
      <c r="L297" s="38">
        <f>IF(E297&lt;W$2,(W$2-E297),IF(E297&gt;=W$2,(X$2-E297)))</f>
        <v>3195</v>
      </c>
      <c r="M297" s="38">
        <f t="shared" si="741"/>
        <v>455</v>
      </c>
      <c r="N297" s="35">
        <f>IF(E297&gt;=W$2,X$2-E297,X$2-W$2)+1</f>
        <v>365</v>
      </c>
      <c r="O297" s="39">
        <v>0.05</v>
      </c>
      <c r="P297" s="40">
        <f t="shared" si="742"/>
        <v>300</v>
      </c>
      <c r="Q297" s="41">
        <f t="shared" si="743"/>
        <v>0.26536756999579858</v>
      </c>
      <c r="R297" s="37">
        <v>5559.3690787580035</v>
      </c>
      <c r="S297" s="37">
        <f t="shared" si="744"/>
        <v>440.63092124199648</v>
      </c>
      <c r="T297" s="38">
        <f t="shared" si="666"/>
        <v>116.92915683499871</v>
      </c>
      <c r="U297" s="37">
        <f t="shared" si="745"/>
        <v>323.70176440699777</v>
      </c>
      <c r="V297" s="41">
        <v>0.25890000000000002</v>
      </c>
    </row>
    <row r="298" spans="1:22" x14ac:dyDescent="0.25">
      <c r="A298" s="32" t="s">
        <v>223</v>
      </c>
      <c r="B298" s="35" t="s">
        <v>159</v>
      </c>
      <c r="C298" s="37" t="s">
        <v>237</v>
      </c>
      <c r="D298" s="35" t="s">
        <v>199</v>
      </c>
      <c r="E298" s="36">
        <v>38553</v>
      </c>
      <c r="F298" s="37">
        <v>52215</v>
      </c>
      <c r="G298" s="37"/>
      <c r="H298" s="37"/>
      <c r="I298" s="37">
        <f t="shared" si="739"/>
        <v>52215</v>
      </c>
      <c r="J298" s="35">
        <v>10</v>
      </c>
      <c r="K298" s="35">
        <f t="shared" si="740"/>
        <v>3650</v>
      </c>
      <c r="L298" s="38">
        <f>IF(E298&lt;W$2,(W$2-E298),IF(E298&gt;=W$2,(X$2-E298)))</f>
        <v>3177</v>
      </c>
      <c r="M298" s="38">
        <f t="shared" si="741"/>
        <v>473</v>
      </c>
      <c r="N298" s="35">
        <f>IF(E298&gt;=W$2,X$2-E298,X$2-W$2)+1</f>
        <v>365</v>
      </c>
      <c r="O298" s="39">
        <v>0.05</v>
      </c>
      <c r="P298" s="40">
        <f t="shared" si="742"/>
        <v>2610.75</v>
      </c>
      <c r="Q298" s="41">
        <f t="shared" si="743"/>
        <v>0.25795924240103574</v>
      </c>
      <c r="R298" s="37">
        <v>48371.944027529971</v>
      </c>
      <c r="S298" s="37">
        <f t="shared" si="744"/>
        <v>3843.0559724700288</v>
      </c>
      <c r="T298" s="38">
        <f t="shared" si="666"/>
        <v>991.35180716314426</v>
      </c>
      <c r="U298" s="37">
        <f t="shared" si="745"/>
        <v>2851.7041653068845</v>
      </c>
      <c r="V298" s="41">
        <v>0.25890000000000002</v>
      </c>
    </row>
    <row r="299" spans="1:22" ht="30" customHeight="1" x14ac:dyDescent="0.25">
      <c r="A299" s="55" t="s">
        <v>223</v>
      </c>
      <c r="B299" s="43" t="s">
        <v>159</v>
      </c>
      <c r="C299" s="44" t="str">
        <f>CONCATENATE("TOTAL OF" &amp; " ",C298)</f>
        <v>TOTAL OF HONDA UNICORN</v>
      </c>
      <c r="D299" s="64"/>
      <c r="E299" s="64"/>
      <c r="F299" s="47">
        <f>SUBTOTAL(9,F296:F298)</f>
        <v>59215</v>
      </c>
      <c r="G299" s="64"/>
      <c r="H299" s="64"/>
      <c r="I299" s="47">
        <f>SUBTOTAL(9,I296:I298)</f>
        <v>59215</v>
      </c>
      <c r="J299" s="64"/>
      <c r="K299" s="64"/>
      <c r="L299" s="64"/>
      <c r="M299" s="64"/>
      <c r="N299" s="64"/>
      <c r="O299" s="64"/>
      <c r="P299" s="47">
        <f>SUBTOTAL(9,P296:P298)</f>
        <v>2960.75</v>
      </c>
      <c r="Q299" s="64"/>
      <c r="R299" s="47">
        <f>SUBTOTAL(9,R296:R298)</f>
        <v>54858.003706765019</v>
      </c>
      <c r="S299" s="47">
        <f>SUBTOTAL(9,S296:S298)</f>
        <v>4356.9962932349781</v>
      </c>
      <c r="T299" s="47">
        <f>SUBTOTAL(9,T296:T298)</f>
        <v>1127.731884086026</v>
      </c>
      <c r="U299" s="47">
        <f>SUBTOTAL(9,U296:U298)</f>
        <v>3229.2644091489524</v>
      </c>
      <c r="V299" s="64"/>
    </row>
    <row r="300" spans="1:22" x14ac:dyDescent="0.25">
      <c r="A300" s="32" t="s">
        <v>223</v>
      </c>
      <c r="B300" s="35" t="s">
        <v>152</v>
      </c>
      <c r="C300" s="37" t="s">
        <v>238</v>
      </c>
      <c r="D300" s="35" t="s">
        <v>216</v>
      </c>
      <c r="E300" s="36">
        <v>35628</v>
      </c>
      <c r="F300" s="37">
        <v>16137</v>
      </c>
      <c r="G300" s="37"/>
      <c r="H300" s="37"/>
      <c r="I300" s="37">
        <f t="shared" ref="I300:I304" si="746">F300-H300</f>
        <v>16137</v>
      </c>
      <c r="J300" s="35">
        <v>15</v>
      </c>
      <c r="K300" s="35">
        <f t="shared" ref="K300:K301" si="747">J300*365</f>
        <v>5475</v>
      </c>
      <c r="L300" s="38">
        <f>IF(E300&lt;W$2,(W$2-E300),IF(E300&gt;=W$2,(X$2-E300)))</f>
        <v>6102</v>
      </c>
      <c r="M300" s="38">
        <f t="shared" ref="M300:M301" si="748">IF(L300&gt;=K300,0,K300-L300)</f>
        <v>0</v>
      </c>
      <c r="N300" s="35">
        <f>IF(E300&gt;=W$2,X$2-E300,X$2-W$2)+1</f>
        <v>365</v>
      </c>
      <c r="O300" s="39">
        <v>0.05</v>
      </c>
      <c r="P300" s="40">
        <f t="shared" ref="P300:P301" si="749">F300*O300</f>
        <v>806.85</v>
      </c>
      <c r="Q300" s="41">
        <f t="shared" ref="Q300:Q301" si="750">IF(F300=R300,0,IF(M300&lt;=0,0,(1-((P300)/S300)^(1/M300*N300))))</f>
        <v>0</v>
      </c>
      <c r="R300" s="37">
        <v>9282.9954403523552</v>
      </c>
      <c r="S300" s="37">
        <f t="shared" ref="S300:S304" si="751">I300-R300</f>
        <v>6854.0045596476448</v>
      </c>
      <c r="T300" s="38">
        <f t="shared" si="666"/>
        <v>6854.0045596476448</v>
      </c>
      <c r="U300" s="37">
        <f t="shared" ref="U300:U301" si="752">IF(T300=0,0,(S300-T300))</f>
        <v>0</v>
      </c>
      <c r="V300" s="41">
        <v>0.1391</v>
      </c>
    </row>
    <row r="301" spans="1:22" x14ac:dyDescent="0.25">
      <c r="A301" s="32" t="s">
        <v>223</v>
      </c>
      <c r="B301" s="35" t="s">
        <v>152</v>
      </c>
      <c r="C301" s="37" t="s">
        <v>238</v>
      </c>
      <c r="D301" s="35" t="s">
        <v>216</v>
      </c>
      <c r="E301" s="36">
        <v>35628</v>
      </c>
      <c r="F301" s="37">
        <v>9700</v>
      </c>
      <c r="G301" s="37"/>
      <c r="H301" s="37"/>
      <c r="I301" s="37">
        <f t="shared" si="746"/>
        <v>9700</v>
      </c>
      <c r="J301" s="35">
        <v>15</v>
      </c>
      <c r="K301" s="35">
        <f t="shared" si="747"/>
        <v>5475</v>
      </c>
      <c r="L301" s="38">
        <f>IF(E301&lt;W$2,(W$2-E301),IF(E301&gt;=W$2,(X$2-E301)))</f>
        <v>6102</v>
      </c>
      <c r="M301" s="38">
        <f t="shared" si="748"/>
        <v>0</v>
      </c>
      <c r="N301" s="35">
        <f>IF(E301&gt;=W$2,X$2-E301,X$2-W$2)+1</f>
        <v>365</v>
      </c>
      <c r="O301" s="39">
        <v>0.05</v>
      </c>
      <c r="P301" s="40">
        <f t="shared" si="749"/>
        <v>485</v>
      </c>
      <c r="Q301" s="41">
        <f t="shared" si="750"/>
        <v>0</v>
      </c>
      <c r="R301" s="37">
        <v>9700</v>
      </c>
      <c r="S301" s="37">
        <f t="shared" si="751"/>
        <v>0</v>
      </c>
      <c r="T301" s="38">
        <f t="shared" si="666"/>
        <v>0</v>
      </c>
      <c r="U301" s="37">
        <f t="shared" si="752"/>
        <v>0</v>
      </c>
      <c r="V301" s="41">
        <v>1</v>
      </c>
    </row>
    <row r="302" spans="1:22" x14ac:dyDescent="0.25">
      <c r="A302" s="32" t="s">
        <v>223</v>
      </c>
      <c r="B302" s="35" t="s">
        <v>152</v>
      </c>
      <c r="C302" s="37" t="s">
        <v>238</v>
      </c>
      <c r="D302" s="35"/>
      <c r="E302" s="36"/>
      <c r="F302" s="37"/>
      <c r="G302" s="36">
        <v>37753</v>
      </c>
      <c r="H302" s="37">
        <v>107.09</v>
      </c>
      <c r="I302" s="37">
        <f t="shared" si="746"/>
        <v>-107.09</v>
      </c>
      <c r="J302" s="35"/>
      <c r="K302" s="35"/>
      <c r="L302" s="38"/>
      <c r="M302" s="38"/>
      <c r="N302" s="35"/>
      <c r="O302" s="39"/>
      <c r="P302" s="40"/>
      <c r="Q302" s="41"/>
      <c r="R302" s="37"/>
      <c r="S302" s="37">
        <f t="shared" si="751"/>
        <v>-107.09</v>
      </c>
      <c r="T302" s="38">
        <f t="shared" si="666"/>
        <v>-107.09</v>
      </c>
      <c r="U302" s="37"/>
      <c r="V302" s="41"/>
    </row>
    <row r="303" spans="1:22" x14ac:dyDescent="0.25">
      <c r="A303" s="32" t="s">
        <v>223</v>
      </c>
      <c r="B303" s="35" t="s">
        <v>152</v>
      </c>
      <c r="C303" s="37" t="s">
        <v>238</v>
      </c>
      <c r="D303" s="35"/>
      <c r="E303" s="36"/>
      <c r="F303" s="37"/>
      <c r="G303" s="36">
        <v>37753</v>
      </c>
      <c r="H303" s="37">
        <v>750</v>
      </c>
      <c r="I303" s="37">
        <f t="shared" si="746"/>
        <v>-750</v>
      </c>
      <c r="J303" s="35"/>
      <c r="K303" s="35"/>
      <c r="L303" s="38"/>
      <c r="M303" s="38"/>
      <c r="N303" s="35"/>
      <c r="O303" s="39"/>
      <c r="P303" s="40"/>
      <c r="Q303" s="41"/>
      <c r="R303" s="37"/>
      <c r="S303" s="37">
        <f t="shared" si="751"/>
        <v>-750</v>
      </c>
      <c r="T303" s="38">
        <f t="shared" si="666"/>
        <v>-750</v>
      </c>
      <c r="U303" s="37"/>
      <c r="V303" s="41"/>
    </row>
    <row r="304" spans="1:22" x14ac:dyDescent="0.25">
      <c r="A304" s="32" t="s">
        <v>223</v>
      </c>
      <c r="B304" s="35" t="s">
        <v>152</v>
      </c>
      <c r="C304" s="37" t="s">
        <v>238</v>
      </c>
      <c r="D304" s="35"/>
      <c r="E304" s="36"/>
      <c r="F304" s="37"/>
      <c r="G304" s="37"/>
      <c r="H304" s="37">
        <v>5996.91</v>
      </c>
      <c r="I304" s="37">
        <f t="shared" si="746"/>
        <v>-5996.91</v>
      </c>
      <c r="J304" s="35"/>
      <c r="K304" s="35"/>
      <c r="L304" s="38"/>
      <c r="M304" s="38"/>
      <c r="N304" s="35"/>
      <c r="O304" s="39"/>
      <c r="P304" s="40"/>
      <c r="Q304" s="41"/>
      <c r="R304" s="37"/>
      <c r="S304" s="37">
        <f t="shared" si="751"/>
        <v>-5996.91</v>
      </c>
      <c r="T304" s="38">
        <f t="shared" si="666"/>
        <v>-5996.91</v>
      </c>
      <c r="U304" s="37"/>
      <c r="V304" s="41"/>
    </row>
    <row r="305" spans="1:22" x14ac:dyDescent="0.25">
      <c r="A305" s="32" t="s">
        <v>223</v>
      </c>
      <c r="B305" s="35" t="s">
        <v>152</v>
      </c>
      <c r="C305" s="37" t="s">
        <v>238</v>
      </c>
      <c r="D305" s="35" t="s">
        <v>179</v>
      </c>
      <c r="E305" s="36">
        <v>37753</v>
      </c>
      <c r="F305" s="37">
        <v>10000</v>
      </c>
      <c r="G305" s="37"/>
      <c r="H305" s="37"/>
      <c r="I305" s="37">
        <f t="shared" ref="I305" si="753">F305-H305</f>
        <v>10000</v>
      </c>
      <c r="J305" s="35">
        <v>15</v>
      </c>
      <c r="K305" s="35">
        <f t="shared" ref="K305" si="754">J305*365</f>
        <v>5475</v>
      </c>
      <c r="L305" s="38">
        <f>IF(E305&lt;W$2,(W$2-E305),IF(E305&gt;=W$2,(X$2-E305)))</f>
        <v>3977</v>
      </c>
      <c r="M305" s="38">
        <f t="shared" ref="M305" si="755">IF(L305&gt;=K305,0,K305-L305)</f>
        <v>1498</v>
      </c>
      <c r="N305" s="35">
        <f>IF(E305&gt;=W$2,X$2-E305,X$2-W$2)+1</f>
        <v>365</v>
      </c>
      <c r="O305" s="39">
        <v>0.05</v>
      </c>
      <c r="P305" s="40">
        <f t="shared" ref="P305" si="756">F305*O305</f>
        <v>500</v>
      </c>
      <c r="Q305" s="41">
        <f t="shared" ref="Q305" si="757">IF(F305=R305,0,IF(M305&lt;=0,0,(1-((P305)/S305)^(1/M305*N305))))</f>
        <v>0.2831437724650655</v>
      </c>
      <c r="R305" s="37">
        <v>8039.834851735578</v>
      </c>
      <c r="S305" s="37">
        <f t="shared" ref="S305" si="758">I305-R305</f>
        <v>1960.165148264422</v>
      </c>
      <c r="T305" s="38">
        <f t="shared" si="666"/>
        <v>555.00855473413287</v>
      </c>
      <c r="U305" s="37">
        <f t="shared" ref="U305" si="759">IF(T305=0,0,(S305-T305))</f>
        <v>1405.1565935302892</v>
      </c>
      <c r="V305" s="41">
        <v>0.1391</v>
      </c>
    </row>
    <row r="306" spans="1:22" ht="33" customHeight="1" x14ac:dyDescent="0.25">
      <c r="A306" s="55" t="s">
        <v>223</v>
      </c>
      <c r="B306" s="43" t="s">
        <v>152</v>
      </c>
      <c r="C306" s="44" t="str">
        <f>CONCATENATE("TOTAL OF" &amp; " ",C305)</f>
        <v>TOTAL OF INVERTER</v>
      </c>
      <c r="D306" s="64"/>
      <c r="E306" s="64"/>
      <c r="F306" s="47">
        <f>SUBTOTAL(9,F300:F305)</f>
        <v>35837</v>
      </c>
      <c r="G306" s="64"/>
      <c r="H306" s="47">
        <f>SUBTOTAL(9,H300:H305)</f>
        <v>6854</v>
      </c>
      <c r="I306" s="47">
        <f>SUBTOTAL(9,I300:I305)</f>
        <v>28983</v>
      </c>
      <c r="J306" s="64"/>
      <c r="K306" s="64"/>
      <c r="L306" s="64"/>
      <c r="M306" s="64"/>
      <c r="N306" s="64"/>
      <c r="O306" s="64"/>
      <c r="P306" s="47">
        <f>SUBTOTAL(9,P300:P305)</f>
        <v>1791.85</v>
      </c>
      <c r="Q306" s="47"/>
      <c r="R306" s="47">
        <f>SUBTOTAL(9,R300:R305)</f>
        <v>27022.830292087932</v>
      </c>
      <c r="S306" s="47">
        <f>SUBTOTAL(9,S300:S305)</f>
        <v>1960.1697079120668</v>
      </c>
      <c r="T306" s="47">
        <f>SUBTOTAL(9,T300:T305)</f>
        <v>555.01311438177765</v>
      </c>
      <c r="U306" s="47">
        <f>SUBTOTAL(9,U300:U305)</f>
        <v>1405.1565935302892</v>
      </c>
      <c r="V306" s="64"/>
    </row>
    <row r="307" spans="1:22" x14ac:dyDescent="0.25">
      <c r="A307" s="32" t="s">
        <v>223</v>
      </c>
      <c r="B307" s="35" t="s">
        <v>158</v>
      </c>
      <c r="C307" s="37" t="s">
        <v>239</v>
      </c>
      <c r="D307" s="35" t="s">
        <v>216</v>
      </c>
      <c r="E307" s="36">
        <v>35527</v>
      </c>
      <c r="F307" s="37">
        <v>8850</v>
      </c>
      <c r="G307" s="37"/>
      <c r="H307" s="37"/>
      <c r="I307" s="37">
        <f t="shared" ref="I307" si="760">F307-H307</f>
        <v>8850</v>
      </c>
      <c r="J307" s="35">
        <v>10</v>
      </c>
      <c r="K307" s="35">
        <f t="shared" ref="K307" si="761">J307*365</f>
        <v>3650</v>
      </c>
      <c r="L307" s="38">
        <f t="shared" ref="L307:L338" si="762">IF(E307&lt;W$2,(W$2-E307),IF(E307&gt;=W$2,(X$2-E307)))</f>
        <v>6203</v>
      </c>
      <c r="M307" s="38">
        <f t="shared" ref="M307" si="763">IF(L307&gt;=K307,0,K307-L307)</f>
        <v>0</v>
      </c>
      <c r="N307" s="35">
        <f t="shared" ref="N307:N338" si="764">IF(E307&gt;=W$2,X$2-E307,X$2-W$2)+1</f>
        <v>365</v>
      </c>
      <c r="O307" s="39">
        <v>0.05</v>
      </c>
      <c r="P307" s="40">
        <f t="shared" ref="P307" si="765">F307*O307</f>
        <v>442.5</v>
      </c>
      <c r="Q307" s="41">
        <f t="shared" ref="Q307" si="766">IF(F307=R307,0,IF(M307&lt;=0,0,(1-((P307)/S307)^(1/M307*N307))))</f>
        <v>0</v>
      </c>
      <c r="R307" s="37">
        <v>8551.7321692532641</v>
      </c>
      <c r="S307" s="37">
        <f t="shared" ref="S307" si="767">I307-R307</f>
        <v>298.26783074673585</v>
      </c>
      <c r="T307" s="38">
        <f t="shared" si="666"/>
        <v>298.26783074673585</v>
      </c>
      <c r="U307" s="38">
        <f t="shared" ref="U307" si="768">IF(T307=0,0,(S307-T307))</f>
        <v>0</v>
      </c>
      <c r="V307" s="41">
        <v>0.18099999999999999</v>
      </c>
    </row>
    <row r="308" spans="1:22" x14ac:dyDescent="0.25">
      <c r="A308" s="32" t="s">
        <v>223</v>
      </c>
      <c r="B308" s="35" t="s">
        <v>158</v>
      </c>
      <c r="C308" s="37" t="s">
        <v>239</v>
      </c>
      <c r="D308" s="35" t="s">
        <v>216</v>
      </c>
      <c r="E308" s="36">
        <v>35528</v>
      </c>
      <c r="F308" s="37">
        <v>131</v>
      </c>
      <c r="G308" s="37"/>
      <c r="H308" s="37"/>
      <c r="I308" s="37">
        <f t="shared" ref="I308:I353" si="769">F308-H308</f>
        <v>131</v>
      </c>
      <c r="J308" s="35">
        <v>10</v>
      </c>
      <c r="K308" s="35">
        <f t="shared" ref="K308:K349" si="770">J308*365</f>
        <v>3650</v>
      </c>
      <c r="L308" s="38">
        <f t="shared" si="762"/>
        <v>6202</v>
      </c>
      <c r="M308" s="38">
        <f t="shared" ref="M308:M349" si="771">IF(L308&gt;=K308,0,K308-L308)</f>
        <v>0</v>
      </c>
      <c r="N308" s="35">
        <f t="shared" si="764"/>
        <v>365</v>
      </c>
      <c r="O308" s="39">
        <v>0.05</v>
      </c>
      <c r="P308" s="40">
        <f t="shared" ref="P308:P349" si="772">F308*O308</f>
        <v>6.5500000000000007</v>
      </c>
      <c r="Q308" s="41">
        <f t="shared" ref="Q308:Q349" si="773">IF(F308=R308,0,IF(M308&lt;=0,0,(1-((P308)/S308)^(1/M308*N308))))</f>
        <v>0</v>
      </c>
      <c r="R308" s="37">
        <v>131</v>
      </c>
      <c r="S308" s="37">
        <f t="shared" ref="S308:S349" si="774">I308-R308</f>
        <v>0</v>
      </c>
      <c r="T308" s="38">
        <f t="shared" si="666"/>
        <v>0</v>
      </c>
      <c r="U308" s="38">
        <f t="shared" ref="U308:U349" si="775">IF(T308=0,0,(S308-T308))</f>
        <v>0</v>
      </c>
      <c r="V308" s="41">
        <v>0.18099999999999999</v>
      </c>
    </row>
    <row r="309" spans="1:22" x14ac:dyDescent="0.25">
      <c r="A309" s="32" t="s">
        <v>223</v>
      </c>
      <c r="B309" s="35" t="s">
        <v>158</v>
      </c>
      <c r="C309" s="37" t="s">
        <v>239</v>
      </c>
      <c r="D309" s="35" t="s">
        <v>216</v>
      </c>
      <c r="E309" s="36">
        <v>35530</v>
      </c>
      <c r="F309" s="37">
        <v>14</v>
      </c>
      <c r="G309" s="37"/>
      <c r="H309" s="37"/>
      <c r="I309" s="37">
        <f t="shared" si="769"/>
        <v>14</v>
      </c>
      <c r="J309" s="35">
        <v>10</v>
      </c>
      <c r="K309" s="35">
        <f t="shared" si="770"/>
        <v>3650</v>
      </c>
      <c r="L309" s="38">
        <f t="shared" si="762"/>
        <v>6200</v>
      </c>
      <c r="M309" s="38">
        <f t="shared" si="771"/>
        <v>0</v>
      </c>
      <c r="N309" s="35">
        <f t="shared" si="764"/>
        <v>365</v>
      </c>
      <c r="O309" s="39">
        <v>0.05</v>
      </c>
      <c r="P309" s="40">
        <f t="shared" si="772"/>
        <v>0.70000000000000007</v>
      </c>
      <c r="Q309" s="41">
        <f t="shared" si="773"/>
        <v>0</v>
      </c>
      <c r="R309" s="37">
        <v>14</v>
      </c>
      <c r="S309" s="37">
        <f t="shared" si="774"/>
        <v>0</v>
      </c>
      <c r="T309" s="38">
        <f t="shared" si="666"/>
        <v>0</v>
      </c>
      <c r="U309" s="38">
        <f t="shared" si="775"/>
        <v>0</v>
      </c>
      <c r="V309" s="41">
        <v>0.18099999999999999</v>
      </c>
    </row>
    <row r="310" spans="1:22" x14ac:dyDescent="0.25">
      <c r="A310" s="32" t="s">
        <v>223</v>
      </c>
      <c r="B310" s="35" t="s">
        <v>158</v>
      </c>
      <c r="C310" s="37" t="s">
        <v>239</v>
      </c>
      <c r="D310" s="35" t="s">
        <v>216</v>
      </c>
      <c r="E310" s="36">
        <v>35555</v>
      </c>
      <c r="F310" s="37">
        <v>16000</v>
      </c>
      <c r="G310" s="37"/>
      <c r="H310" s="37"/>
      <c r="I310" s="37">
        <f t="shared" si="769"/>
        <v>16000</v>
      </c>
      <c r="J310" s="35">
        <v>10</v>
      </c>
      <c r="K310" s="35">
        <f t="shared" si="770"/>
        <v>3650</v>
      </c>
      <c r="L310" s="38">
        <f t="shared" si="762"/>
        <v>6175</v>
      </c>
      <c r="M310" s="38">
        <f t="shared" si="771"/>
        <v>0</v>
      </c>
      <c r="N310" s="35">
        <f t="shared" si="764"/>
        <v>365</v>
      </c>
      <c r="O310" s="39">
        <v>0.05</v>
      </c>
      <c r="P310" s="40">
        <f t="shared" si="772"/>
        <v>800</v>
      </c>
      <c r="Q310" s="41">
        <f t="shared" si="773"/>
        <v>0</v>
      </c>
      <c r="R310" s="37">
        <v>15451.655271110712</v>
      </c>
      <c r="S310" s="37">
        <f t="shared" si="774"/>
        <v>548.34472888928758</v>
      </c>
      <c r="T310" s="38">
        <f t="shared" si="666"/>
        <v>548.34472888928758</v>
      </c>
      <c r="U310" s="38">
        <f t="shared" si="775"/>
        <v>0</v>
      </c>
      <c r="V310" s="41">
        <v>0.18099999999999999</v>
      </c>
    </row>
    <row r="311" spans="1:22" x14ac:dyDescent="0.25">
      <c r="A311" s="32" t="s">
        <v>223</v>
      </c>
      <c r="B311" s="35" t="s">
        <v>158</v>
      </c>
      <c r="C311" s="37" t="s">
        <v>239</v>
      </c>
      <c r="D311" s="35" t="s">
        <v>216</v>
      </c>
      <c r="E311" s="75">
        <v>35588</v>
      </c>
      <c r="F311" s="76">
        <v>5000</v>
      </c>
      <c r="G311" s="37"/>
      <c r="H311" s="37"/>
      <c r="I311" s="37">
        <f t="shared" si="769"/>
        <v>5000</v>
      </c>
      <c r="J311" s="35">
        <v>10</v>
      </c>
      <c r="K311" s="35">
        <f t="shared" si="770"/>
        <v>3650</v>
      </c>
      <c r="L311" s="38">
        <f t="shared" si="762"/>
        <v>6142</v>
      </c>
      <c r="M311" s="38">
        <f t="shared" si="771"/>
        <v>0</v>
      </c>
      <c r="N311" s="35">
        <f t="shared" si="764"/>
        <v>365</v>
      </c>
      <c r="O311" s="39">
        <v>0.05</v>
      </c>
      <c r="P311" s="40">
        <f t="shared" si="772"/>
        <v>250</v>
      </c>
      <c r="Q311" s="41">
        <f t="shared" si="773"/>
        <v>0</v>
      </c>
      <c r="R311" s="37">
        <v>4825.2894379834952</v>
      </c>
      <c r="S311" s="37">
        <f t="shared" si="774"/>
        <v>174.71056201650481</v>
      </c>
      <c r="T311" s="38">
        <f t="shared" si="666"/>
        <v>174.71056201650481</v>
      </c>
      <c r="U311" s="38">
        <f t="shared" si="775"/>
        <v>0</v>
      </c>
      <c r="V311" s="41">
        <v>0.18099999999999999</v>
      </c>
    </row>
    <row r="312" spans="1:22" x14ac:dyDescent="0.25">
      <c r="A312" s="32" t="s">
        <v>223</v>
      </c>
      <c r="B312" s="35" t="s">
        <v>158</v>
      </c>
      <c r="C312" s="37" t="s">
        <v>239</v>
      </c>
      <c r="D312" s="35" t="s">
        <v>216</v>
      </c>
      <c r="E312" s="75">
        <v>35598</v>
      </c>
      <c r="F312" s="76">
        <v>4000</v>
      </c>
      <c r="G312" s="37"/>
      <c r="H312" s="37"/>
      <c r="I312" s="37">
        <f t="shared" si="769"/>
        <v>4000</v>
      </c>
      <c r="J312" s="35">
        <v>10</v>
      </c>
      <c r="K312" s="35">
        <f t="shared" si="770"/>
        <v>3650</v>
      </c>
      <c r="L312" s="38">
        <f t="shared" si="762"/>
        <v>6132</v>
      </c>
      <c r="M312" s="38">
        <f t="shared" si="771"/>
        <v>0</v>
      </c>
      <c r="N312" s="35">
        <f t="shared" si="764"/>
        <v>365</v>
      </c>
      <c r="O312" s="39">
        <v>0.05</v>
      </c>
      <c r="P312" s="40">
        <f t="shared" si="772"/>
        <v>200</v>
      </c>
      <c r="Q312" s="41">
        <f t="shared" si="773"/>
        <v>0</v>
      </c>
      <c r="R312" s="37">
        <v>4000</v>
      </c>
      <c r="S312" s="37">
        <f t="shared" si="774"/>
        <v>0</v>
      </c>
      <c r="T312" s="38">
        <f t="shared" si="666"/>
        <v>0</v>
      </c>
      <c r="U312" s="38">
        <f t="shared" si="775"/>
        <v>0</v>
      </c>
      <c r="V312" s="41">
        <v>0.18099999999999999</v>
      </c>
    </row>
    <row r="313" spans="1:22" x14ac:dyDescent="0.25">
      <c r="A313" s="32" t="s">
        <v>223</v>
      </c>
      <c r="B313" s="35" t="s">
        <v>158</v>
      </c>
      <c r="C313" s="37" t="s">
        <v>239</v>
      </c>
      <c r="D313" s="35" t="s">
        <v>216</v>
      </c>
      <c r="E313" s="75">
        <v>35604</v>
      </c>
      <c r="F313" s="76">
        <v>4000</v>
      </c>
      <c r="G313" s="37"/>
      <c r="H313" s="37"/>
      <c r="I313" s="37">
        <f t="shared" si="769"/>
        <v>4000</v>
      </c>
      <c r="J313" s="35">
        <v>10</v>
      </c>
      <c r="K313" s="35">
        <f t="shared" si="770"/>
        <v>3650</v>
      </c>
      <c r="L313" s="38">
        <f t="shared" si="762"/>
        <v>6126</v>
      </c>
      <c r="M313" s="38">
        <f t="shared" si="771"/>
        <v>0</v>
      </c>
      <c r="N313" s="35">
        <f t="shared" si="764"/>
        <v>365</v>
      </c>
      <c r="O313" s="39">
        <v>0.05</v>
      </c>
      <c r="P313" s="40">
        <f t="shared" si="772"/>
        <v>200</v>
      </c>
      <c r="Q313" s="41">
        <f t="shared" si="773"/>
        <v>0</v>
      </c>
      <c r="R313" s="37">
        <v>4000</v>
      </c>
      <c r="S313" s="37">
        <f t="shared" si="774"/>
        <v>0</v>
      </c>
      <c r="T313" s="38">
        <f t="shared" si="666"/>
        <v>0</v>
      </c>
      <c r="U313" s="38">
        <f t="shared" si="775"/>
        <v>0</v>
      </c>
      <c r="V313" s="41">
        <v>0.18099999999999999</v>
      </c>
    </row>
    <row r="314" spans="1:22" x14ac:dyDescent="0.25">
      <c r="A314" s="32" t="s">
        <v>223</v>
      </c>
      <c r="B314" s="35" t="s">
        <v>158</v>
      </c>
      <c r="C314" s="37" t="s">
        <v>239</v>
      </c>
      <c r="D314" s="35" t="s">
        <v>216</v>
      </c>
      <c r="E314" s="75">
        <v>35605</v>
      </c>
      <c r="F314" s="76">
        <v>5000</v>
      </c>
      <c r="G314" s="37"/>
      <c r="H314" s="37"/>
      <c r="I314" s="37">
        <f t="shared" si="769"/>
        <v>5000</v>
      </c>
      <c r="J314" s="35">
        <v>10</v>
      </c>
      <c r="K314" s="35">
        <f t="shared" si="770"/>
        <v>3650</v>
      </c>
      <c r="L314" s="38">
        <f t="shared" si="762"/>
        <v>6125</v>
      </c>
      <c r="M314" s="38">
        <f t="shared" si="771"/>
        <v>0</v>
      </c>
      <c r="N314" s="35">
        <f t="shared" si="764"/>
        <v>365</v>
      </c>
      <c r="O314" s="39">
        <v>0.05</v>
      </c>
      <c r="P314" s="40">
        <f t="shared" si="772"/>
        <v>250</v>
      </c>
      <c r="Q314" s="41">
        <f t="shared" si="773"/>
        <v>0</v>
      </c>
      <c r="R314" s="37">
        <v>4823.5622203454304</v>
      </c>
      <c r="S314" s="37">
        <f t="shared" si="774"/>
        <v>176.43777965456957</v>
      </c>
      <c r="T314" s="38">
        <f t="shared" si="666"/>
        <v>176.43777965456957</v>
      </c>
      <c r="U314" s="38">
        <f t="shared" si="775"/>
        <v>0</v>
      </c>
      <c r="V314" s="41">
        <v>0.18099999999999999</v>
      </c>
    </row>
    <row r="315" spans="1:22" x14ac:dyDescent="0.25">
      <c r="A315" s="32" t="s">
        <v>223</v>
      </c>
      <c r="B315" s="35" t="s">
        <v>158</v>
      </c>
      <c r="C315" s="37" t="s">
        <v>239</v>
      </c>
      <c r="D315" s="35" t="s">
        <v>216</v>
      </c>
      <c r="E315" s="75">
        <v>35618</v>
      </c>
      <c r="F315" s="76">
        <v>20</v>
      </c>
      <c r="G315" s="37"/>
      <c r="H315" s="37"/>
      <c r="I315" s="37">
        <f t="shared" si="769"/>
        <v>20</v>
      </c>
      <c r="J315" s="35">
        <v>10</v>
      </c>
      <c r="K315" s="35">
        <f t="shared" si="770"/>
        <v>3650</v>
      </c>
      <c r="L315" s="38">
        <f t="shared" si="762"/>
        <v>6112</v>
      </c>
      <c r="M315" s="38">
        <f t="shared" si="771"/>
        <v>0</v>
      </c>
      <c r="N315" s="35">
        <f t="shared" si="764"/>
        <v>365</v>
      </c>
      <c r="O315" s="39">
        <v>0.05</v>
      </c>
      <c r="P315" s="40">
        <f t="shared" si="772"/>
        <v>1</v>
      </c>
      <c r="Q315" s="41">
        <f t="shared" si="773"/>
        <v>0</v>
      </c>
      <c r="R315" s="37">
        <v>20</v>
      </c>
      <c r="S315" s="37">
        <f t="shared" si="774"/>
        <v>0</v>
      </c>
      <c r="T315" s="38">
        <f t="shared" si="666"/>
        <v>0</v>
      </c>
      <c r="U315" s="38">
        <f t="shared" si="775"/>
        <v>0</v>
      </c>
      <c r="V315" s="41">
        <v>0.18099999999999999</v>
      </c>
    </row>
    <row r="316" spans="1:22" x14ac:dyDescent="0.25">
      <c r="A316" s="32" t="s">
        <v>223</v>
      </c>
      <c r="B316" s="35" t="s">
        <v>158</v>
      </c>
      <c r="C316" s="37" t="s">
        <v>239</v>
      </c>
      <c r="D316" s="35" t="s">
        <v>216</v>
      </c>
      <c r="E316" s="75">
        <v>35619</v>
      </c>
      <c r="F316" s="76">
        <v>296</v>
      </c>
      <c r="G316" s="37"/>
      <c r="H316" s="37"/>
      <c r="I316" s="37">
        <f t="shared" si="769"/>
        <v>296</v>
      </c>
      <c r="J316" s="35">
        <v>10</v>
      </c>
      <c r="K316" s="35">
        <f t="shared" si="770"/>
        <v>3650</v>
      </c>
      <c r="L316" s="38">
        <f t="shared" si="762"/>
        <v>6111</v>
      </c>
      <c r="M316" s="38">
        <f t="shared" si="771"/>
        <v>0</v>
      </c>
      <c r="N316" s="35">
        <f t="shared" si="764"/>
        <v>365</v>
      </c>
      <c r="O316" s="39">
        <v>0.05</v>
      </c>
      <c r="P316" s="40">
        <f t="shared" si="772"/>
        <v>14.8</v>
      </c>
      <c r="Q316" s="41">
        <f t="shared" si="773"/>
        <v>0</v>
      </c>
      <c r="R316" s="37">
        <v>296</v>
      </c>
      <c r="S316" s="37">
        <f t="shared" si="774"/>
        <v>0</v>
      </c>
      <c r="T316" s="38">
        <f t="shared" si="666"/>
        <v>0</v>
      </c>
      <c r="U316" s="38">
        <f t="shared" si="775"/>
        <v>0</v>
      </c>
      <c r="V316" s="41">
        <v>0.18099999999999999</v>
      </c>
    </row>
    <row r="317" spans="1:22" x14ac:dyDescent="0.25">
      <c r="A317" s="32" t="s">
        <v>223</v>
      </c>
      <c r="B317" s="35" t="s">
        <v>158</v>
      </c>
      <c r="C317" s="37" t="s">
        <v>239</v>
      </c>
      <c r="D317" s="35" t="s">
        <v>216</v>
      </c>
      <c r="E317" s="75">
        <v>35620</v>
      </c>
      <c r="F317" s="76">
        <v>5000</v>
      </c>
      <c r="G317" s="37"/>
      <c r="H317" s="37"/>
      <c r="I317" s="37">
        <f t="shared" si="769"/>
        <v>5000</v>
      </c>
      <c r="J317" s="35">
        <v>10</v>
      </c>
      <c r="K317" s="35">
        <f t="shared" si="770"/>
        <v>3650</v>
      </c>
      <c r="L317" s="38">
        <f t="shared" si="762"/>
        <v>6110</v>
      </c>
      <c r="M317" s="38">
        <f t="shared" si="771"/>
        <v>0</v>
      </c>
      <c r="N317" s="35">
        <f t="shared" si="764"/>
        <v>365</v>
      </c>
      <c r="O317" s="39">
        <v>0.05</v>
      </c>
      <c r="P317" s="40">
        <f t="shared" si="772"/>
        <v>250</v>
      </c>
      <c r="Q317" s="41">
        <f t="shared" si="773"/>
        <v>0</v>
      </c>
      <c r="R317" s="37">
        <v>4822.0382047824305</v>
      </c>
      <c r="S317" s="37">
        <f t="shared" si="774"/>
        <v>177.96179521756949</v>
      </c>
      <c r="T317" s="38">
        <f t="shared" si="666"/>
        <v>177.96179521756949</v>
      </c>
      <c r="U317" s="38">
        <f t="shared" si="775"/>
        <v>0</v>
      </c>
      <c r="V317" s="41">
        <v>0.18099999999999999</v>
      </c>
    </row>
    <row r="318" spans="1:22" x14ac:dyDescent="0.25">
      <c r="A318" s="32" t="s">
        <v>223</v>
      </c>
      <c r="B318" s="35" t="s">
        <v>158</v>
      </c>
      <c r="C318" s="37" t="s">
        <v>239</v>
      </c>
      <c r="D318" s="35" t="s">
        <v>216</v>
      </c>
      <c r="E318" s="75">
        <v>35621</v>
      </c>
      <c r="F318" s="76">
        <v>487.5</v>
      </c>
      <c r="G318" s="37"/>
      <c r="H318" s="37"/>
      <c r="I318" s="37">
        <f t="shared" si="769"/>
        <v>487.5</v>
      </c>
      <c r="J318" s="35">
        <v>10</v>
      </c>
      <c r="K318" s="35">
        <f t="shared" si="770"/>
        <v>3650</v>
      </c>
      <c r="L318" s="38">
        <f t="shared" si="762"/>
        <v>6109</v>
      </c>
      <c r="M318" s="38">
        <f t="shared" si="771"/>
        <v>0</v>
      </c>
      <c r="N318" s="35">
        <f t="shared" si="764"/>
        <v>365</v>
      </c>
      <c r="O318" s="39">
        <v>0.05</v>
      </c>
      <c r="P318" s="40">
        <f t="shared" si="772"/>
        <v>24.375</v>
      </c>
      <c r="Q318" s="41">
        <f t="shared" si="773"/>
        <v>0</v>
      </c>
      <c r="R318" s="37">
        <v>487.5</v>
      </c>
      <c r="S318" s="37">
        <f t="shared" si="774"/>
        <v>0</v>
      </c>
      <c r="T318" s="38">
        <f t="shared" ref="T318:T368" si="776">IF(Q318=0,S318,S318*Q318)</f>
        <v>0</v>
      </c>
      <c r="U318" s="38">
        <f t="shared" si="775"/>
        <v>0</v>
      </c>
      <c r="V318" s="41">
        <v>0.18099999999999999</v>
      </c>
    </row>
    <row r="319" spans="1:22" x14ac:dyDescent="0.25">
      <c r="A319" s="32" t="s">
        <v>223</v>
      </c>
      <c r="B319" s="35" t="s">
        <v>158</v>
      </c>
      <c r="C319" s="37" t="s">
        <v>239</v>
      </c>
      <c r="D319" s="35" t="s">
        <v>216</v>
      </c>
      <c r="E319" s="75">
        <v>35622</v>
      </c>
      <c r="F319" s="76">
        <v>3100</v>
      </c>
      <c r="G319" s="37"/>
      <c r="H319" s="37"/>
      <c r="I319" s="37">
        <f t="shared" si="769"/>
        <v>3100</v>
      </c>
      <c r="J319" s="35">
        <v>10</v>
      </c>
      <c r="K319" s="35">
        <f t="shared" si="770"/>
        <v>3650</v>
      </c>
      <c r="L319" s="38">
        <f t="shared" si="762"/>
        <v>6108</v>
      </c>
      <c r="M319" s="38">
        <f t="shared" si="771"/>
        <v>0</v>
      </c>
      <c r="N319" s="35">
        <f t="shared" si="764"/>
        <v>365</v>
      </c>
      <c r="O319" s="39">
        <v>0.05</v>
      </c>
      <c r="P319" s="40">
        <f t="shared" si="772"/>
        <v>155</v>
      </c>
      <c r="Q319" s="41">
        <f t="shared" si="773"/>
        <v>0</v>
      </c>
      <c r="R319" s="37">
        <v>3100</v>
      </c>
      <c r="S319" s="37">
        <f t="shared" si="774"/>
        <v>0</v>
      </c>
      <c r="T319" s="38">
        <f t="shared" si="776"/>
        <v>0</v>
      </c>
      <c r="U319" s="38">
        <f t="shared" si="775"/>
        <v>0</v>
      </c>
      <c r="V319" s="41">
        <v>0.18099999999999999</v>
      </c>
    </row>
    <row r="320" spans="1:22" x14ac:dyDescent="0.25">
      <c r="A320" s="32" t="s">
        <v>223</v>
      </c>
      <c r="B320" s="35" t="s">
        <v>158</v>
      </c>
      <c r="C320" s="37" t="s">
        <v>239</v>
      </c>
      <c r="D320" s="35" t="s">
        <v>216</v>
      </c>
      <c r="E320" s="75">
        <v>35622</v>
      </c>
      <c r="F320" s="76">
        <v>1700</v>
      </c>
      <c r="G320" s="37"/>
      <c r="H320" s="37"/>
      <c r="I320" s="37">
        <f t="shared" si="769"/>
        <v>1700</v>
      </c>
      <c r="J320" s="35">
        <v>10</v>
      </c>
      <c r="K320" s="35">
        <f t="shared" si="770"/>
        <v>3650</v>
      </c>
      <c r="L320" s="38">
        <f t="shared" si="762"/>
        <v>6108</v>
      </c>
      <c r="M320" s="38">
        <f t="shared" si="771"/>
        <v>0</v>
      </c>
      <c r="N320" s="35">
        <f t="shared" si="764"/>
        <v>365</v>
      </c>
      <c r="O320" s="39">
        <v>0.05</v>
      </c>
      <c r="P320" s="40">
        <f t="shared" si="772"/>
        <v>85</v>
      </c>
      <c r="Q320" s="41">
        <f t="shared" si="773"/>
        <v>0</v>
      </c>
      <c r="R320" s="37">
        <v>1639.4239009205035</v>
      </c>
      <c r="S320" s="37">
        <f t="shared" si="774"/>
        <v>60.576099079496544</v>
      </c>
      <c r="T320" s="38">
        <f t="shared" si="776"/>
        <v>60.576099079496544</v>
      </c>
      <c r="U320" s="38">
        <f t="shared" si="775"/>
        <v>0</v>
      </c>
      <c r="V320" s="41">
        <v>0.18099999999999999</v>
      </c>
    </row>
    <row r="321" spans="1:22" x14ac:dyDescent="0.25">
      <c r="A321" s="32" t="s">
        <v>223</v>
      </c>
      <c r="B321" s="35" t="s">
        <v>158</v>
      </c>
      <c r="C321" s="37" t="s">
        <v>239</v>
      </c>
      <c r="D321" s="35" t="s">
        <v>216</v>
      </c>
      <c r="E321" s="75">
        <v>35628</v>
      </c>
      <c r="F321" s="76">
        <v>1637</v>
      </c>
      <c r="G321" s="37"/>
      <c r="H321" s="37"/>
      <c r="I321" s="37">
        <f t="shared" si="769"/>
        <v>1637</v>
      </c>
      <c r="J321" s="35">
        <v>10</v>
      </c>
      <c r="K321" s="35">
        <f t="shared" si="770"/>
        <v>3650</v>
      </c>
      <c r="L321" s="38">
        <f t="shared" si="762"/>
        <v>6102</v>
      </c>
      <c r="M321" s="38">
        <f t="shared" si="771"/>
        <v>0</v>
      </c>
      <c r="N321" s="35">
        <f t="shared" si="764"/>
        <v>365</v>
      </c>
      <c r="O321" s="39">
        <v>0.05</v>
      </c>
      <c r="P321" s="40">
        <f t="shared" si="772"/>
        <v>81.850000000000009</v>
      </c>
      <c r="Q321" s="41">
        <f t="shared" si="773"/>
        <v>0</v>
      </c>
      <c r="R321" s="37">
        <v>1578.4691948082607</v>
      </c>
      <c r="S321" s="37">
        <f t="shared" si="774"/>
        <v>58.530805191739319</v>
      </c>
      <c r="T321" s="38">
        <f t="shared" si="776"/>
        <v>58.530805191739319</v>
      </c>
      <c r="U321" s="38">
        <f t="shared" si="775"/>
        <v>0</v>
      </c>
      <c r="V321" s="41">
        <v>0.18099999999999999</v>
      </c>
    </row>
    <row r="322" spans="1:22" x14ac:dyDescent="0.25">
      <c r="A322" s="32" t="s">
        <v>223</v>
      </c>
      <c r="B322" s="35" t="s">
        <v>158</v>
      </c>
      <c r="C322" s="37" t="s">
        <v>239</v>
      </c>
      <c r="D322" s="35" t="s">
        <v>216</v>
      </c>
      <c r="E322" s="75">
        <v>35628</v>
      </c>
      <c r="F322" s="76">
        <v>3821.75</v>
      </c>
      <c r="G322" s="37"/>
      <c r="H322" s="37"/>
      <c r="I322" s="37">
        <f t="shared" si="769"/>
        <v>3821.75</v>
      </c>
      <c r="J322" s="35">
        <v>10</v>
      </c>
      <c r="K322" s="35">
        <f t="shared" si="770"/>
        <v>3650</v>
      </c>
      <c r="L322" s="38">
        <f t="shared" si="762"/>
        <v>6102</v>
      </c>
      <c r="M322" s="38">
        <f t="shared" si="771"/>
        <v>0</v>
      </c>
      <c r="N322" s="35">
        <f t="shared" si="764"/>
        <v>365</v>
      </c>
      <c r="O322" s="39">
        <v>0.05</v>
      </c>
      <c r="P322" s="40">
        <f t="shared" si="772"/>
        <v>191.08750000000001</v>
      </c>
      <c r="Q322" s="41">
        <f t="shared" si="773"/>
        <v>0</v>
      </c>
      <c r="R322" s="37">
        <v>3821.75</v>
      </c>
      <c r="S322" s="37">
        <f t="shared" si="774"/>
        <v>0</v>
      </c>
      <c r="T322" s="38">
        <f t="shared" si="776"/>
        <v>0</v>
      </c>
      <c r="U322" s="38">
        <f t="shared" si="775"/>
        <v>0</v>
      </c>
      <c r="V322" s="41">
        <v>0.18099999999999999</v>
      </c>
    </row>
    <row r="323" spans="1:22" x14ac:dyDescent="0.25">
      <c r="A323" s="32" t="s">
        <v>223</v>
      </c>
      <c r="B323" s="35" t="s">
        <v>158</v>
      </c>
      <c r="C323" s="37" t="s">
        <v>239</v>
      </c>
      <c r="D323" s="35" t="s">
        <v>216</v>
      </c>
      <c r="E323" s="75">
        <v>35635</v>
      </c>
      <c r="F323" s="76">
        <v>3182</v>
      </c>
      <c r="G323" s="37"/>
      <c r="H323" s="37"/>
      <c r="I323" s="37">
        <f t="shared" si="769"/>
        <v>3182</v>
      </c>
      <c r="J323" s="35">
        <v>10</v>
      </c>
      <c r="K323" s="35">
        <f t="shared" si="770"/>
        <v>3650</v>
      </c>
      <c r="L323" s="38">
        <f t="shared" si="762"/>
        <v>6095</v>
      </c>
      <c r="M323" s="38">
        <f t="shared" si="771"/>
        <v>0</v>
      </c>
      <c r="N323" s="35">
        <f t="shared" si="764"/>
        <v>365</v>
      </c>
      <c r="O323" s="39">
        <v>0.05</v>
      </c>
      <c r="P323" s="40">
        <f t="shared" si="772"/>
        <v>159.10000000000002</v>
      </c>
      <c r="Q323" s="41">
        <f t="shared" si="773"/>
        <v>0</v>
      </c>
      <c r="R323" s="37">
        <v>3182</v>
      </c>
      <c r="S323" s="37">
        <f t="shared" si="774"/>
        <v>0</v>
      </c>
      <c r="T323" s="38">
        <f t="shared" si="776"/>
        <v>0</v>
      </c>
      <c r="U323" s="38">
        <f t="shared" si="775"/>
        <v>0</v>
      </c>
      <c r="V323" s="41">
        <v>0.18099999999999999</v>
      </c>
    </row>
    <row r="324" spans="1:22" x14ac:dyDescent="0.25">
      <c r="A324" s="32" t="s">
        <v>223</v>
      </c>
      <c r="B324" s="35" t="s">
        <v>158</v>
      </c>
      <c r="C324" s="37" t="s">
        <v>239</v>
      </c>
      <c r="D324" s="35" t="s">
        <v>216</v>
      </c>
      <c r="E324" s="75">
        <v>35637</v>
      </c>
      <c r="F324" s="76">
        <v>144</v>
      </c>
      <c r="G324" s="37"/>
      <c r="H324" s="37"/>
      <c r="I324" s="37">
        <f t="shared" si="769"/>
        <v>144</v>
      </c>
      <c r="J324" s="35">
        <v>10</v>
      </c>
      <c r="K324" s="35">
        <f t="shared" si="770"/>
        <v>3650</v>
      </c>
      <c r="L324" s="38">
        <f t="shared" si="762"/>
        <v>6093</v>
      </c>
      <c r="M324" s="38">
        <f t="shared" si="771"/>
        <v>0</v>
      </c>
      <c r="N324" s="35">
        <f t="shared" si="764"/>
        <v>365</v>
      </c>
      <c r="O324" s="39">
        <v>0.05</v>
      </c>
      <c r="P324" s="40">
        <f t="shared" si="772"/>
        <v>7.2</v>
      </c>
      <c r="Q324" s="41">
        <f t="shared" si="773"/>
        <v>0</v>
      </c>
      <c r="R324" s="37">
        <v>144</v>
      </c>
      <c r="S324" s="37">
        <f t="shared" si="774"/>
        <v>0</v>
      </c>
      <c r="T324" s="38">
        <f t="shared" si="776"/>
        <v>0</v>
      </c>
      <c r="U324" s="38">
        <f t="shared" si="775"/>
        <v>0</v>
      </c>
      <c r="V324" s="41">
        <v>0.18099999999999999</v>
      </c>
    </row>
    <row r="325" spans="1:22" x14ac:dyDescent="0.25">
      <c r="A325" s="32" t="s">
        <v>223</v>
      </c>
      <c r="B325" s="35" t="s">
        <v>158</v>
      </c>
      <c r="C325" s="37" t="s">
        <v>239</v>
      </c>
      <c r="D325" s="35" t="s">
        <v>216</v>
      </c>
      <c r="E325" s="75">
        <v>35637</v>
      </c>
      <c r="F325" s="76">
        <v>4000</v>
      </c>
      <c r="G325" s="37"/>
      <c r="H325" s="37"/>
      <c r="I325" s="37">
        <f t="shared" si="769"/>
        <v>4000</v>
      </c>
      <c r="J325" s="35">
        <v>10</v>
      </c>
      <c r="K325" s="35">
        <f t="shared" si="770"/>
        <v>3650</v>
      </c>
      <c r="L325" s="38">
        <f t="shared" si="762"/>
        <v>6093</v>
      </c>
      <c r="M325" s="38">
        <f t="shared" si="771"/>
        <v>0</v>
      </c>
      <c r="N325" s="35">
        <f t="shared" si="764"/>
        <v>365</v>
      </c>
      <c r="O325" s="39">
        <v>0.05</v>
      </c>
      <c r="P325" s="40">
        <f t="shared" si="772"/>
        <v>200</v>
      </c>
      <c r="Q325" s="41">
        <f t="shared" si="773"/>
        <v>0</v>
      </c>
      <c r="R325" s="37">
        <v>3856.2487897154915</v>
      </c>
      <c r="S325" s="37">
        <f t="shared" si="774"/>
        <v>143.75121028450849</v>
      </c>
      <c r="T325" s="38">
        <f t="shared" si="776"/>
        <v>143.75121028450849</v>
      </c>
      <c r="U325" s="38">
        <f t="shared" si="775"/>
        <v>0</v>
      </c>
      <c r="V325" s="41">
        <v>0.18099999999999999</v>
      </c>
    </row>
    <row r="326" spans="1:22" x14ac:dyDescent="0.25">
      <c r="A326" s="32" t="s">
        <v>223</v>
      </c>
      <c r="B326" s="35" t="s">
        <v>158</v>
      </c>
      <c r="C326" s="37" t="s">
        <v>239</v>
      </c>
      <c r="D326" s="35" t="s">
        <v>216</v>
      </c>
      <c r="E326" s="75">
        <v>35637</v>
      </c>
      <c r="F326" s="76">
        <v>10288.25</v>
      </c>
      <c r="G326" s="37"/>
      <c r="H326" s="37"/>
      <c r="I326" s="37">
        <f t="shared" si="769"/>
        <v>10288.25</v>
      </c>
      <c r="J326" s="35">
        <v>10</v>
      </c>
      <c r="K326" s="35">
        <f t="shared" si="770"/>
        <v>3650</v>
      </c>
      <c r="L326" s="38">
        <f t="shared" si="762"/>
        <v>6093</v>
      </c>
      <c r="M326" s="38">
        <f t="shared" si="771"/>
        <v>0</v>
      </c>
      <c r="N326" s="35">
        <f t="shared" si="764"/>
        <v>365</v>
      </c>
      <c r="O326" s="39">
        <v>0.05</v>
      </c>
      <c r="P326" s="40">
        <f t="shared" si="772"/>
        <v>514.41250000000002</v>
      </c>
      <c r="Q326" s="41">
        <f t="shared" si="773"/>
        <v>0</v>
      </c>
      <c r="R326" s="37">
        <v>9918.5129026975992</v>
      </c>
      <c r="S326" s="37">
        <f t="shared" si="774"/>
        <v>369.7370973024008</v>
      </c>
      <c r="T326" s="38">
        <f t="shared" si="776"/>
        <v>369.7370973024008</v>
      </c>
      <c r="U326" s="38">
        <f t="shared" si="775"/>
        <v>0</v>
      </c>
      <c r="V326" s="41">
        <v>0.18099999999999999</v>
      </c>
    </row>
    <row r="327" spans="1:22" x14ac:dyDescent="0.25">
      <c r="A327" s="32" t="s">
        <v>223</v>
      </c>
      <c r="B327" s="35" t="s">
        <v>158</v>
      </c>
      <c r="C327" s="37" t="s">
        <v>239</v>
      </c>
      <c r="D327" s="35" t="s">
        <v>216</v>
      </c>
      <c r="E327" s="75">
        <v>35637</v>
      </c>
      <c r="F327" s="76">
        <v>44</v>
      </c>
      <c r="G327" s="37"/>
      <c r="H327" s="37"/>
      <c r="I327" s="37">
        <f t="shared" si="769"/>
        <v>44</v>
      </c>
      <c r="J327" s="35">
        <v>10</v>
      </c>
      <c r="K327" s="35">
        <f t="shared" si="770"/>
        <v>3650</v>
      </c>
      <c r="L327" s="38">
        <f t="shared" si="762"/>
        <v>6093</v>
      </c>
      <c r="M327" s="38">
        <f t="shared" si="771"/>
        <v>0</v>
      </c>
      <c r="N327" s="35">
        <f t="shared" si="764"/>
        <v>365</v>
      </c>
      <c r="O327" s="39">
        <v>0.05</v>
      </c>
      <c r="P327" s="40">
        <f t="shared" si="772"/>
        <v>2.2000000000000002</v>
      </c>
      <c r="Q327" s="41">
        <f t="shared" si="773"/>
        <v>0</v>
      </c>
      <c r="R327" s="37">
        <v>44</v>
      </c>
      <c r="S327" s="37">
        <f t="shared" si="774"/>
        <v>0</v>
      </c>
      <c r="T327" s="38">
        <f t="shared" si="776"/>
        <v>0</v>
      </c>
      <c r="U327" s="38">
        <f t="shared" si="775"/>
        <v>0</v>
      </c>
      <c r="V327" s="41">
        <v>0.18099999999999999</v>
      </c>
    </row>
    <row r="328" spans="1:22" x14ac:dyDescent="0.25">
      <c r="A328" s="32" t="s">
        <v>223</v>
      </c>
      <c r="B328" s="35" t="s">
        <v>158</v>
      </c>
      <c r="C328" s="37" t="s">
        <v>239</v>
      </c>
      <c r="D328" s="35" t="s">
        <v>216</v>
      </c>
      <c r="E328" s="75">
        <v>35637</v>
      </c>
      <c r="F328" s="76">
        <v>500</v>
      </c>
      <c r="G328" s="37"/>
      <c r="H328" s="37"/>
      <c r="I328" s="37">
        <f t="shared" si="769"/>
        <v>500</v>
      </c>
      <c r="J328" s="35">
        <v>10</v>
      </c>
      <c r="K328" s="35">
        <f t="shared" si="770"/>
        <v>3650</v>
      </c>
      <c r="L328" s="38">
        <f t="shared" si="762"/>
        <v>6093</v>
      </c>
      <c r="M328" s="38">
        <f t="shared" si="771"/>
        <v>0</v>
      </c>
      <c r="N328" s="35">
        <f t="shared" si="764"/>
        <v>365</v>
      </c>
      <c r="O328" s="39">
        <v>0.05</v>
      </c>
      <c r="P328" s="40">
        <f t="shared" si="772"/>
        <v>25</v>
      </c>
      <c r="Q328" s="41">
        <f t="shared" si="773"/>
        <v>0</v>
      </c>
      <c r="R328" s="37">
        <v>482.03109871443644</v>
      </c>
      <c r="S328" s="37">
        <f t="shared" si="774"/>
        <v>17.968901285563561</v>
      </c>
      <c r="T328" s="38">
        <f t="shared" si="776"/>
        <v>17.968901285563561</v>
      </c>
      <c r="U328" s="38">
        <f t="shared" si="775"/>
        <v>0</v>
      </c>
      <c r="V328" s="41">
        <v>0.18099999999999999</v>
      </c>
    </row>
    <row r="329" spans="1:22" x14ac:dyDescent="0.25">
      <c r="A329" s="32" t="s">
        <v>223</v>
      </c>
      <c r="B329" s="35" t="s">
        <v>158</v>
      </c>
      <c r="C329" s="37" t="s">
        <v>239</v>
      </c>
      <c r="D329" s="35" t="s">
        <v>216</v>
      </c>
      <c r="E329" s="75">
        <v>35639</v>
      </c>
      <c r="F329" s="76">
        <v>230</v>
      </c>
      <c r="G329" s="37"/>
      <c r="H329" s="37"/>
      <c r="I329" s="37">
        <f t="shared" si="769"/>
        <v>230</v>
      </c>
      <c r="J329" s="35">
        <v>10</v>
      </c>
      <c r="K329" s="35">
        <f t="shared" si="770"/>
        <v>3650</v>
      </c>
      <c r="L329" s="38">
        <f t="shared" si="762"/>
        <v>6091</v>
      </c>
      <c r="M329" s="38">
        <f t="shared" si="771"/>
        <v>0</v>
      </c>
      <c r="N329" s="35">
        <f t="shared" si="764"/>
        <v>365</v>
      </c>
      <c r="O329" s="39">
        <v>0.05</v>
      </c>
      <c r="P329" s="40">
        <f t="shared" si="772"/>
        <v>11.5</v>
      </c>
      <c r="Q329" s="41">
        <f t="shared" si="773"/>
        <v>0</v>
      </c>
      <c r="R329" s="37">
        <v>221.72495811318765</v>
      </c>
      <c r="S329" s="37">
        <f t="shared" si="774"/>
        <v>8.2750418868123461</v>
      </c>
      <c r="T329" s="38">
        <f t="shared" si="776"/>
        <v>8.2750418868123461</v>
      </c>
      <c r="U329" s="38">
        <f t="shared" si="775"/>
        <v>0</v>
      </c>
      <c r="V329" s="41">
        <v>0.18099999999999999</v>
      </c>
    </row>
    <row r="330" spans="1:22" x14ac:dyDescent="0.25">
      <c r="A330" s="32" t="s">
        <v>223</v>
      </c>
      <c r="B330" s="35" t="s">
        <v>158</v>
      </c>
      <c r="C330" s="37" t="s">
        <v>239</v>
      </c>
      <c r="D330" s="35" t="s">
        <v>216</v>
      </c>
      <c r="E330" s="75">
        <v>35640</v>
      </c>
      <c r="F330" s="76">
        <v>2755</v>
      </c>
      <c r="G330" s="37"/>
      <c r="H330" s="37"/>
      <c r="I330" s="37">
        <f t="shared" si="769"/>
        <v>2755</v>
      </c>
      <c r="J330" s="35">
        <v>10</v>
      </c>
      <c r="K330" s="35">
        <f t="shared" si="770"/>
        <v>3650</v>
      </c>
      <c r="L330" s="38">
        <f t="shared" si="762"/>
        <v>6090</v>
      </c>
      <c r="M330" s="38">
        <f t="shared" si="771"/>
        <v>0</v>
      </c>
      <c r="N330" s="35">
        <f t="shared" si="764"/>
        <v>365</v>
      </c>
      <c r="O330" s="39">
        <v>0.05</v>
      </c>
      <c r="P330" s="40">
        <f t="shared" si="772"/>
        <v>137.75</v>
      </c>
      <c r="Q330" s="41">
        <f t="shared" si="773"/>
        <v>0</v>
      </c>
      <c r="R330" s="37">
        <v>2655.8234074015018</v>
      </c>
      <c r="S330" s="37">
        <f t="shared" si="774"/>
        <v>99.176592598498246</v>
      </c>
      <c r="T330" s="38">
        <f t="shared" si="776"/>
        <v>99.176592598498246</v>
      </c>
      <c r="U330" s="38">
        <f t="shared" si="775"/>
        <v>0</v>
      </c>
      <c r="V330" s="41">
        <v>0.18099999999999999</v>
      </c>
    </row>
    <row r="331" spans="1:22" x14ac:dyDescent="0.25">
      <c r="A331" s="32" t="s">
        <v>223</v>
      </c>
      <c r="B331" s="35" t="s">
        <v>158</v>
      </c>
      <c r="C331" s="37" t="s">
        <v>239</v>
      </c>
      <c r="D331" s="35" t="s">
        <v>216</v>
      </c>
      <c r="E331" s="75">
        <v>35640</v>
      </c>
      <c r="F331" s="76">
        <v>555</v>
      </c>
      <c r="G331" s="37"/>
      <c r="H331" s="37"/>
      <c r="I331" s="37">
        <f t="shared" si="769"/>
        <v>555</v>
      </c>
      <c r="J331" s="35">
        <v>10</v>
      </c>
      <c r="K331" s="35">
        <f t="shared" si="770"/>
        <v>3650</v>
      </c>
      <c r="L331" s="38">
        <f t="shared" si="762"/>
        <v>6090</v>
      </c>
      <c r="M331" s="38">
        <f t="shared" si="771"/>
        <v>0</v>
      </c>
      <c r="N331" s="35">
        <f t="shared" si="764"/>
        <v>365</v>
      </c>
      <c r="O331" s="39">
        <v>0.05</v>
      </c>
      <c r="P331" s="40">
        <f t="shared" si="772"/>
        <v>27.75</v>
      </c>
      <c r="Q331" s="41">
        <f t="shared" si="773"/>
        <v>0</v>
      </c>
      <c r="R331" s="37">
        <v>535.02068642752579</v>
      </c>
      <c r="S331" s="37">
        <f t="shared" si="774"/>
        <v>19.979313572474211</v>
      </c>
      <c r="T331" s="38">
        <f t="shared" si="776"/>
        <v>19.979313572474211</v>
      </c>
      <c r="U331" s="38">
        <f t="shared" si="775"/>
        <v>0</v>
      </c>
      <c r="V331" s="41">
        <v>0.18099999999999999</v>
      </c>
    </row>
    <row r="332" spans="1:22" x14ac:dyDescent="0.25">
      <c r="A332" s="32" t="s">
        <v>223</v>
      </c>
      <c r="B332" s="35" t="s">
        <v>158</v>
      </c>
      <c r="C332" s="37" t="s">
        <v>239</v>
      </c>
      <c r="D332" s="35" t="s">
        <v>216</v>
      </c>
      <c r="E332" s="75">
        <v>35640</v>
      </c>
      <c r="F332" s="76">
        <v>26</v>
      </c>
      <c r="G332" s="37"/>
      <c r="H332" s="37"/>
      <c r="I332" s="37">
        <f t="shared" si="769"/>
        <v>26</v>
      </c>
      <c r="J332" s="35">
        <v>10</v>
      </c>
      <c r="K332" s="35">
        <f t="shared" si="770"/>
        <v>3650</v>
      </c>
      <c r="L332" s="38">
        <f t="shared" si="762"/>
        <v>6090</v>
      </c>
      <c r="M332" s="38">
        <f t="shared" si="771"/>
        <v>0</v>
      </c>
      <c r="N332" s="35">
        <f t="shared" si="764"/>
        <v>365</v>
      </c>
      <c r="O332" s="39">
        <v>0.05</v>
      </c>
      <c r="P332" s="40">
        <f t="shared" si="772"/>
        <v>1.3</v>
      </c>
      <c r="Q332" s="41">
        <f t="shared" si="773"/>
        <v>0</v>
      </c>
      <c r="R332" s="37">
        <v>26</v>
      </c>
      <c r="S332" s="37">
        <f t="shared" si="774"/>
        <v>0</v>
      </c>
      <c r="T332" s="38">
        <f t="shared" si="776"/>
        <v>0</v>
      </c>
      <c r="U332" s="38">
        <f t="shared" si="775"/>
        <v>0</v>
      </c>
      <c r="V332" s="41">
        <v>0.18099999999999999</v>
      </c>
    </row>
    <row r="333" spans="1:22" x14ac:dyDescent="0.25">
      <c r="A333" s="32" t="s">
        <v>223</v>
      </c>
      <c r="B333" s="35" t="s">
        <v>158</v>
      </c>
      <c r="C333" s="37" t="s">
        <v>239</v>
      </c>
      <c r="D333" s="35" t="s">
        <v>216</v>
      </c>
      <c r="E333" s="75">
        <v>35640</v>
      </c>
      <c r="F333" s="76">
        <v>24</v>
      </c>
      <c r="G333" s="37"/>
      <c r="H333" s="37"/>
      <c r="I333" s="37">
        <f t="shared" si="769"/>
        <v>24</v>
      </c>
      <c r="J333" s="35">
        <v>10</v>
      </c>
      <c r="K333" s="35">
        <f t="shared" si="770"/>
        <v>3650</v>
      </c>
      <c r="L333" s="38">
        <f t="shared" si="762"/>
        <v>6090</v>
      </c>
      <c r="M333" s="38">
        <f t="shared" si="771"/>
        <v>0</v>
      </c>
      <c r="N333" s="35">
        <f t="shared" si="764"/>
        <v>365</v>
      </c>
      <c r="O333" s="39">
        <v>0.05</v>
      </c>
      <c r="P333" s="40">
        <f t="shared" si="772"/>
        <v>1.2000000000000002</v>
      </c>
      <c r="Q333" s="41">
        <f t="shared" si="773"/>
        <v>0</v>
      </c>
      <c r="R333" s="37">
        <v>24</v>
      </c>
      <c r="S333" s="37">
        <f t="shared" si="774"/>
        <v>0</v>
      </c>
      <c r="T333" s="38">
        <f t="shared" si="776"/>
        <v>0</v>
      </c>
      <c r="U333" s="38">
        <f t="shared" si="775"/>
        <v>0</v>
      </c>
      <c r="V333" s="41">
        <v>0.18099999999999999</v>
      </c>
    </row>
    <row r="334" spans="1:22" x14ac:dyDescent="0.25">
      <c r="A334" s="32" t="s">
        <v>223</v>
      </c>
      <c r="B334" s="35" t="s">
        <v>158</v>
      </c>
      <c r="C334" s="37" t="s">
        <v>239</v>
      </c>
      <c r="D334" s="35" t="s">
        <v>216</v>
      </c>
      <c r="E334" s="75">
        <v>35642</v>
      </c>
      <c r="F334" s="76">
        <v>4509</v>
      </c>
      <c r="G334" s="37"/>
      <c r="H334" s="37"/>
      <c r="I334" s="37">
        <f t="shared" si="769"/>
        <v>4509</v>
      </c>
      <c r="J334" s="35">
        <v>10</v>
      </c>
      <c r="K334" s="35">
        <f t="shared" si="770"/>
        <v>3650</v>
      </c>
      <c r="L334" s="38">
        <f t="shared" si="762"/>
        <v>6088</v>
      </c>
      <c r="M334" s="38">
        <f t="shared" si="771"/>
        <v>0</v>
      </c>
      <c r="N334" s="35">
        <f t="shared" si="764"/>
        <v>365</v>
      </c>
      <c r="O334" s="39">
        <v>0.05</v>
      </c>
      <c r="P334" s="40">
        <f t="shared" si="772"/>
        <v>225.45000000000002</v>
      </c>
      <c r="Q334" s="41">
        <f t="shared" si="773"/>
        <v>0</v>
      </c>
      <c r="R334" s="37">
        <v>4509</v>
      </c>
      <c r="S334" s="37">
        <f t="shared" si="774"/>
        <v>0</v>
      </c>
      <c r="T334" s="38">
        <f t="shared" si="776"/>
        <v>0</v>
      </c>
      <c r="U334" s="38">
        <f t="shared" si="775"/>
        <v>0</v>
      </c>
      <c r="V334" s="41">
        <v>0.18099999999999999</v>
      </c>
    </row>
    <row r="335" spans="1:22" x14ac:dyDescent="0.25">
      <c r="A335" s="32" t="s">
        <v>223</v>
      </c>
      <c r="B335" s="35" t="s">
        <v>158</v>
      </c>
      <c r="C335" s="37" t="s">
        <v>239</v>
      </c>
      <c r="D335" s="35" t="s">
        <v>216</v>
      </c>
      <c r="E335" s="75">
        <v>35644</v>
      </c>
      <c r="F335" s="76">
        <v>4150</v>
      </c>
      <c r="G335" s="37"/>
      <c r="H335" s="37"/>
      <c r="I335" s="37">
        <f t="shared" si="769"/>
        <v>4150</v>
      </c>
      <c r="J335" s="35">
        <v>10</v>
      </c>
      <c r="K335" s="35">
        <f t="shared" si="770"/>
        <v>3650</v>
      </c>
      <c r="L335" s="38">
        <f t="shared" si="762"/>
        <v>6086</v>
      </c>
      <c r="M335" s="38">
        <f t="shared" si="771"/>
        <v>0</v>
      </c>
      <c r="N335" s="35">
        <f t="shared" si="764"/>
        <v>365</v>
      </c>
      <c r="O335" s="39">
        <v>0.05</v>
      </c>
      <c r="P335" s="40">
        <f t="shared" si="772"/>
        <v>207.5</v>
      </c>
      <c r="Q335" s="41">
        <f t="shared" si="773"/>
        <v>0</v>
      </c>
      <c r="R335" s="37">
        <v>4150</v>
      </c>
      <c r="S335" s="37">
        <f t="shared" si="774"/>
        <v>0</v>
      </c>
      <c r="T335" s="38">
        <f t="shared" si="776"/>
        <v>0</v>
      </c>
      <c r="U335" s="38">
        <f t="shared" si="775"/>
        <v>0</v>
      </c>
      <c r="V335" s="41">
        <v>0.18099999999999999</v>
      </c>
    </row>
    <row r="336" spans="1:22" x14ac:dyDescent="0.25">
      <c r="A336" s="32" t="s">
        <v>223</v>
      </c>
      <c r="B336" s="35" t="s">
        <v>158</v>
      </c>
      <c r="C336" s="37" t="s">
        <v>239</v>
      </c>
      <c r="D336" s="35" t="s">
        <v>216</v>
      </c>
      <c r="E336" s="75">
        <v>35644</v>
      </c>
      <c r="F336" s="76">
        <v>1000</v>
      </c>
      <c r="G336" s="37"/>
      <c r="H336" s="37"/>
      <c r="I336" s="37">
        <f t="shared" si="769"/>
        <v>1000</v>
      </c>
      <c r="J336" s="35">
        <v>10</v>
      </c>
      <c r="K336" s="35">
        <f t="shared" si="770"/>
        <v>3650</v>
      </c>
      <c r="L336" s="38">
        <f t="shared" si="762"/>
        <v>6086</v>
      </c>
      <c r="M336" s="38">
        <f t="shared" si="771"/>
        <v>0</v>
      </c>
      <c r="N336" s="35">
        <f t="shared" si="764"/>
        <v>365</v>
      </c>
      <c r="O336" s="39">
        <v>0.05</v>
      </c>
      <c r="P336" s="40">
        <f t="shared" si="772"/>
        <v>50</v>
      </c>
      <c r="Q336" s="41">
        <f t="shared" si="773"/>
        <v>0</v>
      </c>
      <c r="R336" s="37">
        <v>963.91995597632604</v>
      </c>
      <c r="S336" s="37">
        <f t="shared" si="774"/>
        <v>36.080044023673963</v>
      </c>
      <c r="T336" s="38">
        <f t="shared" si="776"/>
        <v>36.080044023673963</v>
      </c>
      <c r="U336" s="38">
        <f t="shared" si="775"/>
        <v>0</v>
      </c>
      <c r="V336" s="41">
        <v>0.18099999999999999</v>
      </c>
    </row>
    <row r="337" spans="1:22" x14ac:dyDescent="0.25">
      <c r="A337" s="32" t="s">
        <v>223</v>
      </c>
      <c r="B337" s="35" t="s">
        <v>158</v>
      </c>
      <c r="C337" s="37" t="s">
        <v>239</v>
      </c>
      <c r="D337" s="35" t="s">
        <v>216</v>
      </c>
      <c r="E337" s="75">
        <v>35654</v>
      </c>
      <c r="F337" s="76">
        <v>449</v>
      </c>
      <c r="G337" s="37"/>
      <c r="H337" s="37"/>
      <c r="I337" s="37">
        <f t="shared" si="769"/>
        <v>449</v>
      </c>
      <c r="J337" s="35">
        <v>10</v>
      </c>
      <c r="K337" s="35">
        <f t="shared" si="770"/>
        <v>3650</v>
      </c>
      <c r="L337" s="38">
        <f t="shared" si="762"/>
        <v>6076</v>
      </c>
      <c r="M337" s="38">
        <f t="shared" si="771"/>
        <v>0</v>
      </c>
      <c r="N337" s="35">
        <f t="shared" si="764"/>
        <v>365</v>
      </c>
      <c r="O337" s="39">
        <v>0.05</v>
      </c>
      <c r="P337" s="40">
        <f t="shared" si="772"/>
        <v>22.450000000000003</v>
      </c>
      <c r="Q337" s="41">
        <f t="shared" si="773"/>
        <v>0</v>
      </c>
      <c r="R337" s="37">
        <v>449</v>
      </c>
      <c r="S337" s="37">
        <f t="shared" si="774"/>
        <v>0</v>
      </c>
      <c r="T337" s="38">
        <f t="shared" si="776"/>
        <v>0</v>
      </c>
      <c r="U337" s="38">
        <f t="shared" si="775"/>
        <v>0</v>
      </c>
      <c r="V337" s="41">
        <v>0.18099999999999999</v>
      </c>
    </row>
    <row r="338" spans="1:22" x14ac:dyDescent="0.25">
      <c r="A338" s="32" t="s">
        <v>223</v>
      </c>
      <c r="B338" s="35" t="s">
        <v>158</v>
      </c>
      <c r="C338" s="37" t="s">
        <v>239</v>
      </c>
      <c r="D338" s="35" t="s">
        <v>216</v>
      </c>
      <c r="E338" s="75">
        <v>35664</v>
      </c>
      <c r="F338" s="76">
        <v>1055</v>
      </c>
      <c r="G338" s="37"/>
      <c r="H338" s="37"/>
      <c r="I338" s="37">
        <f t="shared" si="769"/>
        <v>1055</v>
      </c>
      <c r="J338" s="35">
        <v>10</v>
      </c>
      <c r="K338" s="35">
        <f t="shared" si="770"/>
        <v>3650</v>
      </c>
      <c r="L338" s="38">
        <f t="shared" si="762"/>
        <v>6066</v>
      </c>
      <c r="M338" s="38">
        <f t="shared" si="771"/>
        <v>0</v>
      </c>
      <c r="N338" s="35">
        <f t="shared" si="764"/>
        <v>365</v>
      </c>
      <c r="O338" s="39">
        <v>0.05</v>
      </c>
      <c r="P338" s="40">
        <f t="shared" si="772"/>
        <v>52.75</v>
      </c>
      <c r="Q338" s="41">
        <f t="shared" si="773"/>
        <v>0</v>
      </c>
      <c r="R338" s="37">
        <v>1016.5067971766335</v>
      </c>
      <c r="S338" s="37">
        <f t="shared" si="774"/>
        <v>38.49320282336646</v>
      </c>
      <c r="T338" s="38">
        <f t="shared" si="776"/>
        <v>38.49320282336646</v>
      </c>
      <c r="U338" s="38">
        <f t="shared" si="775"/>
        <v>0</v>
      </c>
      <c r="V338" s="41">
        <v>0.18099999999999999</v>
      </c>
    </row>
    <row r="339" spans="1:22" x14ac:dyDescent="0.25">
      <c r="A339" s="32" t="s">
        <v>223</v>
      </c>
      <c r="B339" s="35" t="s">
        <v>158</v>
      </c>
      <c r="C339" s="37" t="s">
        <v>239</v>
      </c>
      <c r="D339" s="35" t="s">
        <v>216</v>
      </c>
      <c r="E339" s="75">
        <v>35668</v>
      </c>
      <c r="F339" s="76">
        <v>50</v>
      </c>
      <c r="G339" s="37"/>
      <c r="H339" s="37"/>
      <c r="I339" s="37">
        <f t="shared" si="769"/>
        <v>50</v>
      </c>
      <c r="J339" s="35">
        <v>10</v>
      </c>
      <c r="K339" s="35">
        <f t="shared" si="770"/>
        <v>3650</v>
      </c>
      <c r="L339" s="38">
        <f t="shared" ref="L339:L359" si="777">IF(E339&lt;W$2,(W$2-E339),IF(E339&gt;=W$2,(X$2-E339)))</f>
        <v>6062</v>
      </c>
      <c r="M339" s="38">
        <f t="shared" si="771"/>
        <v>0</v>
      </c>
      <c r="N339" s="35">
        <f t="shared" ref="N339:N359" si="778">IF(E339&gt;=W$2,X$2-E339,X$2-W$2)+1</f>
        <v>365</v>
      </c>
      <c r="O339" s="39">
        <v>0.05</v>
      </c>
      <c r="P339" s="40">
        <f t="shared" si="772"/>
        <v>2.5</v>
      </c>
      <c r="Q339" s="41">
        <f t="shared" si="773"/>
        <v>0</v>
      </c>
      <c r="R339" s="37">
        <v>50</v>
      </c>
      <c r="S339" s="37">
        <f t="shared" si="774"/>
        <v>0</v>
      </c>
      <c r="T339" s="38">
        <f t="shared" si="776"/>
        <v>0</v>
      </c>
      <c r="U339" s="38">
        <f t="shared" si="775"/>
        <v>0</v>
      </c>
      <c r="V339" s="41">
        <v>0.18099999999999999</v>
      </c>
    </row>
    <row r="340" spans="1:22" x14ac:dyDescent="0.25">
      <c r="A340" s="32" t="s">
        <v>223</v>
      </c>
      <c r="B340" s="35" t="s">
        <v>158</v>
      </c>
      <c r="C340" s="37" t="s">
        <v>239</v>
      </c>
      <c r="D340" s="35" t="s">
        <v>216</v>
      </c>
      <c r="E340" s="75">
        <v>35670</v>
      </c>
      <c r="F340" s="76">
        <v>2000</v>
      </c>
      <c r="G340" s="37"/>
      <c r="H340" s="37"/>
      <c r="I340" s="37">
        <f t="shared" si="769"/>
        <v>2000</v>
      </c>
      <c r="J340" s="35">
        <v>10</v>
      </c>
      <c r="K340" s="35">
        <f t="shared" si="770"/>
        <v>3650</v>
      </c>
      <c r="L340" s="38">
        <f t="shared" si="777"/>
        <v>6060</v>
      </c>
      <c r="M340" s="38">
        <f t="shared" si="771"/>
        <v>0</v>
      </c>
      <c r="N340" s="35">
        <f t="shared" si="778"/>
        <v>365</v>
      </c>
      <c r="O340" s="39">
        <v>0.05</v>
      </c>
      <c r="P340" s="40">
        <f t="shared" si="772"/>
        <v>100</v>
      </c>
      <c r="Q340" s="41">
        <f t="shared" si="773"/>
        <v>0</v>
      </c>
      <c r="R340" s="37">
        <v>1926.7832611623055</v>
      </c>
      <c r="S340" s="37">
        <f t="shared" si="774"/>
        <v>73.216738837694493</v>
      </c>
      <c r="T340" s="38">
        <f t="shared" si="776"/>
        <v>73.216738837694493</v>
      </c>
      <c r="U340" s="38">
        <f t="shared" si="775"/>
        <v>0</v>
      </c>
      <c r="V340" s="41">
        <v>0.18099999999999999</v>
      </c>
    </row>
    <row r="341" spans="1:22" x14ac:dyDescent="0.25">
      <c r="A341" s="32" t="s">
        <v>223</v>
      </c>
      <c r="B341" s="35" t="s">
        <v>158</v>
      </c>
      <c r="C341" s="37" t="s">
        <v>239</v>
      </c>
      <c r="D341" s="35" t="s">
        <v>216</v>
      </c>
      <c r="E341" s="75">
        <v>35670</v>
      </c>
      <c r="F341" s="76">
        <v>15033</v>
      </c>
      <c r="G341" s="37"/>
      <c r="H341" s="37"/>
      <c r="I341" s="37">
        <f t="shared" si="769"/>
        <v>15033</v>
      </c>
      <c r="J341" s="35">
        <v>10</v>
      </c>
      <c r="K341" s="35">
        <f t="shared" si="770"/>
        <v>3650</v>
      </c>
      <c r="L341" s="38">
        <f t="shared" si="777"/>
        <v>6060</v>
      </c>
      <c r="M341" s="38">
        <f t="shared" si="771"/>
        <v>0</v>
      </c>
      <c r="N341" s="35">
        <f t="shared" si="778"/>
        <v>365</v>
      </c>
      <c r="O341" s="39">
        <v>0.05</v>
      </c>
      <c r="P341" s="40">
        <f t="shared" si="772"/>
        <v>751.65000000000009</v>
      </c>
      <c r="Q341" s="41">
        <f t="shared" si="773"/>
        <v>0</v>
      </c>
      <c r="R341" s="37">
        <v>14482.666382526468</v>
      </c>
      <c r="S341" s="37">
        <f t="shared" si="774"/>
        <v>550.33361747353229</v>
      </c>
      <c r="T341" s="38">
        <f t="shared" si="776"/>
        <v>550.33361747353229</v>
      </c>
      <c r="U341" s="38">
        <f t="shared" si="775"/>
        <v>0</v>
      </c>
      <c r="V341" s="41">
        <v>0.18099999999999999</v>
      </c>
    </row>
    <row r="342" spans="1:22" x14ac:dyDescent="0.25">
      <c r="A342" s="32" t="s">
        <v>223</v>
      </c>
      <c r="B342" s="35" t="s">
        <v>158</v>
      </c>
      <c r="C342" s="37" t="s">
        <v>239</v>
      </c>
      <c r="D342" s="35" t="s">
        <v>216</v>
      </c>
      <c r="E342" s="75">
        <v>35670</v>
      </c>
      <c r="F342" s="76">
        <v>108238.8</v>
      </c>
      <c r="G342" s="37"/>
      <c r="H342" s="37"/>
      <c r="I342" s="37">
        <f t="shared" si="769"/>
        <v>108238.8</v>
      </c>
      <c r="J342" s="35">
        <v>10</v>
      </c>
      <c r="K342" s="35">
        <f t="shared" si="770"/>
        <v>3650</v>
      </c>
      <c r="L342" s="38">
        <f t="shared" si="777"/>
        <v>6060</v>
      </c>
      <c r="M342" s="38">
        <f t="shared" si="771"/>
        <v>0</v>
      </c>
      <c r="N342" s="35">
        <f t="shared" si="778"/>
        <v>365</v>
      </c>
      <c r="O342" s="39">
        <v>0.05</v>
      </c>
      <c r="P342" s="40">
        <f t="shared" si="772"/>
        <v>5411.9400000000005</v>
      </c>
      <c r="Q342" s="41">
        <f t="shared" si="773"/>
        <v>0</v>
      </c>
      <c r="R342" s="37">
        <v>104276.35402414728</v>
      </c>
      <c r="S342" s="37">
        <f t="shared" si="774"/>
        <v>3962.4459758527228</v>
      </c>
      <c r="T342" s="38">
        <f t="shared" si="776"/>
        <v>3962.4459758527228</v>
      </c>
      <c r="U342" s="38">
        <f t="shared" si="775"/>
        <v>0</v>
      </c>
      <c r="V342" s="41">
        <v>0.18099999999999999</v>
      </c>
    </row>
    <row r="343" spans="1:22" x14ac:dyDescent="0.25">
      <c r="A343" s="32" t="s">
        <v>223</v>
      </c>
      <c r="B343" s="35" t="s">
        <v>158</v>
      </c>
      <c r="C343" s="37" t="s">
        <v>239</v>
      </c>
      <c r="D343" s="35" t="s">
        <v>216</v>
      </c>
      <c r="E343" s="75">
        <v>35670</v>
      </c>
      <c r="F343" s="76">
        <v>21000</v>
      </c>
      <c r="G343" s="37"/>
      <c r="H343" s="37"/>
      <c r="I343" s="37">
        <f t="shared" si="769"/>
        <v>21000</v>
      </c>
      <c r="J343" s="35">
        <v>10</v>
      </c>
      <c r="K343" s="35">
        <f t="shared" si="770"/>
        <v>3650</v>
      </c>
      <c r="L343" s="38">
        <f t="shared" si="777"/>
        <v>6060</v>
      </c>
      <c r="M343" s="38">
        <f t="shared" si="771"/>
        <v>0</v>
      </c>
      <c r="N343" s="35">
        <f t="shared" si="778"/>
        <v>365</v>
      </c>
      <c r="O343" s="39">
        <v>0.05</v>
      </c>
      <c r="P343" s="40">
        <f t="shared" si="772"/>
        <v>1050</v>
      </c>
      <c r="Q343" s="41">
        <f t="shared" si="773"/>
        <v>0</v>
      </c>
      <c r="R343" s="37">
        <v>20231.224242204207</v>
      </c>
      <c r="S343" s="37">
        <f t="shared" si="774"/>
        <v>768.77575779579274</v>
      </c>
      <c r="T343" s="38">
        <f t="shared" si="776"/>
        <v>768.77575779579274</v>
      </c>
      <c r="U343" s="38">
        <f t="shared" si="775"/>
        <v>0</v>
      </c>
      <c r="V343" s="41">
        <v>0.18099999999999999</v>
      </c>
    </row>
    <row r="344" spans="1:22" x14ac:dyDescent="0.25">
      <c r="A344" s="32" t="s">
        <v>223</v>
      </c>
      <c r="B344" s="35" t="s">
        <v>158</v>
      </c>
      <c r="C344" s="37" t="s">
        <v>239</v>
      </c>
      <c r="D344" s="35" t="s">
        <v>216</v>
      </c>
      <c r="E344" s="75">
        <v>35689</v>
      </c>
      <c r="F344" s="76">
        <v>619</v>
      </c>
      <c r="G344" s="37"/>
      <c r="H344" s="37"/>
      <c r="I344" s="37">
        <f t="shared" si="769"/>
        <v>619</v>
      </c>
      <c r="J344" s="35">
        <v>10</v>
      </c>
      <c r="K344" s="35">
        <f t="shared" si="770"/>
        <v>3650</v>
      </c>
      <c r="L344" s="38">
        <f t="shared" si="777"/>
        <v>6041</v>
      </c>
      <c r="M344" s="38">
        <f t="shared" si="771"/>
        <v>0</v>
      </c>
      <c r="N344" s="35">
        <f t="shared" si="778"/>
        <v>365</v>
      </c>
      <c r="O344" s="39">
        <v>0.05</v>
      </c>
      <c r="P344" s="40">
        <f t="shared" si="772"/>
        <v>30.950000000000003</v>
      </c>
      <c r="Q344" s="41">
        <f t="shared" si="773"/>
        <v>0</v>
      </c>
      <c r="R344" s="37">
        <v>619</v>
      </c>
      <c r="S344" s="37">
        <f t="shared" si="774"/>
        <v>0</v>
      </c>
      <c r="T344" s="38">
        <f t="shared" si="776"/>
        <v>0</v>
      </c>
      <c r="U344" s="38">
        <f t="shared" si="775"/>
        <v>0</v>
      </c>
      <c r="V344" s="41">
        <v>0.18099999999999999</v>
      </c>
    </row>
    <row r="345" spans="1:22" x14ac:dyDescent="0.25">
      <c r="A345" s="32" t="s">
        <v>223</v>
      </c>
      <c r="B345" s="35" t="s">
        <v>158</v>
      </c>
      <c r="C345" s="37" t="s">
        <v>239</v>
      </c>
      <c r="D345" s="35" t="s">
        <v>216</v>
      </c>
      <c r="E345" s="75">
        <v>35689</v>
      </c>
      <c r="F345" s="76">
        <v>5000</v>
      </c>
      <c r="G345" s="37"/>
      <c r="H345" s="37"/>
      <c r="I345" s="37">
        <f t="shared" si="769"/>
        <v>5000</v>
      </c>
      <c r="J345" s="35">
        <v>10</v>
      </c>
      <c r="K345" s="35">
        <f t="shared" si="770"/>
        <v>3650</v>
      </c>
      <c r="L345" s="38">
        <f t="shared" si="777"/>
        <v>6041</v>
      </c>
      <c r="M345" s="38">
        <f t="shared" si="771"/>
        <v>0</v>
      </c>
      <c r="N345" s="35">
        <f t="shared" si="778"/>
        <v>365</v>
      </c>
      <c r="O345" s="39">
        <v>0.05</v>
      </c>
      <c r="P345" s="40">
        <f t="shared" si="772"/>
        <v>250</v>
      </c>
      <c r="Q345" s="41">
        <f t="shared" si="773"/>
        <v>0</v>
      </c>
      <c r="R345" s="37">
        <v>4815.0277331926291</v>
      </c>
      <c r="S345" s="37">
        <f t="shared" si="774"/>
        <v>184.97226680737094</v>
      </c>
      <c r="T345" s="38">
        <f t="shared" si="776"/>
        <v>184.97226680737094</v>
      </c>
      <c r="U345" s="38">
        <f t="shared" si="775"/>
        <v>0</v>
      </c>
      <c r="V345" s="41">
        <v>0.18099999999999999</v>
      </c>
    </row>
    <row r="346" spans="1:22" x14ac:dyDescent="0.25">
      <c r="A346" s="32" t="s">
        <v>223</v>
      </c>
      <c r="B346" s="35" t="s">
        <v>158</v>
      </c>
      <c r="C346" s="37" t="s">
        <v>239</v>
      </c>
      <c r="D346" s="35" t="s">
        <v>216</v>
      </c>
      <c r="E346" s="75">
        <v>35689</v>
      </c>
      <c r="F346" s="76">
        <v>17000</v>
      </c>
      <c r="G346" s="37"/>
      <c r="H346" s="37"/>
      <c r="I346" s="37">
        <f t="shared" si="769"/>
        <v>17000</v>
      </c>
      <c r="J346" s="35">
        <v>10</v>
      </c>
      <c r="K346" s="35">
        <f t="shared" si="770"/>
        <v>3650</v>
      </c>
      <c r="L346" s="38">
        <f t="shared" si="777"/>
        <v>6041</v>
      </c>
      <c r="M346" s="38">
        <f t="shared" si="771"/>
        <v>0</v>
      </c>
      <c r="N346" s="35">
        <f t="shared" si="778"/>
        <v>365</v>
      </c>
      <c r="O346" s="39">
        <v>0.05</v>
      </c>
      <c r="P346" s="40">
        <f t="shared" si="772"/>
        <v>850</v>
      </c>
      <c r="Q346" s="41">
        <f t="shared" si="773"/>
        <v>0</v>
      </c>
      <c r="R346" s="37">
        <v>16371.094292854947</v>
      </c>
      <c r="S346" s="37">
        <f t="shared" si="774"/>
        <v>628.90570714505338</v>
      </c>
      <c r="T346" s="38">
        <f t="shared" si="776"/>
        <v>628.90570714505338</v>
      </c>
      <c r="U346" s="38">
        <f t="shared" si="775"/>
        <v>0</v>
      </c>
      <c r="V346" s="41">
        <v>0.18099999999999999</v>
      </c>
    </row>
    <row r="347" spans="1:22" x14ac:dyDescent="0.25">
      <c r="A347" s="32" t="s">
        <v>223</v>
      </c>
      <c r="B347" s="35" t="s">
        <v>158</v>
      </c>
      <c r="C347" s="37" t="s">
        <v>239</v>
      </c>
      <c r="D347" s="35" t="s">
        <v>216</v>
      </c>
      <c r="E347" s="75">
        <v>35692</v>
      </c>
      <c r="F347" s="76">
        <v>2935</v>
      </c>
      <c r="G347" s="37"/>
      <c r="H347" s="37"/>
      <c r="I347" s="37">
        <f t="shared" si="769"/>
        <v>2935</v>
      </c>
      <c r="J347" s="35">
        <v>10</v>
      </c>
      <c r="K347" s="35">
        <f t="shared" si="770"/>
        <v>3650</v>
      </c>
      <c r="L347" s="38">
        <f t="shared" si="777"/>
        <v>6038</v>
      </c>
      <c r="M347" s="38">
        <f t="shared" si="771"/>
        <v>0</v>
      </c>
      <c r="N347" s="35">
        <f t="shared" si="778"/>
        <v>365</v>
      </c>
      <c r="O347" s="39">
        <v>0.05</v>
      </c>
      <c r="P347" s="40">
        <f t="shared" si="772"/>
        <v>146.75</v>
      </c>
      <c r="Q347" s="41">
        <f t="shared" si="773"/>
        <v>0</v>
      </c>
      <c r="R347" s="37">
        <v>2935</v>
      </c>
      <c r="S347" s="37">
        <f t="shared" si="774"/>
        <v>0</v>
      </c>
      <c r="T347" s="38">
        <f t="shared" si="776"/>
        <v>0</v>
      </c>
      <c r="U347" s="38">
        <f t="shared" si="775"/>
        <v>0</v>
      </c>
      <c r="V347" s="41">
        <v>0.18099999999999999</v>
      </c>
    </row>
    <row r="348" spans="1:22" x14ac:dyDescent="0.25">
      <c r="A348" s="32" t="s">
        <v>223</v>
      </c>
      <c r="B348" s="35" t="s">
        <v>158</v>
      </c>
      <c r="C348" s="37" t="s">
        <v>239</v>
      </c>
      <c r="D348" s="35" t="s">
        <v>216</v>
      </c>
      <c r="E348" s="75">
        <v>35692</v>
      </c>
      <c r="F348" s="76">
        <v>1060</v>
      </c>
      <c r="G348" s="37"/>
      <c r="H348" s="37"/>
      <c r="I348" s="37">
        <f t="shared" si="769"/>
        <v>1060</v>
      </c>
      <c r="J348" s="35">
        <v>10</v>
      </c>
      <c r="K348" s="35">
        <f t="shared" si="770"/>
        <v>3650</v>
      </c>
      <c r="L348" s="38">
        <f t="shared" si="777"/>
        <v>6038</v>
      </c>
      <c r="M348" s="38">
        <f t="shared" si="771"/>
        <v>0</v>
      </c>
      <c r="N348" s="35">
        <f t="shared" si="778"/>
        <v>365</v>
      </c>
      <c r="O348" s="39">
        <v>0.05</v>
      </c>
      <c r="P348" s="40">
        <f t="shared" si="772"/>
        <v>53</v>
      </c>
      <c r="Q348" s="41">
        <f t="shared" si="773"/>
        <v>0</v>
      </c>
      <c r="R348" s="37">
        <v>1020.7212611769666</v>
      </c>
      <c r="S348" s="37">
        <f t="shared" si="774"/>
        <v>39.27873882303345</v>
      </c>
      <c r="T348" s="38">
        <f t="shared" si="776"/>
        <v>39.27873882303345</v>
      </c>
      <c r="U348" s="38">
        <f t="shared" si="775"/>
        <v>0</v>
      </c>
      <c r="V348" s="41">
        <v>0.18099999999999999</v>
      </c>
    </row>
    <row r="349" spans="1:22" x14ac:dyDescent="0.25">
      <c r="A349" s="32" t="s">
        <v>223</v>
      </c>
      <c r="B349" s="35" t="s">
        <v>158</v>
      </c>
      <c r="C349" s="37" t="s">
        <v>239</v>
      </c>
      <c r="D349" s="35" t="s">
        <v>216</v>
      </c>
      <c r="E349" s="75">
        <v>35700</v>
      </c>
      <c r="F349" s="76">
        <v>15000</v>
      </c>
      <c r="G349" s="37"/>
      <c r="H349" s="37"/>
      <c r="I349" s="37">
        <f t="shared" si="769"/>
        <v>15000</v>
      </c>
      <c r="J349" s="35">
        <v>10</v>
      </c>
      <c r="K349" s="35">
        <f t="shared" si="770"/>
        <v>3650</v>
      </c>
      <c r="L349" s="38">
        <f t="shared" si="777"/>
        <v>6030</v>
      </c>
      <c r="M349" s="38">
        <f t="shared" si="771"/>
        <v>0</v>
      </c>
      <c r="N349" s="35">
        <f t="shared" si="778"/>
        <v>365</v>
      </c>
      <c r="O349" s="39">
        <v>0.05</v>
      </c>
      <c r="P349" s="40">
        <f t="shared" si="772"/>
        <v>750</v>
      </c>
      <c r="Q349" s="41">
        <f t="shared" si="773"/>
        <v>0</v>
      </c>
      <c r="R349" s="37">
        <v>14510.894640131668</v>
      </c>
      <c r="S349" s="37">
        <f t="shared" si="774"/>
        <v>489.10535986833202</v>
      </c>
      <c r="T349" s="38">
        <f t="shared" si="776"/>
        <v>489.10535986833202</v>
      </c>
      <c r="U349" s="38">
        <f t="shared" si="775"/>
        <v>0</v>
      </c>
      <c r="V349" s="41">
        <v>0.18099999999999999</v>
      </c>
    </row>
    <row r="350" spans="1:22" x14ac:dyDescent="0.25">
      <c r="A350" s="32" t="s">
        <v>223</v>
      </c>
      <c r="B350" s="35" t="s">
        <v>158</v>
      </c>
      <c r="C350" s="37" t="s">
        <v>239</v>
      </c>
      <c r="D350" s="35" t="s">
        <v>224</v>
      </c>
      <c r="E350" s="75">
        <v>36235</v>
      </c>
      <c r="F350" s="76">
        <v>6208</v>
      </c>
      <c r="G350" s="37"/>
      <c r="H350" s="37"/>
      <c r="I350" s="37">
        <f t="shared" si="769"/>
        <v>6208</v>
      </c>
      <c r="J350" s="35">
        <v>10</v>
      </c>
      <c r="K350" s="35">
        <f t="shared" ref="K350:K353" si="779">J350*365</f>
        <v>3650</v>
      </c>
      <c r="L350" s="38">
        <f t="shared" si="777"/>
        <v>5495</v>
      </c>
      <c r="M350" s="38">
        <f t="shared" ref="M350:M353" si="780">IF(L350&gt;=K350,0,K350-L350)</f>
        <v>0</v>
      </c>
      <c r="N350" s="35">
        <f t="shared" si="778"/>
        <v>365</v>
      </c>
      <c r="O350" s="39">
        <v>0.05</v>
      </c>
      <c r="P350" s="40">
        <f t="shared" ref="P350:P353" si="781">F350*O350</f>
        <v>310.40000000000003</v>
      </c>
      <c r="Q350" s="41">
        <f t="shared" ref="Q350:Q353" si="782">IF(F350=R350,0,IF(M350&lt;=0,0,(1-((P350)/S350)^(1/M350*N350))))</f>
        <v>0</v>
      </c>
      <c r="R350" s="37">
        <v>5899.7041184463005</v>
      </c>
      <c r="S350" s="37">
        <f t="shared" ref="S350:S353" si="783">I350-R350</f>
        <v>308.29588155369947</v>
      </c>
      <c r="T350" s="38">
        <f t="shared" si="776"/>
        <v>308.29588155369947</v>
      </c>
      <c r="U350" s="38">
        <f t="shared" ref="U350:U353" si="784">IF(T350=0,0,(S350-T350))</f>
        <v>0</v>
      </c>
      <c r="V350" s="41">
        <v>0.18099999999999999</v>
      </c>
    </row>
    <row r="351" spans="1:22" x14ac:dyDescent="0.25">
      <c r="A351" s="32" t="s">
        <v>223</v>
      </c>
      <c r="B351" s="35" t="s">
        <v>158</v>
      </c>
      <c r="C351" s="37" t="s">
        <v>239</v>
      </c>
      <c r="D351" s="35" t="s">
        <v>224</v>
      </c>
      <c r="E351" s="75">
        <v>36236</v>
      </c>
      <c r="F351" s="76">
        <v>4500</v>
      </c>
      <c r="G351" s="37"/>
      <c r="H351" s="37"/>
      <c r="I351" s="37">
        <f t="shared" si="769"/>
        <v>4500</v>
      </c>
      <c r="J351" s="35">
        <v>10</v>
      </c>
      <c r="K351" s="35">
        <f t="shared" si="779"/>
        <v>3650</v>
      </c>
      <c r="L351" s="38">
        <f t="shared" si="777"/>
        <v>5494</v>
      </c>
      <c r="M351" s="38">
        <f t="shared" si="780"/>
        <v>0</v>
      </c>
      <c r="N351" s="35">
        <f t="shared" si="778"/>
        <v>365</v>
      </c>
      <c r="O351" s="39">
        <v>0.05</v>
      </c>
      <c r="P351" s="40">
        <f t="shared" si="781"/>
        <v>225</v>
      </c>
      <c r="Q351" s="41">
        <f t="shared" si="782"/>
        <v>0</v>
      </c>
      <c r="R351" s="37">
        <v>4276.4135652324876</v>
      </c>
      <c r="S351" s="37">
        <f t="shared" si="783"/>
        <v>223.5864347675124</v>
      </c>
      <c r="T351" s="38">
        <f t="shared" si="776"/>
        <v>223.5864347675124</v>
      </c>
      <c r="U351" s="38">
        <f t="shared" si="784"/>
        <v>0</v>
      </c>
      <c r="V351" s="41">
        <v>0.18099999999999999</v>
      </c>
    </row>
    <row r="352" spans="1:22" x14ac:dyDescent="0.25">
      <c r="A352" s="32" t="s">
        <v>223</v>
      </c>
      <c r="B352" s="35" t="s">
        <v>158</v>
      </c>
      <c r="C352" s="37" t="s">
        <v>239</v>
      </c>
      <c r="D352" s="35" t="s">
        <v>224</v>
      </c>
      <c r="E352" s="75">
        <v>36236</v>
      </c>
      <c r="F352" s="76">
        <v>9927</v>
      </c>
      <c r="G352" s="37"/>
      <c r="H352" s="37"/>
      <c r="I352" s="37">
        <f t="shared" si="769"/>
        <v>9927</v>
      </c>
      <c r="J352" s="35">
        <v>10</v>
      </c>
      <c r="K352" s="35">
        <f t="shared" si="779"/>
        <v>3650</v>
      </c>
      <c r="L352" s="38">
        <f t="shared" si="777"/>
        <v>5494</v>
      </c>
      <c r="M352" s="38">
        <f t="shared" si="780"/>
        <v>0</v>
      </c>
      <c r="N352" s="35">
        <f t="shared" si="778"/>
        <v>365</v>
      </c>
      <c r="O352" s="39">
        <v>0.05</v>
      </c>
      <c r="P352" s="40">
        <f t="shared" si="781"/>
        <v>496.35</v>
      </c>
      <c r="Q352" s="41">
        <f t="shared" si="782"/>
        <v>0</v>
      </c>
      <c r="R352" s="37">
        <v>9433.7683249028687</v>
      </c>
      <c r="S352" s="37">
        <f t="shared" si="783"/>
        <v>493.2316750971313</v>
      </c>
      <c r="T352" s="38">
        <f t="shared" si="776"/>
        <v>493.2316750971313</v>
      </c>
      <c r="U352" s="38">
        <f t="shared" si="784"/>
        <v>0</v>
      </c>
      <c r="V352" s="41">
        <v>0.18099999999999999</v>
      </c>
    </row>
    <row r="353" spans="1:22" x14ac:dyDescent="0.25">
      <c r="A353" s="32" t="s">
        <v>223</v>
      </c>
      <c r="B353" s="35" t="s">
        <v>158</v>
      </c>
      <c r="C353" s="37" t="s">
        <v>239</v>
      </c>
      <c r="D353" s="35" t="s">
        <v>224</v>
      </c>
      <c r="E353" s="36">
        <v>36238</v>
      </c>
      <c r="F353" s="37">
        <v>1280</v>
      </c>
      <c r="G353" s="37"/>
      <c r="H353" s="37"/>
      <c r="I353" s="37">
        <f t="shared" si="769"/>
        <v>1280</v>
      </c>
      <c r="J353" s="35">
        <v>10</v>
      </c>
      <c r="K353" s="35">
        <f t="shared" si="779"/>
        <v>3650</v>
      </c>
      <c r="L353" s="38">
        <f t="shared" si="777"/>
        <v>5492</v>
      </c>
      <c r="M353" s="38">
        <f t="shared" si="780"/>
        <v>0</v>
      </c>
      <c r="N353" s="35">
        <f t="shared" si="778"/>
        <v>365</v>
      </c>
      <c r="O353" s="39">
        <v>0.05</v>
      </c>
      <c r="P353" s="40">
        <f t="shared" si="781"/>
        <v>64</v>
      </c>
      <c r="Q353" s="41">
        <f t="shared" si="782"/>
        <v>0</v>
      </c>
      <c r="R353" s="37">
        <v>1216.3403973408965</v>
      </c>
      <c r="S353" s="37">
        <f t="shared" si="783"/>
        <v>63.659602659103484</v>
      </c>
      <c r="T353" s="38">
        <f t="shared" si="776"/>
        <v>63.659602659103484</v>
      </c>
      <c r="U353" s="38">
        <f t="shared" si="784"/>
        <v>0</v>
      </c>
      <c r="V353" s="41">
        <v>0.18099999999999999</v>
      </c>
    </row>
    <row r="354" spans="1:22" x14ac:dyDescent="0.25">
      <c r="A354" s="32" t="s">
        <v>223</v>
      </c>
      <c r="B354" s="35" t="s">
        <v>158</v>
      </c>
      <c r="C354" s="37" t="s">
        <v>239</v>
      </c>
      <c r="D354" s="35" t="s">
        <v>225</v>
      </c>
      <c r="E354" s="36">
        <v>36476</v>
      </c>
      <c r="F354" s="37">
        <v>12000</v>
      </c>
      <c r="G354" s="37"/>
      <c r="H354" s="37"/>
      <c r="I354" s="37">
        <f t="shared" ref="I354" si="785">F354-H354</f>
        <v>12000</v>
      </c>
      <c r="J354" s="35">
        <v>10</v>
      </c>
      <c r="K354" s="35">
        <f t="shared" ref="K354" si="786">J354*365</f>
        <v>3650</v>
      </c>
      <c r="L354" s="38">
        <f t="shared" si="777"/>
        <v>5254</v>
      </c>
      <c r="M354" s="38">
        <f t="shared" ref="M354" si="787">IF(L354&gt;=K354,0,K354-L354)</f>
        <v>0</v>
      </c>
      <c r="N354" s="35">
        <f t="shared" si="778"/>
        <v>365</v>
      </c>
      <c r="O354" s="39">
        <v>0.05</v>
      </c>
      <c r="P354" s="40">
        <f t="shared" ref="P354" si="788">F354*O354</f>
        <v>600</v>
      </c>
      <c r="Q354" s="41">
        <f t="shared" ref="Q354" si="789">IF(F354=R354,0,IF(M354&lt;=0,0,(1-((P354)/S354)^(1/M354*N354))))</f>
        <v>0</v>
      </c>
      <c r="R354" s="37">
        <v>11266.846764146499</v>
      </c>
      <c r="S354" s="37">
        <f t="shared" ref="S354" si="790">I354-R354</f>
        <v>733.15323585350052</v>
      </c>
      <c r="T354" s="38">
        <f t="shared" si="776"/>
        <v>733.15323585350052</v>
      </c>
      <c r="U354" s="38">
        <f t="shared" ref="U354" si="791">IF(T354=0,0,(S354-T354))</f>
        <v>0</v>
      </c>
      <c r="V354" s="41">
        <v>0.18099999999999999</v>
      </c>
    </row>
    <row r="355" spans="1:22" x14ac:dyDescent="0.25">
      <c r="A355" s="32" t="s">
        <v>223</v>
      </c>
      <c r="B355" s="35" t="s">
        <v>158</v>
      </c>
      <c r="C355" s="37" t="s">
        <v>239</v>
      </c>
      <c r="D355" s="35" t="s">
        <v>225</v>
      </c>
      <c r="E355" s="36">
        <v>36514</v>
      </c>
      <c r="F355" s="37">
        <v>4548</v>
      </c>
      <c r="G355" s="37"/>
      <c r="H355" s="37"/>
      <c r="I355" s="37">
        <f t="shared" ref="I355" si="792">F355-H355</f>
        <v>4548</v>
      </c>
      <c r="J355" s="35">
        <v>10</v>
      </c>
      <c r="K355" s="35">
        <f t="shared" ref="K355" si="793">J355*365</f>
        <v>3650</v>
      </c>
      <c r="L355" s="38">
        <f t="shared" si="777"/>
        <v>5216</v>
      </c>
      <c r="M355" s="38">
        <f t="shared" ref="M355" si="794">IF(L355&gt;=K355,0,K355-L355)</f>
        <v>0</v>
      </c>
      <c r="N355" s="35">
        <f t="shared" si="778"/>
        <v>365</v>
      </c>
      <c r="O355" s="39">
        <v>0.05</v>
      </c>
      <c r="P355" s="40">
        <f t="shared" ref="P355" si="795">F355*O355</f>
        <v>227.4</v>
      </c>
      <c r="Q355" s="41">
        <f t="shared" ref="Q355" si="796">IF(F355=R355,0,IF(M355&lt;=0,0,(1-((P355)/S355)^(1/M355*N355))))</f>
        <v>0</v>
      </c>
      <c r="R355" s="37">
        <v>4548</v>
      </c>
      <c r="S355" s="37">
        <f t="shared" ref="S355" si="797">I355-R355</f>
        <v>0</v>
      </c>
      <c r="T355" s="38">
        <f t="shared" si="776"/>
        <v>0</v>
      </c>
      <c r="U355" s="38">
        <f t="shared" ref="U355" si="798">IF(T355=0,0,(S355-T355))</f>
        <v>0</v>
      </c>
      <c r="V355" s="41">
        <v>0.18099999999999999</v>
      </c>
    </row>
    <row r="356" spans="1:22" x14ac:dyDescent="0.25">
      <c r="A356" s="32" t="s">
        <v>223</v>
      </c>
      <c r="B356" s="35" t="s">
        <v>158</v>
      </c>
      <c r="C356" s="37" t="s">
        <v>239</v>
      </c>
      <c r="D356" s="35" t="s">
        <v>212</v>
      </c>
      <c r="E356" s="36">
        <v>37002</v>
      </c>
      <c r="F356" s="37">
        <v>5180</v>
      </c>
      <c r="G356" s="37"/>
      <c r="H356" s="37"/>
      <c r="I356" s="37">
        <f t="shared" ref="I356" si="799">F356-H356</f>
        <v>5180</v>
      </c>
      <c r="J356" s="35">
        <v>10</v>
      </c>
      <c r="K356" s="35">
        <f t="shared" ref="K356" si="800">J356*365</f>
        <v>3650</v>
      </c>
      <c r="L356" s="38">
        <f t="shared" si="777"/>
        <v>4728</v>
      </c>
      <c r="M356" s="38">
        <f t="shared" ref="M356" si="801">IF(L356&gt;=K356,0,K356-L356)</f>
        <v>0</v>
      </c>
      <c r="N356" s="35">
        <f t="shared" si="778"/>
        <v>365</v>
      </c>
      <c r="O356" s="39">
        <v>0.05</v>
      </c>
      <c r="P356" s="40">
        <f t="shared" ref="P356" si="802">F356*O356</f>
        <v>259</v>
      </c>
      <c r="Q356" s="41">
        <f t="shared" ref="Q356" si="803">IF(F356=R356,0,IF(M356&lt;=0,0,(1-((P356)/S356)^(1/M356*N356))))</f>
        <v>0</v>
      </c>
      <c r="R356" s="37">
        <v>4788.9477656946674</v>
      </c>
      <c r="S356" s="37">
        <f t="shared" ref="S356" si="804">I356-R356</f>
        <v>391.0522343053326</v>
      </c>
      <c r="T356" s="38">
        <f t="shared" si="776"/>
        <v>391.0522343053326</v>
      </c>
      <c r="U356" s="38">
        <f t="shared" ref="U356" si="805">IF(T356=0,0,(S356-T356))</f>
        <v>0</v>
      </c>
      <c r="V356" s="41">
        <v>0.18099999999999999</v>
      </c>
    </row>
    <row r="357" spans="1:22" x14ac:dyDescent="0.25">
      <c r="A357" s="32" t="s">
        <v>223</v>
      </c>
      <c r="B357" s="35" t="s">
        <v>158</v>
      </c>
      <c r="C357" s="37" t="s">
        <v>239</v>
      </c>
      <c r="D357" s="35" t="s">
        <v>226</v>
      </c>
      <c r="E357" s="36">
        <v>37613</v>
      </c>
      <c r="F357" s="37">
        <v>10707</v>
      </c>
      <c r="G357" s="37"/>
      <c r="H357" s="37"/>
      <c r="I357" s="37">
        <f t="shared" ref="I357" si="806">F357-H357</f>
        <v>10707</v>
      </c>
      <c r="J357" s="35">
        <v>10</v>
      </c>
      <c r="K357" s="35">
        <f t="shared" ref="K357" si="807">J357*365</f>
        <v>3650</v>
      </c>
      <c r="L357" s="38">
        <f t="shared" si="777"/>
        <v>4117</v>
      </c>
      <c r="M357" s="38">
        <f t="shared" ref="M357" si="808">IF(L357&gt;=K357,0,K357-L357)</f>
        <v>0</v>
      </c>
      <c r="N357" s="35">
        <f t="shared" si="778"/>
        <v>365</v>
      </c>
      <c r="O357" s="39">
        <v>0.05</v>
      </c>
      <c r="P357" s="40">
        <f t="shared" ref="P357" si="809">F357*O357</f>
        <v>535.35</v>
      </c>
      <c r="Q357" s="41">
        <f t="shared" ref="Q357" si="810">IF(F357=R357,0,IF(M357&lt;=0,0,(1-((P357)/S357)^(1/M357*N357))))</f>
        <v>0</v>
      </c>
      <c r="R357" s="37">
        <v>9552.1993622604259</v>
      </c>
      <c r="S357" s="37">
        <f t="shared" ref="S357" si="811">I357-R357</f>
        <v>1154.8006377395741</v>
      </c>
      <c r="T357" s="38">
        <f t="shared" si="776"/>
        <v>1154.8006377395741</v>
      </c>
      <c r="U357" s="38">
        <f t="shared" ref="U357" si="812">IF(T357=0,0,(S357-T357))</f>
        <v>0</v>
      </c>
      <c r="V357" s="41">
        <v>0.18099999999999999</v>
      </c>
    </row>
    <row r="358" spans="1:22" x14ac:dyDescent="0.25">
      <c r="A358" s="32" t="s">
        <v>223</v>
      </c>
      <c r="B358" s="35" t="s">
        <v>158</v>
      </c>
      <c r="C358" s="37" t="s">
        <v>239</v>
      </c>
      <c r="D358" s="35" t="s">
        <v>179</v>
      </c>
      <c r="E358" s="36">
        <v>37776</v>
      </c>
      <c r="F358" s="37">
        <v>4350</v>
      </c>
      <c r="G358" s="37"/>
      <c r="H358" s="37"/>
      <c r="I358" s="37">
        <f t="shared" ref="I358" si="813">F358-H358</f>
        <v>4350</v>
      </c>
      <c r="J358" s="35">
        <v>10</v>
      </c>
      <c r="K358" s="35">
        <f t="shared" ref="K358" si="814">J358*365</f>
        <v>3650</v>
      </c>
      <c r="L358" s="38">
        <f t="shared" si="777"/>
        <v>3954</v>
      </c>
      <c r="M358" s="38">
        <f t="shared" ref="M358" si="815">IF(L358&gt;=K358,0,K358-L358)</f>
        <v>0</v>
      </c>
      <c r="N358" s="35">
        <f t="shared" si="778"/>
        <v>365</v>
      </c>
      <c r="O358" s="39">
        <v>0.05</v>
      </c>
      <c r="P358" s="40">
        <f t="shared" ref="P358" si="816">F358*O358</f>
        <v>217.5</v>
      </c>
      <c r="Q358" s="41">
        <f t="shared" ref="Q358" si="817">IF(F358=R358,0,IF(M358&lt;=0,0,(1-((P358)/S358)^(1/M358*N358))))</f>
        <v>0</v>
      </c>
      <c r="R358" s="37">
        <v>4350</v>
      </c>
      <c r="S358" s="37">
        <f t="shared" ref="S358" si="818">I358-R358</f>
        <v>0</v>
      </c>
      <c r="T358" s="38">
        <f t="shared" si="776"/>
        <v>0</v>
      </c>
      <c r="U358" s="38">
        <f t="shared" ref="U358" si="819">IF(T358=0,0,(S358-T358))</f>
        <v>0</v>
      </c>
      <c r="V358" s="41">
        <v>0.18099999999999999</v>
      </c>
    </row>
    <row r="359" spans="1:22" x14ac:dyDescent="0.25">
      <c r="A359" s="32" t="s">
        <v>223</v>
      </c>
      <c r="B359" s="35" t="s">
        <v>158</v>
      </c>
      <c r="C359" s="37" t="s">
        <v>239</v>
      </c>
      <c r="D359" s="35" t="s">
        <v>196</v>
      </c>
      <c r="E359" s="36">
        <v>41939</v>
      </c>
      <c r="F359" s="37">
        <v>3664</v>
      </c>
      <c r="G359" s="37"/>
      <c r="H359" s="37"/>
      <c r="I359" s="37">
        <f t="shared" ref="I359" si="820">F359-H359</f>
        <v>3664</v>
      </c>
      <c r="J359" s="35">
        <v>10</v>
      </c>
      <c r="K359" s="35">
        <f t="shared" ref="K359" si="821">J359*365</f>
        <v>3650</v>
      </c>
      <c r="L359" s="38">
        <f t="shared" si="777"/>
        <v>155</v>
      </c>
      <c r="M359" s="38">
        <f t="shared" ref="M359" si="822">IF(L359&gt;=K359,0,K359-L359)</f>
        <v>3495</v>
      </c>
      <c r="N359" s="35">
        <f t="shared" si="778"/>
        <v>156</v>
      </c>
      <c r="O359" s="39">
        <v>0.05</v>
      </c>
      <c r="P359" s="40">
        <f t="shared" ref="P359" si="823">F359*O359</f>
        <v>183.20000000000002</v>
      </c>
      <c r="Q359" s="41">
        <f t="shared" ref="Q359" si="824">IF(F359=R359,0,IF(M359&lt;=0,0,(1-((P359)/S359)^(1/M359*N359))))</f>
        <v>0.12516071922071526</v>
      </c>
      <c r="R359" s="37">
        <v>0</v>
      </c>
      <c r="S359" s="37">
        <f t="shared" ref="S359" si="825">I359-R359</f>
        <v>3664</v>
      </c>
      <c r="T359" s="38">
        <f t="shared" si="776"/>
        <v>458.5888752247007</v>
      </c>
      <c r="U359" s="38">
        <f t="shared" ref="U359" si="826">IF(T359=0,0,(S359-T359))</f>
        <v>3205.4111247752994</v>
      </c>
      <c r="V359" s="41">
        <v>0.18099999999999999</v>
      </c>
    </row>
    <row r="360" spans="1:22" ht="29.25" customHeight="1" x14ac:dyDescent="0.25">
      <c r="A360" s="55" t="s">
        <v>223</v>
      </c>
      <c r="B360" s="43" t="s">
        <v>158</v>
      </c>
      <c r="C360" s="44" t="str">
        <f>CONCATENATE("TOTAL OF" &amp; " ",C359)</f>
        <v>TOTAL OF FURNITURE</v>
      </c>
      <c r="D360" s="64"/>
      <c r="E360" s="64"/>
      <c r="F360" s="47">
        <f>SUBTOTAL(9,F307:F359)</f>
        <v>342268.3</v>
      </c>
      <c r="G360" s="64"/>
      <c r="H360" s="64"/>
      <c r="I360" s="47">
        <f>SUBTOTAL(9,I307:I359)</f>
        <v>342268.3</v>
      </c>
      <c r="J360" s="64"/>
      <c r="K360" s="64"/>
      <c r="L360" s="64"/>
      <c r="M360" s="64"/>
      <c r="N360" s="64"/>
      <c r="O360" s="64"/>
      <c r="P360" s="47">
        <f>SUBTOTAL(9,P307:P359)</f>
        <v>17113.415000000001</v>
      </c>
      <c r="Q360" s="64"/>
      <c r="R360" s="47">
        <f>SUBTOTAL(9,R307:R359)</f>
        <v>326311.19513084739</v>
      </c>
      <c r="S360" s="47">
        <f>SUBTOTAL(9,S307:S359)</f>
        <v>15957.104869152588</v>
      </c>
      <c r="T360" s="47">
        <f>SUBTOTAL(9,T307:T359)</f>
        <v>12751.693744377289</v>
      </c>
      <c r="U360" s="47">
        <f>SUBTOTAL(9,U307:U359)</f>
        <v>3205.4111247752994</v>
      </c>
      <c r="V360" s="64"/>
    </row>
    <row r="361" spans="1:22" x14ac:dyDescent="0.25">
      <c r="A361" s="32" t="s">
        <v>223</v>
      </c>
      <c r="B361" s="35" t="s">
        <v>152</v>
      </c>
      <c r="C361" s="37" t="s">
        <v>240</v>
      </c>
      <c r="D361" s="35" t="s">
        <v>216</v>
      </c>
      <c r="E361" s="36">
        <v>35622</v>
      </c>
      <c r="F361" s="37">
        <v>6700</v>
      </c>
      <c r="G361" s="37"/>
      <c r="H361" s="37"/>
      <c r="I361" s="37">
        <f t="shared" ref="I361" si="827">F361-H361</f>
        <v>6700</v>
      </c>
      <c r="J361" s="35">
        <v>15</v>
      </c>
      <c r="K361" s="35">
        <f t="shared" ref="K361" si="828">J361*365</f>
        <v>5475</v>
      </c>
      <c r="L361" s="38">
        <f>IF(E361&lt;W$2,(W$2-E361),IF(E361&gt;=W$2,(X$2-E361)))</f>
        <v>6108</v>
      </c>
      <c r="M361" s="38">
        <f t="shared" ref="M361" si="829">IF(L361&gt;=K361,0,K361-L361)</f>
        <v>0</v>
      </c>
      <c r="N361" s="35">
        <f>IF(E361&gt;=W$2,X$2-E361,X$2-W$2)+1</f>
        <v>365</v>
      </c>
      <c r="O361" s="39">
        <v>0.05</v>
      </c>
      <c r="P361" s="40">
        <f t="shared" ref="P361" si="830">F361*O361</f>
        <v>335</v>
      </c>
      <c r="Q361" s="41">
        <f t="shared" ref="Q361" si="831">IF(F361=R361,0,IF(M361&lt;=0,0,(1-((P361)/S361)^(1/M361*N361))))</f>
        <v>0</v>
      </c>
      <c r="R361" s="37">
        <v>6151.7374528339869</v>
      </c>
      <c r="S361" s="37">
        <f t="shared" ref="S361" si="832">I361-R361</f>
        <v>548.26254716601306</v>
      </c>
      <c r="T361" s="38">
        <f t="shared" si="776"/>
        <v>548.26254716601306</v>
      </c>
      <c r="U361" s="37">
        <f t="shared" ref="U361" si="833">IF(T361=0,0,(S361-T361))</f>
        <v>0</v>
      </c>
      <c r="V361" s="41">
        <v>0.1391</v>
      </c>
    </row>
    <row r="362" spans="1:22" x14ac:dyDescent="0.25">
      <c r="A362" s="32" t="s">
        <v>223</v>
      </c>
      <c r="B362" s="35" t="s">
        <v>152</v>
      </c>
      <c r="C362" s="37" t="s">
        <v>240</v>
      </c>
      <c r="D362" s="35" t="s">
        <v>216</v>
      </c>
      <c r="E362" s="36">
        <v>35629</v>
      </c>
      <c r="F362" s="37">
        <v>3078</v>
      </c>
      <c r="G362" s="37"/>
      <c r="H362" s="37"/>
      <c r="I362" s="37">
        <f t="shared" ref="I362" si="834">F362-H362</f>
        <v>3078</v>
      </c>
      <c r="J362" s="35">
        <v>15</v>
      </c>
      <c r="K362" s="35">
        <f t="shared" ref="K362" si="835">J362*365</f>
        <v>5475</v>
      </c>
      <c r="L362" s="38">
        <f>IF(E362&lt;W$2,(W$2-E362),IF(E362&gt;=W$2,(X$2-E362)))</f>
        <v>6101</v>
      </c>
      <c r="M362" s="38">
        <f t="shared" ref="M362" si="836">IF(L362&gt;=K362,0,K362-L362)</f>
        <v>0</v>
      </c>
      <c r="N362" s="35">
        <f>IF(E362&gt;=W$2,X$2-E362,X$2-W$2)+1</f>
        <v>365</v>
      </c>
      <c r="O362" s="39">
        <v>0.05</v>
      </c>
      <c r="P362" s="40">
        <f t="shared" ref="P362" si="837">F362*O362</f>
        <v>153.9</v>
      </c>
      <c r="Q362" s="41">
        <f t="shared" ref="Q362" si="838">IF(F362=R362,0,IF(M362&lt;=0,0,(1-((P362)/S362)^(1/M362*N362))))</f>
        <v>0</v>
      </c>
      <c r="R362" s="37">
        <v>3078</v>
      </c>
      <c r="S362" s="37">
        <f t="shared" ref="S362" si="839">I362-R362</f>
        <v>0</v>
      </c>
      <c r="T362" s="38">
        <f t="shared" si="776"/>
        <v>0</v>
      </c>
      <c r="U362" s="37">
        <f t="shared" ref="U362" si="840">IF(T362=0,0,(S362-T362))</f>
        <v>0</v>
      </c>
      <c r="V362" s="41">
        <v>0.1391</v>
      </c>
    </row>
    <row r="363" spans="1:22" x14ac:dyDescent="0.25">
      <c r="A363" s="32" t="s">
        <v>223</v>
      </c>
      <c r="B363" s="35" t="s">
        <v>152</v>
      </c>
      <c r="C363" s="37" t="s">
        <v>240</v>
      </c>
      <c r="D363" s="35" t="s">
        <v>218</v>
      </c>
      <c r="E363" s="36">
        <v>36741</v>
      </c>
      <c r="F363" s="37">
        <v>2900</v>
      </c>
      <c r="G363" s="37"/>
      <c r="H363" s="37"/>
      <c r="I363" s="37">
        <f t="shared" ref="I363" si="841">F363-H363</f>
        <v>2900</v>
      </c>
      <c r="J363" s="35">
        <v>15</v>
      </c>
      <c r="K363" s="35">
        <f t="shared" ref="K363" si="842">J363*365</f>
        <v>5475</v>
      </c>
      <c r="L363" s="38">
        <f>IF(E363&lt;W$2,(W$2-E363),IF(E363&gt;=W$2,(X$2-E363)))</f>
        <v>4989</v>
      </c>
      <c r="M363" s="38">
        <f t="shared" ref="M363" si="843">IF(L363&gt;=K363,0,K363-L363)</f>
        <v>486</v>
      </c>
      <c r="N363" s="35">
        <f>IF(E363&gt;=W$2,X$2-E363,X$2-W$2)+1</f>
        <v>365</v>
      </c>
      <c r="O363" s="39">
        <v>0.05</v>
      </c>
      <c r="P363" s="40">
        <f t="shared" ref="P363" si="844">F363*O363</f>
        <v>145</v>
      </c>
      <c r="Q363" s="41">
        <f t="shared" ref="Q363" si="845">IF(F363=R363,0,IF(M363&lt;=0,0,(1-((P363)/S363)^(1/M363*N363))))</f>
        <v>0</v>
      </c>
      <c r="R363" s="37">
        <v>2900</v>
      </c>
      <c r="S363" s="37">
        <f t="shared" ref="S363" si="846">I363-R363</f>
        <v>0</v>
      </c>
      <c r="T363" s="38">
        <f t="shared" si="776"/>
        <v>0</v>
      </c>
      <c r="U363" s="37">
        <f t="shared" ref="U363" si="847">IF(T363=0,0,(S363-T363))</f>
        <v>0</v>
      </c>
      <c r="V363" s="41">
        <v>0.1391</v>
      </c>
    </row>
    <row r="364" spans="1:22" x14ac:dyDescent="0.25">
      <c r="A364" s="32" t="s">
        <v>223</v>
      </c>
      <c r="B364" s="35" t="s">
        <v>152</v>
      </c>
      <c r="C364" s="37" t="s">
        <v>240</v>
      </c>
      <c r="D364" s="35" t="s">
        <v>179</v>
      </c>
      <c r="E364" s="36">
        <v>37721</v>
      </c>
      <c r="F364" s="37">
        <v>3130</v>
      </c>
      <c r="G364" s="37"/>
      <c r="H364" s="37"/>
      <c r="I364" s="37">
        <f t="shared" ref="I364" si="848">F364-H364</f>
        <v>3130</v>
      </c>
      <c r="J364" s="35">
        <v>15</v>
      </c>
      <c r="K364" s="35">
        <f t="shared" ref="K364" si="849">J364*365</f>
        <v>5475</v>
      </c>
      <c r="L364" s="38">
        <f>IF(E364&lt;W$2,(W$2-E364),IF(E364&gt;=W$2,(X$2-E364)))</f>
        <v>4009</v>
      </c>
      <c r="M364" s="38">
        <f t="shared" ref="M364" si="850">IF(L364&gt;=K364,0,K364-L364)</f>
        <v>1466</v>
      </c>
      <c r="N364" s="35">
        <f>IF(E364&gt;=W$2,X$2-E364,X$2-W$2)+1</f>
        <v>365</v>
      </c>
      <c r="O364" s="39">
        <v>0.05</v>
      </c>
      <c r="P364" s="40">
        <f t="shared" ref="P364" si="851">F364*O364</f>
        <v>156.5</v>
      </c>
      <c r="Q364" s="41">
        <f t="shared" ref="Q364" si="852">IF(F364=R364,0,IF(M364&lt;=0,0,(1-((P364)/S364)^(1/M364*N364))))</f>
        <v>0</v>
      </c>
      <c r="R364" s="37">
        <v>3130</v>
      </c>
      <c r="S364" s="37">
        <f t="shared" ref="S364" si="853">I364-R364</f>
        <v>0</v>
      </c>
      <c r="T364" s="38">
        <f t="shared" si="776"/>
        <v>0</v>
      </c>
      <c r="U364" s="37">
        <f t="shared" ref="U364" si="854">IF(T364=0,0,(S364-T364))</f>
        <v>0</v>
      </c>
      <c r="V364" s="41">
        <v>0.1391</v>
      </c>
    </row>
    <row r="365" spans="1:22" ht="23.25" customHeight="1" x14ac:dyDescent="0.25">
      <c r="A365" s="55" t="s">
        <v>223</v>
      </c>
      <c r="B365" s="43" t="s">
        <v>152</v>
      </c>
      <c r="C365" s="44" t="str">
        <f>CONCATENATE("TOTAL OF" &amp; " ",C364)</f>
        <v>TOTAL OF STABILIZER</v>
      </c>
      <c r="D365" s="64"/>
      <c r="E365" s="64"/>
      <c r="F365" s="47">
        <f>SUBTOTAL(9,F361:F364)</f>
        <v>15808</v>
      </c>
      <c r="G365" s="64"/>
      <c r="H365" s="64"/>
      <c r="I365" s="47">
        <f>SUBTOTAL(9,I361:I364)</f>
        <v>15808</v>
      </c>
      <c r="J365" s="64"/>
      <c r="K365" s="64"/>
      <c r="L365" s="64"/>
      <c r="M365" s="64"/>
      <c r="N365" s="64"/>
      <c r="O365" s="64"/>
      <c r="P365" s="47">
        <f>SUBTOTAL(9,P361:P364)</f>
        <v>790.4</v>
      </c>
      <c r="Q365" s="64"/>
      <c r="R365" s="47">
        <f t="shared" ref="R365:U365" si="855">SUBTOTAL(9,R361:R364)</f>
        <v>15259.737452833986</v>
      </c>
      <c r="S365" s="47">
        <f t="shared" si="855"/>
        <v>548.26254716601306</v>
      </c>
      <c r="T365" s="47">
        <f t="shared" si="855"/>
        <v>548.26254716601306</v>
      </c>
      <c r="U365" s="47">
        <f t="shared" si="855"/>
        <v>0</v>
      </c>
      <c r="V365" s="47"/>
    </row>
    <row r="366" spans="1:22" x14ac:dyDescent="0.25">
      <c r="A366" s="32" t="s">
        <v>223</v>
      </c>
      <c r="B366" s="35" t="s">
        <v>152</v>
      </c>
      <c r="C366" s="37" t="s">
        <v>241</v>
      </c>
      <c r="D366" s="35" t="s">
        <v>216</v>
      </c>
      <c r="E366" s="36">
        <v>35805</v>
      </c>
      <c r="F366" s="37">
        <v>9526</v>
      </c>
      <c r="G366" s="37"/>
      <c r="H366" s="37"/>
      <c r="I366" s="37">
        <f t="shared" ref="I366" si="856">F366-H366</f>
        <v>9526</v>
      </c>
      <c r="J366" s="35">
        <v>15</v>
      </c>
      <c r="K366" s="35">
        <f t="shared" ref="K366" si="857">J366*365</f>
        <v>5475</v>
      </c>
      <c r="L366" s="38">
        <f>IF(E366&lt;W$2,(W$2-E366),IF(E366&gt;=W$2,(X$2-E366)))</f>
        <v>5925</v>
      </c>
      <c r="M366" s="38">
        <f t="shared" ref="M366" si="858">IF(L366&gt;=K366,0,K366-L366)</f>
        <v>0</v>
      </c>
      <c r="N366" s="35">
        <f>IF(E368&gt;=W$2,X$2-E368,X$2-W$2)+1</f>
        <v>365</v>
      </c>
      <c r="O366" s="39">
        <v>0.05</v>
      </c>
      <c r="P366" s="40">
        <f t="shared" ref="P366" si="859">F366*O366</f>
        <v>476.3</v>
      </c>
      <c r="Q366" s="41">
        <f t="shared" ref="Q366" si="860">IF(F366=R366,0,IF(M366&lt;=0,0,(1-((P366)/S366)^(1/M366*N366))))</f>
        <v>0</v>
      </c>
      <c r="R366" s="37">
        <v>8684.6299999999992</v>
      </c>
      <c r="S366" s="37">
        <f t="shared" ref="S366" si="861">I366-R366</f>
        <v>841.3700000000008</v>
      </c>
      <c r="T366" s="38">
        <f t="shared" si="776"/>
        <v>841.3700000000008</v>
      </c>
      <c r="U366" s="37">
        <f t="shared" ref="U366" si="862">IF(T366=0,0,(S366-T366))</f>
        <v>0</v>
      </c>
      <c r="V366" s="41">
        <v>0.1391</v>
      </c>
    </row>
    <row r="367" spans="1:22" x14ac:dyDescent="0.25">
      <c r="A367" s="55" t="s">
        <v>223</v>
      </c>
      <c r="B367" s="43" t="s">
        <v>152</v>
      </c>
      <c r="C367" s="44" t="str">
        <f>CONCATENATE("TOTAL OF" &amp; " ",C366)</f>
        <v>TOTAL OF TYPE WRITER</v>
      </c>
      <c r="D367" s="43"/>
      <c r="E367" s="58"/>
      <c r="F367" s="47">
        <f>SUBTOTAL(9,F366:F366)</f>
        <v>9526</v>
      </c>
      <c r="G367" s="64"/>
      <c r="H367" s="64"/>
      <c r="I367" s="47">
        <f>SUBTOTAL(9,I366:I366)</f>
        <v>9526</v>
      </c>
      <c r="J367" s="43"/>
      <c r="K367" s="43"/>
      <c r="L367" s="59"/>
      <c r="M367" s="59"/>
      <c r="N367" s="43"/>
      <c r="O367" s="60"/>
      <c r="P367" s="47">
        <f>SUBTOTAL(9,P366:P366)</f>
        <v>476.3</v>
      </c>
      <c r="Q367" s="61"/>
      <c r="R367" s="47">
        <f t="shared" ref="R367:U367" si="863">SUBTOTAL(9,R366:R366)</f>
        <v>8684.6299999999992</v>
      </c>
      <c r="S367" s="47">
        <f t="shared" si="863"/>
        <v>841.3700000000008</v>
      </c>
      <c r="T367" s="47">
        <f t="shared" si="863"/>
        <v>841.3700000000008</v>
      </c>
      <c r="U367" s="47">
        <f t="shared" si="863"/>
        <v>0</v>
      </c>
      <c r="V367" s="61"/>
    </row>
    <row r="368" spans="1:22" x14ac:dyDescent="0.25">
      <c r="A368" s="32" t="s">
        <v>223</v>
      </c>
      <c r="B368" s="35" t="s">
        <v>152</v>
      </c>
      <c r="C368" s="37" t="s">
        <v>242</v>
      </c>
      <c r="D368" s="35" t="s">
        <v>179</v>
      </c>
      <c r="E368" s="36">
        <v>37956</v>
      </c>
      <c r="F368" s="37">
        <v>9000</v>
      </c>
      <c r="G368" s="37"/>
      <c r="H368" s="37"/>
      <c r="I368" s="37">
        <f t="shared" ref="I368:I395" si="864">F368-H368</f>
        <v>9000</v>
      </c>
      <c r="J368" s="35">
        <v>15</v>
      </c>
      <c r="K368" s="35">
        <f t="shared" ref="K368" si="865">J368*365</f>
        <v>5475</v>
      </c>
      <c r="L368" s="38">
        <f>IF(E368&lt;W$2,(W$2-E368),IF(E368&gt;=W$2,(X$2-E368)))</f>
        <v>3774</v>
      </c>
      <c r="M368" s="38">
        <f t="shared" ref="M368" si="866">IF(L368&gt;=K368,0,K368-L368)</f>
        <v>1701</v>
      </c>
      <c r="N368" s="35">
        <f>IF(E369&gt;=W$2,X$2-E369,X$2-W$2)+1</f>
        <v>365</v>
      </c>
      <c r="O368" s="39">
        <v>0.05</v>
      </c>
      <c r="P368" s="40">
        <f t="shared" ref="P368" si="867">F368*O368</f>
        <v>450</v>
      </c>
      <c r="Q368" s="41">
        <f t="shared" ref="Q368" si="868">IF(F368=R368,0,IF(M368&lt;=0,0,(1-((P368)/S368)^(1/M368*N368))))</f>
        <v>0.26767134392348602</v>
      </c>
      <c r="R368" s="37">
        <v>7078.15</v>
      </c>
      <c r="S368" s="37">
        <f t="shared" ref="S368:S395" si="869">I368-R368</f>
        <v>1921.8500000000004</v>
      </c>
      <c r="T368" s="38">
        <f t="shared" si="776"/>
        <v>514.42417231935167</v>
      </c>
      <c r="U368" s="37">
        <f t="shared" ref="U368" si="870">IF(T368=0,0,(S368-T368))</f>
        <v>1407.4258276806486</v>
      </c>
      <c r="V368" s="41">
        <v>0.1391</v>
      </c>
    </row>
    <row r="369" spans="1:22" x14ac:dyDescent="0.25">
      <c r="A369" s="55" t="s">
        <v>223</v>
      </c>
      <c r="B369" s="43" t="s">
        <v>152</v>
      </c>
      <c r="C369" s="44" t="str">
        <f>CONCATENATE("TOTAL OF" &amp; " ",C368)</f>
        <v>TOTAL OF VOICE RECORDER</v>
      </c>
      <c r="D369" s="64"/>
      <c r="E369" s="64"/>
      <c r="F369" s="47">
        <f>SUBTOTAL(9,F368:F368)</f>
        <v>9000</v>
      </c>
      <c r="G369" s="64"/>
      <c r="H369" s="64"/>
      <c r="I369" s="47">
        <f>SUBTOTAL(9,I368:I368)</f>
        <v>9000</v>
      </c>
      <c r="J369" s="64"/>
      <c r="K369" s="64"/>
      <c r="L369" s="64"/>
      <c r="M369" s="64"/>
      <c r="N369" s="64"/>
      <c r="O369" s="64"/>
      <c r="P369" s="47">
        <f>SUBTOTAL(9,P368:P368)</f>
        <v>450</v>
      </c>
      <c r="Q369" s="64"/>
      <c r="R369" s="47">
        <f t="shared" ref="R369:U369" si="871">SUBTOTAL(9,R368:R368)</f>
        <v>7078.15</v>
      </c>
      <c r="S369" s="47">
        <f t="shared" si="871"/>
        <v>1921.8500000000004</v>
      </c>
      <c r="T369" s="47">
        <f t="shared" si="871"/>
        <v>514.42417231935167</v>
      </c>
      <c r="U369" s="47">
        <f t="shared" si="871"/>
        <v>1407.4258276806486</v>
      </c>
      <c r="V369" s="64"/>
    </row>
    <row r="370" spans="1:22" x14ac:dyDescent="0.25">
      <c r="A370" s="55" t="s">
        <v>223</v>
      </c>
      <c r="B370" s="35" t="s">
        <v>155</v>
      </c>
      <c r="C370" s="37" t="s">
        <v>244</v>
      </c>
      <c r="D370" s="37" t="s">
        <v>216</v>
      </c>
      <c r="E370" s="77">
        <v>35492</v>
      </c>
      <c r="F370" s="78">
        <v>10000</v>
      </c>
      <c r="G370" s="37"/>
      <c r="H370" s="37"/>
      <c r="I370" s="37">
        <f t="shared" si="864"/>
        <v>10000</v>
      </c>
      <c r="J370" s="37"/>
      <c r="K370" s="37"/>
      <c r="L370" s="37"/>
      <c r="M370" s="37"/>
      <c r="N370" s="37"/>
      <c r="O370" s="37"/>
      <c r="P370" s="37"/>
      <c r="Q370" s="37"/>
      <c r="R370" s="37"/>
      <c r="S370" s="37">
        <f t="shared" si="869"/>
        <v>10000</v>
      </c>
      <c r="T370" s="37"/>
      <c r="U370" s="37"/>
      <c r="V370" s="37"/>
    </row>
    <row r="371" spans="1:22" x14ac:dyDescent="0.25">
      <c r="A371" s="55" t="s">
        <v>223</v>
      </c>
      <c r="B371" s="35" t="s">
        <v>155</v>
      </c>
      <c r="C371" s="37" t="s">
        <v>244</v>
      </c>
      <c r="D371" s="37" t="s">
        <v>216</v>
      </c>
      <c r="E371" s="77">
        <v>35492</v>
      </c>
      <c r="F371" s="78">
        <v>1515</v>
      </c>
      <c r="G371" s="37"/>
      <c r="H371" s="37"/>
      <c r="I371" s="37">
        <f t="shared" si="864"/>
        <v>1515</v>
      </c>
      <c r="J371" s="37"/>
      <c r="K371" s="37"/>
      <c r="L371" s="37"/>
      <c r="M371" s="37"/>
      <c r="N371" s="37"/>
      <c r="O371" s="37"/>
      <c r="P371" s="37"/>
      <c r="Q371" s="37"/>
      <c r="R371" s="37"/>
      <c r="S371" s="37">
        <f t="shared" si="869"/>
        <v>1515</v>
      </c>
      <c r="T371" s="37"/>
      <c r="U371" s="37"/>
      <c r="V371" s="37"/>
    </row>
    <row r="372" spans="1:22" x14ac:dyDescent="0.25">
      <c r="A372" s="55" t="s">
        <v>223</v>
      </c>
      <c r="B372" s="35" t="s">
        <v>155</v>
      </c>
      <c r="C372" s="37" t="s">
        <v>244</v>
      </c>
      <c r="D372" s="37" t="s">
        <v>216</v>
      </c>
      <c r="E372" s="77">
        <v>35494</v>
      </c>
      <c r="F372" s="78">
        <v>6000</v>
      </c>
      <c r="G372" s="37"/>
      <c r="H372" s="37"/>
      <c r="I372" s="37">
        <f t="shared" si="864"/>
        <v>6000</v>
      </c>
      <c r="J372" s="37"/>
      <c r="K372" s="37"/>
      <c r="L372" s="37"/>
      <c r="M372" s="37"/>
      <c r="N372" s="37"/>
      <c r="O372" s="37"/>
      <c r="P372" s="37"/>
      <c r="Q372" s="37"/>
      <c r="R372" s="37"/>
      <c r="S372" s="37">
        <f t="shared" si="869"/>
        <v>6000</v>
      </c>
      <c r="T372" s="37"/>
      <c r="U372" s="37"/>
      <c r="V372" s="37"/>
    </row>
    <row r="373" spans="1:22" x14ac:dyDescent="0.25">
      <c r="A373" s="55" t="s">
        <v>223</v>
      </c>
      <c r="B373" s="35" t="s">
        <v>155</v>
      </c>
      <c r="C373" s="37" t="s">
        <v>244</v>
      </c>
      <c r="D373" s="37" t="s">
        <v>216</v>
      </c>
      <c r="E373" s="77">
        <v>35494</v>
      </c>
      <c r="F373" s="78">
        <v>1120</v>
      </c>
      <c r="G373" s="37"/>
      <c r="H373" s="37"/>
      <c r="I373" s="37">
        <f t="shared" si="864"/>
        <v>1120</v>
      </c>
      <c r="J373" s="37"/>
      <c r="K373" s="37"/>
      <c r="L373" s="37"/>
      <c r="M373" s="37"/>
      <c r="N373" s="37"/>
      <c r="O373" s="37"/>
      <c r="P373" s="37"/>
      <c r="Q373" s="37"/>
      <c r="R373" s="37"/>
      <c r="S373" s="37">
        <f t="shared" si="869"/>
        <v>1120</v>
      </c>
      <c r="T373" s="37"/>
      <c r="U373" s="37"/>
      <c r="V373" s="37"/>
    </row>
    <row r="374" spans="1:22" x14ac:dyDescent="0.25">
      <c r="A374" s="55" t="s">
        <v>223</v>
      </c>
      <c r="B374" s="35" t="s">
        <v>155</v>
      </c>
      <c r="C374" s="37" t="s">
        <v>244</v>
      </c>
      <c r="D374" s="37" t="s">
        <v>216</v>
      </c>
      <c r="E374" s="77">
        <v>35502</v>
      </c>
      <c r="F374" s="78">
        <v>22500</v>
      </c>
      <c r="G374" s="37"/>
      <c r="H374" s="37"/>
      <c r="I374" s="37">
        <f t="shared" si="864"/>
        <v>22500</v>
      </c>
      <c r="J374" s="37"/>
      <c r="K374" s="37"/>
      <c r="L374" s="37"/>
      <c r="M374" s="37"/>
      <c r="N374" s="37"/>
      <c r="O374" s="37"/>
      <c r="P374" s="37"/>
      <c r="Q374" s="37"/>
      <c r="R374" s="37"/>
      <c r="S374" s="37">
        <f t="shared" si="869"/>
        <v>22500</v>
      </c>
      <c r="T374" s="37"/>
      <c r="U374" s="37"/>
      <c r="V374" s="37"/>
    </row>
    <row r="375" spans="1:22" x14ac:dyDescent="0.25">
      <c r="A375" s="55" t="s">
        <v>223</v>
      </c>
      <c r="B375" s="35" t="s">
        <v>155</v>
      </c>
      <c r="C375" s="37" t="s">
        <v>244</v>
      </c>
      <c r="D375" s="37" t="s">
        <v>216</v>
      </c>
      <c r="E375" s="77">
        <v>35502</v>
      </c>
      <c r="F375" s="78">
        <v>3205</v>
      </c>
      <c r="G375" s="37"/>
      <c r="H375" s="37"/>
      <c r="I375" s="37">
        <f t="shared" si="864"/>
        <v>3205</v>
      </c>
      <c r="J375" s="37"/>
      <c r="K375" s="37"/>
      <c r="L375" s="37"/>
      <c r="M375" s="37"/>
      <c r="N375" s="37"/>
      <c r="O375" s="37"/>
      <c r="P375" s="37"/>
      <c r="Q375" s="37"/>
      <c r="R375" s="37"/>
      <c r="S375" s="37">
        <f t="shared" si="869"/>
        <v>3205</v>
      </c>
      <c r="T375" s="37"/>
      <c r="U375" s="37"/>
      <c r="V375" s="37"/>
    </row>
    <row r="376" spans="1:22" x14ac:dyDescent="0.25">
      <c r="A376" s="55" t="s">
        <v>223</v>
      </c>
      <c r="B376" s="35" t="s">
        <v>155</v>
      </c>
      <c r="C376" s="37" t="s">
        <v>244</v>
      </c>
      <c r="D376" s="37" t="s">
        <v>216</v>
      </c>
      <c r="E376" s="77">
        <v>35504</v>
      </c>
      <c r="F376" s="78">
        <v>12000</v>
      </c>
      <c r="G376" s="37"/>
      <c r="H376" s="37"/>
      <c r="I376" s="37">
        <f t="shared" si="864"/>
        <v>12000</v>
      </c>
      <c r="J376" s="37"/>
      <c r="K376" s="37"/>
      <c r="L376" s="37"/>
      <c r="M376" s="37"/>
      <c r="N376" s="37"/>
      <c r="O376" s="37"/>
      <c r="P376" s="37"/>
      <c r="Q376" s="37"/>
      <c r="R376" s="37"/>
      <c r="S376" s="37">
        <f t="shared" si="869"/>
        <v>12000</v>
      </c>
      <c r="T376" s="37"/>
      <c r="U376" s="37"/>
      <c r="V376" s="37"/>
    </row>
    <row r="377" spans="1:22" x14ac:dyDescent="0.25">
      <c r="A377" s="55" t="s">
        <v>223</v>
      </c>
      <c r="B377" s="35" t="s">
        <v>155</v>
      </c>
      <c r="C377" s="37" t="s">
        <v>244</v>
      </c>
      <c r="D377" s="37" t="s">
        <v>216</v>
      </c>
      <c r="E377" s="77">
        <v>35504</v>
      </c>
      <c r="F377" s="78">
        <v>2945</v>
      </c>
      <c r="G377" s="37"/>
      <c r="H377" s="37"/>
      <c r="I377" s="37">
        <f t="shared" si="864"/>
        <v>2945</v>
      </c>
      <c r="J377" s="37"/>
      <c r="K377" s="37"/>
      <c r="L377" s="37"/>
      <c r="M377" s="37"/>
      <c r="N377" s="37"/>
      <c r="O377" s="37"/>
      <c r="P377" s="37"/>
      <c r="Q377" s="37"/>
      <c r="R377" s="37"/>
      <c r="S377" s="37">
        <f t="shared" si="869"/>
        <v>2945</v>
      </c>
      <c r="T377" s="37"/>
      <c r="U377" s="37"/>
      <c r="V377" s="37"/>
    </row>
    <row r="378" spans="1:22" x14ac:dyDescent="0.25">
      <c r="A378" s="55" t="s">
        <v>223</v>
      </c>
      <c r="B378" s="35" t="s">
        <v>155</v>
      </c>
      <c r="C378" s="37" t="s">
        <v>244</v>
      </c>
      <c r="D378" s="37" t="s">
        <v>216</v>
      </c>
      <c r="E378" s="77">
        <v>35511</v>
      </c>
      <c r="F378" s="78">
        <v>15000</v>
      </c>
      <c r="G378" s="37"/>
      <c r="H378" s="37"/>
      <c r="I378" s="37">
        <f t="shared" si="864"/>
        <v>15000</v>
      </c>
      <c r="J378" s="37"/>
      <c r="K378" s="37"/>
      <c r="L378" s="37"/>
      <c r="M378" s="37"/>
      <c r="N378" s="37"/>
      <c r="O378" s="37"/>
      <c r="P378" s="37"/>
      <c r="Q378" s="37"/>
      <c r="R378" s="37"/>
      <c r="S378" s="37">
        <f t="shared" si="869"/>
        <v>15000</v>
      </c>
      <c r="T378" s="37"/>
      <c r="U378" s="37"/>
      <c r="V378" s="37"/>
    </row>
    <row r="379" spans="1:22" x14ac:dyDescent="0.25">
      <c r="A379" s="55" t="s">
        <v>223</v>
      </c>
      <c r="B379" s="35" t="s">
        <v>155</v>
      </c>
      <c r="C379" s="37" t="s">
        <v>244</v>
      </c>
      <c r="D379" s="37" t="s">
        <v>216</v>
      </c>
      <c r="E379" s="77">
        <v>35511</v>
      </c>
      <c r="F379" s="78">
        <v>2105</v>
      </c>
      <c r="G379" s="37"/>
      <c r="H379" s="37"/>
      <c r="I379" s="37">
        <f t="shared" si="864"/>
        <v>2105</v>
      </c>
      <c r="J379" s="37"/>
      <c r="K379" s="37"/>
      <c r="L379" s="37"/>
      <c r="M379" s="37"/>
      <c r="N379" s="37"/>
      <c r="O379" s="37"/>
      <c r="P379" s="37"/>
      <c r="Q379" s="37"/>
      <c r="R379" s="37"/>
      <c r="S379" s="37">
        <f t="shared" si="869"/>
        <v>2105</v>
      </c>
      <c r="T379" s="37"/>
      <c r="U379" s="37"/>
      <c r="V379" s="37"/>
    </row>
    <row r="380" spans="1:22" x14ac:dyDescent="0.25">
      <c r="A380" s="55" t="s">
        <v>223</v>
      </c>
      <c r="B380" s="35" t="s">
        <v>155</v>
      </c>
      <c r="C380" s="37" t="s">
        <v>244</v>
      </c>
      <c r="D380" s="37" t="s">
        <v>216</v>
      </c>
      <c r="E380" s="77">
        <v>35511</v>
      </c>
      <c r="F380" s="78">
        <v>8200</v>
      </c>
      <c r="G380" s="37"/>
      <c r="H380" s="37"/>
      <c r="I380" s="37">
        <f t="shared" si="864"/>
        <v>8200</v>
      </c>
      <c r="J380" s="37"/>
      <c r="K380" s="37"/>
      <c r="L380" s="37"/>
      <c r="M380" s="37"/>
      <c r="N380" s="37"/>
      <c r="O380" s="37"/>
      <c r="P380" s="37"/>
      <c r="Q380" s="37"/>
      <c r="R380" s="37"/>
      <c r="S380" s="37">
        <f t="shared" si="869"/>
        <v>8200</v>
      </c>
      <c r="T380" s="37"/>
      <c r="U380" s="37"/>
      <c r="V380" s="37"/>
    </row>
    <row r="381" spans="1:22" x14ac:dyDescent="0.25">
      <c r="A381" s="55" t="s">
        <v>223</v>
      </c>
      <c r="B381" s="35" t="s">
        <v>155</v>
      </c>
      <c r="C381" s="37" t="s">
        <v>244</v>
      </c>
      <c r="D381" s="37" t="s">
        <v>216</v>
      </c>
      <c r="E381" s="77">
        <v>35511</v>
      </c>
      <c r="F381" s="78">
        <v>1944</v>
      </c>
      <c r="G381" s="37"/>
      <c r="H381" s="37"/>
      <c r="I381" s="37">
        <f t="shared" si="864"/>
        <v>1944</v>
      </c>
      <c r="J381" s="37"/>
      <c r="K381" s="37"/>
      <c r="L381" s="37"/>
      <c r="M381" s="37"/>
      <c r="N381" s="37"/>
      <c r="O381" s="37"/>
      <c r="P381" s="37"/>
      <c r="Q381" s="37"/>
      <c r="R381" s="37"/>
      <c r="S381" s="37">
        <f t="shared" si="869"/>
        <v>1944</v>
      </c>
      <c r="T381" s="37"/>
      <c r="U381" s="37"/>
      <c r="V381" s="37"/>
    </row>
    <row r="382" spans="1:22" x14ac:dyDescent="0.25">
      <c r="A382" s="55" t="s">
        <v>223</v>
      </c>
      <c r="B382" s="35" t="s">
        <v>155</v>
      </c>
      <c r="C382" s="37" t="s">
        <v>244</v>
      </c>
      <c r="D382" s="37" t="s">
        <v>216</v>
      </c>
      <c r="E382" s="77">
        <v>35515</v>
      </c>
      <c r="F382" s="78">
        <v>8000</v>
      </c>
      <c r="G382" s="37"/>
      <c r="H382" s="37"/>
      <c r="I382" s="37">
        <f t="shared" si="864"/>
        <v>8000</v>
      </c>
      <c r="J382" s="37"/>
      <c r="K382" s="37"/>
      <c r="L382" s="37"/>
      <c r="M382" s="37"/>
      <c r="N382" s="37"/>
      <c r="O382" s="37"/>
      <c r="P382" s="37"/>
      <c r="Q382" s="37"/>
      <c r="R382" s="37"/>
      <c r="S382" s="37">
        <f t="shared" si="869"/>
        <v>8000</v>
      </c>
      <c r="T382" s="37"/>
      <c r="U382" s="37"/>
      <c r="V382" s="37"/>
    </row>
    <row r="383" spans="1:22" x14ac:dyDescent="0.25">
      <c r="A383" s="55" t="s">
        <v>223</v>
      </c>
      <c r="B383" s="35" t="s">
        <v>155</v>
      </c>
      <c r="C383" s="37" t="s">
        <v>244</v>
      </c>
      <c r="D383" s="37" t="s">
        <v>216</v>
      </c>
      <c r="E383" s="77">
        <v>35515</v>
      </c>
      <c r="F383" s="78">
        <v>1665</v>
      </c>
      <c r="G383" s="37"/>
      <c r="H383" s="37"/>
      <c r="I383" s="37">
        <f t="shared" si="864"/>
        <v>1665</v>
      </c>
      <c r="J383" s="37"/>
      <c r="K383" s="37"/>
      <c r="L383" s="37"/>
      <c r="M383" s="37"/>
      <c r="N383" s="37"/>
      <c r="O383" s="37"/>
      <c r="P383" s="37"/>
      <c r="Q383" s="37"/>
      <c r="R383" s="37"/>
      <c r="S383" s="37">
        <f t="shared" si="869"/>
        <v>1665</v>
      </c>
      <c r="T383" s="37"/>
      <c r="U383" s="37"/>
      <c r="V383" s="37"/>
    </row>
    <row r="384" spans="1:22" x14ac:dyDescent="0.25">
      <c r="A384" s="55" t="s">
        <v>223</v>
      </c>
      <c r="B384" s="35" t="s">
        <v>155</v>
      </c>
      <c r="C384" s="37" t="s">
        <v>244</v>
      </c>
      <c r="D384" s="37" t="s">
        <v>216</v>
      </c>
      <c r="E384" s="77">
        <v>35518</v>
      </c>
      <c r="F384" s="78">
        <v>30000</v>
      </c>
      <c r="G384" s="37"/>
      <c r="H384" s="37"/>
      <c r="I384" s="37">
        <f t="shared" si="864"/>
        <v>30000</v>
      </c>
      <c r="J384" s="37"/>
      <c r="K384" s="37"/>
      <c r="L384" s="37"/>
      <c r="M384" s="37"/>
      <c r="N384" s="37"/>
      <c r="O384" s="37"/>
      <c r="P384" s="37"/>
      <c r="Q384" s="37"/>
      <c r="R384" s="37"/>
      <c r="S384" s="37">
        <f t="shared" si="869"/>
        <v>30000</v>
      </c>
      <c r="T384" s="37"/>
      <c r="U384" s="37"/>
      <c r="V384" s="37"/>
    </row>
    <row r="385" spans="1:22" x14ac:dyDescent="0.25">
      <c r="A385" s="55" t="s">
        <v>223</v>
      </c>
      <c r="B385" s="35" t="s">
        <v>155</v>
      </c>
      <c r="C385" s="37" t="s">
        <v>244</v>
      </c>
      <c r="D385" s="37" t="s">
        <v>216</v>
      </c>
      <c r="E385" s="77">
        <v>35518</v>
      </c>
      <c r="F385" s="78">
        <v>4205</v>
      </c>
      <c r="G385" s="37"/>
      <c r="H385" s="37"/>
      <c r="I385" s="37">
        <f t="shared" si="864"/>
        <v>4205</v>
      </c>
      <c r="J385" s="37"/>
      <c r="K385" s="37"/>
      <c r="L385" s="37"/>
      <c r="M385" s="37"/>
      <c r="N385" s="37"/>
      <c r="O385" s="37"/>
      <c r="P385" s="37"/>
      <c r="Q385" s="37"/>
      <c r="R385" s="37"/>
      <c r="S385" s="37">
        <f t="shared" si="869"/>
        <v>4205</v>
      </c>
      <c r="T385" s="37"/>
      <c r="U385" s="37"/>
      <c r="V385" s="37"/>
    </row>
    <row r="386" spans="1:22" x14ac:dyDescent="0.25">
      <c r="A386" s="55" t="s">
        <v>223</v>
      </c>
      <c r="B386" s="35" t="s">
        <v>155</v>
      </c>
      <c r="C386" s="37" t="s">
        <v>244</v>
      </c>
      <c r="D386" s="37" t="s">
        <v>216</v>
      </c>
      <c r="E386" s="77">
        <v>35520</v>
      </c>
      <c r="F386" s="78">
        <v>15000</v>
      </c>
      <c r="G386" s="37"/>
      <c r="H386" s="37"/>
      <c r="I386" s="37">
        <f t="shared" si="864"/>
        <v>15000</v>
      </c>
      <c r="J386" s="37"/>
      <c r="K386" s="37"/>
      <c r="L386" s="37"/>
      <c r="M386" s="37"/>
      <c r="N386" s="37"/>
      <c r="O386" s="37"/>
      <c r="P386" s="37"/>
      <c r="Q386" s="37"/>
      <c r="R386" s="37"/>
      <c r="S386" s="37">
        <f t="shared" si="869"/>
        <v>15000</v>
      </c>
      <c r="T386" s="37"/>
      <c r="U386" s="37"/>
      <c r="V386" s="37"/>
    </row>
    <row r="387" spans="1:22" x14ac:dyDescent="0.25">
      <c r="A387" s="55" t="s">
        <v>223</v>
      </c>
      <c r="B387" s="35" t="s">
        <v>155</v>
      </c>
      <c r="C387" s="37" t="s">
        <v>244</v>
      </c>
      <c r="D387" s="37" t="s">
        <v>216</v>
      </c>
      <c r="E387" s="77">
        <v>35520</v>
      </c>
      <c r="F387" s="78">
        <v>2305</v>
      </c>
      <c r="G387" s="37"/>
      <c r="H387" s="37"/>
      <c r="I387" s="37">
        <f t="shared" si="864"/>
        <v>2305</v>
      </c>
      <c r="J387" s="37"/>
      <c r="K387" s="37"/>
      <c r="L387" s="37"/>
      <c r="M387" s="37"/>
      <c r="N387" s="37"/>
      <c r="O387" s="37"/>
      <c r="P387" s="37"/>
      <c r="Q387" s="37"/>
      <c r="R387" s="37"/>
      <c r="S387" s="37">
        <f t="shared" si="869"/>
        <v>2305</v>
      </c>
      <c r="T387" s="37"/>
      <c r="U387" s="37"/>
      <c r="V387" s="37"/>
    </row>
    <row r="388" spans="1:22" x14ac:dyDescent="0.25">
      <c r="A388" s="55" t="s">
        <v>223</v>
      </c>
      <c r="B388" s="35" t="s">
        <v>155</v>
      </c>
      <c r="C388" s="37" t="s">
        <v>244</v>
      </c>
      <c r="D388" s="37"/>
      <c r="E388" s="37"/>
      <c r="F388" s="37"/>
      <c r="G388" s="77">
        <v>35698</v>
      </c>
      <c r="H388" s="76">
        <v>10000</v>
      </c>
      <c r="I388" s="37">
        <f t="shared" si="864"/>
        <v>-10000</v>
      </c>
      <c r="J388" s="37"/>
      <c r="K388" s="37"/>
      <c r="L388" s="37"/>
      <c r="M388" s="37"/>
      <c r="N388" s="37"/>
      <c r="O388" s="37"/>
      <c r="P388" s="37"/>
      <c r="Q388" s="37"/>
      <c r="R388" s="37"/>
      <c r="S388" s="37">
        <f t="shared" si="869"/>
        <v>-10000</v>
      </c>
      <c r="T388" s="37"/>
      <c r="U388" s="37"/>
      <c r="V388" s="37"/>
    </row>
    <row r="389" spans="1:22" x14ac:dyDescent="0.25">
      <c r="A389" s="55" t="s">
        <v>223</v>
      </c>
      <c r="B389" s="35" t="s">
        <v>155</v>
      </c>
      <c r="C389" s="37" t="s">
        <v>244</v>
      </c>
      <c r="D389" s="37"/>
      <c r="E389" s="37"/>
      <c r="F389" s="37"/>
      <c r="G389" s="77">
        <v>35767</v>
      </c>
      <c r="H389" s="76">
        <v>11500</v>
      </c>
      <c r="I389" s="37">
        <f t="shared" si="864"/>
        <v>-11500</v>
      </c>
      <c r="J389" s="37"/>
      <c r="K389" s="37"/>
      <c r="L389" s="37"/>
      <c r="M389" s="37"/>
      <c r="N389" s="37"/>
      <c r="O389" s="37"/>
      <c r="P389" s="37"/>
      <c r="Q389" s="37"/>
      <c r="R389" s="37"/>
      <c r="S389" s="37">
        <f t="shared" si="869"/>
        <v>-11500</v>
      </c>
      <c r="T389" s="37"/>
      <c r="U389" s="37"/>
      <c r="V389" s="37"/>
    </row>
    <row r="390" spans="1:22" x14ac:dyDescent="0.25">
      <c r="A390" s="55" t="s">
        <v>223</v>
      </c>
      <c r="B390" s="35" t="s">
        <v>155</v>
      </c>
      <c r="C390" s="37" t="s">
        <v>244</v>
      </c>
      <c r="D390" s="37" t="s">
        <v>216</v>
      </c>
      <c r="E390" s="36">
        <v>35885</v>
      </c>
      <c r="F390" s="37">
        <v>21500</v>
      </c>
      <c r="G390" s="37"/>
      <c r="H390" s="37"/>
      <c r="I390" s="37">
        <f t="shared" si="864"/>
        <v>21500</v>
      </c>
      <c r="J390" s="37"/>
      <c r="K390" s="37"/>
      <c r="L390" s="37"/>
      <c r="M390" s="37"/>
      <c r="N390" s="37"/>
      <c r="O390" s="37"/>
      <c r="P390" s="37"/>
      <c r="Q390" s="37"/>
      <c r="R390" s="37"/>
      <c r="S390" s="37">
        <f t="shared" si="869"/>
        <v>21500</v>
      </c>
      <c r="T390" s="37"/>
      <c r="U390" s="37"/>
      <c r="V390" s="37"/>
    </row>
    <row r="391" spans="1:22" x14ac:dyDescent="0.25">
      <c r="A391" s="55" t="s">
        <v>223</v>
      </c>
      <c r="B391" s="35" t="s">
        <v>155</v>
      </c>
      <c r="C391" s="37" t="s">
        <v>244</v>
      </c>
      <c r="D391" s="37"/>
      <c r="E391" s="37"/>
      <c r="F391" s="37"/>
      <c r="G391" s="77">
        <v>36620</v>
      </c>
      <c r="H391" s="76">
        <v>11500</v>
      </c>
      <c r="I391" s="37">
        <f t="shared" si="864"/>
        <v>-11500</v>
      </c>
      <c r="J391" s="37"/>
      <c r="K391" s="37"/>
      <c r="L391" s="37"/>
      <c r="M391" s="37"/>
      <c r="N391" s="37"/>
      <c r="O391" s="37"/>
      <c r="P391" s="37"/>
      <c r="Q391" s="37"/>
      <c r="R391" s="37"/>
      <c r="S391" s="37">
        <f t="shared" si="869"/>
        <v>-11500</v>
      </c>
      <c r="T391" s="37"/>
      <c r="U391" s="37"/>
      <c r="V391" s="37"/>
    </row>
    <row r="392" spans="1:22" x14ac:dyDescent="0.25">
      <c r="A392" s="55" t="s">
        <v>223</v>
      </c>
      <c r="B392" s="35" t="s">
        <v>155</v>
      </c>
      <c r="C392" s="37" t="s">
        <v>244</v>
      </c>
      <c r="D392" s="37"/>
      <c r="E392" s="37"/>
      <c r="F392" s="37"/>
      <c r="G392" s="77">
        <v>36620</v>
      </c>
      <c r="H392" s="76">
        <v>25000</v>
      </c>
      <c r="I392" s="37">
        <f t="shared" si="864"/>
        <v>-25000</v>
      </c>
      <c r="J392" s="37"/>
      <c r="K392" s="37"/>
      <c r="L392" s="37"/>
      <c r="M392" s="37"/>
      <c r="N392" s="37"/>
      <c r="O392" s="37"/>
      <c r="P392" s="37"/>
      <c r="Q392" s="37"/>
      <c r="R392" s="37"/>
      <c r="S392" s="37">
        <f t="shared" si="869"/>
        <v>-25000</v>
      </c>
      <c r="T392" s="37"/>
      <c r="U392" s="37"/>
      <c r="V392" s="37"/>
    </row>
    <row r="393" spans="1:22" x14ac:dyDescent="0.25">
      <c r="A393" s="55" t="s">
        <v>223</v>
      </c>
      <c r="B393" s="35" t="s">
        <v>155</v>
      </c>
      <c r="C393" s="37" t="s">
        <v>244</v>
      </c>
      <c r="D393" s="37"/>
      <c r="E393" s="37"/>
      <c r="F393" s="37"/>
      <c r="G393" s="77">
        <v>36650</v>
      </c>
      <c r="H393" s="76">
        <v>10000</v>
      </c>
      <c r="I393" s="37">
        <f t="shared" si="864"/>
        <v>-10000</v>
      </c>
      <c r="J393" s="37"/>
      <c r="K393" s="37"/>
      <c r="L393" s="37"/>
      <c r="M393" s="37"/>
      <c r="N393" s="37"/>
      <c r="O393" s="35"/>
      <c r="P393" s="40"/>
      <c r="Q393" s="35"/>
      <c r="R393" s="35"/>
      <c r="S393" s="37">
        <f t="shared" si="869"/>
        <v>-10000</v>
      </c>
      <c r="T393" s="37"/>
      <c r="U393" s="37"/>
      <c r="V393" s="37"/>
    </row>
    <row r="394" spans="1:22" x14ac:dyDescent="0.25">
      <c r="A394" s="55" t="s">
        <v>223</v>
      </c>
      <c r="B394" s="35" t="s">
        <v>155</v>
      </c>
      <c r="C394" s="37" t="s">
        <v>244</v>
      </c>
      <c r="D394" s="37"/>
      <c r="E394" s="37"/>
      <c r="F394" s="37"/>
      <c r="G394" s="77">
        <v>36692</v>
      </c>
      <c r="H394" s="76">
        <v>15000</v>
      </c>
      <c r="I394" s="37">
        <f t="shared" si="864"/>
        <v>-15000</v>
      </c>
      <c r="J394" s="37"/>
      <c r="K394" s="37"/>
      <c r="L394" s="37"/>
      <c r="M394" s="37"/>
      <c r="N394" s="37"/>
      <c r="O394" s="35"/>
      <c r="P394" s="40"/>
      <c r="Q394" s="35"/>
      <c r="R394" s="35"/>
      <c r="S394" s="37">
        <f t="shared" si="869"/>
        <v>-15000</v>
      </c>
      <c r="T394" s="37"/>
      <c r="U394" s="37"/>
      <c r="V394" s="37"/>
    </row>
    <row r="395" spans="1:22" x14ac:dyDescent="0.25">
      <c r="A395" s="55" t="s">
        <v>223</v>
      </c>
      <c r="B395" s="35" t="s">
        <v>155</v>
      </c>
      <c r="C395" s="37" t="s">
        <v>244</v>
      </c>
      <c r="D395" s="37"/>
      <c r="E395" s="37"/>
      <c r="F395" s="37">
        <v>835</v>
      </c>
      <c r="G395" s="37"/>
      <c r="H395" s="37"/>
      <c r="I395" s="37">
        <f t="shared" si="864"/>
        <v>835</v>
      </c>
      <c r="J395" s="37"/>
      <c r="K395" s="37"/>
      <c r="L395" s="37"/>
      <c r="M395" s="37"/>
      <c r="N395" s="37"/>
      <c r="O395" s="35"/>
      <c r="P395" s="40"/>
      <c r="Q395" s="35"/>
      <c r="R395" s="35"/>
      <c r="S395" s="37">
        <f t="shared" si="869"/>
        <v>835</v>
      </c>
      <c r="T395" s="37"/>
      <c r="U395" s="37"/>
      <c r="V395" s="37"/>
    </row>
    <row r="396" spans="1:22" x14ac:dyDescent="0.25">
      <c r="A396" s="55" t="s">
        <v>223</v>
      </c>
      <c r="B396" s="35" t="s">
        <v>155</v>
      </c>
      <c r="C396" s="37" t="s">
        <v>244</v>
      </c>
      <c r="D396" s="64"/>
      <c r="E396" s="64"/>
      <c r="F396" s="47">
        <f>SUBTOTAL(9,F370:F395)</f>
        <v>170044</v>
      </c>
      <c r="G396" s="64"/>
      <c r="H396" s="47">
        <f>SUBTOTAL(9,H370:H395)</f>
        <v>83000</v>
      </c>
      <c r="I396" s="47">
        <f>SUBTOTAL(9,I370:I395)</f>
        <v>87044</v>
      </c>
      <c r="J396" s="64"/>
      <c r="K396" s="64"/>
      <c r="L396" s="64"/>
      <c r="M396" s="64"/>
      <c r="N396" s="64"/>
      <c r="O396" s="43"/>
      <c r="P396" s="72"/>
      <c r="Q396" s="43"/>
      <c r="R396" s="47">
        <f>SUBTOTAL(9,R370:R395)</f>
        <v>0</v>
      </c>
      <c r="S396" s="47">
        <f>SUBTOTAL(9,S370:S395)</f>
        <v>87044</v>
      </c>
      <c r="T396" s="47">
        <f>SUBTOTAL(9,T370:T395)</f>
        <v>0</v>
      </c>
      <c r="U396" s="47">
        <f>SUBTOTAL(9,U370:U395)</f>
        <v>0</v>
      </c>
      <c r="V396" s="64"/>
    </row>
    <row r="397" spans="1:22" x14ac:dyDescent="0.25">
      <c r="B397" s="37"/>
      <c r="C397" s="37"/>
      <c r="D397" s="37"/>
      <c r="E397" s="37"/>
      <c r="F397" s="38">
        <f>SUBTOTAL(9,F3:F396)</f>
        <v>7083127.0300000003</v>
      </c>
      <c r="G397" s="37"/>
      <c r="H397" s="38">
        <f>SUBTOTAL(9,H3:H396)</f>
        <v>682955.73</v>
      </c>
      <c r="I397" s="38">
        <f>SUBTOTAL(9,I3:I396)</f>
        <v>6400171.2999999998</v>
      </c>
      <c r="J397" s="37"/>
      <c r="K397" s="37"/>
      <c r="L397" s="37"/>
      <c r="M397" s="37"/>
      <c r="N397" s="37"/>
      <c r="O397" s="35"/>
      <c r="P397" s="40"/>
      <c r="Q397" s="35" t="s">
        <v>245</v>
      </c>
      <c r="R397" s="38">
        <f>SUBTOTAL(9,R3:R396)</f>
        <v>3807511.76139845</v>
      </c>
      <c r="S397" s="38">
        <f>SUBTOTAL(9,S3:S396)</f>
        <v>2592659.5386015507</v>
      </c>
      <c r="T397" s="37"/>
      <c r="U397" s="37"/>
      <c r="V397" s="37"/>
    </row>
    <row r="398" spans="1:22" x14ac:dyDescent="0.25">
      <c r="Q398" s="80"/>
      <c r="R398" s="80"/>
      <c r="S398" s="80"/>
      <c r="T398" s="80"/>
      <c r="U398" s="80"/>
    </row>
    <row r="399" spans="1:22" x14ac:dyDescent="0.25">
      <c r="Q399" s="81" t="s">
        <v>247</v>
      </c>
      <c r="R399" s="81"/>
      <c r="S399" s="81"/>
      <c r="T399" s="82">
        <f>SUBTOTAL(9,T3:T396)</f>
        <v>711174.67941817793</v>
      </c>
      <c r="U399" s="80"/>
    </row>
    <row r="400" spans="1:22" x14ac:dyDescent="0.25">
      <c r="Q400" s="80"/>
      <c r="R400" s="80"/>
      <c r="S400" s="82"/>
      <c r="T400" s="82"/>
      <c r="U400" s="80"/>
    </row>
    <row r="401" spans="1:22" x14ac:dyDescent="0.25">
      <c r="Q401" s="80"/>
      <c r="R401" s="80"/>
      <c r="S401" s="80"/>
      <c r="T401" s="82"/>
      <c r="U401" s="80"/>
    </row>
    <row r="402" spans="1:22" x14ac:dyDescent="0.25">
      <c r="A402" s="80"/>
      <c r="B402" s="80"/>
      <c r="C402" s="80"/>
      <c r="D402" s="80"/>
      <c r="E402" s="80"/>
      <c r="F402" s="83"/>
      <c r="G402" s="80"/>
      <c r="H402" s="80"/>
      <c r="I402" s="80"/>
      <c r="J402" s="80"/>
      <c r="K402" s="80"/>
      <c r="L402" s="80"/>
      <c r="M402" s="80"/>
      <c r="N402" s="80"/>
      <c r="O402" s="80"/>
      <c r="P402" s="84"/>
      <c r="Q402" s="80"/>
      <c r="R402" s="80"/>
      <c r="S402" s="80"/>
      <c r="T402" s="82"/>
      <c r="U402" s="80"/>
      <c r="V402" s="80"/>
    </row>
    <row r="403" spans="1:22" x14ac:dyDescent="0.25">
      <c r="A403" s="80"/>
      <c r="B403" s="80"/>
      <c r="C403" s="80"/>
      <c r="D403" s="80"/>
      <c r="E403" s="80"/>
      <c r="F403" s="83"/>
      <c r="G403" s="80"/>
      <c r="H403" s="80"/>
      <c r="I403" s="80"/>
      <c r="J403" s="80"/>
      <c r="K403" s="80"/>
      <c r="L403" s="80"/>
      <c r="M403" s="80"/>
      <c r="N403" s="80"/>
      <c r="O403" s="80"/>
      <c r="P403" s="84"/>
      <c r="Q403" s="80"/>
      <c r="R403" s="80"/>
      <c r="S403" s="80"/>
      <c r="T403" s="82"/>
      <c r="U403" s="80"/>
      <c r="V403" s="80"/>
    </row>
    <row r="404" spans="1:22" x14ac:dyDescent="0.25">
      <c r="A404" s="80"/>
      <c r="B404" s="80"/>
      <c r="C404" s="80"/>
      <c r="D404" s="80"/>
      <c r="E404" s="80"/>
      <c r="F404" s="83"/>
      <c r="G404" s="80"/>
      <c r="H404" s="80"/>
      <c r="I404" s="80"/>
      <c r="J404" s="80"/>
      <c r="K404" s="80"/>
      <c r="L404" s="80"/>
      <c r="M404" s="80"/>
      <c r="N404" s="80"/>
      <c r="O404" s="80"/>
      <c r="P404" s="84"/>
      <c r="Q404" s="80"/>
      <c r="R404" s="80"/>
      <c r="S404" s="80"/>
      <c r="T404" s="82"/>
      <c r="U404" s="80"/>
      <c r="V404" s="80"/>
    </row>
    <row r="405" spans="1:22" x14ac:dyDescent="0.25">
      <c r="A405" s="80"/>
      <c r="B405" s="80"/>
      <c r="C405" s="80"/>
      <c r="D405" s="80"/>
      <c r="E405" s="80"/>
      <c r="F405" s="83"/>
      <c r="G405" s="80"/>
      <c r="H405" s="80"/>
      <c r="I405" s="80"/>
      <c r="J405" s="80"/>
      <c r="K405" s="80"/>
      <c r="L405" s="80"/>
      <c r="M405" s="80"/>
      <c r="N405" s="80"/>
      <c r="O405" s="80"/>
      <c r="P405" s="84"/>
      <c r="Q405" s="80"/>
      <c r="R405" s="80"/>
      <c r="S405" s="80"/>
      <c r="T405" s="80"/>
      <c r="U405" s="80"/>
      <c r="V405" s="80"/>
    </row>
    <row r="406" spans="1:22" x14ac:dyDescent="0.25">
      <c r="A406" s="80"/>
      <c r="B406" s="80"/>
      <c r="C406" s="80"/>
      <c r="D406" s="80"/>
      <c r="E406" s="80"/>
      <c r="F406" s="83"/>
      <c r="G406" s="80"/>
      <c r="H406" s="80"/>
      <c r="I406" s="80"/>
      <c r="J406" s="80"/>
      <c r="K406" s="80"/>
      <c r="L406" s="80"/>
      <c r="M406" s="80"/>
      <c r="N406" s="80"/>
      <c r="O406" s="80"/>
      <c r="P406" s="84"/>
      <c r="Q406" s="80"/>
      <c r="R406" s="80"/>
      <c r="S406" s="80"/>
      <c r="T406" s="80"/>
      <c r="U406" s="80"/>
      <c r="V406" s="80"/>
    </row>
    <row r="407" spans="1:22" x14ac:dyDescent="0.25">
      <c r="A407" s="80"/>
      <c r="B407" s="80"/>
      <c r="C407" s="80"/>
      <c r="D407" s="80"/>
      <c r="E407" s="80"/>
      <c r="F407" s="83"/>
      <c r="G407" s="80"/>
      <c r="H407" s="80"/>
      <c r="I407" s="80"/>
      <c r="J407" s="80"/>
      <c r="K407" s="80"/>
      <c r="L407" s="80"/>
      <c r="M407" s="80"/>
      <c r="N407" s="80"/>
      <c r="O407" s="80"/>
      <c r="P407" s="84"/>
      <c r="Q407" s="80"/>
      <c r="R407" s="83"/>
      <c r="S407" s="80"/>
      <c r="T407" s="80"/>
      <c r="U407" s="80"/>
      <c r="V407" s="80"/>
    </row>
    <row r="408" spans="1:22" x14ac:dyDescent="0.25">
      <c r="A408" s="80"/>
      <c r="B408" s="80"/>
      <c r="C408" s="80"/>
      <c r="D408" s="80"/>
      <c r="E408" s="80"/>
      <c r="F408" s="83"/>
      <c r="G408" s="80"/>
      <c r="H408" s="80"/>
      <c r="I408" s="80"/>
      <c r="J408" s="80"/>
      <c r="K408" s="80"/>
      <c r="L408" s="80"/>
      <c r="M408" s="80"/>
      <c r="N408" s="80"/>
      <c r="O408" s="80"/>
      <c r="P408" s="84"/>
      <c r="Q408" s="80"/>
      <c r="R408" s="83"/>
      <c r="S408" s="82"/>
      <c r="T408" s="80"/>
      <c r="U408" s="80"/>
      <c r="V408" s="80"/>
    </row>
    <row r="409" spans="1:22" x14ac:dyDescent="0.25">
      <c r="A409" s="80"/>
      <c r="B409" s="80"/>
      <c r="C409" s="80"/>
      <c r="D409" s="80"/>
      <c r="E409" s="80"/>
      <c r="F409" s="83"/>
      <c r="G409" s="80"/>
      <c r="H409" s="80"/>
      <c r="I409" s="80"/>
      <c r="J409" s="80"/>
      <c r="K409" s="80"/>
      <c r="L409" s="80"/>
      <c r="M409" s="80"/>
      <c r="N409" s="80"/>
      <c r="O409" s="80"/>
      <c r="P409" s="84"/>
      <c r="Q409" s="80"/>
      <c r="R409" s="85"/>
      <c r="S409" s="85"/>
      <c r="T409" s="82"/>
      <c r="U409" s="82"/>
      <c r="V409" s="82"/>
    </row>
    <row r="410" spans="1:22" x14ac:dyDescent="0.25">
      <c r="A410" s="80"/>
      <c r="B410" s="80"/>
      <c r="C410" s="80"/>
      <c r="D410" s="80"/>
      <c r="E410" s="80"/>
      <c r="F410" s="83"/>
      <c r="G410" s="80"/>
      <c r="H410" s="80"/>
      <c r="I410" s="80"/>
      <c r="J410" s="80"/>
      <c r="K410" s="80"/>
      <c r="L410" s="80"/>
      <c r="M410" s="80"/>
      <c r="N410" s="80"/>
      <c r="O410" s="80"/>
      <c r="P410" s="84"/>
      <c r="Q410" s="80"/>
      <c r="R410" s="80"/>
      <c r="S410" s="80"/>
      <c r="T410" s="82"/>
      <c r="U410" s="80"/>
      <c r="V410" s="80"/>
    </row>
    <row r="411" spans="1:22" x14ac:dyDescent="0.25">
      <c r="A411" s="80"/>
      <c r="B411" s="80"/>
      <c r="C411" s="80"/>
      <c r="D411" s="80"/>
      <c r="E411" s="80"/>
      <c r="F411" s="83"/>
      <c r="G411" s="80"/>
      <c r="H411" s="80"/>
      <c r="I411" s="80"/>
      <c r="J411" s="80"/>
      <c r="K411" s="80"/>
      <c r="L411" s="80"/>
      <c r="M411" s="80"/>
      <c r="N411" s="80"/>
      <c r="O411" s="80"/>
      <c r="P411" s="84"/>
      <c r="Q411" s="80"/>
      <c r="R411" s="80"/>
      <c r="S411" s="82"/>
      <c r="T411" s="82"/>
      <c r="U411" s="80"/>
      <c r="V411" s="80"/>
    </row>
    <row r="412" spans="1:22" x14ac:dyDescent="0.25">
      <c r="A412" s="80"/>
      <c r="B412" s="80"/>
      <c r="C412" s="80"/>
      <c r="D412" s="80"/>
      <c r="E412" s="80"/>
      <c r="F412" s="83"/>
      <c r="G412" s="80"/>
      <c r="H412" s="80"/>
      <c r="I412" s="80"/>
      <c r="J412" s="80"/>
      <c r="K412" s="80"/>
      <c r="L412" s="80"/>
      <c r="M412" s="80"/>
      <c r="N412" s="80"/>
      <c r="O412" s="80"/>
      <c r="P412" s="84"/>
      <c r="Q412" s="80"/>
      <c r="R412" s="80"/>
      <c r="S412" s="80"/>
      <c r="T412" s="80"/>
      <c r="U412" s="80"/>
      <c r="V412" s="80"/>
    </row>
    <row r="413" spans="1:22" x14ac:dyDescent="0.25">
      <c r="A413" s="80"/>
      <c r="B413" s="80"/>
      <c r="C413" s="80"/>
      <c r="D413" s="80"/>
      <c r="E413" s="80"/>
      <c r="F413" s="83"/>
      <c r="G413" s="80"/>
      <c r="H413" s="80"/>
      <c r="I413" s="80"/>
      <c r="J413" s="80"/>
      <c r="K413" s="80"/>
      <c r="L413" s="80"/>
      <c r="M413" s="80"/>
      <c r="N413" s="80"/>
      <c r="O413" s="80"/>
      <c r="P413" s="84"/>
      <c r="Q413" s="80"/>
      <c r="R413" s="80"/>
      <c r="S413" s="80"/>
      <c r="T413" s="80"/>
      <c r="U413" s="80"/>
      <c r="V413" s="80"/>
    </row>
    <row r="414" spans="1:22" x14ac:dyDescent="0.25">
      <c r="A414" s="80"/>
      <c r="B414" s="80"/>
      <c r="C414" s="80"/>
      <c r="D414" s="80"/>
      <c r="E414" s="80"/>
      <c r="F414" s="83"/>
      <c r="G414" s="80"/>
      <c r="H414" s="80"/>
      <c r="I414" s="80"/>
      <c r="J414" s="80"/>
      <c r="K414" s="80"/>
      <c r="L414" s="80"/>
      <c r="M414" s="80"/>
      <c r="N414" s="80"/>
      <c r="O414" s="80"/>
      <c r="P414" s="84"/>
      <c r="Q414" s="80"/>
      <c r="R414" s="80"/>
      <c r="S414" s="80"/>
      <c r="T414" s="80"/>
      <c r="U414" s="80"/>
      <c r="V414" s="80"/>
    </row>
    <row r="415" spans="1:22" x14ac:dyDescent="0.25">
      <c r="A415" s="80"/>
      <c r="B415" s="80"/>
      <c r="C415" s="80"/>
      <c r="D415" s="80"/>
      <c r="E415" s="80"/>
      <c r="F415" s="83"/>
      <c r="G415" s="80"/>
      <c r="H415" s="80"/>
      <c r="I415" s="80"/>
      <c r="J415" s="80"/>
      <c r="K415" s="80"/>
      <c r="L415" s="80"/>
      <c r="M415" s="80"/>
      <c r="N415" s="80"/>
      <c r="O415" s="80"/>
      <c r="P415" s="84"/>
      <c r="Q415" s="80"/>
      <c r="R415" s="80"/>
      <c r="S415" s="80"/>
      <c r="T415" s="80"/>
      <c r="U415" s="80"/>
      <c r="V415" s="80"/>
    </row>
    <row r="416" spans="1:22" x14ac:dyDescent="0.25">
      <c r="A416" s="80"/>
      <c r="B416" s="80"/>
      <c r="C416" s="80"/>
      <c r="D416" s="80"/>
      <c r="E416" s="80"/>
      <c r="F416" s="83"/>
      <c r="G416" s="80"/>
      <c r="H416" s="80"/>
      <c r="I416" s="80"/>
      <c r="J416" s="80"/>
      <c r="K416" s="80"/>
      <c r="L416" s="80"/>
      <c r="M416" s="80"/>
      <c r="N416" s="80"/>
      <c r="O416" s="80"/>
      <c r="P416" s="84"/>
      <c r="Q416" s="80"/>
      <c r="R416" s="80"/>
      <c r="S416" s="80"/>
      <c r="T416" s="80"/>
      <c r="U416" s="80"/>
      <c r="V416" s="80"/>
    </row>
    <row r="417" spans="1:22" x14ac:dyDescent="0.25">
      <c r="A417" s="80"/>
      <c r="B417" s="80"/>
      <c r="C417" s="80"/>
      <c r="D417" s="80"/>
      <c r="E417" s="80"/>
      <c r="F417" s="83"/>
      <c r="G417" s="80"/>
      <c r="H417" s="80"/>
      <c r="I417" s="80"/>
      <c r="J417" s="80"/>
      <c r="K417" s="80"/>
      <c r="L417" s="80"/>
      <c r="M417" s="80"/>
      <c r="N417" s="80"/>
      <c r="O417" s="80"/>
      <c r="P417" s="84"/>
      <c r="Q417" s="80"/>
      <c r="R417" s="80"/>
      <c r="S417" s="80"/>
      <c r="T417" s="80"/>
      <c r="U417" s="80"/>
      <c r="V417" s="80"/>
    </row>
    <row r="418" spans="1:22" x14ac:dyDescent="0.25">
      <c r="A418" s="80"/>
      <c r="B418" s="80"/>
      <c r="C418" s="80"/>
      <c r="D418" s="80"/>
      <c r="E418" s="80"/>
      <c r="F418" s="83"/>
      <c r="G418" s="80"/>
      <c r="H418" s="80"/>
      <c r="I418" s="80"/>
      <c r="J418" s="80"/>
      <c r="K418" s="80"/>
      <c r="L418" s="80"/>
      <c r="M418" s="80"/>
      <c r="N418" s="80"/>
      <c r="O418" s="80"/>
      <c r="P418" s="84"/>
      <c r="Q418" s="80"/>
      <c r="R418" s="80"/>
      <c r="S418" s="80"/>
      <c r="T418" s="80"/>
      <c r="U418" s="80"/>
      <c r="V418" s="80"/>
    </row>
    <row r="419" spans="1:22" x14ac:dyDescent="0.25">
      <c r="A419" s="80"/>
      <c r="B419" s="80"/>
      <c r="C419" s="80"/>
      <c r="D419" s="80"/>
      <c r="E419" s="80"/>
      <c r="F419" s="83"/>
      <c r="G419" s="80"/>
      <c r="H419" s="80"/>
      <c r="I419" s="80"/>
      <c r="J419" s="80"/>
      <c r="K419" s="80"/>
      <c r="L419" s="80"/>
      <c r="M419" s="80"/>
      <c r="N419" s="80"/>
      <c r="O419" s="80"/>
      <c r="P419" s="84"/>
      <c r="Q419" s="80"/>
      <c r="R419" s="80"/>
      <c r="S419" s="80"/>
      <c r="T419" s="80"/>
      <c r="U419" s="80"/>
      <c r="V419" s="80"/>
    </row>
    <row r="420" spans="1:22" x14ac:dyDescent="0.25">
      <c r="A420" s="80"/>
      <c r="B420" s="80"/>
      <c r="C420" s="80"/>
      <c r="D420" s="80"/>
      <c r="E420" s="80"/>
      <c r="F420" s="83"/>
      <c r="G420" s="80"/>
      <c r="H420" s="80"/>
      <c r="I420" s="80"/>
      <c r="J420" s="80"/>
      <c r="K420" s="80"/>
      <c r="L420" s="80"/>
      <c r="M420" s="80"/>
      <c r="N420" s="80"/>
      <c r="O420" s="80"/>
      <c r="P420" s="84"/>
      <c r="Q420" s="80"/>
      <c r="R420" s="80"/>
      <c r="S420" s="80"/>
      <c r="T420" s="80"/>
      <c r="U420" s="80"/>
      <c r="V420" s="80"/>
    </row>
  </sheetData>
  <sheetProtection algorithmName="SHA-512" hashValue="Ee9g17RL1R/xun5MvLCpDu1s4ejaHe60fPPrD19jIPOQ2dfTu6Vrxwqifg8RuSJ/eMXvz4Pu5XtJwq3vsTpf7w==" saltValue="oQcHEEFEi+DlQLTpI9lfvw==" spinCount="100000" sheet="1" objects="1" scenarios="1"/>
  <autoFilter ref="A2:V401"/>
  <mergeCells count="4">
    <mergeCell ref="A1:D1"/>
    <mergeCell ref="E1:V1"/>
    <mergeCell ref="R409:S409"/>
    <mergeCell ref="Q399:S399"/>
  </mergeCells>
  <dataValidations count="2">
    <dataValidation type="list" allowBlank="1" showInputMessage="1" showErrorMessage="1" sqref="D361:D364 D366:D368 D291:D294 D300:D305 D273:D274 D278 D282:D287 D296:D298 D307:D359 D124:D174 D260 D256:D258 D253:D254 D225:D231 D180:D184 D176:D178 D189:D217 D219:D222 D186:D187 D233:D251 D27:D40 D91:D94 D88:D89 D97:D101 D78:D86 D61:D76 D52:D55 D42:D50 D16:D25 D6:D14 D103:D122 D262:D268 D3:D4">
      <formula1>"1993-94,1994-95,1995-96,1996-97,1997-98,1998-99,1999-00,2000-01,2001-02,2002-03,2003-04,2004-05,2005-06,2006-07,2007-08,2008-09,2009-10,2010-11,2011-12,2012-13,2013-14,2014-15"</formula1>
    </dataValidation>
    <dataValidation type="list" allowBlank="1" showInputMessage="1" showErrorMessage="1" sqref="A189:A217 A127:A130 A253:A254 A144:A153 A219:A231 A186:A187 A233:A251 A163:A174 A140:A142 A180:A184 A124:A125 A176:A178 A155:A161 A256:A396 A136:A138 A132:A134 A3:A122">
      <formula1>"PKD,MJB,HO"</formula1>
    </dataValidation>
  </dataValidations>
  <pageMargins left="0.7" right="0.7" top="0.75" bottom="0.75" header="0.3" footer="0.3"/>
  <pageSetup paperSize="9" orientation="portrait" verticalDpi="72"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Block!A176:A193</xm:f>
          </x14:formula1>
          <xm:sqref>B189:B217 B256:B396 B233 B253:B254 B175:B178 B219:B231 B235:B251 J175:O175 V175 Q175 B180:B184 B186:B187 D175:E175 G175</xm:sqref>
        </x14:dataValidation>
        <x14:dataValidation type="list" allowBlank="1" showInputMessage="1" showErrorMessage="1">
          <x14:formula1>
            <xm:f>Block!A3:A20</xm:f>
          </x14:formula1>
          <xm:sqref>B124:B174 B3:B122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L186"/>
  <sheetViews>
    <sheetView workbookViewId="0"/>
  </sheetViews>
  <sheetFormatPr defaultColWidth="0" defaultRowHeight="15" x14ac:dyDescent="0.25"/>
  <cols>
    <col min="1" max="1" width="59.5703125" bestFit="1" customWidth="1"/>
    <col min="2" max="2" width="13.28515625" customWidth="1"/>
    <col min="3" max="3" width="16.42578125" style="1" customWidth="1"/>
    <col min="4" max="4" width="18.28515625" hidden="1"/>
    <col min="5" max="5" width="9.140625" hidden="1"/>
    <col min="6" max="6" width="9.42578125" style="2" hidden="1"/>
    <col min="7" max="256" width="9.140625" hidden="1"/>
    <col min="257" max="257" width="59.5703125" hidden="1"/>
    <col min="258" max="258" width="13.28515625" hidden="1"/>
    <col min="259" max="259" width="9.140625" hidden="1"/>
    <col min="260" max="260" width="15.5703125" hidden="1"/>
    <col min="261" max="512" width="9.140625" hidden="1"/>
    <col min="513" max="513" width="59.5703125" hidden="1"/>
    <col min="514" max="514" width="13.28515625" hidden="1"/>
    <col min="515" max="515" width="9.140625" hidden="1"/>
    <col min="516" max="516" width="15.5703125" hidden="1"/>
    <col min="517" max="768" width="9.140625" hidden="1"/>
    <col min="769" max="769" width="59.5703125" hidden="1"/>
    <col min="770" max="770" width="13.28515625" hidden="1"/>
    <col min="771" max="771" width="9.140625" hidden="1"/>
    <col min="772" max="772" width="15.5703125" hidden="1"/>
    <col min="773" max="1024" width="9.140625" hidden="1"/>
    <col min="1025" max="1025" width="59.5703125" hidden="1"/>
    <col min="1026" max="1026" width="13.28515625" hidden="1"/>
    <col min="1027" max="1027" width="9.140625" hidden="1"/>
    <col min="1028" max="1028" width="15.5703125" hidden="1"/>
    <col min="1029" max="1280" width="9.140625" hidden="1"/>
    <col min="1281" max="1281" width="59.5703125" hidden="1"/>
    <col min="1282" max="1282" width="13.28515625" hidden="1"/>
    <col min="1283" max="1283" width="9.140625" hidden="1"/>
    <col min="1284" max="1284" width="15.5703125" hidden="1"/>
    <col min="1285" max="1536" width="9.140625" hidden="1"/>
    <col min="1537" max="1537" width="59.5703125" hidden="1"/>
    <col min="1538" max="1538" width="13.28515625" hidden="1"/>
    <col min="1539" max="1539" width="9.140625" hidden="1"/>
    <col min="1540" max="1540" width="15.5703125" hidden="1"/>
    <col min="1541" max="1792" width="9.140625" hidden="1"/>
    <col min="1793" max="1793" width="59.5703125" hidden="1"/>
    <col min="1794" max="1794" width="13.28515625" hidden="1"/>
    <col min="1795" max="1795" width="9.140625" hidden="1"/>
    <col min="1796" max="1796" width="15.5703125" hidden="1"/>
    <col min="1797" max="2048" width="9.140625" hidden="1"/>
    <col min="2049" max="2049" width="59.5703125" hidden="1"/>
    <col min="2050" max="2050" width="13.28515625" hidden="1"/>
    <col min="2051" max="2051" width="9.140625" hidden="1"/>
    <col min="2052" max="2052" width="15.5703125" hidden="1"/>
    <col min="2053" max="2304" width="9.140625" hidden="1"/>
    <col min="2305" max="2305" width="59.5703125" hidden="1"/>
    <col min="2306" max="2306" width="13.28515625" hidden="1"/>
    <col min="2307" max="2307" width="9.140625" hidden="1"/>
    <col min="2308" max="2308" width="15.5703125" hidden="1"/>
    <col min="2309" max="2560" width="9.140625" hidden="1"/>
    <col min="2561" max="2561" width="59.5703125" hidden="1"/>
    <col min="2562" max="2562" width="13.28515625" hidden="1"/>
    <col min="2563" max="2563" width="9.140625" hidden="1"/>
    <col min="2564" max="2564" width="15.5703125" hidden="1"/>
    <col min="2565" max="2816" width="9.140625" hidden="1"/>
    <col min="2817" max="2817" width="59.5703125" hidden="1"/>
    <col min="2818" max="2818" width="13.28515625" hidden="1"/>
    <col min="2819" max="2819" width="9.140625" hidden="1"/>
    <col min="2820" max="2820" width="15.5703125" hidden="1"/>
    <col min="2821" max="3072" width="9.140625" hidden="1"/>
    <col min="3073" max="3073" width="59.5703125" hidden="1"/>
    <col min="3074" max="3074" width="13.28515625" hidden="1"/>
    <col min="3075" max="3075" width="9.140625" hidden="1"/>
    <col min="3076" max="3076" width="15.5703125" hidden="1"/>
    <col min="3077" max="3328" width="9.140625" hidden="1"/>
    <col min="3329" max="3329" width="59.5703125" hidden="1"/>
    <col min="3330" max="3330" width="13.28515625" hidden="1"/>
    <col min="3331" max="3331" width="9.140625" hidden="1"/>
    <col min="3332" max="3332" width="15.5703125" hidden="1"/>
    <col min="3333" max="3584" width="9.140625" hidden="1"/>
    <col min="3585" max="3585" width="59.5703125" hidden="1"/>
    <col min="3586" max="3586" width="13.28515625" hidden="1"/>
    <col min="3587" max="3587" width="9.140625" hidden="1"/>
    <col min="3588" max="3588" width="15.5703125" hidden="1"/>
    <col min="3589" max="3840" width="9.140625" hidden="1"/>
    <col min="3841" max="3841" width="59.5703125" hidden="1"/>
    <col min="3842" max="3842" width="13.28515625" hidden="1"/>
    <col min="3843" max="3843" width="9.140625" hidden="1"/>
    <col min="3844" max="3844" width="15.5703125" hidden="1"/>
    <col min="3845" max="4096" width="9.140625" hidden="1"/>
    <col min="4097" max="4097" width="59.5703125" hidden="1"/>
    <col min="4098" max="4098" width="13.28515625" hidden="1"/>
    <col min="4099" max="4099" width="9.140625" hidden="1"/>
    <col min="4100" max="4100" width="15.5703125" hidden="1"/>
    <col min="4101" max="4352" width="9.140625" hidden="1"/>
    <col min="4353" max="4353" width="59.5703125" hidden="1"/>
    <col min="4354" max="4354" width="13.28515625" hidden="1"/>
    <col min="4355" max="4355" width="9.140625" hidden="1"/>
    <col min="4356" max="4356" width="15.5703125" hidden="1"/>
    <col min="4357" max="4608" width="9.140625" hidden="1"/>
    <col min="4609" max="4609" width="59.5703125" hidden="1"/>
    <col min="4610" max="4610" width="13.28515625" hidden="1"/>
    <col min="4611" max="4611" width="9.140625" hidden="1"/>
    <col min="4612" max="4612" width="15.5703125" hidden="1"/>
    <col min="4613" max="4864" width="9.140625" hidden="1"/>
    <col min="4865" max="4865" width="59.5703125" hidden="1"/>
    <col min="4866" max="4866" width="13.28515625" hidden="1"/>
    <col min="4867" max="4867" width="9.140625" hidden="1"/>
    <col min="4868" max="4868" width="15.5703125" hidden="1"/>
    <col min="4869" max="5120" width="9.140625" hidden="1"/>
    <col min="5121" max="5121" width="59.5703125" hidden="1"/>
    <col min="5122" max="5122" width="13.28515625" hidden="1"/>
    <col min="5123" max="5123" width="9.140625" hidden="1"/>
    <col min="5124" max="5124" width="15.5703125" hidden="1"/>
    <col min="5125" max="5376" width="9.140625" hidden="1"/>
    <col min="5377" max="5377" width="59.5703125" hidden="1"/>
    <col min="5378" max="5378" width="13.28515625" hidden="1"/>
    <col min="5379" max="5379" width="9.140625" hidden="1"/>
    <col min="5380" max="5380" width="15.5703125" hidden="1"/>
    <col min="5381" max="5632" width="9.140625" hidden="1"/>
    <col min="5633" max="5633" width="59.5703125" hidden="1"/>
    <col min="5634" max="5634" width="13.28515625" hidden="1"/>
    <col min="5635" max="5635" width="9.140625" hidden="1"/>
    <col min="5636" max="5636" width="15.5703125" hidden="1"/>
    <col min="5637" max="5888" width="9.140625" hidden="1"/>
    <col min="5889" max="5889" width="59.5703125" hidden="1"/>
    <col min="5890" max="5890" width="13.28515625" hidden="1"/>
    <col min="5891" max="5891" width="9.140625" hidden="1"/>
    <col min="5892" max="5892" width="15.5703125" hidden="1"/>
    <col min="5893" max="6144" width="9.140625" hidden="1"/>
    <col min="6145" max="6145" width="59.5703125" hidden="1"/>
    <col min="6146" max="6146" width="13.28515625" hidden="1"/>
    <col min="6147" max="6147" width="9.140625" hidden="1"/>
    <col min="6148" max="6148" width="15.5703125" hidden="1"/>
    <col min="6149" max="6400" width="9.140625" hidden="1"/>
    <col min="6401" max="6401" width="59.5703125" hidden="1"/>
    <col min="6402" max="6402" width="13.28515625" hidden="1"/>
    <col min="6403" max="6403" width="9.140625" hidden="1"/>
    <col min="6404" max="6404" width="15.5703125" hidden="1"/>
    <col min="6405" max="6656" width="9.140625" hidden="1"/>
    <col min="6657" max="6657" width="59.5703125" hidden="1"/>
    <col min="6658" max="6658" width="13.28515625" hidden="1"/>
    <col min="6659" max="6659" width="9.140625" hidden="1"/>
    <col min="6660" max="6660" width="15.5703125" hidden="1"/>
    <col min="6661" max="6912" width="9.140625" hidden="1"/>
    <col min="6913" max="6913" width="59.5703125" hidden="1"/>
    <col min="6914" max="6914" width="13.28515625" hidden="1"/>
    <col min="6915" max="6915" width="9.140625" hidden="1"/>
    <col min="6916" max="6916" width="15.5703125" hidden="1"/>
    <col min="6917" max="7168" width="9.140625" hidden="1"/>
    <col min="7169" max="7169" width="59.5703125" hidden="1"/>
    <col min="7170" max="7170" width="13.28515625" hidden="1"/>
    <col min="7171" max="7171" width="9.140625" hidden="1"/>
    <col min="7172" max="7172" width="15.5703125" hidden="1"/>
    <col min="7173" max="7424" width="9.140625" hidden="1"/>
    <col min="7425" max="7425" width="59.5703125" hidden="1"/>
    <col min="7426" max="7426" width="13.28515625" hidden="1"/>
    <col min="7427" max="7427" width="9.140625" hidden="1"/>
    <col min="7428" max="7428" width="15.5703125" hidden="1"/>
    <col min="7429" max="7680" width="9.140625" hidden="1"/>
    <col min="7681" max="7681" width="59.5703125" hidden="1"/>
    <col min="7682" max="7682" width="13.28515625" hidden="1"/>
    <col min="7683" max="7683" width="9.140625" hidden="1"/>
    <col min="7684" max="7684" width="15.5703125" hidden="1"/>
    <col min="7685" max="7936" width="9.140625" hidden="1"/>
    <col min="7937" max="7937" width="59.5703125" hidden="1"/>
    <col min="7938" max="7938" width="13.28515625" hidden="1"/>
    <col min="7939" max="7939" width="9.140625" hidden="1"/>
    <col min="7940" max="7940" width="15.5703125" hidden="1"/>
    <col min="7941" max="8192" width="9.140625" hidden="1"/>
    <col min="8193" max="8193" width="59.5703125" hidden="1"/>
    <col min="8194" max="8194" width="13.28515625" hidden="1"/>
    <col min="8195" max="8195" width="9.140625" hidden="1"/>
    <col min="8196" max="8196" width="15.5703125" hidden="1"/>
    <col min="8197" max="8448" width="9.140625" hidden="1"/>
    <col min="8449" max="8449" width="59.5703125" hidden="1"/>
    <col min="8450" max="8450" width="13.28515625" hidden="1"/>
    <col min="8451" max="8451" width="9.140625" hidden="1"/>
    <col min="8452" max="8452" width="15.5703125" hidden="1"/>
    <col min="8453" max="8704" width="9.140625" hidden="1"/>
    <col min="8705" max="8705" width="59.5703125" hidden="1"/>
    <col min="8706" max="8706" width="13.28515625" hidden="1"/>
    <col min="8707" max="8707" width="9.140625" hidden="1"/>
    <col min="8708" max="8708" width="15.5703125" hidden="1"/>
    <col min="8709" max="8960" width="9.140625" hidden="1"/>
    <col min="8961" max="8961" width="59.5703125" hidden="1"/>
    <col min="8962" max="8962" width="13.28515625" hidden="1"/>
    <col min="8963" max="8963" width="9.140625" hidden="1"/>
    <col min="8964" max="8964" width="15.5703125" hidden="1"/>
    <col min="8965" max="9216" width="9.140625" hidden="1"/>
    <col min="9217" max="9217" width="59.5703125" hidden="1"/>
    <col min="9218" max="9218" width="13.28515625" hidden="1"/>
    <col min="9219" max="9219" width="9.140625" hidden="1"/>
    <col min="9220" max="9220" width="15.5703125" hidden="1"/>
    <col min="9221" max="9472" width="9.140625" hidden="1"/>
    <col min="9473" max="9473" width="59.5703125" hidden="1"/>
    <col min="9474" max="9474" width="13.28515625" hidden="1"/>
    <col min="9475" max="9475" width="9.140625" hidden="1"/>
    <col min="9476" max="9476" width="15.5703125" hidden="1"/>
    <col min="9477" max="9728" width="9.140625" hidden="1"/>
    <col min="9729" max="9729" width="59.5703125" hidden="1"/>
    <col min="9730" max="9730" width="13.28515625" hidden="1"/>
    <col min="9731" max="9731" width="9.140625" hidden="1"/>
    <col min="9732" max="9732" width="15.5703125" hidden="1"/>
    <col min="9733" max="9984" width="9.140625" hidden="1"/>
    <col min="9985" max="9985" width="59.5703125" hidden="1"/>
    <col min="9986" max="9986" width="13.28515625" hidden="1"/>
    <col min="9987" max="9987" width="9.140625" hidden="1"/>
    <col min="9988" max="9988" width="15.5703125" hidden="1"/>
    <col min="9989" max="10240" width="9.140625" hidden="1"/>
    <col min="10241" max="10241" width="59.5703125" hidden="1"/>
    <col min="10242" max="10242" width="13.28515625" hidden="1"/>
    <col min="10243" max="10243" width="9.140625" hidden="1"/>
    <col min="10244" max="10244" width="15.5703125" hidden="1"/>
    <col min="10245" max="10496" width="9.140625" hidden="1"/>
    <col min="10497" max="10497" width="59.5703125" hidden="1"/>
    <col min="10498" max="10498" width="13.28515625" hidden="1"/>
    <col min="10499" max="10499" width="9.140625" hidden="1"/>
    <col min="10500" max="10500" width="15.5703125" hidden="1"/>
    <col min="10501" max="10752" width="9.140625" hidden="1"/>
    <col min="10753" max="10753" width="59.5703125" hidden="1"/>
    <col min="10754" max="10754" width="13.28515625" hidden="1"/>
    <col min="10755" max="10755" width="9.140625" hidden="1"/>
    <col min="10756" max="10756" width="15.5703125" hidden="1"/>
    <col min="10757" max="11008" width="9.140625" hidden="1"/>
    <col min="11009" max="11009" width="59.5703125" hidden="1"/>
    <col min="11010" max="11010" width="13.28515625" hidden="1"/>
    <col min="11011" max="11011" width="9.140625" hidden="1"/>
    <col min="11012" max="11012" width="15.5703125" hidden="1"/>
    <col min="11013" max="11264" width="9.140625" hidden="1"/>
    <col min="11265" max="11265" width="59.5703125" hidden="1"/>
    <col min="11266" max="11266" width="13.28515625" hidden="1"/>
    <col min="11267" max="11267" width="9.140625" hidden="1"/>
    <col min="11268" max="11268" width="15.5703125" hidden="1"/>
    <col min="11269" max="11520" width="9.140625" hidden="1"/>
    <col min="11521" max="11521" width="59.5703125" hidden="1"/>
    <col min="11522" max="11522" width="13.28515625" hidden="1"/>
    <col min="11523" max="11523" width="9.140625" hidden="1"/>
    <col min="11524" max="11524" width="15.5703125" hidden="1"/>
    <col min="11525" max="11776" width="9.140625" hidden="1"/>
    <col min="11777" max="11777" width="59.5703125" hidden="1"/>
    <col min="11778" max="11778" width="13.28515625" hidden="1"/>
    <col min="11779" max="11779" width="9.140625" hidden="1"/>
    <col min="11780" max="11780" width="15.5703125" hidden="1"/>
    <col min="11781" max="12032" width="9.140625" hidden="1"/>
    <col min="12033" max="12033" width="59.5703125" hidden="1"/>
    <col min="12034" max="12034" width="13.28515625" hidden="1"/>
    <col min="12035" max="12035" width="9.140625" hidden="1"/>
    <col min="12036" max="12036" width="15.5703125" hidden="1"/>
    <col min="12037" max="12288" width="9.140625" hidden="1"/>
    <col min="12289" max="12289" width="59.5703125" hidden="1"/>
    <col min="12290" max="12290" width="13.28515625" hidden="1"/>
    <col min="12291" max="12291" width="9.140625" hidden="1"/>
    <col min="12292" max="12292" width="15.5703125" hidden="1"/>
    <col min="12293" max="12544" width="9.140625" hidden="1"/>
    <col min="12545" max="12545" width="59.5703125" hidden="1"/>
    <col min="12546" max="12546" width="13.28515625" hidden="1"/>
    <col min="12547" max="12547" width="9.140625" hidden="1"/>
    <col min="12548" max="12548" width="15.5703125" hidden="1"/>
    <col min="12549" max="12800" width="9.140625" hidden="1"/>
    <col min="12801" max="12801" width="59.5703125" hidden="1"/>
    <col min="12802" max="12802" width="13.28515625" hidden="1"/>
    <col min="12803" max="12803" width="9.140625" hidden="1"/>
    <col min="12804" max="12804" width="15.5703125" hidden="1"/>
    <col min="12805" max="13056" width="9.140625" hidden="1"/>
    <col min="13057" max="13057" width="59.5703125" hidden="1"/>
    <col min="13058" max="13058" width="13.28515625" hidden="1"/>
    <col min="13059" max="13059" width="9.140625" hidden="1"/>
    <col min="13060" max="13060" width="15.5703125" hidden="1"/>
    <col min="13061" max="13312" width="9.140625" hidden="1"/>
    <col min="13313" max="13313" width="59.5703125" hidden="1"/>
    <col min="13314" max="13314" width="13.28515625" hidden="1"/>
    <col min="13315" max="13315" width="9.140625" hidden="1"/>
    <col min="13316" max="13316" width="15.5703125" hidden="1"/>
    <col min="13317" max="13568" width="9.140625" hidden="1"/>
    <col min="13569" max="13569" width="59.5703125" hidden="1"/>
    <col min="13570" max="13570" width="13.28515625" hidden="1"/>
    <col min="13571" max="13571" width="9.140625" hidden="1"/>
    <col min="13572" max="13572" width="15.5703125" hidden="1"/>
    <col min="13573" max="13824" width="9.140625" hidden="1"/>
    <col min="13825" max="13825" width="59.5703125" hidden="1"/>
    <col min="13826" max="13826" width="13.28515625" hidden="1"/>
    <col min="13827" max="13827" width="9.140625" hidden="1"/>
    <col min="13828" max="13828" width="15.5703125" hidden="1"/>
    <col min="13829" max="14080" width="9.140625" hidden="1"/>
    <col min="14081" max="14081" width="59.5703125" hidden="1"/>
    <col min="14082" max="14082" width="13.28515625" hidden="1"/>
    <col min="14083" max="14083" width="9.140625" hidden="1"/>
    <col min="14084" max="14084" width="15.5703125" hidden="1"/>
    <col min="14085" max="14336" width="9.140625" hidden="1"/>
    <col min="14337" max="14337" width="59.5703125" hidden="1"/>
    <col min="14338" max="14338" width="13.28515625" hidden="1"/>
    <col min="14339" max="14339" width="9.140625" hidden="1"/>
    <col min="14340" max="14340" width="15.5703125" hidden="1"/>
    <col min="14341" max="14592" width="9.140625" hidden="1"/>
    <col min="14593" max="14593" width="59.5703125" hidden="1"/>
    <col min="14594" max="14594" width="13.28515625" hidden="1"/>
    <col min="14595" max="14595" width="9.140625" hidden="1"/>
    <col min="14596" max="14596" width="15.5703125" hidden="1"/>
    <col min="14597" max="14848" width="9.140625" hidden="1"/>
    <col min="14849" max="14849" width="59.5703125" hidden="1"/>
    <col min="14850" max="14850" width="13.28515625" hidden="1"/>
    <col min="14851" max="14851" width="9.140625" hidden="1"/>
    <col min="14852" max="14852" width="15.5703125" hidden="1"/>
    <col min="14853" max="15104" width="9.140625" hidden="1"/>
    <col min="15105" max="15105" width="59.5703125" hidden="1"/>
    <col min="15106" max="15106" width="13.28515625" hidden="1"/>
    <col min="15107" max="15107" width="9.140625" hidden="1"/>
    <col min="15108" max="15108" width="15.5703125" hidden="1"/>
    <col min="15109" max="15360" width="9.140625" hidden="1"/>
    <col min="15361" max="15361" width="59.5703125" hidden="1"/>
    <col min="15362" max="15362" width="13.28515625" hidden="1"/>
    <col min="15363" max="15363" width="9.140625" hidden="1"/>
    <col min="15364" max="15364" width="15.5703125" hidden="1"/>
    <col min="15365" max="15616" width="9.140625" hidden="1"/>
    <col min="15617" max="15617" width="59.5703125" hidden="1"/>
    <col min="15618" max="15618" width="13.28515625" hidden="1"/>
    <col min="15619" max="15619" width="9.140625" hidden="1"/>
    <col min="15620" max="15620" width="15.5703125" hidden="1"/>
    <col min="15621" max="15872" width="9.140625" hidden="1"/>
    <col min="15873" max="15873" width="59.5703125" hidden="1"/>
    <col min="15874" max="15874" width="13.28515625" hidden="1"/>
    <col min="15875" max="15875" width="9.140625" hidden="1"/>
    <col min="15876" max="15876" width="15.5703125" hidden="1"/>
    <col min="15877" max="16128" width="9.140625" hidden="1"/>
    <col min="16129" max="16129" width="59.5703125" hidden="1"/>
    <col min="16130" max="16130" width="13.28515625" hidden="1"/>
    <col min="16131" max="16131" width="9.140625" hidden="1"/>
    <col min="16132" max="16132" width="15.5703125" hidden="1"/>
    <col min="16133" max="16384" width="9.140625" hidden="1"/>
  </cols>
  <sheetData>
    <row r="1" spans="1:6" ht="49.5" x14ac:dyDescent="0.3">
      <c r="A1" s="30" t="s">
        <v>1</v>
      </c>
      <c r="B1" s="11" t="s">
        <v>2</v>
      </c>
      <c r="C1" s="31" t="s">
        <v>3</v>
      </c>
    </row>
    <row r="2" spans="1:6" x14ac:dyDescent="0.25">
      <c r="A2" s="13"/>
      <c r="B2" s="13"/>
      <c r="C2" s="10"/>
      <c r="D2" s="4"/>
      <c r="E2" s="4"/>
      <c r="F2" s="5"/>
    </row>
    <row r="3" spans="1:6" x14ac:dyDescent="0.25">
      <c r="A3" s="14" t="s">
        <v>4</v>
      </c>
      <c r="B3" s="13"/>
      <c r="C3" s="10"/>
      <c r="D3" s="6"/>
      <c r="E3" s="6"/>
    </row>
    <row r="4" spans="1:6" x14ac:dyDescent="0.25">
      <c r="A4" s="15" t="s">
        <v>5</v>
      </c>
      <c r="B4" s="16">
        <v>60</v>
      </c>
      <c r="C4" s="10">
        <v>4.8702913310097462E-2</v>
      </c>
      <c r="D4" s="6">
        <v>1</v>
      </c>
      <c r="E4" s="6" t="s">
        <v>6</v>
      </c>
    </row>
    <row r="5" spans="1:6" ht="27" x14ac:dyDescent="0.25">
      <c r="A5" s="17" t="s">
        <v>7</v>
      </c>
      <c r="B5" s="16">
        <v>30</v>
      </c>
      <c r="C5" s="10">
        <v>9.503385285530408E-2</v>
      </c>
      <c r="D5" s="6">
        <v>2</v>
      </c>
      <c r="E5" s="6" t="s">
        <v>8</v>
      </c>
    </row>
    <row r="6" spans="1:6" x14ac:dyDescent="0.25">
      <c r="A6" s="15" t="s">
        <v>9</v>
      </c>
      <c r="B6" s="16">
        <v>30</v>
      </c>
      <c r="C6" s="10">
        <v>9.503385285530408E-2</v>
      </c>
      <c r="D6" s="6">
        <v>3</v>
      </c>
      <c r="E6" s="6" t="s">
        <v>10</v>
      </c>
    </row>
    <row r="7" spans="1:6" x14ac:dyDescent="0.25">
      <c r="A7" s="15" t="s">
        <v>11</v>
      </c>
      <c r="B7" s="16">
        <v>5</v>
      </c>
      <c r="C7" s="10">
        <v>0.45071972834694107</v>
      </c>
      <c r="D7" s="6">
        <v>4</v>
      </c>
      <c r="E7" s="6" t="s">
        <v>12</v>
      </c>
    </row>
    <row r="8" spans="1:6" x14ac:dyDescent="0.25">
      <c r="A8" s="15" t="s">
        <v>13</v>
      </c>
      <c r="B8" s="16">
        <v>3</v>
      </c>
      <c r="C8" s="10">
        <v>0.63159685013596123</v>
      </c>
      <c r="D8" s="6">
        <v>5</v>
      </c>
      <c r="E8" t="s">
        <v>14</v>
      </c>
    </row>
    <row r="9" spans="1:6" x14ac:dyDescent="0.25">
      <c r="A9" s="15"/>
      <c r="B9" s="13"/>
      <c r="C9" s="10"/>
      <c r="D9" s="6">
        <v>6</v>
      </c>
      <c r="E9" t="s">
        <v>15</v>
      </c>
    </row>
    <row r="10" spans="1:6" x14ac:dyDescent="0.25">
      <c r="A10" s="18" t="s">
        <v>16</v>
      </c>
      <c r="B10" s="16">
        <v>30</v>
      </c>
      <c r="C10" s="10">
        <v>9.503385285530408E-2</v>
      </c>
      <c r="D10" s="6">
        <v>7</v>
      </c>
      <c r="E10" t="s">
        <v>17</v>
      </c>
    </row>
    <row r="11" spans="1:6" x14ac:dyDescent="0.25">
      <c r="A11" s="15"/>
      <c r="B11" s="16"/>
      <c r="C11" s="10"/>
      <c r="D11" s="6">
        <v>8</v>
      </c>
      <c r="E11" t="s">
        <v>18</v>
      </c>
    </row>
    <row r="12" spans="1:6" x14ac:dyDescent="0.25">
      <c r="A12" s="14" t="s">
        <v>19</v>
      </c>
      <c r="B12" s="16"/>
      <c r="C12" s="10"/>
      <c r="D12" s="6">
        <v>9</v>
      </c>
      <c r="E12" t="s">
        <v>20</v>
      </c>
    </row>
    <row r="13" spans="1:6" x14ac:dyDescent="0.25">
      <c r="A13" s="15" t="s">
        <v>21</v>
      </c>
      <c r="B13" s="16">
        <v>10</v>
      </c>
      <c r="C13" s="10">
        <v>0.2588655508930523</v>
      </c>
      <c r="D13" s="6">
        <v>10</v>
      </c>
      <c r="E13" t="s">
        <v>22</v>
      </c>
    </row>
    <row r="14" spans="1:6" x14ac:dyDescent="0.25">
      <c r="A14" s="15" t="s">
        <v>23</v>
      </c>
      <c r="B14" s="16">
        <v>5</v>
      </c>
      <c r="C14" s="10">
        <v>0.45071972834694107</v>
      </c>
      <c r="D14" s="6">
        <v>11</v>
      </c>
      <c r="E14" t="s">
        <v>24</v>
      </c>
    </row>
    <row r="15" spans="1:6" x14ac:dyDescent="0.25">
      <c r="A15" s="15" t="s">
        <v>25</v>
      </c>
      <c r="B15" s="16">
        <v>3</v>
      </c>
      <c r="C15" s="10">
        <v>0.63159685013596123</v>
      </c>
      <c r="D15" s="6">
        <v>12</v>
      </c>
      <c r="E15" t="s">
        <v>26</v>
      </c>
    </row>
    <row r="16" spans="1:6" x14ac:dyDescent="0.25">
      <c r="A16" s="15"/>
      <c r="B16" s="16"/>
      <c r="C16" s="10"/>
      <c r="D16" s="6">
        <v>13</v>
      </c>
      <c r="E16" t="s">
        <v>27</v>
      </c>
    </row>
    <row r="17" spans="1:5" x14ac:dyDescent="0.25">
      <c r="A17" s="14" t="s">
        <v>28</v>
      </c>
      <c r="B17" s="16"/>
      <c r="C17" s="10"/>
      <c r="D17" s="6">
        <v>14</v>
      </c>
      <c r="E17" t="s">
        <v>29</v>
      </c>
    </row>
    <row r="18" spans="1:5" ht="30" x14ac:dyDescent="0.25">
      <c r="A18" s="19" t="s">
        <v>30</v>
      </c>
      <c r="B18" s="16"/>
      <c r="C18" s="10"/>
      <c r="D18" s="6">
        <v>15</v>
      </c>
      <c r="E18" t="s">
        <v>31</v>
      </c>
    </row>
    <row r="19" spans="1:5" ht="27" x14ac:dyDescent="0.25">
      <c r="A19" s="17" t="s">
        <v>32</v>
      </c>
      <c r="B19" s="16">
        <v>15</v>
      </c>
      <c r="C19" s="10">
        <v>0.18103627252208465</v>
      </c>
      <c r="D19" s="6">
        <v>16</v>
      </c>
      <c r="E19" t="s">
        <v>33</v>
      </c>
    </row>
    <row r="20" spans="1:5" ht="27" x14ac:dyDescent="0.25">
      <c r="A20" s="17" t="s">
        <v>34</v>
      </c>
      <c r="B20" s="16">
        <v>8</v>
      </c>
      <c r="C20" s="10">
        <v>0.31234397806636793</v>
      </c>
    </row>
    <row r="21" spans="1:5" x14ac:dyDescent="0.25">
      <c r="A21" s="15"/>
      <c r="B21" s="16"/>
      <c r="C21" s="10"/>
    </row>
    <row r="22" spans="1:5" x14ac:dyDescent="0.25">
      <c r="A22" s="14" t="s">
        <v>35</v>
      </c>
      <c r="B22" s="16"/>
      <c r="C22" s="10"/>
    </row>
    <row r="23" spans="1:5" ht="27" x14ac:dyDescent="0.25">
      <c r="A23" s="17" t="s">
        <v>36</v>
      </c>
      <c r="B23" s="16"/>
      <c r="C23" s="10"/>
    </row>
    <row r="24" spans="1:5" ht="54" x14ac:dyDescent="0.25">
      <c r="A24" s="17" t="s">
        <v>37</v>
      </c>
      <c r="B24" s="16">
        <v>13</v>
      </c>
      <c r="C24" s="10">
        <v>0.20581666518655073</v>
      </c>
    </row>
    <row r="25" spans="1:5" x14ac:dyDescent="0.25">
      <c r="A25" s="15" t="s">
        <v>38</v>
      </c>
      <c r="B25" s="16">
        <v>13</v>
      </c>
      <c r="C25" s="10">
        <v>0.20581666518655073</v>
      </c>
    </row>
    <row r="26" spans="1:5" x14ac:dyDescent="0.25">
      <c r="A26" s="14" t="s">
        <v>39</v>
      </c>
      <c r="B26" s="16"/>
      <c r="C26" s="10"/>
    </row>
    <row r="27" spans="1:5" ht="27" x14ac:dyDescent="0.25">
      <c r="A27" s="17" t="s">
        <v>40</v>
      </c>
      <c r="B27" s="16">
        <v>13</v>
      </c>
      <c r="C27" s="10">
        <v>0.20581666518655073</v>
      </c>
    </row>
    <row r="28" spans="1:5" ht="27" x14ac:dyDescent="0.25">
      <c r="A28" s="17" t="s">
        <v>41</v>
      </c>
      <c r="B28" s="16">
        <v>8</v>
      </c>
      <c r="C28" s="10">
        <v>0.31234397806636793</v>
      </c>
    </row>
    <row r="29" spans="1:5" x14ac:dyDescent="0.25">
      <c r="A29" s="17" t="s">
        <v>42</v>
      </c>
      <c r="B29" s="16">
        <v>10</v>
      </c>
      <c r="C29" s="10">
        <v>0.2588655508930523</v>
      </c>
    </row>
    <row r="30" spans="1:5" ht="40.5" x14ac:dyDescent="0.25">
      <c r="A30" s="17" t="s">
        <v>43</v>
      </c>
      <c r="B30" s="16">
        <v>8</v>
      </c>
      <c r="C30" s="10">
        <v>0.31234397806636793</v>
      </c>
    </row>
    <row r="31" spans="1:5" x14ac:dyDescent="0.25">
      <c r="A31" s="20"/>
      <c r="B31" s="16"/>
      <c r="C31" s="10"/>
    </row>
    <row r="32" spans="1:5" ht="30" x14ac:dyDescent="0.3">
      <c r="A32" s="21" t="s">
        <v>44</v>
      </c>
      <c r="B32" s="16"/>
      <c r="C32" s="10"/>
    </row>
    <row r="33" spans="1:3" x14ac:dyDescent="0.25">
      <c r="A33" s="22" t="s">
        <v>45</v>
      </c>
      <c r="B33" s="16">
        <v>18</v>
      </c>
      <c r="C33" s="10">
        <v>0.1533175539572782</v>
      </c>
    </row>
    <row r="34" spans="1:3" ht="27" x14ac:dyDescent="0.25">
      <c r="A34" s="22" t="s">
        <v>46</v>
      </c>
      <c r="B34" s="16">
        <v>13</v>
      </c>
      <c r="C34" s="10">
        <v>0.20581666518655073</v>
      </c>
    </row>
    <row r="35" spans="1:3" x14ac:dyDescent="0.25">
      <c r="A35" s="22" t="s">
        <v>47</v>
      </c>
      <c r="B35" s="16">
        <v>18</v>
      </c>
      <c r="C35" s="10">
        <v>0.1533175539572782</v>
      </c>
    </row>
    <row r="36" spans="1:3" x14ac:dyDescent="0.25">
      <c r="A36" s="22" t="s">
        <v>48</v>
      </c>
      <c r="B36" s="16">
        <v>18</v>
      </c>
      <c r="C36" s="10">
        <v>0.1533175539572782</v>
      </c>
    </row>
    <row r="37" spans="1:3" x14ac:dyDescent="0.25">
      <c r="A37" s="20"/>
      <c r="B37" s="16"/>
      <c r="C37" s="10" t="s">
        <v>49</v>
      </c>
    </row>
    <row r="38" spans="1:3" ht="30" x14ac:dyDescent="0.3">
      <c r="A38" s="21" t="s">
        <v>50</v>
      </c>
      <c r="B38" s="16"/>
      <c r="C38" s="10" t="s">
        <v>49</v>
      </c>
    </row>
    <row r="39" spans="1:3" x14ac:dyDescent="0.25">
      <c r="A39" s="22" t="s">
        <v>51</v>
      </c>
      <c r="B39" s="16">
        <v>25</v>
      </c>
      <c r="C39" s="10">
        <v>0.11292814500684323</v>
      </c>
    </row>
    <row r="40" spans="1:3" ht="27" x14ac:dyDescent="0.25">
      <c r="A40" s="22" t="s">
        <v>52</v>
      </c>
      <c r="B40" s="16">
        <v>25</v>
      </c>
      <c r="C40" s="10">
        <v>0.11292814500684323</v>
      </c>
    </row>
    <row r="41" spans="1:3" x14ac:dyDescent="0.25">
      <c r="A41" s="22" t="s">
        <v>53</v>
      </c>
      <c r="B41" s="16">
        <v>25</v>
      </c>
      <c r="C41" s="10">
        <v>0.11292814500684323</v>
      </c>
    </row>
    <row r="42" spans="1:3" x14ac:dyDescent="0.25">
      <c r="A42" s="22" t="s">
        <v>54</v>
      </c>
      <c r="B42" s="16">
        <v>25</v>
      </c>
      <c r="C42" s="10">
        <v>0.11292814500684323</v>
      </c>
    </row>
    <row r="43" spans="1:3" x14ac:dyDescent="0.25">
      <c r="A43" s="22" t="s">
        <v>55</v>
      </c>
      <c r="B43" s="16">
        <v>30</v>
      </c>
      <c r="C43" s="10">
        <v>9.503385285530408E-2</v>
      </c>
    </row>
    <row r="44" spans="1:3" x14ac:dyDescent="0.25">
      <c r="A44" s="22" t="s">
        <v>56</v>
      </c>
      <c r="B44" s="16">
        <v>30</v>
      </c>
      <c r="C44" s="10">
        <v>9.503385285530408E-2</v>
      </c>
    </row>
    <row r="45" spans="1:3" ht="27" x14ac:dyDescent="0.25">
      <c r="A45" s="22" t="s">
        <v>57</v>
      </c>
      <c r="B45" s="16">
        <v>8</v>
      </c>
      <c r="C45" s="10">
        <v>0.31234397806636793</v>
      </c>
    </row>
    <row r="46" spans="1:3" x14ac:dyDescent="0.25">
      <c r="A46" s="22" t="s">
        <v>58</v>
      </c>
      <c r="B46" s="16">
        <v>8</v>
      </c>
      <c r="C46" s="10">
        <v>0.31234397806636793</v>
      </c>
    </row>
    <row r="47" spans="1:3" x14ac:dyDescent="0.25">
      <c r="A47" s="20"/>
      <c r="B47" s="16"/>
      <c r="C47" s="10" t="s">
        <v>49</v>
      </c>
    </row>
    <row r="48" spans="1:3" ht="30" x14ac:dyDescent="0.3">
      <c r="A48" s="21" t="s">
        <v>59</v>
      </c>
      <c r="B48" s="16"/>
      <c r="C48" s="10" t="s">
        <v>49</v>
      </c>
    </row>
    <row r="49" spans="1:3" x14ac:dyDescent="0.25">
      <c r="A49" s="22" t="s">
        <v>60</v>
      </c>
      <c r="B49" s="16">
        <v>40</v>
      </c>
      <c r="C49" s="10">
        <v>7.2157524505514603E-2</v>
      </c>
    </row>
    <row r="50" spans="1:3" x14ac:dyDescent="0.25">
      <c r="A50" s="22" t="s">
        <v>61</v>
      </c>
      <c r="B50" s="16">
        <v>40</v>
      </c>
      <c r="C50" s="10">
        <v>7.2157524505514603E-2</v>
      </c>
    </row>
    <row r="51" spans="1:3" x14ac:dyDescent="0.25">
      <c r="A51" s="22" t="s">
        <v>62</v>
      </c>
      <c r="B51" s="16">
        <v>40</v>
      </c>
      <c r="C51" s="10">
        <v>7.2157524505514603E-2</v>
      </c>
    </row>
    <row r="52" spans="1:3" x14ac:dyDescent="0.25">
      <c r="A52" s="22" t="s">
        <v>63</v>
      </c>
      <c r="B52" s="16">
        <v>40</v>
      </c>
      <c r="C52" s="10">
        <v>7.2157524505514603E-2</v>
      </c>
    </row>
    <row r="53" spans="1:3" x14ac:dyDescent="0.25">
      <c r="A53" s="22" t="s">
        <v>64</v>
      </c>
      <c r="B53" s="16">
        <v>22</v>
      </c>
      <c r="C53" s="10">
        <v>0.12730543165483876</v>
      </c>
    </row>
    <row r="54" spans="1:3" x14ac:dyDescent="0.25">
      <c r="A54" s="22" t="s">
        <v>65</v>
      </c>
      <c r="B54" s="16">
        <v>35</v>
      </c>
      <c r="C54" s="10">
        <v>8.2031635856670504E-2</v>
      </c>
    </row>
    <row r="55" spans="1:3" x14ac:dyDescent="0.25">
      <c r="A55" s="22" t="s">
        <v>66</v>
      </c>
      <c r="B55" s="16">
        <v>30</v>
      </c>
      <c r="C55" s="10">
        <v>9.503385285530408E-2</v>
      </c>
    </row>
    <row r="56" spans="1:3" x14ac:dyDescent="0.25">
      <c r="A56" s="22" t="s">
        <v>67</v>
      </c>
      <c r="B56" s="16">
        <v>30</v>
      </c>
      <c r="C56" s="10">
        <v>9.503385285530408E-2</v>
      </c>
    </row>
    <row r="57" spans="1:3" x14ac:dyDescent="0.25">
      <c r="A57" s="20"/>
      <c r="B57" s="16"/>
      <c r="C57" s="10" t="s">
        <v>49</v>
      </c>
    </row>
    <row r="58" spans="1:3" ht="30" x14ac:dyDescent="0.3">
      <c r="A58" s="21" t="s">
        <v>59</v>
      </c>
      <c r="B58" s="16"/>
      <c r="C58" s="10" t="s">
        <v>49</v>
      </c>
    </row>
    <row r="59" spans="1:3" x14ac:dyDescent="0.25">
      <c r="A59" s="22" t="s">
        <v>68</v>
      </c>
      <c r="B59" s="16">
        <v>20</v>
      </c>
      <c r="C59" s="10">
        <v>0.13910834066826516</v>
      </c>
    </row>
    <row r="60" spans="1:3" x14ac:dyDescent="0.25">
      <c r="A60" s="22" t="s">
        <v>69</v>
      </c>
      <c r="B60" s="16">
        <v>20</v>
      </c>
      <c r="C60" s="10">
        <v>0.13910834066826516</v>
      </c>
    </row>
    <row r="61" spans="1:3" x14ac:dyDescent="0.25">
      <c r="A61" s="22" t="s">
        <v>70</v>
      </c>
      <c r="B61" s="16">
        <v>20</v>
      </c>
      <c r="C61" s="10">
        <v>0.13910834066826516</v>
      </c>
    </row>
    <row r="62" spans="1:3" x14ac:dyDescent="0.25">
      <c r="A62" s="22" t="s">
        <v>71</v>
      </c>
      <c r="B62" s="16">
        <v>20</v>
      </c>
      <c r="C62" s="10">
        <v>0.13910834066826516</v>
      </c>
    </row>
    <row r="63" spans="1:3" x14ac:dyDescent="0.25">
      <c r="A63" s="22" t="s">
        <v>72</v>
      </c>
      <c r="B63" s="16">
        <v>25</v>
      </c>
      <c r="C63" s="10">
        <v>0.11292814500684323</v>
      </c>
    </row>
    <row r="64" spans="1:3" x14ac:dyDescent="0.25">
      <c r="A64" s="20"/>
      <c r="B64" s="16"/>
      <c r="C64" s="10" t="s">
        <v>49</v>
      </c>
    </row>
    <row r="65" spans="1:3" ht="30" x14ac:dyDescent="0.3">
      <c r="A65" s="21" t="s">
        <v>73</v>
      </c>
      <c r="B65" s="16"/>
      <c r="C65" s="10" t="s">
        <v>49</v>
      </c>
    </row>
    <row r="66" spans="1:3" x14ac:dyDescent="0.25">
      <c r="A66" s="22" t="s">
        <v>74</v>
      </c>
      <c r="B66" s="16">
        <v>40</v>
      </c>
      <c r="C66" s="10">
        <v>7.2157524505514603E-2</v>
      </c>
    </row>
    <row r="67" spans="1:3" x14ac:dyDescent="0.25">
      <c r="A67" s="22" t="s">
        <v>75</v>
      </c>
      <c r="B67" s="16">
        <v>40</v>
      </c>
      <c r="C67" s="10">
        <v>7.2157524505514603E-2</v>
      </c>
    </row>
    <row r="68" spans="1:3" x14ac:dyDescent="0.25">
      <c r="A68" s="22" t="s">
        <v>76</v>
      </c>
      <c r="B68" s="16">
        <v>40</v>
      </c>
      <c r="C68" s="10">
        <v>7.2157524505514603E-2</v>
      </c>
    </row>
    <row r="69" spans="1:3" x14ac:dyDescent="0.25">
      <c r="A69" s="22" t="s">
        <v>77</v>
      </c>
      <c r="B69" s="16">
        <v>40</v>
      </c>
      <c r="C69" s="10">
        <v>7.2157524505514603E-2</v>
      </c>
    </row>
    <row r="70" spans="1:3" x14ac:dyDescent="0.25">
      <c r="A70" s="22" t="s">
        <v>78</v>
      </c>
      <c r="B70" s="16">
        <v>40</v>
      </c>
      <c r="C70" s="10">
        <v>7.2157524505514603E-2</v>
      </c>
    </row>
    <row r="71" spans="1:3" x14ac:dyDescent="0.25">
      <c r="A71" s="22" t="s">
        <v>79</v>
      </c>
      <c r="B71" s="16">
        <v>40</v>
      </c>
      <c r="C71" s="10">
        <v>7.2157524505514603E-2</v>
      </c>
    </row>
    <row r="72" spans="1:3" x14ac:dyDescent="0.25">
      <c r="A72" s="22" t="s">
        <v>80</v>
      </c>
      <c r="B72" s="16">
        <v>40</v>
      </c>
      <c r="C72" s="10">
        <v>7.2157524505514603E-2</v>
      </c>
    </row>
    <row r="73" spans="1:3" x14ac:dyDescent="0.25">
      <c r="A73" s="22" t="s">
        <v>81</v>
      </c>
      <c r="B73" s="16">
        <v>30</v>
      </c>
      <c r="C73" s="10">
        <v>9.503385285530408E-2</v>
      </c>
    </row>
    <row r="74" spans="1:3" x14ac:dyDescent="0.25">
      <c r="A74" s="22" t="s">
        <v>82</v>
      </c>
      <c r="B74" s="16">
        <v>30</v>
      </c>
      <c r="C74" s="10">
        <v>9.503385285530408E-2</v>
      </c>
    </row>
    <row r="75" spans="1:3" x14ac:dyDescent="0.25">
      <c r="A75" s="22" t="s">
        <v>83</v>
      </c>
      <c r="B75" s="16">
        <v>30</v>
      </c>
      <c r="C75" s="10">
        <v>9.503385285530408E-2</v>
      </c>
    </row>
    <row r="76" spans="1:3" x14ac:dyDescent="0.25">
      <c r="A76" s="22" t="s">
        <v>84</v>
      </c>
      <c r="B76" s="16">
        <v>30</v>
      </c>
      <c r="C76" s="10">
        <v>9.503385285530408E-2</v>
      </c>
    </row>
    <row r="77" spans="1:3" x14ac:dyDescent="0.25">
      <c r="A77" s="22" t="s">
        <v>85</v>
      </c>
      <c r="B77" s="16">
        <v>25</v>
      </c>
      <c r="C77" s="10">
        <v>0.11292814500684323</v>
      </c>
    </row>
    <row r="78" spans="1:3" x14ac:dyDescent="0.25">
      <c r="A78" s="22" t="s">
        <v>86</v>
      </c>
      <c r="B78" s="16">
        <v>25</v>
      </c>
      <c r="C78" s="10">
        <v>0.11292814500684323</v>
      </c>
    </row>
    <row r="79" spans="1:3" x14ac:dyDescent="0.25">
      <c r="A79" s="20"/>
      <c r="B79" s="16"/>
      <c r="C79" s="10" t="s">
        <v>49</v>
      </c>
    </row>
    <row r="80" spans="1:3" ht="30" x14ac:dyDescent="0.3">
      <c r="A80" s="21" t="s">
        <v>87</v>
      </c>
      <c r="B80" s="16"/>
      <c r="C80" s="10" t="s">
        <v>49</v>
      </c>
    </row>
    <row r="81" spans="1:3" ht="40.5" x14ac:dyDescent="0.25">
      <c r="A81" s="22" t="s">
        <v>88</v>
      </c>
      <c r="B81" s="16">
        <v>13</v>
      </c>
      <c r="C81" s="10">
        <v>0.20581666518655073</v>
      </c>
    </row>
    <row r="82" spans="1:3" x14ac:dyDescent="0.25">
      <c r="A82" s="22" t="s">
        <v>89</v>
      </c>
      <c r="B82" s="16">
        <v>15</v>
      </c>
      <c r="C82" s="10">
        <v>0.18103627252208465</v>
      </c>
    </row>
    <row r="83" spans="1:3" x14ac:dyDescent="0.25">
      <c r="A83" s="20"/>
      <c r="B83" s="16"/>
      <c r="C83" s="10" t="s">
        <v>49</v>
      </c>
    </row>
    <row r="84" spans="1:3" ht="30" x14ac:dyDescent="0.3">
      <c r="A84" s="21" t="s">
        <v>90</v>
      </c>
      <c r="B84" s="16"/>
      <c r="C84" s="10" t="s">
        <v>49</v>
      </c>
    </row>
    <row r="85" spans="1:3" x14ac:dyDescent="0.25">
      <c r="A85" s="22" t="s">
        <v>91</v>
      </c>
      <c r="B85" s="16">
        <v>20</v>
      </c>
      <c r="C85" s="10">
        <v>0.13910834066826516</v>
      </c>
    </row>
    <row r="86" spans="1:3" x14ac:dyDescent="0.25">
      <c r="A86" s="22" t="s">
        <v>92</v>
      </c>
      <c r="B86" s="16">
        <v>20</v>
      </c>
      <c r="C86" s="10">
        <v>0.13910834066826516</v>
      </c>
    </row>
    <row r="87" spans="1:3" x14ac:dyDescent="0.25">
      <c r="A87" s="22" t="s">
        <v>93</v>
      </c>
      <c r="B87" s="16">
        <v>20</v>
      </c>
      <c r="C87" s="10">
        <v>0.13910834066826516</v>
      </c>
    </row>
    <row r="88" spans="1:3" x14ac:dyDescent="0.25">
      <c r="A88" s="22" t="s">
        <v>94</v>
      </c>
      <c r="B88" s="16">
        <v>20</v>
      </c>
      <c r="C88" s="10">
        <v>0.13910834066826516</v>
      </c>
    </row>
    <row r="89" spans="1:3" x14ac:dyDescent="0.25">
      <c r="A89" s="20"/>
      <c r="B89" s="16"/>
      <c r="C89" s="10" t="s">
        <v>49</v>
      </c>
    </row>
    <row r="90" spans="1:3" ht="15.75" x14ac:dyDescent="0.3">
      <c r="A90" s="21" t="s">
        <v>95</v>
      </c>
      <c r="B90" s="16"/>
      <c r="C90" s="10" t="s">
        <v>49</v>
      </c>
    </row>
    <row r="91" spans="1:3" ht="27" x14ac:dyDescent="0.25">
      <c r="A91" s="22" t="s">
        <v>96</v>
      </c>
      <c r="B91" s="16">
        <v>12</v>
      </c>
      <c r="C91" s="10">
        <v>0.22092219194555585</v>
      </c>
    </row>
    <row r="92" spans="1:3" x14ac:dyDescent="0.25">
      <c r="A92" s="22" t="s">
        <v>97</v>
      </c>
      <c r="B92" s="16"/>
      <c r="C92" s="10" t="s">
        <v>49</v>
      </c>
    </row>
    <row r="93" spans="1:3" x14ac:dyDescent="0.25">
      <c r="A93" s="22" t="s">
        <v>98</v>
      </c>
      <c r="B93" s="16">
        <v>20</v>
      </c>
      <c r="C93" s="10">
        <v>0.13910834066826516</v>
      </c>
    </row>
    <row r="94" spans="1:3" x14ac:dyDescent="0.25">
      <c r="A94" s="22" t="s">
        <v>99</v>
      </c>
      <c r="B94" s="16">
        <v>15</v>
      </c>
      <c r="C94" s="10">
        <v>0.18103627252208465</v>
      </c>
    </row>
    <row r="95" spans="1:3" x14ac:dyDescent="0.25">
      <c r="A95" s="22" t="s">
        <v>100</v>
      </c>
      <c r="B95" s="16">
        <v>10</v>
      </c>
      <c r="C95" s="10">
        <v>0.2588655508930523</v>
      </c>
    </row>
    <row r="96" spans="1:3" x14ac:dyDescent="0.25">
      <c r="A96" s="22" t="s">
        <v>101</v>
      </c>
      <c r="B96" s="16">
        <v>9</v>
      </c>
      <c r="C96" s="10">
        <v>0.28312883556311352</v>
      </c>
    </row>
    <row r="97" spans="1:3" ht="27" x14ac:dyDescent="0.25">
      <c r="A97" s="22" t="s">
        <v>102</v>
      </c>
      <c r="B97" s="16">
        <v>12</v>
      </c>
      <c r="C97" s="10">
        <v>0.22092219194555585</v>
      </c>
    </row>
    <row r="98" spans="1:3" x14ac:dyDescent="0.25">
      <c r="A98" s="20"/>
      <c r="B98" s="16"/>
      <c r="C98" s="10" t="s">
        <v>49</v>
      </c>
    </row>
    <row r="99" spans="1:3" ht="15.75" x14ac:dyDescent="0.3">
      <c r="A99" s="21" t="s">
        <v>103</v>
      </c>
      <c r="B99" s="16">
        <v>15</v>
      </c>
      <c r="C99" s="10">
        <v>0.18103627252208465</v>
      </c>
    </row>
    <row r="100" spans="1:3" x14ac:dyDescent="0.25">
      <c r="A100" s="20"/>
      <c r="B100" s="16"/>
      <c r="C100" s="10" t="s">
        <v>49</v>
      </c>
    </row>
    <row r="101" spans="1:3" ht="15.75" x14ac:dyDescent="0.3">
      <c r="A101" s="21" t="s">
        <v>104</v>
      </c>
      <c r="B101" s="16"/>
      <c r="C101" s="10" t="s">
        <v>49</v>
      </c>
    </row>
    <row r="102" spans="1:3" x14ac:dyDescent="0.25">
      <c r="A102" s="22" t="s">
        <v>105</v>
      </c>
      <c r="B102" s="16">
        <v>10</v>
      </c>
      <c r="C102" s="10">
        <v>0.2588655508930523</v>
      </c>
    </row>
    <row r="103" spans="1:3" ht="67.5" x14ac:dyDescent="0.25">
      <c r="A103" s="23" t="s">
        <v>106</v>
      </c>
      <c r="B103" s="16">
        <v>8</v>
      </c>
      <c r="C103" s="10">
        <v>0.31234397806636793</v>
      </c>
    </row>
    <row r="104" spans="1:3" x14ac:dyDescent="0.25">
      <c r="A104" s="20"/>
      <c r="B104" s="16"/>
      <c r="C104" s="10" t="s">
        <v>49</v>
      </c>
    </row>
    <row r="105" spans="1:3" ht="15.75" x14ac:dyDescent="0.3">
      <c r="A105" s="21" t="s">
        <v>107</v>
      </c>
      <c r="B105" s="16"/>
      <c r="C105" s="10" t="s">
        <v>49</v>
      </c>
    </row>
    <row r="106" spans="1:3" x14ac:dyDescent="0.25">
      <c r="A106" s="22" t="s">
        <v>108</v>
      </c>
      <c r="B106" s="16">
        <v>10</v>
      </c>
      <c r="C106" s="10">
        <v>0.2588655508930523</v>
      </c>
    </row>
    <row r="107" spans="1:3" ht="27" x14ac:dyDescent="0.25">
      <c r="A107" s="22" t="s">
        <v>109</v>
      </c>
      <c r="B107" s="16">
        <v>6</v>
      </c>
      <c r="C107" s="10">
        <v>0.39303776899708276</v>
      </c>
    </row>
    <row r="108" spans="1:3" ht="27" x14ac:dyDescent="0.25">
      <c r="A108" s="22" t="s">
        <v>110</v>
      </c>
      <c r="B108" s="16">
        <v>8</v>
      </c>
      <c r="C108" s="10">
        <v>0.31234397806636793</v>
      </c>
    </row>
    <row r="109" spans="1:3" x14ac:dyDescent="0.25">
      <c r="A109" s="22" t="s">
        <v>111</v>
      </c>
      <c r="B109" s="16">
        <v>8</v>
      </c>
      <c r="C109" s="10">
        <v>0.31234397806636793</v>
      </c>
    </row>
    <row r="110" spans="1:3" ht="27" x14ac:dyDescent="0.25">
      <c r="A110" s="22" t="s">
        <v>112</v>
      </c>
      <c r="B110" s="16">
        <v>8</v>
      </c>
      <c r="C110" s="10">
        <v>0.31234397806636793</v>
      </c>
    </row>
    <row r="111" spans="1:3" x14ac:dyDescent="0.25">
      <c r="A111" s="20"/>
      <c r="B111" s="16"/>
      <c r="C111" s="10" t="s">
        <v>49</v>
      </c>
    </row>
    <row r="112" spans="1:3" ht="15.75" x14ac:dyDescent="0.3">
      <c r="A112" s="21" t="s">
        <v>113</v>
      </c>
      <c r="B112" s="16"/>
      <c r="C112" s="10" t="s">
        <v>49</v>
      </c>
    </row>
    <row r="113" spans="1:3" x14ac:dyDescent="0.25">
      <c r="A113" s="20" t="s">
        <v>114</v>
      </c>
      <c r="B113" s="16"/>
      <c r="C113" s="10" t="s">
        <v>49</v>
      </c>
    </row>
    <row r="114" spans="1:3" x14ac:dyDescent="0.25">
      <c r="A114" s="22" t="s">
        <v>115</v>
      </c>
      <c r="B114" s="16">
        <v>25</v>
      </c>
      <c r="C114" s="10">
        <v>0.11292814500684323</v>
      </c>
    </row>
    <row r="115" spans="1:3" ht="27" x14ac:dyDescent="0.25">
      <c r="A115" s="22" t="s">
        <v>116</v>
      </c>
      <c r="B115" s="16">
        <v>20</v>
      </c>
      <c r="C115" s="10">
        <v>0.13910834066826516</v>
      </c>
    </row>
    <row r="116" spans="1:3" x14ac:dyDescent="0.25">
      <c r="A116" s="22" t="s">
        <v>117</v>
      </c>
      <c r="B116" s="16"/>
      <c r="C116" s="10" t="s">
        <v>49</v>
      </c>
    </row>
    <row r="117" spans="1:3" x14ac:dyDescent="0.25">
      <c r="A117" s="22" t="s">
        <v>118</v>
      </c>
      <c r="B117" s="16">
        <v>25</v>
      </c>
      <c r="C117" s="10">
        <v>0.11292814500684323</v>
      </c>
    </row>
    <row r="118" spans="1:3" x14ac:dyDescent="0.25">
      <c r="A118" s="22" t="s">
        <v>119</v>
      </c>
      <c r="B118" s="16">
        <v>20</v>
      </c>
      <c r="C118" s="10">
        <v>0.13910834066826516</v>
      </c>
    </row>
    <row r="119" spans="1:3" x14ac:dyDescent="0.25">
      <c r="A119" s="22" t="s">
        <v>120</v>
      </c>
      <c r="B119" s="16">
        <v>30</v>
      </c>
      <c r="C119" s="10">
        <v>9.503385285530408E-2</v>
      </c>
    </row>
    <row r="120" spans="1:3" ht="27" x14ac:dyDescent="0.25">
      <c r="A120" s="22" t="s">
        <v>121</v>
      </c>
      <c r="B120" s="16">
        <v>30</v>
      </c>
      <c r="C120" s="10">
        <v>9.503385285530408E-2</v>
      </c>
    </row>
    <row r="121" spans="1:3" x14ac:dyDescent="0.25">
      <c r="A121" s="22" t="s">
        <v>122</v>
      </c>
      <c r="B121" s="16">
        <v>30</v>
      </c>
      <c r="C121" s="10">
        <v>9.503385285530408E-2</v>
      </c>
    </row>
    <row r="122" spans="1:3" x14ac:dyDescent="0.25">
      <c r="A122" s="22" t="s">
        <v>123</v>
      </c>
      <c r="B122" s="16">
        <v>20</v>
      </c>
      <c r="C122" s="10">
        <v>0.13910834066826516</v>
      </c>
    </row>
    <row r="123" spans="1:3" x14ac:dyDescent="0.25">
      <c r="A123" s="24" t="s">
        <v>124</v>
      </c>
      <c r="B123" s="16">
        <v>20</v>
      </c>
      <c r="C123" s="10">
        <v>0.13910834066826516</v>
      </c>
    </row>
    <row r="124" spans="1:3" x14ac:dyDescent="0.25">
      <c r="A124" s="22" t="s">
        <v>125</v>
      </c>
      <c r="B124" s="16">
        <v>25</v>
      </c>
      <c r="C124" s="10">
        <v>0.11292814500684323</v>
      </c>
    </row>
    <row r="125" spans="1:3" x14ac:dyDescent="0.25">
      <c r="A125" s="22" t="s">
        <v>126</v>
      </c>
      <c r="B125" s="16">
        <v>15</v>
      </c>
      <c r="C125" s="10">
        <v>0.18103627252208465</v>
      </c>
    </row>
    <row r="126" spans="1:3" x14ac:dyDescent="0.25">
      <c r="A126" s="22" t="s">
        <v>127</v>
      </c>
      <c r="B126" s="16">
        <v>10</v>
      </c>
      <c r="C126" s="10">
        <v>0.2588655508930523</v>
      </c>
    </row>
    <row r="127" spans="1:3" ht="27" x14ac:dyDescent="0.25">
      <c r="A127" s="22" t="s">
        <v>128</v>
      </c>
      <c r="B127" s="16">
        <v>14</v>
      </c>
      <c r="C127" s="10">
        <v>0.19263617565013536</v>
      </c>
    </row>
    <row r="128" spans="1:3" x14ac:dyDescent="0.25">
      <c r="A128" s="22" t="s">
        <v>129</v>
      </c>
      <c r="B128" s="16"/>
      <c r="C128" s="10" t="s">
        <v>49</v>
      </c>
    </row>
    <row r="129" spans="1:3" x14ac:dyDescent="0.25">
      <c r="A129" s="22" t="s">
        <v>130</v>
      </c>
      <c r="B129" s="16">
        <v>13</v>
      </c>
      <c r="C129" s="10">
        <v>0.20581666518655073</v>
      </c>
    </row>
    <row r="130" spans="1:3" x14ac:dyDescent="0.25">
      <c r="A130" s="22" t="s">
        <v>131</v>
      </c>
      <c r="B130" s="16">
        <v>28</v>
      </c>
      <c r="C130" s="10">
        <v>0.10146573557272465</v>
      </c>
    </row>
    <row r="131" spans="1:3" x14ac:dyDescent="0.25">
      <c r="A131" s="20"/>
      <c r="B131" s="16"/>
      <c r="C131" s="10" t="s">
        <v>49</v>
      </c>
    </row>
    <row r="132" spans="1:3" x14ac:dyDescent="0.25">
      <c r="A132" s="25" t="s">
        <v>132</v>
      </c>
      <c r="B132" s="16">
        <v>20</v>
      </c>
      <c r="C132" s="10">
        <v>0.13910834066826516</v>
      </c>
    </row>
    <row r="133" spans="1:3" x14ac:dyDescent="0.25">
      <c r="A133" s="25"/>
      <c r="B133" s="16"/>
      <c r="C133" s="10" t="s">
        <v>49</v>
      </c>
    </row>
    <row r="134" spans="1:3" ht="30" x14ac:dyDescent="0.25">
      <c r="A134" s="26" t="s">
        <v>133</v>
      </c>
      <c r="B134" s="16">
        <v>15</v>
      </c>
      <c r="C134" s="10">
        <v>0.18103627252208465</v>
      </c>
    </row>
    <row r="135" spans="1:3" x14ac:dyDescent="0.25">
      <c r="A135" s="26"/>
      <c r="B135" s="16"/>
      <c r="C135" s="10" t="s">
        <v>49</v>
      </c>
    </row>
    <row r="136" spans="1:3" x14ac:dyDescent="0.25">
      <c r="A136" s="25" t="s">
        <v>134</v>
      </c>
      <c r="B136" s="16">
        <v>15</v>
      </c>
      <c r="C136" s="10">
        <v>0.18103627252208465</v>
      </c>
    </row>
    <row r="137" spans="1:3" x14ac:dyDescent="0.25">
      <c r="A137" s="25"/>
      <c r="B137" s="16"/>
      <c r="C137" s="10" t="s">
        <v>49</v>
      </c>
    </row>
    <row r="138" spans="1:3" x14ac:dyDescent="0.25">
      <c r="A138" s="25" t="s">
        <v>135</v>
      </c>
      <c r="B138" s="16">
        <v>5</v>
      </c>
      <c r="C138" s="10">
        <v>0.45071972834694107</v>
      </c>
    </row>
    <row r="139" spans="1:3" x14ac:dyDescent="0.25">
      <c r="A139" s="27"/>
      <c r="B139" s="16"/>
      <c r="C139" s="10" t="s">
        <v>49</v>
      </c>
    </row>
    <row r="140" spans="1:3" x14ac:dyDescent="0.25">
      <c r="A140" s="26" t="s">
        <v>136</v>
      </c>
      <c r="B140" s="16"/>
      <c r="C140" s="10" t="s">
        <v>49</v>
      </c>
    </row>
    <row r="141" spans="1:3" x14ac:dyDescent="0.25">
      <c r="A141" s="27" t="s">
        <v>137</v>
      </c>
      <c r="B141" s="16">
        <v>6</v>
      </c>
      <c r="C141" s="10">
        <v>0.39303776899708276</v>
      </c>
    </row>
    <row r="142" spans="1:3" x14ac:dyDescent="0.25">
      <c r="A142" s="27" t="s">
        <v>138</v>
      </c>
      <c r="B142" s="16">
        <v>3</v>
      </c>
      <c r="C142" s="10">
        <v>0.63159685013596123</v>
      </c>
    </row>
    <row r="143" spans="1:3" x14ac:dyDescent="0.25">
      <c r="A143" s="27"/>
      <c r="B143" s="16"/>
      <c r="C143" s="10" t="s">
        <v>49</v>
      </c>
    </row>
    <row r="144" spans="1:3" x14ac:dyDescent="0.25">
      <c r="A144" s="26" t="s">
        <v>139</v>
      </c>
      <c r="B144" s="16"/>
      <c r="C144" s="10" t="s">
        <v>49</v>
      </c>
    </row>
    <row r="145" spans="1:5" x14ac:dyDescent="0.25">
      <c r="A145" s="28" t="s">
        <v>140</v>
      </c>
      <c r="B145" s="16">
        <v>10</v>
      </c>
      <c r="C145" s="10">
        <v>0.2588655508930523</v>
      </c>
    </row>
    <row r="146" spans="1:5" ht="40.5" x14ac:dyDescent="0.25">
      <c r="A146" s="28" t="s">
        <v>141</v>
      </c>
      <c r="B146" s="16">
        <v>5</v>
      </c>
      <c r="C146" s="10">
        <v>0.45071972834694107</v>
      </c>
    </row>
    <row r="147" spans="1:5" x14ac:dyDescent="0.25">
      <c r="A147" s="27"/>
      <c r="B147" s="16"/>
      <c r="C147" s="10" t="s">
        <v>49</v>
      </c>
    </row>
    <row r="148" spans="1:5" x14ac:dyDescent="0.25">
      <c r="A148" s="25" t="s">
        <v>142</v>
      </c>
      <c r="B148" s="16">
        <v>10</v>
      </c>
      <c r="C148" s="10">
        <v>0.2588655508930523</v>
      </c>
    </row>
    <row r="149" spans="1:5" x14ac:dyDescent="0.25">
      <c r="A149" s="29"/>
      <c r="B149" s="16"/>
      <c r="C149" s="10" t="s">
        <v>49</v>
      </c>
    </row>
    <row r="150" spans="1:5" x14ac:dyDescent="0.25">
      <c r="A150" s="25" t="s">
        <v>143</v>
      </c>
      <c r="B150" s="16">
        <v>15</v>
      </c>
      <c r="C150" s="10">
        <v>0.18103627252208465</v>
      </c>
    </row>
    <row r="151" spans="1:5" x14ac:dyDescent="0.25">
      <c r="A151" s="20"/>
      <c r="B151" s="13"/>
      <c r="C151" s="10" t="s">
        <v>49</v>
      </c>
    </row>
    <row r="152" spans="1:5" x14ac:dyDescent="0.25">
      <c r="A152" s="7"/>
      <c r="B152" s="3"/>
    </row>
    <row r="153" spans="1:5" ht="16.5" x14ac:dyDescent="0.3">
      <c r="A153" s="3"/>
      <c r="B153" s="3"/>
      <c r="D153" s="8"/>
      <c r="E153" s="9"/>
    </row>
    <row r="154" spans="1:5" x14ac:dyDescent="0.25">
      <c r="A154" s="3"/>
      <c r="B154" s="3"/>
      <c r="D154" s="3"/>
      <c r="E154" s="3"/>
    </row>
    <row r="155" spans="1:5" x14ac:dyDescent="0.25">
      <c r="A155" s="3"/>
      <c r="B155" s="3"/>
    </row>
    <row r="156" spans="1:5" x14ac:dyDescent="0.25">
      <c r="A156" s="3"/>
      <c r="B156" s="3"/>
    </row>
    <row r="157" spans="1:5" x14ac:dyDescent="0.25">
      <c r="A157" s="3"/>
      <c r="B157" s="3"/>
    </row>
    <row r="158" spans="1:5" x14ac:dyDescent="0.25">
      <c r="A158" s="3"/>
      <c r="B158" s="3"/>
    </row>
    <row r="159" spans="1:5" x14ac:dyDescent="0.25">
      <c r="A159" s="3"/>
      <c r="B159" s="3"/>
    </row>
    <row r="160" spans="1:5" x14ac:dyDescent="0.25">
      <c r="A160" s="3"/>
      <c r="B160" s="3"/>
    </row>
    <row r="161" spans="1:2" x14ac:dyDescent="0.25">
      <c r="A161" s="3"/>
      <c r="B161" s="3"/>
    </row>
    <row r="162" spans="1:2" x14ac:dyDescent="0.25">
      <c r="A162" s="3"/>
      <c r="B162" s="3"/>
    </row>
    <row r="163" spans="1:2" x14ac:dyDescent="0.25">
      <c r="A163" s="3"/>
      <c r="B163" s="3"/>
    </row>
    <row r="164" spans="1:2" x14ac:dyDescent="0.25">
      <c r="A164" s="3"/>
      <c r="B164" s="3"/>
    </row>
    <row r="165" spans="1:2" x14ac:dyDescent="0.25">
      <c r="A165" s="3"/>
      <c r="B165" s="3"/>
    </row>
    <row r="166" spans="1:2" x14ac:dyDescent="0.25">
      <c r="A166" s="3"/>
      <c r="B166" s="3"/>
    </row>
    <row r="167" spans="1:2" x14ac:dyDescent="0.25">
      <c r="A167" s="3"/>
      <c r="B167" s="3"/>
    </row>
    <row r="168" spans="1:2" x14ac:dyDescent="0.25">
      <c r="A168" s="3"/>
      <c r="B168" s="3"/>
    </row>
    <row r="169" spans="1:2" x14ac:dyDescent="0.25">
      <c r="A169" s="3"/>
      <c r="B169" s="3"/>
    </row>
    <row r="170" spans="1:2" x14ac:dyDescent="0.25">
      <c r="A170" s="3"/>
      <c r="B170" s="3"/>
    </row>
    <row r="171" spans="1:2" x14ac:dyDescent="0.25">
      <c r="A171" s="3"/>
      <c r="B171" s="3"/>
    </row>
    <row r="172" spans="1:2" x14ac:dyDescent="0.25">
      <c r="A172" s="3"/>
      <c r="B172" s="3"/>
    </row>
    <row r="173" spans="1:2" x14ac:dyDescent="0.25">
      <c r="A173" s="3"/>
      <c r="B173" s="3"/>
    </row>
    <row r="174" spans="1:2" x14ac:dyDescent="0.25">
      <c r="A174" s="3"/>
      <c r="B174" s="3"/>
    </row>
    <row r="175" spans="1:2" x14ac:dyDescent="0.25">
      <c r="A175" s="3"/>
      <c r="B175" s="3"/>
    </row>
    <row r="176" spans="1:2" x14ac:dyDescent="0.25">
      <c r="A176" s="3"/>
      <c r="B176" s="3"/>
    </row>
    <row r="177" spans="1:2" x14ac:dyDescent="0.25">
      <c r="A177" s="3"/>
      <c r="B177" s="3"/>
    </row>
    <row r="178" spans="1:2" x14ac:dyDescent="0.25">
      <c r="A178" s="3"/>
      <c r="B178" s="3"/>
    </row>
    <row r="179" spans="1:2" x14ac:dyDescent="0.25">
      <c r="A179" s="3"/>
      <c r="B179" s="3"/>
    </row>
    <row r="180" spans="1:2" x14ac:dyDescent="0.25">
      <c r="A180" s="3"/>
      <c r="B180" s="3"/>
    </row>
    <row r="181" spans="1:2" x14ac:dyDescent="0.25">
      <c r="A181" s="3"/>
      <c r="B181" s="3"/>
    </row>
    <row r="182" spans="1:2" x14ac:dyDescent="0.25">
      <c r="A182" s="3"/>
      <c r="B182" s="3"/>
    </row>
    <row r="183" spans="1:2" x14ac:dyDescent="0.25">
      <c r="A183" s="3"/>
      <c r="B183" s="3"/>
    </row>
    <row r="184" spans="1:2" x14ac:dyDescent="0.25">
      <c r="A184" s="3"/>
      <c r="B184" s="3"/>
    </row>
    <row r="185" spans="1:2" x14ac:dyDescent="0.25">
      <c r="A185" s="3"/>
      <c r="B185" s="3"/>
    </row>
    <row r="186" spans="1:2" x14ac:dyDescent="0.25">
      <c r="A186" s="3"/>
      <c r="B186"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L53"/>
  <sheetViews>
    <sheetView workbookViewId="0"/>
  </sheetViews>
  <sheetFormatPr defaultColWidth="0" defaultRowHeight="15" x14ac:dyDescent="0.25"/>
  <cols>
    <col min="1" max="1" width="59.5703125" bestFit="1" customWidth="1"/>
    <col min="2" max="2" width="13.28515625" customWidth="1"/>
    <col min="3" max="3" width="12.42578125" style="1" bestFit="1" customWidth="1"/>
    <col min="4" max="4" width="18.28515625" hidden="1"/>
    <col min="5" max="5" width="9.140625" hidden="1"/>
    <col min="6" max="6" width="9.42578125" style="2" hidden="1"/>
    <col min="7" max="256" width="9.140625" hidden="1"/>
    <col min="257" max="257" width="59.5703125" hidden="1"/>
    <col min="258" max="258" width="13.28515625" hidden="1"/>
    <col min="259" max="259" width="9.140625" hidden="1"/>
    <col min="260" max="260" width="15.5703125" hidden="1"/>
    <col min="261" max="512" width="9.140625" hidden="1"/>
    <col min="513" max="513" width="59.5703125" hidden="1"/>
    <col min="514" max="514" width="13.28515625" hidden="1"/>
    <col min="515" max="515" width="9.140625" hidden="1"/>
    <col min="516" max="516" width="15.5703125" hidden="1"/>
    <col min="517" max="768" width="9.140625" hidden="1"/>
    <col min="769" max="769" width="59.5703125" hidden="1"/>
    <col min="770" max="770" width="13.28515625" hidden="1"/>
    <col min="771" max="771" width="9.140625" hidden="1"/>
    <col min="772" max="772" width="15.5703125" hidden="1"/>
    <col min="773" max="1024" width="9.140625" hidden="1"/>
    <col min="1025" max="1025" width="59.5703125" hidden="1"/>
    <col min="1026" max="1026" width="13.28515625" hidden="1"/>
    <col min="1027" max="1027" width="9.140625" hidden="1"/>
    <col min="1028" max="1028" width="15.5703125" hidden="1"/>
    <col min="1029" max="1280" width="9.140625" hidden="1"/>
    <col min="1281" max="1281" width="59.5703125" hidden="1"/>
    <col min="1282" max="1282" width="13.28515625" hidden="1"/>
    <col min="1283" max="1283" width="9.140625" hidden="1"/>
    <col min="1284" max="1284" width="15.5703125" hidden="1"/>
    <col min="1285" max="1536" width="9.140625" hidden="1"/>
    <col min="1537" max="1537" width="59.5703125" hidden="1"/>
    <col min="1538" max="1538" width="13.28515625" hidden="1"/>
    <col min="1539" max="1539" width="9.140625" hidden="1"/>
    <col min="1540" max="1540" width="15.5703125" hidden="1"/>
    <col min="1541" max="1792" width="9.140625" hidden="1"/>
    <col min="1793" max="1793" width="59.5703125" hidden="1"/>
    <col min="1794" max="1794" width="13.28515625" hidden="1"/>
    <col min="1795" max="1795" width="9.140625" hidden="1"/>
    <col min="1796" max="1796" width="15.5703125" hidden="1"/>
    <col min="1797" max="2048" width="9.140625" hidden="1"/>
    <col min="2049" max="2049" width="59.5703125" hidden="1"/>
    <col min="2050" max="2050" width="13.28515625" hidden="1"/>
    <col min="2051" max="2051" width="9.140625" hidden="1"/>
    <col min="2052" max="2052" width="15.5703125" hidden="1"/>
    <col min="2053" max="2304" width="9.140625" hidden="1"/>
    <col min="2305" max="2305" width="59.5703125" hidden="1"/>
    <col min="2306" max="2306" width="13.28515625" hidden="1"/>
    <col min="2307" max="2307" width="9.140625" hidden="1"/>
    <col min="2308" max="2308" width="15.5703125" hidden="1"/>
    <col min="2309" max="2560" width="9.140625" hidden="1"/>
    <col min="2561" max="2561" width="59.5703125" hidden="1"/>
    <col min="2562" max="2562" width="13.28515625" hidden="1"/>
    <col min="2563" max="2563" width="9.140625" hidden="1"/>
    <col min="2564" max="2564" width="15.5703125" hidden="1"/>
    <col min="2565" max="2816" width="9.140625" hidden="1"/>
    <col min="2817" max="2817" width="59.5703125" hidden="1"/>
    <col min="2818" max="2818" width="13.28515625" hidden="1"/>
    <col min="2819" max="2819" width="9.140625" hidden="1"/>
    <col min="2820" max="2820" width="15.5703125" hidden="1"/>
    <col min="2821" max="3072" width="9.140625" hidden="1"/>
    <col min="3073" max="3073" width="59.5703125" hidden="1"/>
    <col min="3074" max="3074" width="13.28515625" hidden="1"/>
    <col min="3075" max="3075" width="9.140625" hidden="1"/>
    <col min="3076" max="3076" width="15.5703125" hidden="1"/>
    <col min="3077" max="3328" width="9.140625" hidden="1"/>
    <col min="3329" max="3329" width="59.5703125" hidden="1"/>
    <col min="3330" max="3330" width="13.28515625" hidden="1"/>
    <col min="3331" max="3331" width="9.140625" hidden="1"/>
    <col min="3332" max="3332" width="15.5703125" hidden="1"/>
    <col min="3333" max="3584" width="9.140625" hidden="1"/>
    <col min="3585" max="3585" width="59.5703125" hidden="1"/>
    <col min="3586" max="3586" width="13.28515625" hidden="1"/>
    <col min="3587" max="3587" width="9.140625" hidden="1"/>
    <col min="3588" max="3588" width="15.5703125" hidden="1"/>
    <col min="3589" max="3840" width="9.140625" hidden="1"/>
    <col min="3841" max="3841" width="59.5703125" hidden="1"/>
    <col min="3842" max="3842" width="13.28515625" hidden="1"/>
    <col min="3843" max="3843" width="9.140625" hidden="1"/>
    <col min="3844" max="3844" width="15.5703125" hidden="1"/>
    <col min="3845" max="4096" width="9.140625" hidden="1"/>
    <col min="4097" max="4097" width="59.5703125" hidden="1"/>
    <col min="4098" max="4098" width="13.28515625" hidden="1"/>
    <col min="4099" max="4099" width="9.140625" hidden="1"/>
    <col min="4100" max="4100" width="15.5703125" hidden="1"/>
    <col min="4101" max="4352" width="9.140625" hidden="1"/>
    <col min="4353" max="4353" width="59.5703125" hidden="1"/>
    <col min="4354" max="4354" width="13.28515625" hidden="1"/>
    <col min="4355" max="4355" width="9.140625" hidden="1"/>
    <col min="4356" max="4356" width="15.5703125" hidden="1"/>
    <col min="4357" max="4608" width="9.140625" hidden="1"/>
    <col min="4609" max="4609" width="59.5703125" hidden="1"/>
    <col min="4610" max="4610" width="13.28515625" hidden="1"/>
    <col min="4611" max="4611" width="9.140625" hidden="1"/>
    <col min="4612" max="4612" width="15.5703125" hidden="1"/>
    <col min="4613" max="4864" width="9.140625" hidden="1"/>
    <col min="4865" max="4865" width="59.5703125" hidden="1"/>
    <col min="4866" max="4866" width="13.28515625" hidden="1"/>
    <col min="4867" max="4867" width="9.140625" hidden="1"/>
    <col min="4868" max="4868" width="15.5703125" hidden="1"/>
    <col min="4869" max="5120" width="9.140625" hidden="1"/>
    <col min="5121" max="5121" width="59.5703125" hidden="1"/>
    <col min="5122" max="5122" width="13.28515625" hidden="1"/>
    <col min="5123" max="5123" width="9.140625" hidden="1"/>
    <col min="5124" max="5124" width="15.5703125" hidden="1"/>
    <col min="5125" max="5376" width="9.140625" hidden="1"/>
    <col min="5377" max="5377" width="59.5703125" hidden="1"/>
    <col min="5378" max="5378" width="13.28515625" hidden="1"/>
    <col min="5379" max="5379" width="9.140625" hidden="1"/>
    <col min="5380" max="5380" width="15.5703125" hidden="1"/>
    <col min="5381" max="5632" width="9.140625" hidden="1"/>
    <col min="5633" max="5633" width="59.5703125" hidden="1"/>
    <col min="5634" max="5634" width="13.28515625" hidden="1"/>
    <col min="5635" max="5635" width="9.140625" hidden="1"/>
    <col min="5636" max="5636" width="15.5703125" hidden="1"/>
    <col min="5637" max="5888" width="9.140625" hidden="1"/>
    <col min="5889" max="5889" width="59.5703125" hidden="1"/>
    <col min="5890" max="5890" width="13.28515625" hidden="1"/>
    <col min="5891" max="5891" width="9.140625" hidden="1"/>
    <col min="5892" max="5892" width="15.5703125" hidden="1"/>
    <col min="5893" max="6144" width="9.140625" hidden="1"/>
    <col min="6145" max="6145" width="59.5703125" hidden="1"/>
    <col min="6146" max="6146" width="13.28515625" hidden="1"/>
    <col min="6147" max="6147" width="9.140625" hidden="1"/>
    <col min="6148" max="6148" width="15.5703125" hidden="1"/>
    <col min="6149" max="6400" width="9.140625" hidden="1"/>
    <col min="6401" max="6401" width="59.5703125" hidden="1"/>
    <col min="6402" max="6402" width="13.28515625" hidden="1"/>
    <col min="6403" max="6403" width="9.140625" hidden="1"/>
    <col min="6404" max="6404" width="15.5703125" hidden="1"/>
    <col min="6405" max="6656" width="9.140625" hidden="1"/>
    <col min="6657" max="6657" width="59.5703125" hidden="1"/>
    <col min="6658" max="6658" width="13.28515625" hidden="1"/>
    <col min="6659" max="6659" width="9.140625" hidden="1"/>
    <col min="6660" max="6660" width="15.5703125" hidden="1"/>
    <col min="6661" max="6912" width="9.140625" hidden="1"/>
    <col min="6913" max="6913" width="59.5703125" hidden="1"/>
    <col min="6914" max="6914" width="13.28515625" hidden="1"/>
    <col min="6915" max="6915" width="9.140625" hidden="1"/>
    <col min="6916" max="6916" width="15.5703125" hidden="1"/>
    <col min="6917" max="7168" width="9.140625" hidden="1"/>
    <col min="7169" max="7169" width="59.5703125" hidden="1"/>
    <col min="7170" max="7170" width="13.28515625" hidden="1"/>
    <col min="7171" max="7171" width="9.140625" hidden="1"/>
    <col min="7172" max="7172" width="15.5703125" hidden="1"/>
    <col min="7173" max="7424" width="9.140625" hidden="1"/>
    <col min="7425" max="7425" width="59.5703125" hidden="1"/>
    <col min="7426" max="7426" width="13.28515625" hidden="1"/>
    <col min="7427" max="7427" width="9.140625" hidden="1"/>
    <col min="7428" max="7428" width="15.5703125" hidden="1"/>
    <col min="7429" max="7680" width="9.140625" hidden="1"/>
    <col min="7681" max="7681" width="59.5703125" hidden="1"/>
    <col min="7682" max="7682" width="13.28515625" hidden="1"/>
    <col min="7683" max="7683" width="9.140625" hidden="1"/>
    <col min="7684" max="7684" width="15.5703125" hidden="1"/>
    <col min="7685" max="7936" width="9.140625" hidden="1"/>
    <col min="7937" max="7937" width="59.5703125" hidden="1"/>
    <col min="7938" max="7938" width="13.28515625" hidden="1"/>
    <col min="7939" max="7939" width="9.140625" hidden="1"/>
    <col min="7940" max="7940" width="15.5703125" hidden="1"/>
    <col min="7941" max="8192" width="9.140625" hidden="1"/>
    <col min="8193" max="8193" width="59.5703125" hidden="1"/>
    <col min="8194" max="8194" width="13.28515625" hidden="1"/>
    <col min="8195" max="8195" width="9.140625" hidden="1"/>
    <col min="8196" max="8196" width="15.5703125" hidden="1"/>
    <col min="8197" max="8448" width="9.140625" hidden="1"/>
    <col min="8449" max="8449" width="59.5703125" hidden="1"/>
    <col min="8450" max="8450" width="13.28515625" hidden="1"/>
    <col min="8451" max="8451" width="9.140625" hidden="1"/>
    <col min="8452" max="8452" width="15.5703125" hidden="1"/>
    <col min="8453" max="8704" width="9.140625" hidden="1"/>
    <col min="8705" max="8705" width="59.5703125" hidden="1"/>
    <col min="8706" max="8706" width="13.28515625" hidden="1"/>
    <col min="8707" max="8707" width="9.140625" hidden="1"/>
    <col min="8708" max="8708" width="15.5703125" hidden="1"/>
    <col min="8709" max="8960" width="9.140625" hidden="1"/>
    <col min="8961" max="8961" width="59.5703125" hidden="1"/>
    <col min="8962" max="8962" width="13.28515625" hidden="1"/>
    <col min="8963" max="8963" width="9.140625" hidden="1"/>
    <col min="8964" max="8964" width="15.5703125" hidden="1"/>
    <col min="8965" max="9216" width="9.140625" hidden="1"/>
    <col min="9217" max="9217" width="59.5703125" hidden="1"/>
    <col min="9218" max="9218" width="13.28515625" hidden="1"/>
    <col min="9219" max="9219" width="9.140625" hidden="1"/>
    <col min="9220" max="9220" width="15.5703125" hidden="1"/>
    <col min="9221" max="9472" width="9.140625" hidden="1"/>
    <col min="9473" max="9473" width="59.5703125" hidden="1"/>
    <col min="9474" max="9474" width="13.28515625" hidden="1"/>
    <col min="9475" max="9475" width="9.140625" hidden="1"/>
    <col min="9476" max="9476" width="15.5703125" hidden="1"/>
    <col min="9477" max="9728" width="9.140625" hidden="1"/>
    <col min="9729" max="9729" width="59.5703125" hidden="1"/>
    <col min="9730" max="9730" width="13.28515625" hidden="1"/>
    <col min="9731" max="9731" width="9.140625" hidden="1"/>
    <col min="9732" max="9732" width="15.5703125" hidden="1"/>
    <col min="9733" max="9984" width="9.140625" hidden="1"/>
    <col min="9985" max="9985" width="59.5703125" hidden="1"/>
    <col min="9986" max="9986" width="13.28515625" hidden="1"/>
    <col min="9987" max="9987" width="9.140625" hidden="1"/>
    <col min="9988" max="9988" width="15.5703125" hidden="1"/>
    <col min="9989" max="10240" width="9.140625" hidden="1"/>
    <col min="10241" max="10241" width="59.5703125" hidden="1"/>
    <col min="10242" max="10242" width="13.28515625" hidden="1"/>
    <col min="10243" max="10243" width="9.140625" hidden="1"/>
    <col min="10244" max="10244" width="15.5703125" hidden="1"/>
    <col min="10245" max="10496" width="9.140625" hidden="1"/>
    <col min="10497" max="10497" width="59.5703125" hidden="1"/>
    <col min="10498" max="10498" width="13.28515625" hidden="1"/>
    <col min="10499" max="10499" width="9.140625" hidden="1"/>
    <col min="10500" max="10500" width="15.5703125" hidden="1"/>
    <col min="10501" max="10752" width="9.140625" hidden="1"/>
    <col min="10753" max="10753" width="59.5703125" hidden="1"/>
    <col min="10754" max="10754" width="13.28515625" hidden="1"/>
    <col min="10755" max="10755" width="9.140625" hidden="1"/>
    <col min="10756" max="10756" width="15.5703125" hidden="1"/>
    <col min="10757" max="11008" width="9.140625" hidden="1"/>
    <col min="11009" max="11009" width="59.5703125" hidden="1"/>
    <col min="11010" max="11010" width="13.28515625" hidden="1"/>
    <col min="11011" max="11011" width="9.140625" hidden="1"/>
    <col min="11012" max="11012" width="15.5703125" hidden="1"/>
    <col min="11013" max="11264" width="9.140625" hidden="1"/>
    <col min="11265" max="11265" width="59.5703125" hidden="1"/>
    <col min="11266" max="11266" width="13.28515625" hidden="1"/>
    <col min="11267" max="11267" width="9.140625" hidden="1"/>
    <col min="11268" max="11268" width="15.5703125" hidden="1"/>
    <col min="11269" max="11520" width="9.140625" hidden="1"/>
    <col min="11521" max="11521" width="59.5703125" hidden="1"/>
    <col min="11522" max="11522" width="13.28515625" hidden="1"/>
    <col min="11523" max="11523" width="9.140625" hidden="1"/>
    <col min="11524" max="11524" width="15.5703125" hidden="1"/>
    <col min="11525" max="11776" width="9.140625" hidden="1"/>
    <col min="11777" max="11777" width="59.5703125" hidden="1"/>
    <col min="11778" max="11778" width="13.28515625" hidden="1"/>
    <col min="11779" max="11779" width="9.140625" hidden="1"/>
    <col min="11780" max="11780" width="15.5703125" hidden="1"/>
    <col min="11781" max="12032" width="9.140625" hidden="1"/>
    <col min="12033" max="12033" width="59.5703125" hidden="1"/>
    <col min="12034" max="12034" width="13.28515625" hidden="1"/>
    <col min="12035" max="12035" width="9.140625" hidden="1"/>
    <col min="12036" max="12036" width="15.5703125" hidden="1"/>
    <col min="12037" max="12288" width="9.140625" hidden="1"/>
    <col min="12289" max="12289" width="59.5703125" hidden="1"/>
    <col min="12290" max="12290" width="13.28515625" hidden="1"/>
    <col min="12291" max="12291" width="9.140625" hidden="1"/>
    <col min="12292" max="12292" width="15.5703125" hidden="1"/>
    <col min="12293" max="12544" width="9.140625" hidden="1"/>
    <col min="12545" max="12545" width="59.5703125" hidden="1"/>
    <col min="12546" max="12546" width="13.28515625" hidden="1"/>
    <col min="12547" max="12547" width="9.140625" hidden="1"/>
    <col min="12548" max="12548" width="15.5703125" hidden="1"/>
    <col min="12549" max="12800" width="9.140625" hidden="1"/>
    <col min="12801" max="12801" width="59.5703125" hidden="1"/>
    <col min="12802" max="12802" width="13.28515625" hidden="1"/>
    <col min="12803" max="12803" width="9.140625" hidden="1"/>
    <col min="12804" max="12804" width="15.5703125" hidden="1"/>
    <col min="12805" max="13056" width="9.140625" hidden="1"/>
    <col min="13057" max="13057" width="59.5703125" hidden="1"/>
    <col min="13058" max="13058" width="13.28515625" hidden="1"/>
    <col min="13059" max="13059" width="9.140625" hidden="1"/>
    <col min="13060" max="13060" width="15.5703125" hidden="1"/>
    <col min="13061" max="13312" width="9.140625" hidden="1"/>
    <col min="13313" max="13313" width="59.5703125" hidden="1"/>
    <col min="13314" max="13314" width="13.28515625" hidden="1"/>
    <col min="13315" max="13315" width="9.140625" hidden="1"/>
    <col min="13316" max="13316" width="15.5703125" hidden="1"/>
    <col min="13317" max="13568" width="9.140625" hidden="1"/>
    <col min="13569" max="13569" width="59.5703125" hidden="1"/>
    <col min="13570" max="13570" width="13.28515625" hidden="1"/>
    <col min="13571" max="13571" width="9.140625" hidden="1"/>
    <col min="13572" max="13572" width="15.5703125" hidden="1"/>
    <col min="13573" max="13824" width="9.140625" hidden="1"/>
    <col min="13825" max="13825" width="59.5703125" hidden="1"/>
    <col min="13826" max="13826" width="13.28515625" hidden="1"/>
    <col min="13827" max="13827" width="9.140625" hidden="1"/>
    <col min="13828" max="13828" width="15.5703125" hidden="1"/>
    <col min="13829" max="14080" width="9.140625" hidden="1"/>
    <col min="14081" max="14081" width="59.5703125" hidden="1"/>
    <col min="14082" max="14082" width="13.28515625" hidden="1"/>
    <col min="14083" max="14083" width="9.140625" hidden="1"/>
    <col min="14084" max="14084" width="15.5703125" hidden="1"/>
    <col min="14085" max="14336" width="9.140625" hidden="1"/>
    <col min="14337" max="14337" width="59.5703125" hidden="1"/>
    <col min="14338" max="14338" width="13.28515625" hidden="1"/>
    <col min="14339" max="14339" width="9.140625" hidden="1"/>
    <col min="14340" max="14340" width="15.5703125" hidden="1"/>
    <col min="14341" max="14592" width="9.140625" hidden="1"/>
    <col min="14593" max="14593" width="59.5703125" hidden="1"/>
    <col min="14594" max="14594" width="13.28515625" hidden="1"/>
    <col min="14595" max="14595" width="9.140625" hidden="1"/>
    <col min="14596" max="14596" width="15.5703125" hidden="1"/>
    <col min="14597" max="14848" width="9.140625" hidden="1"/>
    <col min="14849" max="14849" width="59.5703125" hidden="1"/>
    <col min="14850" max="14850" width="13.28515625" hidden="1"/>
    <col min="14851" max="14851" width="9.140625" hidden="1"/>
    <col min="14852" max="14852" width="15.5703125" hidden="1"/>
    <col min="14853" max="15104" width="9.140625" hidden="1"/>
    <col min="15105" max="15105" width="59.5703125" hidden="1"/>
    <col min="15106" max="15106" width="13.28515625" hidden="1"/>
    <col min="15107" max="15107" width="9.140625" hidden="1"/>
    <col min="15108" max="15108" width="15.5703125" hidden="1"/>
    <col min="15109" max="15360" width="9.140625" hidden="1"/>
    <col min="15361" max="15361" width="59.5703125" hidden="1"/>
    <col min="15362" max="15362" width="13.28515625" hidden="1"/>
    <col min="15363" max="15363" width="9.140625" hidden="1"/>
    <col min="15364" max="15364" width="15.5703125" hidden="1"/>
    <col min="15365" max="15616" width="9.140625" hidden="1"/>
    <col min="15617" max="15617" width="59.5703125" hidden="1"/>
    <col min="15618" max="15618" width="13.28515625" hidden="1"/>
    <col min="15619" max="15619" width="9.140625" hidden="1"/>
    <col min="15620" max="15620" width="15.5703125" hidden="1"/>
    <col min="15621" max="15872" width="9.140625" hidden="1"/>
    <col min="15873" max="15873" width="59.5703125" hidden="1"/>
    <col min="15874" max="15874" width="13.28515625" hidden="1"/>
    <col min="15875" max="15875" width="9.140625" hidden="1"/>
    <col min="15876" max="15876" width="15.5703125" hidden="1"/>
    <col min="15877" max="16128" width="9.140625" hidden="1"/>
    <col min="16129" max="16129" width="59.5703125" hidden="1"/>
    <col min="16130" max="16130" width="13.28515625" hidden="1"/>
    <col min="16131" max="16131" width="9.140625" hidden="1"/>
    <col min="16132" max="16132" width="15.5703125" hidden="1"/>
    <col min="16133" max="16384" width="9.140625" hidden="1"/>
  </cols>
  <sheetData>
    <row r="1" spans="1:6" ht="60.75" x14ac:dyDescent="0.3">
      <c r="A1" s="11" t="s">
        <v>1</v>
      </c>
      <c r="B1" s="11" t="s">
        <v>2</v>
      </c>
      <c r="C1" s="12" t="s">
        <v>3</v>
      </c>
    </row>
    <row r="2" spans="1:6" x14ac:dyDescent="0.25">
      <c r="A2" s="13"/>
      <c r="B2" s="13"/>
      <c r="C2" s="10"/>
      <c r="D2" s="4"/>
      <c r="E2" s="4"/>
      <c r="F2" s="5"/>
    </row>
    <row r="3" spans="1:6" x14ac:dyDescent="0.25">
      <c r="A3" s="14" t="s">
        <v>155</v>
      </c>
      <c r="B3" s="13"/>
      <c r="C3" s="10"/>
      <c r="D3" s="6"/>
      <c r="E3" s="6"/>
    </row>
    <row r="4" spans="1:6" x14ac:dyDescent="0.25">
      <c r="A4" s="18" t="s">
        <v>156</v>
      </c>
      <c r="B4" s="16"/>
      <c r="C4" s="10"/>
      <c r="D4" s="6">
        <v>7</v>
      </c>
      <c r="E4" t="s">
        <v>17</v>
      </c>
    </row>
    <row r="5" spans="1:6" x14ac:dyDescent="0.25">
      <c r="A5" s="14" t="s">
        <v>157</v>
      </c>
      <c r="B5" s="16"/>
      <c r="C5" s="10"/>
      <c r="D5" s="6">
        <v>9</v>
      </c>
      <c r="E5" t="s">
        <v>20</v>
      </c>
    </row>
    <row r="6" spans="1:6" x14ac:dyDescent="0.25">
      <c r="A6" s="14" t="s">
        <v>152</v>
      </c>
      <c r="B6" s="16"/>
      <c r="C6" s="10"/>
      <c r="D6" s="6">
        <v>14</v>
      </c>
      <c r="E6" t="s">
        <v>29</v>
      </c>
    </row>
    <row r="7" spans="1:6" ht="15.75" x14ac:dyDescent="0.3">
      <c r="A7" s="21" t="s">
        <v>158</v>
      </c>
      <c r="B7" s="16"/>
      <c r="C7" s="10"/>
    </row>
    <row r="8" spans="1:6" ht="15.75" x14ac:dyDescent="0.3">
      <c r="A8" s="21" t="s">
        <v>159</v>
      </c>
      <c r="B8" s="16"/>
      <c r="C8" s="10"/>
    </row>
    <row r="9" spans="1:6" ht="15.75" x14ac:dyDescent="0.3">
      <c r="A9" s="21" t="s">
        <v>160</v>
      </c>
      <c r="B9" s="16"/>
      <c r="C9" s="10"/>
    </row>
    <row r="10" spans="1:6" x14ac:dyDescent="0.25">
      <c r="A10" s="25" t="s">
        <v>161</v>
      </c>
      <c r="B10" s="16"/>
      <c r="C10" s="10"/>
    </row>
    <row r="11" spans="1:6" x14ac:dyDescent="0.25">
      <c r="A11" s="26" t="s">
        <v>153</v>
      </c>
      <c r="B11" s="16"/>
      <c r="C11" s="10"/>
    </row>
    <row r="12" spans="1:6" x14ac:dyDescent="0.25">
      <c r="A12" s="25" t="s">
        <v>162</v>
      </c>
      <c r="B12" s="16"/>
      <c r="C12" s="10"/>
    </row>
    <row r="13" spans="1:6" x14ac:dyDescent="0.25">
      <c r="A13" s="25" t="s">
        <v>163</v>
      </c>
      <c r="B13" s="16"/>
      <c r="C13" s="10"/>
    </row>
    <row r="14" spans="1:6" x14ac:dyDescent="0.25">
      <c r="A14" s="26" t="s">
        <v>164</v>
      </c>
      <c r="B14" s="16"/>
      <c r="C14" s="10"/>
    </row>
    <row r="15" spans="1:6" x14ac:dyDescent="0.25">
      <c r="A15" s="26" t="s">
        <v>165</v>
      </c>
      <c r="B15" s="16"/>
      <c r="C15" s="10"/>
    </row>
    <row r="16" spans="1:6" x14ac:dyDescent="0.25">
      <c r="A16" s="25" t="s">
        <v>166</v>
      </c>
      <c r="B16" s="16"/>
      <c r="C16" s="10"/>
    </row>
    <row r="17" spans="1:5" x14ac:dyDescent="0.25">
      <c r="A17" s="25" t="s">
        <v>167</v>
      </c>
      <c r="B17" s="16"/>
      <c r="C17" s="10"/>
    </row>
    <row r="18" spans="1:5" x14ac:dyDescent="0.25">
      <c r="A18" s="7"/>
      <c r="B18" s="3"/>
    </row>
    <row r="19" spans="1:5" x14ac:dyDescent="0.25">
      <c r="A19" s="7"/>
      <c r="B19" s="3"/>
    </row>
    <row r="20" spans="1:5" ht="16.5" x14ac:dyDescent="0.3">
      <c r="A20" s="3"/>
      <c r="B20" s="3"/>
      <c r="D20" s="8"/>
      <c r="E20" s="9"/>
    </row>
    <row r="21" spans="1:5" x14ac:dyDescent="0.25">
      <c r="A21" s="3"/>
      <c r="B21" s="3"/>
      <c r="D21" s="3"/>
      <c r="E21" s="3"/>
    </row>
    <row r="22" spans="1:5" x14ac:dyDescent="0.25">
      <c r="A22" s="3"/>
      <c r="B22" s="3"/>
    </row>
    <row r="23" spans="1:5" x14ac:dyDescent="0.25">
      <c r="A23" s="3"/>
      <c r="B23" s="3"/>
    </row>
    <row r="24" spans="1:5" x14ac:dyDescent="0.25">
      <c r="A24" s="3"/>
      <c r="B24" s="3"/>
    </row>
    <row r="25" spans="1:5" x14ac:dyDescent="0.25">
      <c r="A25" s="3"/>
      <c r="B25" s="3"/>
    </row>
    <row r="26" spans="1:5" x14ac:dyDescent="0.25">
      <c r="A26" s="3"/>
      <c r="B26" s="3"/>
    </row>
    <row r="27" spans="1:5" x14ac:dyDescent="0.25">
      <c r="A27" s="3"/>
      <c r="B27" s="3"/>
    </row>
    <row r="28" spans="1:5" x14ac:dyDescent="0.25">
      <c r="A28" s="3"/>
      <c r="B28" s="3"/>
    </row>
    <row r="29" spans="1:5" x14ac:dyDescent="0.25">
      <c r="A29" s="3"/>
      <c r="B29" s="3"/>
    </row>
    <row r="30" spans="1:5" x14ac:dyDescent="0.25">
      <c r="A30" s="3"/>
      <c r="B30" s="3"/>
    </row>
    <row r="31" spans="1:5" x14ac:dyDescent="0.25">
      <c r="A31" s="3"/>
      <c r="B31" s="3"/>
    </row>
    <row r="32" spans="1:5" x14ac:dyDescent="0.25">
      <c r="A32" s="3"/>
      <c r="B32" s="3"/>
    </row>
    <row r="33" spans="1:2" x14ac:dyDescent="0.25">
      <c r="A33" s="3"/>
      <c r="B33" s="3"/>
    </row>
    <row r="34" spans="1:2" x14ac:dyDescent="0.25">
      <c r="A34" s="3"/>
      <c r="B34" s="3"/>
    </row>
    <row r="35" spans="1:2" x14ac:dyDescent="0.25">
      <c r="A35" s="3"/>
      <c r="B35" s="3"/>
    </row>
    <row r="36" spans="1:2" x14ac:dyDescent="0.25">
      <c r="A36" s="3"/>
      <c r="B36" s="3"/>
    </row>
    <row r="37" spans="1:2" x14ac:dyDescent="0.25">
      <c r="A37" s="3"/>
      <c r="B37" s="3"/>
    </row>
    <row r="38" spans="1:2" x14ac:dyDescent="0.25">
      <c r="A38" s="3"/>
      <c r="B38" s="3"/>
    </row>
    <row r="39" spans="1:2" x14ac:dyDescent="0.25">
      <c r="A39" s="3"/>
      <c r="B39" s="3"/>
    </row>
    <row r="40" spans="1:2" x14ac:dyDescent="0.25">
      <c r="A40" s="3"/>
      <c r="B40" s="3"/>
    </row>
    <row r="41" spans="1:2" x14ac:dyDescent="0.25">
      <c r="A41" s="3"/>
      <c r="B41" s="3"/>
    </row>
    <row r="42" spans="1:2" x14ac:dyDescent="0.25">
      <c r="A42" s="3"/>
      <c r="B42" s="3"/>
    </row>
    <row r="43" spans="1:2" x14ac:dyDescent="0.25">
      <c r="A43" s="3"/>
      <c r="B43" s="3"/>
    </row>
    <row r="44" spans="1:2" x14ac:dyDescent="0.25">
      <c r="A44" s="3"/>
      <c r="B44" s="3"/>
    </row>
    <row r="45" spans="1:2" x14ac:dyDescent="0.25">
      <c r="A45" s="3"/>
      <c r="B45" s="3"/>
    </row>
    <row r="46" spans="1:2" x14ac:dyDescent="0.25">
      <c r="A46" s="3"/>
      <c r="B46" s="3"/>
    </row>
    <row r="47" spans="1:2" x14ac:dyDescent="0.25">
      <c r="A47" s="3"/>
      <c r="B47" s="3"/>
    </row>
    <row r="48" spans="1:2" x14ac:dyDescent="0.25">
      <c r="A48" s="3"/>
      <c r="B48" s="3"/>
    </row>
    <row r="49" spans="1:2" x14ac:dyDescent="0.25">
      <c r="A49" s="3"/>
      <c r="B49" s="3"/>
    </row>
    <row r="50" spans="1:2" x14ac:dyDescent="0.25">
      <c r="A50" s="3"/>
      <c r="B50" s="3"/>
    </row>
    <row r="51" spans="1:2" x14ac:dyDescent="0.25">
      <c r="A51" s="3"/>
      <c r="B51" s="3"/>
    </row>
    <row r="52" spans="1:2" x14ac:dyDescent="0.25">
      <c r="A52" s="3"/>
      <c r="B52" s="3"/>
    </row>
    <row r="53" spans="1:2" x14ac:dyDescent="0.25">
      <c r="A53" s="3"/>
      <c r="B5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All Assets</vt:lpstr>
      <vt:lpstr>Useful life</vt:lpstr>
      <vt:lpstr>Block</vt:lpstr>
      <vt:lpstr>Furniture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Sabu</cp:lastModifiedBy>
  <dcterms:created xsi:type="dcterms:W3CDTF">2015-05-25T07:58:38Z</dcterms:created>
  <dcterms:modified xsi:type="dcterms:W3CDTF">2015-12-19T10:04:37Z</dcterms:modified>
</cp:coreProperties>
</file>