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yush Khemani\Desktop\"/>
    </mc:Choice>
  </mc:AlternateContent>
  <bookViews>
    <workbookView xWindow="240" yWindow="120" windowWidth="17235" windowHeight="2640"/>
  </bookViews>
  <sheets>
    <sheet name="Recomputation" sheetId="2" r:id="rId1"/>
    <sheet name="Sheet1" sheetId="1" r:id="rId2"/>
  </sheets>
  <definedNames>
    <definedName name="_xlnm._FilterDatabase" localSheetId="0" hidden="1">Recomputation!$B$4:$T$58</definedName>
  </definedNames>
  <calcPr calcId="152511"/>
</workbook>
</file>

<file path=xl/calcChain.xml><?xml version="1.0" encoding="utf-8"?>
<calcChain xmlns="http://schemas.openxmlformats.org/spreadsheetml/2006/main">
  <c r="K57" i="2" l="1"/>
  <c r="L57" i="2" s="1"/>
  <c r="K56" i="2"/>
  <c r="L56" i="2" s="1"/>
  <c r="K55" i="2"/>
  <c r="L55" i="2" s="1"/>
  <c r="K54" i="2"/>
  <c r="L54" i="2" s="1"/>
  <c r="K53" i="2"/>
  <c r="L53" i="2" s="1"/>
  <c r="K52" i="2"/>
  <c r="L52" i="2" s="1"/>
  <c r="K51" i="2"/>
  <c r="L51" i="2" s="1"/>
  <c r="K50" i="2"/>
  <c r="L50" i="2" s="1"/>
  <c r="K49" i="2"/>
  <c r="L49" i="2" s="1"/>
  <c r="K48" i="2"/>
  <c r="L48" i="2" s="1"/>
  <c r="K47" i="2"/>
  <c r="L47" i="2" s="1"/>
  <c r="K46" i="2"/>
  <c r="L46" i="2" s="1"/>
  <c r="K45" i="2"/>
  <c r="L45" i="2" s="1"/>
  <c r="K44" i="2"/>
  <c r="L44" i="2" s="1"/>
  <c r="K43" i="2"/>
  <c r="L43" i="2" s="1"/>
  <c r="K42" i="2"/>
  <c r="L42" i="2" s="1"/>
  <c r="K41" i="2"/>
  <c r="L41" i="2" s="1"/>
  <c r="K40" i="2"/>
  <c r="L40" i="2" s="1"/>
  <c r="K39" i="2"/>
  <c r="L39" i="2" s="1"/>
  <c r="K38" i="2"/>
  <c r="L38" i="2" s="1"/>
  <c r="K37" i="2"/>
  <c r="L37" i="2" s="1"/>
  <c r="K36" i="2"/>
  <c r="L36" i="2" s="1"/>
  <c r="K35" i="2"/>
  <c r="L35" i="2" s="1"/>
  <c r="K34" i="2"/>
  <c r="L34" i="2" s="1"/>
  <c r="K33" i="2"/>
  <c r="L33" i="2" s="1"/>
  <c r="K32" i="2"/>
  <c r="L32" i="2" s="1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F58" i="2" l="1"/>
  <c r="N57" i="2"/>
  <c r="N56" i="2"/>
  <c r="N55" i="2"/>
  <c r="O55" i="2" s="1"/>
  <c r="N54" i="2"/>
  <c r="N53" i="2"/>
  <c r="N52" i="2"/>
  <c r="O52" i="2" s="1"/>
  <c r="N51" i="2"/>
  <c r="O51" i="2" s="1"/>
  <c r="N50" i="2"/>
  <c r="O50" i="2" s="1"/>
  <c r="N49" i="2"/>
  <c r="N48" i="2"/>
  <c r="O48" i="2" s="1"/>
  <c r="N47" i="2"/>
  <c r="N46" i="2"/>
  <c r="O46" i="2" s="1"/>
  <c r="N45" i="2"/>
  <c r="O45" i="2" s="1"/>
  <c r="N44" i="2"/>
  <c r="O44" i="2" s="1"/>
  <c r="N43" i="2"/>
  <c r="N42" i="2"/>
  <c r="O42" i="2" s="1"/>
  <c r="N41" i="2"/>
  <c r="O41" i="2" s="1"/>
  <c r="N40" i="2"/>
  <c r="O40" i="2" s="1"/>
  <c r="N39" i="2"/>
  <c r="N38" i="2"/>
  <c r="O38" i="2" s="1"/>
  <c r="N37" i="2"/>
  <c r="O37" i="2" s="1"/>
  <c r="N36" i="2"/>
  <c r="N35" i="2"/>
  <c r="N34" i="2"/>
  <c r="O34" i="2" s="1"/>
  <c r="N33" i="2"/>
  <c r="O33" i="2" s="1"/>
  <c r="N32" i="2"/>
  <c r="O32" i="2" s="1"/>
  <c r="N31" i="2"/>
  <c r="O31" i="2" s="1"/>
  <c r="H31" i="2"/>
  <c r="N30" i="2"/>
  <c r="O30" i="2" s="1"/>
  <c r="H30" i="2"/>
  <c r="L30" i="2" s="1"/>
  <c r="M30" i="2" s="1"/>
  <c r="N29" i="2"/>
  <c r="O29" i="2" s="1"/>
  <c r="H29" i="2"/>
  <c r="N28" i="2"/>
  <c r="O28" i="2" s="1"/>
  <c r="H28" i="2"/>
  <c r="N27" i="2"/>
  <c r="O27" i="2" s="1"/>
  <c r="H27" i="2"/>
  <c r="N26" i="2"/>
  <c r="O26" i="2" s="1"/>
  <c r="H26" i="2"/>
  <c r="N25" i="2"/>
  <c r="O25" i="2" s="1"/>
  <c r="H25" i="2"/>
  <c r="N24" i="2"/>
  <c r="O24" i="2" s="1"/>
  <c r="H24" i="2"/>
  <c r="N23" i="2"/>
  <c r="O23" i="2" s="1"/>
  <c r="H23" i="2"/>
  <c r="N22" i="2"/>
  <c r="O22" i="2" s="1"/>
  <c r="H22" i="2"/>
  <c r="N21" i="2"/>
  <c r="O21" i="2" s="1"/>
  <c r="H21" i="2"/>
  <c r="N20" i="2"/>
  <c r="O20" i="2" s="1"/>
  <c r="H20" i="2"/>
  <c r="N19" i="2"/>
  <c r="O19" i="2" s="1"/>
  <c r="H19" i="2"/>
  <c r="N18" i="2"/>
  <c r="O18" i="2" s="1"/>
  <c r="H18" i="2"/>
  <c r="N17" i="2"/>
  <c r="O17" i="2" s="1"/>
  <c r="H17" i="2"/>
  <c r="N16" i="2"/>
  <c r="O16" i="2" s="1"/>
  <c r="H16" i="2"/>
  <c r="N15" i="2"/>
  <c r="O15" i="2" s="1"/>
  <c r="H15" i="2"/>
  <c r="N14" i="2"/>
  <c r="O14" i="2" s="1"/>
  <c r="H14" i="2"/>
  <c r="N13" i="2"/>
  <c r="O13" i="2" s="1"/>
  <c r="H13" i="2"/>
  <c r="L13" i="2" s="1"/>
  <c r="M13" i="2" s="1"/>
  <c r="N12" i="2"/>
  <c r="O12" i="2" s="1"/>
  <c r="H12" i="2"/>
  <c r="L12" i="2" s="1"/>
  <c r="M12" i="2" s="1"/>
  <c r="N11" i="2"/>
  <c r="O11" i="2" s="1"/>
  <c r="H11" i="2"/>
  <c r="N10" i="2"/>
  <c r="O10" i="2" s="1"/>
  <c r="H10" i="2"/>
  <c r="N9" i="2"/>
  <c r="O9" i="2" s="1"/>
  <c r="H9" i="2"/>
  <c r="N8" i="2"/>
  <c r="O8" i="2" s="1"/>
  <c r="H8" i="2"/>
  <c r="N7" i="2"/>
  <c r="O7" i="2" s="1"/>
  <c r="H7" i="2"/>
  <c r="N6" i="2"/>
  <c r="O6" i="2" s="1"/>
  <c r="H6" i="2"/>
  <c r="N5" i="2"/>
  <c r="O5" i="2" s="1"/>
  <c r="P5" i="2" s="1"/>
  <c r="Q5" i="2" s="1"/>
  <c r="H5" i="2"/>
  <c r="P6" i="2" l="1"/>
  <c r="Q6" i="2" s="1"/>
  <c r="P7" i="2"/>
  <c r="Q7" i="2" s="1"/>
  <c r="R8" i="2"/>
  <c r="P8" i="2"/>
  <c r="Q8" i="2" s="1"/>
  <c r="P9" i="2"/>
  <c r="Q9" i="2" s="1"/>
  <c r="R9" i="2"/>
  <c r="R10" i="2"/>
  <c r="P10" i="2"/>
  <c r="Q10" i="2" s="1"/>
  <c r="R11" i="2"/>
  <c r="P11" i="2"/>
  <c r="Q11" i="2" s="1"/>
  <c r="R14" i="2"/>
  <c r="P14" i="2"/>
  <c r="Q14" i="2" s="1"/>
  <c r="P15" i="2"/>
  <c r="Q15" i="2" s="1"/>
  <c r="R15" i="2"/>
  <c r="R16" i="2"/>
  <c r="P16" i="2"/>
  <c r="Q16" i="2" s="1"/>
  <c r="R17" i="2"/>
  <c r="P17" i="2"/>
  <c r="Q17" i="2" s="1"/>
  <c r="R18" i="2"/>
  <c r="P18" i="2"/>
  <c r="Q18" i="2" s="1"/>
  <c r="P19" i="2"/>
  <c r="Q19" i="2" s="1"/>
  <c r="R19" i="2"/>
  <c r="R20" i="2"/>
  <c r="P20" i="2"/>
  <c r="Q20" i="2" s="1"/>
  <c r="R21" i="2"/>
  <c r="P21" i="2"/>
  <c r="Q21" i="2" s="1"/>
  <c r="R22" i="2"/>
  <c r="P22" i="2"/>
  <c r="Q22" i="2" s="1"/>
  <c r="P23" i="2"/>
  <c r="Q23" i="2" s="1"/>
  <c r="R23" i="2"/>
  <c r="R24" i="2"/>
  <c r="P24" i="2"/>
  <c r="Q24" i="2" s="1"/>
  <c r="R25" i="2"/>
  <c r="P25" i="2"/>
  <c r="Q25" i="2" s="1"/>
  <c r="R26" i="2"/>
  <c r="P26" i="2"/>
  <c r="Q26" i="2" s="1"/>
  <c r="P27" i="2"/>
  <c r="Q27" i="2" s="1"/>
  <c r="R27" i="2"/>
  <c r="R28" i="2"/>
  <c r="P28" i="2"/>
  <c r="Q28" i="2" s="1"/>
  <c r="R29" i="2"/>
  <c r="P29" i="2"/>
  <c r="Q29" i="2" s="1"/>
  <c r="R31" i="2"/>
  <c r="P31" i="2"/>
  <c r="Q31" i="2" s="1"/>
  <c r="R33" i="2"/>
  <c r="P33" i="2"/>
  <c r="Q33" i="2" s="1"/>
  <c r="R37" i="2"/>
  <c r="P37" i="2"/>
  <c r="Q37" i="2" s="1"/>
  <c r="R41" i="2"/>
  <c r="P41" i="2"/>
  <c r="R42" i="2"/>
  <c r="P42" i="2"/>
  <c r="P44" i="2"/>
  <c r="R44" i="2"/>
  <c r="R45" i="2"/>
  <c r="P45" i="2"/>
  <c r="R46" i="2"/>
  <c r="P46" i="2"/>
  <c r="P48" i="2"/>
  <c r="R48" i="2"/>
  <c r="R50" i="2"/>
  <c r="P50" i="2"/>
  <c r="R51" i="2"/>
  <c r="P51" i="2"/>
  <c r="P52" i="2"/>
  <c r="R52" i="2"/>
  <c r="R55" i="2"/>
  <c r="P55" i="2"/>
  <c r="L6" i="2"/>
  <c r="M6" i="2" s="1"/>
  <c r="L7" i="2"/>
  <c r="M7" i="2" s="1"/>
  <c r="L8" i="2"/>
  <c r="M8" i="2" s="1"/>
  <c r="L9" i="2"/>
  <c r="M9" i="2" s="1"/>
  <c r="L10" i="2"/>
  <c r="M10" i="2" s="1"/>
  <c r="L11" i="2"/>
  <c r="M11" i="2" s="1"/>
  <c r="S11" i="2" s="1"/>
  <c r="T11" i="2" s="1"/>
  <c r="L14" i="2"/>
  <c r="M14" i="2" s="1"/>
  <c r="L15" i="2"/>
  <c r="M15" i="2" s="1"/>
  <c r="S15" i="2" s="1"/>
  <c r="T15" i="2" s="1"/>
  <c r="L16" i="2"/>
  <c r="M16" i="2" s="1"/>
  <c r="L17" i="2"/>
  <c r="M17" i="2" s="1"/>
  <c r="S17" i="2" s="1"/>
  <c r="T17" i="2" s="1"/>
  <c r="L18" i="2"/>
  <c r="M18" i="2" s="1"/>
  <c r="L19" i="2"/>
  <c r="M19" i="2" s="1"/>
  <c r="S19" i="2" s="1"/>
  <c r="T19" i="2" s="1"/>
  <c r="L20" i="2"/>
  <c r="M20" i="2" s="1"/>
  <c r="L21" i="2"/>
  <c r="M21" i="2" s="1"/>
  <c r="S21" i="2" s="1"/>
  <c r="T21" i="2" s="1"/>
  <c r="L22" i="2"/>
  <c r="M22" i="2" s="1"/>
  <c r="L23" i="2"/>
  <c r="M23" i="2" s="1"/>
  <c r="S23" i="2" s="1"/>
  <c r="T23" i="2" s="1"/>
  <c r="L24" i="2"/>
  <c r="M24" i="2" s="1"/>
  <c r="L25" i="2"/>
  <c r="M25" i="2" s="1"/>
  <c r="S25" i="2" s="1"/>
  <c r="T25" i="2" s="1"/>
  <c r="L26" i="2"/>
  <c r="M26" i="2" s="1"/>
  <c r="L27" i="2"/>
  <c r="M27" i="2" s="1"/>
  <c r="S27" i="2" s="1"/>
  <c r="T27" i="2" s="1"/>
  <c r="L28" i="2"/>
  <c r="M28" i="2" s="1"/>
  <c r="L29" i="2"/>
  <c r="M29" i="2" s="1"/>
  <c r="S29" i="2" s="1"/>
  <c r="T29" i="2" s="1"/>
  <c r="L31" i="2"/>
  <c r="M31" i="2" s="1"/>
  <c r="P32" i="2"/>
  <c r="Q32" i="2" s="1"/>
  <c r="R32" i="2"/>
  <c r="R34" i="2"/>
  <c r="P34" i="2"/>
  <c r="Q34" i="2" s="1"/>
  <c r="R38" i="2"/>
  <c r="P38" i="2"/>
  <c r="Q38" i="2" s="1"/>
  <c r="S40" i="2"/>
  <c r="P40" i="2"/>
  <c r="Q40" i="2" s="1"/>
  <c r="R40" i="2"/>
  <c r="R30" i="2"/>
  <c r="P30" i="2"/>
  <c r="Q30" i="2" s="1"/>
  <c r="R13" i="2"/>
  <c r="P13" i="2"/>
  <c r="R12" i="2"/>
  <c r="P12" i="2"/>
  <c r="Q12" i="2" s="1"/>
  <c r="L5" i="2"/>
  <c r="M5" i="2" s="1"/>
  <c r="O39" i="2"/>
  <c r="O49" i="2"/>
  <c r="O43" i="2"/>
  <c r="O47" i="2"/>
  <c r="O35" i="2"/>
  <c r="O36" i="2"/>
  <c r="O53" i="2"/>
  <c r="O54" i="2"/>
  <c r="O56" i="2"/>
  <c r="O57" i="2"/>
  <c r="S30" i="2" l="1"/>
  <c r="T30" i="2" s="1"/>
  <c r="S31" i="2"/>
  <c r="T31" i="2" s="1"/>
  <c r="S28" i="2"/>
  <c r="T28" i="2" s="1"/>
  <c r="S26" i="2"/>
  <c r="T26" i="2" s="1"/>
  <c r="S24" i="2"/>
  <c r="T24" i="2" s="1"/>
  <c r="S22" i="2"/>
  <c r="T22" i="2" s="1"/>
  <c r="S20" i="2"/>
  <c r="T20" i="2" s="1"/>
  <c r="S14" i="2"/>
  <c r="T14" i="2" s="1"/>
  <c r="S10" i="2"/>
  <c r="T10" i="2" s="1"/>
  <c r="R6" i="2"/>
  <c r="S6" i="2" s="1"/>
  <c r="T6" i="2" s="1"/>
  <c r="R7" i="2"/>
  <c r="S7" i="2" s="1"/>
  <c r="T7" i="2" s="1"/>
  <c r="R56" i="2"/>
  <c r="P56" i="2"/>
  <c r="R53" i="2"/>
  <c r="P53" i="2"/>
  <c r="R35" i="2"/>
  <c r="P35" i="2"/>
  <c r="Q35" i="2" s="1"/>
  <c r="R43" i="2"/>
  <c r="P43" i="2"/>
  <c r="R49" i="2"/>
  <c r="P49" i="2"/>
  <c r="T40" i="2"/>
  <c r="S34" i="2"/>
  <c r="T34" i="2" s="1"/>
  <c r="Q55" i="2"/>
  <c r="S55" i="2" s="1"/>
  <c r="T55" i="2" s="1"/>
  <c r="Q51" i="2"/>
  <c r="S51" i="2" s="1"/>
  <c r="T51" i="2" s="1"/>
  <c r="Q50" i="2"/>
  <c r="S50" i="2" s="1"/>
  <c r="T50" i="2" s="1"/>
  <c r="Q46" i="2"/>
  <c r="S46" i="2" s="1"/>
  <c r="T46" i="2" s="1"/>
  <c r="Q45" i="2"/>
  <c r="S45" i="2" s="1"/>
  <c r="T45" i="2" s="1"/>
  <c r="Q42" i="2"/>
  <c r="S42" i="2" s="1"/>
  <c r="T42" i="2" s="1"/>
  <c r="Q41" i="2"/>
  <c r="S41" i="2" s="1"/>
  <c r="T41" i="2" s="1"/>
  <c r="S37" i="2"/>
  <c r="T37" i="2" s="1"/>
  <c r="S18" i="2"/>
  <c r="T18" i="2" s="1"/>
  <c r="S16" i="2"/>
  <c r="T16" i="2" s="1"/>
  <c r="P57" i="2"/>
  <c r="R57" i="2"/>
  <c r="P54" i="2"/>
  <c r="R54" i="2"/>
  <c r="P36" i="2"/>
  <c r="Q36" i="2" s="1"/>
  <c r="R36" i="2"/>
  <c r="R47" i="2"/>
  <c r="P47" i="2"/>
  <c r="R39" i="2"/>
  <c r="P39" i="2"/>
  <c r="Q39" i="2" s="1"/>
  <c r="S38" i="2"/>
  <c r="T38" i="2" s="1"/>
  <c r="S32" i="2"/>
  <c r="T32" i="2" s="1"/>
  <c r="Q52" i="2"/>
  <c r="S52" i="2" s="1"/>
  <c r="T52" i="2" s="1"/>
  <c r="Q48" i="2"/>
  <c r="S48" i="2" s="1"/>
  <c r="T48" i="2" s="1"/>
  <c r="Q44" i="2"/>
  <c r="S44" i="2" s="1"/>
  <c r="T44" i="2" s="1"/>
  <c r="S33" i="2"/>
  <c r="T33" i="2" s="1"/>
  <c r="S9" i="2"/>
  <c r="T9" i="2" s="1"/>
  <c r="Q13" i="2"/>
  <c r="S13" i="2" s="1"/>
  <c r="T13" i="2" s="1"/>
  <c r="S12" i="2"/>
  <c r="T12" i="2" s="1"/>
  <c r="R5" i="2"/>
  <c r="S5" i="2" s="1"/>
  <c r="S8" i="2"/>
  <c r="T8" i="2" s="1"/>
  <c r="S36" i="2" l="1"/>
  <c r="Q47" i="2"/>
  <c r="S47" i="2" s="1"/>
  <c r="T47" i="2" s="1"/>
  <c r="T36" i="2"/>
  <c r="Q54" i="2"/>
  <c r="S54" i="2" s="1"/>
  <c r="T54" i="2" s="1"/>
  <c r="Q57" i="2"/>
  <c r="S57" i="2" s="1"/>
  <c r="T57" i="2" s="1"/>
  <c r="Q53" i="2"/>
  <c r="S53" i="2" s="1"/>
  <c r="T53" i="2" s="1"/>
  <c r="Q56" i="2"/>
  <c r="S56" i="2" s="1"/>
  <c r="T56" i="2" s="1"/>
  <c r="T5" i="2"/>
  <c r="S39" i="2"/>
  <c r="T39" i="2" s="1"/>
  <c r="Q49" i="2"/>
  <c r="S49" i="2" s="1"/>
  <c r="T49" i="2" s="1"/>
  <c r="Q43" i="2"/>
  <c r="S43" i="2" s="1"/>
  <c r="T43" i="2" s="1"/>
  <c r="S35" i="2"/>
  <c r="T35" i="2" s="1"/>
</calcChain>
</file>

<file path=xl/sharedStrings.xml><?xml version="1.0" encoding="utf-8"?>
<sst xmlns="http://schemas.openxmlformats.org/spreadsheetml/2006/main" count="177" uniqueCount="71">
  <si>
    <t>Sl No</t>
  </si>
  <si>
    <t>Type of Asset</t>
  </si>
  <si>
    <t>Year</t>
  </si>
  <si>
    <t>Description of Asset</t>
  </si>
  <si>
    <t>Value of Asset</t>
  </si>
  <si>
    <t>Deletion</t>
  </si>
  <si>
    <t>NET Value of Asset</t>
  </si>
  <si>
    <t>Date of Capitalization</t>
  </si>
  <si>
    <t>Rate Of Depreciation</t>
  </si>
  <si>
    <t>No. of Days till 31.3.2014</t>
  </si>
  <si>
    <t>Accumulated Depn</t>
  </si>
  <si>
    <t>Opening Block as on 1.4.2014</t>
  </si>
  <si>
    <t>New policy</t>
  </si>
  <si>
    <t>Date of deletion as per New Life</t>
  </si>
  <si>
    <t>Balance Useful Life</t>
  </si>
  <si>
    <t>No. of Days in CY</t>
  </si>
  <si>
    <t>Amount to be charged to reserve</t>
  </si>
  <si>
    <t>Dep Charge for the cy</t>
  </si>
  <si>
    <t>Net WDV</t>
  </si>
  <si>
    <t>Computers</t>
  </si>
  <si>
    <t>2009-10</t>
  </si>
  <si>
    <t>Computer &amp; Peripherals</t>
  </si>
  <si>
    <t>Printer</t>
  </si>
  <si>
    <t>2012-13</t>
  </si>
  <si>
    <t>Computer Acer Veritone</t>
  </si>
  <si>
    <t>Printer HP LJ 1108</t>
  </si>
  <si>
    <t>Desktop computers</t>
  </si>
  <si>
    <t>Samsung laser Printer</t>
  </si>
  <si>
    <t>2013-14</t>
  </si>
  <si>
    <t>Dell Vastro 2520 Laptop</t>
  </si>
  <si>
    <t>Lenovo B-490 Laptop</t>
  </si>
  <si>
    <t>Desktop PC</t>
  </si>
  <si>
    <t>Desktop PC Intel Atom</t>
  </si>
  <si>
    <t>HP laserjet P 1108 Printer</t>
  </si>
  <si>
    <t>Cisco 881 integrated Services Router</t>
  </si>
  <si>
    <t>Desktop Computers</t>
  </si>
  <si>
    <t>Acer Veriton Desktop Computer</t>
  </si>
  <si>
    <t>Lenovo B 490 Laptop</t>
  </si>
  <si>
    <t>2011-12</t>
  </si>
  <si>
    <t xml:space="preserve">Furniture </t>
  </si>
  <si>
    <t>Chair</t>
  </si>
  <si>
    <t>Acer C 120 Projector</t>
  </si>
  <si>
    <t>Office Equipment</t>
  </si>
  <si>
    <t>Digital Camera DSC -S5000 BLK</t>
  </si>
  <si>
    <t>Digital Camera</t>
  </si>
  <si>
    <t>Pallet Truck</t>
  </si>
  <si>
    <t>Effect given to last year Depreciation</t>
  </si>
  <si>
    <t xml:space="preserve">Content Development </t>
  </si>
  <si>
    <t>Content Development Cost</t>
  </si>
  <si>
    <t>2014-15</t>
  </si>
  <si>
    <t>160 GB  Interanl Hard disk drive</t>
  </si>
  <si>
    <t>4 GB DDR 3 Dell Vastro 2520</t>
  </si>
  <si>
    <t>Lenovo FLEX-10 Laptop</t>
  </si>
  <si>
    <t>Dell Vastro 3446</t>
  </si>
  <si>
    <t>HP Deskjet 1510 Color All in One Inkjet Printer</t>
  </si>
  <si>
    <t>512 MB Ram DDR 1</t>
  </si>
  <si>
    <t>Asus X 200 laptop</t>
  </si>
  <si>
    <t>HP 1510 All in one printer</t>
  </si>
  <si>
    <t>Lenovo FLEX-2 Laptop</t>
  </si>
  <si>
    <t>HP Printer 1510</t>
  </si>
  <si>
    <t>Printer HP PSC 1510</t>
  </si>
  <si>
    <t>Fire Extinguisher</t>
  </si>
  <si>
    <t>First Aid Box with medicines</t>
  </si>
  <si>
    <t>Welding Machine</t>
  </si>
  <si>
    <t>Microtek Inverter Sine Wave 900VA</t>
  </si>
  <si>
    <t>Exide Battery 150AH 6LEL Tubular battery</t>
  </si>
  <si>
    <t>Battery X 990</t>
  </si>
  <si>
    <t>Luminous ILTT 18048 150AH Tubular Battery</t>
  </si>
  <si>
    <t>Luminous ECO Volt 900 VA Sinewave Home UPS</t>
  </si>
  <si>
    <t>Wall Fan</t>
  </si>
  <si>
    <t>2008-09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</si>
</sst>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[$-409]d\-mmm\-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EYInterstate"/>
    </font>
    <font>
      <b/>
      <sz val="10"/>
      <color theme="1"/>
      <name val="EYInterstate"/>
    </font>
    <font>
      <sz val="10"/>
      <name val="Arial"/>
      <family val="2"/>
    </font>
    <font>
      <sz val="10"/>
      <name val="EYInterstate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164" fontId="2" fillId="0" borderId="0" xfId="0" applyNumberFormat="1" applyFont="1"/>
    <xf numFmtId="15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5" fontId="2" fillId="0" borderId="1" xfId="1" applyNumberFormat="1" applyFont="1" applyBorder="1"/>
    <xf numFmtId="164" fontId="2" fillId="0" borderId="1" xfId="1" applyFont="1" applyBorder="1"/>
    <xf numFmtId="15" fontId="2" fillId="0" borderId="1" xfId="0" applyNumberFormat="1" applyFont="1" applyBorder="1"/>
    <xf numFmtId="10" fontId="2" fillId="0" borderId="1" xfId="2" applyNumberFormat="1" applyFont="1" applyBorder="1"/>
    <xf numFmtId="0" fontId="2" fillId="0" borderId="1" xfId="1" applyNumberFormat="1" applyFont="1" applyBorder="1"/>
    <xf numFmtId="165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164" fontId="5" fillId="0" borderId="1" xfId="3" applyFont="1" applyFill="1" applyBorder="1" applyAlignment="1">
      <alignment vertical="center"/>
    </xf>
    <xf numFmtId="164" fontId="5" fillId="0" borderId="1" xfId="3" applyFont="1" applyFill="1" applyBorder="1" applyAlignment="1">
      <alignment vertical="top"/>
    </xf>
    <xf numFmtId="165" fontId="5" fillId="3" borderId="1" xfId="1" applyNumberFormat="1" applyFont="1" applyFill="1" applyBorder="1" applyAlignment="1">
      <alignment vertical="center"/>
    </xf>
    <xf numFmtId="15" fontId="5" fillId="0" borderId="1" xfId="3" applyNumberFormat="1" applyFont="1" applyFill="1" applyBorder="1" applyAlignment="1">
      <alignment horizontal="center" vertical="center"/>
    </xf>
    <xf numFmtId="164" fontId="2" fillId="0" borderId="1" xfId="3" applyFont="1" applyFill="1" applyBorder="1" applyAlignment="1">
      <alignment vertical="center"/>
    </xf>
    <xf numFmtId="0" fontId="2" fillId="0" borderId="1" xfId="0" applyFont="1" applyFill="1" applyBorder="1"/>
    <xf numFmtId="165" fontId="2" fillId="0" borderId="1" xfId="1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15" fontId="2" fillId="0" borderId="1" xfId="0" applyNumberFormat="1" applyFont="1" applyBorder="1" applyAlignment="1">
      <alignment horizontal="center" vertical="center"/>
    </xf>
    <xf numFmtId="165" fontId="3" fillId="0" borderId="0" xfId="0" applyNumberFormat="1" applyFont="1"/>
  </cellXfs>
  <cellStyles count="8">
    <cellStyle name="Comma" xfId="1" builtinId="3"/>
    <cellStyle name="Comma 2" xfId="4"/>
    <cellStyle name="Comma_Capitalisation &amp;amp_ Depn 2005-06" xfId="3"/>
    <cellStyle name="Normal" xfId="0" builtinId="0"/>
    <cellStyle name="Normal 2" xfId="5"/>
    <cellStyle name="Normal 3" xfId="6"/>
    <cellStyle name="Percent" xfId="2" builtinId="5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8"/>
  <sheetViews>
    <sheetView showGridLines="0" tabSelected="1" topLeftCell="A2" workbookViewId="0">
      <pane xSplit="5" ySplit="3" topLeftCell="O5" activePane="bottomRight" state="frozen"/>
      <selection activeCell="A2" sqref="A2"/>
      <selection pane="topRight" activeCell="G2" sqref="G2"/>
      <selection pane="bottomLeft" activeCell="A5" sqref="A5"/>
      <selection pane="bottomRight" activeCell="P11" sqref="P11"/>
    </sheetView>
  </sheetViews>
  <sheetFormatPr defaultRowHeight="12.75"/>
  <cols>
    <col min="1" max="1" width="9.140625" style="1"/>
    <col min="2" max="2" width="6" style="1" bestFit="1" customWidth="1"/>
    <col min="3" max="3" width="15.85546875" style="1" customWidth="1"/>
    <col min="4" max="4" width="8.5703125" style="1" bestFit="1" customWidth="1"/>
    <col min="5" max="5" width="33.85546875" style="1" customWidth="1"/>
    <col min="6" max="6" width="12.7109375" style="1" customWidth="1"/>
    <col min="7" max="7" width="11.7109375" style="1" bestFit="1" customWidth="1"/>
    <col min="8" max="8" width="14.5703125" style="1" bestFit="1" customWidth="1"/>
    <col min="9" max="9" width="12.7109375" style="1" customWidth="1"/>
    <col min="10" max="11" width="12" style="1" customWidth="1"/>
    <col min="12" max="12" width="13.7109375" style="1" customWidth="1"/>
    <col min="13" max="13" width="14.85546875" style="1" bestFit="1" customWidth="1"/>
    <col min="14" max="14" width="9.28515625" style="1" bestFit="1" customWidth="1"/>
    <col min="15" max="16" width="16.42578125" style="1" customWidth="1"/>
    <col min="17" max="17" width="12.5703125" style="1" customWidth="1"/>
    <col min="18" max="18" width="18.5703125" style="1" customWidth="1"/>
    <col min="19" max="19" width="14.5703125" style="1" bestFit="1" customWidth="1"/>
    <col min="20" max="20" width="12.42578125" style="1" customWidth="1"/>
    <col min="21" max="16384" width="9.140625" style="1"/>
  </cols>
  <sheetData>
    <row r="1" spans="2:20">
      <c r="I1" s="2"/>
    </row>
    <row r="3" spans="2:20">
      <c r="K3" s="3">
        <v>41729</v>
      </c>
      <c r="R3" s="3">
        <v>365</v>
      </c>
    </row>
    <row r="4" spans="2:20" ht="38.25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16</v>
      </c>
      <c r="S4" s="4" t="s">
        <v>17</v>
      </c>
      <c r="T4" s="4" t="s">
        <v>18</v>
      </c>
    </row>
    <row r="5" spans="2:20">
      <c r="B5" s="5">
        <v>1</v>
      </c>
      <c r="C5" s="5" t="s">
        <v>19</v>
      </c>
      <c r="D5" s="5" t="s">
        <v>20</v>
      </c>
      <c r="E5" s="5" t="s">
        <v>21</v>
      </c>
      <c r="F5" s="6">
        <v>93000</v>
      </c>
      <c r="G5" s="7">
        <v>0</v>
      </c>
      <c r="H5" s="6">
        <f>+F5-G5</f>
        <v>93000</v>
      </c>
      <c r="I5" s="8">
        <v>39917</v>
      </c>
      <c r="J5" s="9">
        <v>0.16209999999999999</v>
      </c>
      <c r="K5" s="10">
        <f>IF($K$3-I5&gt;0,$K$3-I5,0)</f>
        <v>1812</v>
      </c>
      <c r="L5" s="6">
        <f>H5*J5*K5/365</f>
        <v>74839.571506849315</v>
      </c>
      <c r="M5" s="6">
        <f>H5-L5</f>
        <v>18160.428493150685</v>
      </c>
      <c r="N5" s="5">
        <f>3*365</f>
        <v>1095</v>
      </c>
      <c r="O5" s="8">
        <f>I5+N5</f>
        <v>41012</v>
      </c>
      <c r="P5" s="6">
        <f>IF(O5-$K$3&gt;0,O5-$K$3,0)</f>
        <v>0</v>
      </c>
      <c r="Q5" s="5">
        <f t="shared" ref="Q5:Q11" si="0">IF(P5&gt;365,365,P5)</f>
        <v>0</v>
      </c>
      <c r="R5" s="6">
        <f>IF(O5&lt;$K$3,M5,0)</f>
        <v>18160.428493150685</v>
      </c>
      <c r="S5" s="11">
        <f>M5-R5</f>
        <v>0</v>
      </c>
      <c r="T5" s="11">
        <f t="shared" ref="T5:T55" si="1">M5-R5-S5</f>
        <v>0</v>
      </c>
    </row>
    <row r="6" spans="2:20">
      <c r="B6" s="5">
        <v>2</v>
      </c>
      <c r="C6" s="5" t="s">
        <v>19</v>
      </c>
      <c r="D6" s="5" t="s">
        <v>20</v>
      </c>
      <c r="E6" s="5" t="s">
        <v>21</v>
      </c>
      <c r="F6" s="6">
        <v>11856</v>
      </c>
      <c r="G6" s="7">
        <v>0</v>
      </c>
      <c r="H6" s="6">
        <f t="shared" ref="H6:H18" si="2">+F6-G6</f>
        <v>11856</v>
      </c>
      <c r="I6" s="8">
        <v>39927</v>
      </c>
      <c r="J6" s="9">
        <v>0.16209999999999999</v>
      </c>
      <c r="K6" s="10">
        <f t="shared" ref="K6:K55" si="3">IF($K$3-I6&gt;0,$K$3-I6,0)</f>
        <v>1802</v>
      </c>
      <c r="L6" s="6">
        <f t="shared" ref="L6:L55" si="4">H6*J6*K6/365</f>
        <v>9488.1846443835602</v>
      </c>
      <c r="M6" s="6">
        <f t="shared" ref="M6:M18" si="5">H6-L6</f>
        <v>2367.8153556164398</v>
      </c>
      <c r="N6" s="5">
        <f t="shared" ref="N6:N18" si="6">3*365</f>
        <v>1095</v>
      </c>
      <c r="O6" s="8">
        <f t="shared" ref="O6:O18" si="7">I6+N6</f>
        <v>41022</v>
      </c>
      <c r="P6" s="6">
        <f t="shared" ref="P6:P55" si="8">IF(O6-$K$3&gt;0,O6-$K$3,0)</f>
        <v>0</v>
      </c>
      <c r="Q6" s="5">
        <f t="shared" si="0"/>
        <v>0</v>
      </c>
      <c r="R6" s="6">
        <f t="shared" ref="R6:R55" si="9">IF(O6&lt;$K$3,M6,0)</f>
        <v>2367.8153556164398</v>
      </c>
      <c r="S6" s="11">
        <f>M6-R6</f>
        <v>0</v>
      </c>
      <c r="T6" s="11">
        <f t="shared" si="1"/>
        <v>0</v>
      </c>
    </row>
    <row r="7" spans="2:20">
      <c r="B7" s="5">
        <v>3</v>
      </c>
      <c r="C7" s="5" t="s">
        <v>19</v>
      </c>
      <c r="D7" s="5" t="s">
        <v>20</v>
      </c>
      <c r="E7" s="5" t="s">
        <v>22</v>
      </c>
      <c r="F7" s="6">
        <v>19500</v>
      </c>
      <c r="G7" s="7">
        <v>0</v>
      </c>
      <c r="H7" s="6">
        <f t="shared" si="2"/>
        <v>19500</v>
      </c>
      <c r="I7" s="8">
        <v>40203</v>
      </c>
      <c r="J7" s="9">
        <v>0.16209999999999999</v>
      </c>
      <c r="K7" s="10">
        <f t="shared" si="3"/>
        <v>1526</v>
      </c>
      <c r="L7" s="6">
        <f t="shared" si="4"/>
        <v>13215.369041095892</v>
      </c>
      <c r="M7" s="6">
        <f t="shared" si="5"/>
        <v>6284.6309589041084</v>
      </c>
      <c r="N7" s="5">
        <f t="shared" si="6"/>
        <v>1095</v>
      </c>
      <c r="O7" s="8">
        <f t="shared" si="7"/>
        <v>41298</v>
      </c>
      <c r="P7" s="6">
        <f t="shared" si="8"/>
        <v>0</v>
      </c>
      <c r="Q7" s="5">
        <f t="shared" si="0"/>
        <v>0</v>
      </c>
      <c r="R7" s="6">
        <f t="shared" si="9"/>
        <v>6284.6309589041084</v>
      </c>
      <c r="S7" s="11">
        <f>M7-R7</f>
        <v>0</v>
      </c>
      <c r="T7" s="11">
        <f t="shared" si="1"/>
        <v>0</v>
      </c>
    </row>
    <row r="8" spans="2:20">
      <c r="B8" s="5">
        <v>4</v>
      </c>
      <c r="C8" s="5" t="s">
        <v>19</v>
      </c>
      <c r="D8" s="5" t="s">
        <v>23</v>
      </c>
      <c r="E8" s="5" t="s">
        <v>24</v>
      </c>
      <c r="F8" s="6">
        <v>21800</v>
      </c>
      <c r="G8" s="7">
        <v>0</v>
      </c>
      <c r="H8" s="6">
        <f t="shared" si="2"/>
        <v>21800</v>
      </c>
      <c r="I8" s="8">
        <v>41222</v>
      </c>
      <c r="J8" s="9">
        <v>0.16209999999999999</v>
      </c>
      <c r="K8" s="10">
        <f t="shared" si="3"/>
        <v>507</v>
      </c>
      <c r="L8" s="6">
        <f t="shared" si="4"/>
        <v>4908.5656438356164</v>
      </c>
      <c r="M8" s="6">
        <f t="shared" si="5"/>
        <v>16891.434356164384</v>
      </c>
      <c r="N8" s="5">
        <f t="shared" si="6"/>
        <v>1095</v>
      </c>
      <c r="O8" s="8">
        <f t="shared" si="7"/>
        <v>42317</v>
      </c>
      <c r="P8" s="6">
        <f t="shared" si="8"/>
        <v>588</v>
      </c>
      <c r="Q8" s="5">
        <f t="shared" si="0"/>
        <v>365</v>
      </c>
      <c r="R8" s="6">
        <f t="shared" si="9"/>
        <v>0</v>
      </c>
      <c r="S8" s="11">
        <f>M8/P8*Q8</f>
        <v>10485.329149659863</v>
      </c>
      <c r="T8" s="11">
        <f t="shared" si="1"/>
        <v>6406.1052065045205</v>
      </c>
    </row>
    <row r="9" spans="2:20">
      <c r="B9" s="5">
        <v>5</v>
      </c>
      <c r="C9" s="5" t="s">
        <v>19</v>
      </c>
      <c r="D9" s="5" t="s">
        <v>23</v>
      </c>
      <c r="E9" s="5" t="s">
        <v>25</v>
      </c>
      <c r="F9" s="6">
        <v>5350</v>
      </c>
      <c r="G9" s="7">
        <v>0</v>
      </c>
      <c r="H9" s="6">
        <f t="shared" si="2"/>
        <v>5350</v>
      </c>
      <c r="I9" s="8">
        <v>41222</v>
      </c>
      <c r="J9" s="9">
        <v>0.16209999999999999</v>
      </c>
      <c r="K9" s="10">
        <f t="shared" si="3"/>
        <v>507</v>
      </c>
      <c r="L9" s="6">
        <f t="shared" si="4"/>
        <v>1204.6250547945206</v>
      </c>
      <c r="M9" s="6">
        <f t="shared" si="5"/>
        <v>4145.3749452054799</v>
      </c>
      <c r="N9" s="5">
        <f t="shared" si="6"/>
        <v>1095</v>
      </c>
      <c r="O9" s="8">
        <f t="shared" si="7"/>
        <v>42317</v>
      </c>
      <c r="P9" s="6">
        <f t="shared" si="8"/>
        <v>588</v>
      </c>
      <c r="Q9" s="5">
        <f t="shared" si="0"/>
        <v>365</v>
      </c>
      <c r="R9" s="6">
        <f t="shared" si="9"/>
        <v>0</v>
      </c>
      <c r="S9" s="11">
        <f t="shared" ref="S9:S55" si="10">M9/P9*Q9</f>
        <v>2573.2344472789118</v>
      </c>
      <c r="T9" s="11">
        <f t="shared" si="1"/>
        <v>1572.1404979265681</v>
      </c>
    </row>
    <row r="10" spans="2:20">
      <c r="B10" s="5">
        <v>6</v>
      </c>
      <c r="C10" s="5" t="s">
        <v>19</v>
      </c>
      <c r="D10" s="5" t="s">
        <v>23</v>
      </c>
      <c r="E10" s="5" t="s">
        <v>26</v>
      </c>
      <c r="F10" s="6">
        <v>474750</v>
      </c>
      <c r="G10" s="7">
        <v>0</v>
      </c>
      <c r="H10" s="6">
        <f t="shared" si="2"/>
        <v>474750</v>
      </c>
      <c r="I10" s="8">
        <v>41347</v>
      </c>
      <c r="J10" s="9">
        <v>0.16209999999999999</v>
      </c>
      <c r="K10" s="10">
        <f t="shared" si="3"/>
        <v>382</v>
      </c>
      <c r="L10" s="6">
        <f t="shared" si="4"/>
        <v>80541.272465753413</v>
      </c>
      <c r="M10" s="6">
        <f t="shared" si="5"/>
        <v>394208.72753424657</v>
      </c>
      <c r="N10" s="5">
        <f t="shared" si="6"/>
        <v>1095</v>
      </c>
      <c r="O10" s="8">
        <f t="shared" si="7"/>
        <v>42442</v>
      </c>
      <c r="P10" s="6">
        <f t="shared" si="8"/>
        <v>713</v>
      </c>
      <c r="Q10" s="5">
        <f t="shared" si="0"/>
        <v>365</v>
      </c>
      <c r="R10" s="6">
        <f t="shared" si="9"/>
        <v>0</v>
      </c>
      <c r="S10" s="11">
        <f t="shared" si="10"/>
        <v>201803.90680224402</v>
      </c>
      <c r="T10" s="11">
        <f t="shared" si="1"/>
        <v>192404.82073200255</v>
      </c>
    </row>
    <row r="11" spans="2:20">
      <c r="B11" s="5">
        <v>7</v>
      </c>
      <c r="C11" s="5" t="s">
        <v>19</v>
      </c>
      <c r="D11" s="5" t="s">
        <v>23</v>
      </c>
      <c r="E11" s="5" t="s">
        <v>27</v>
      </c>
      <c r="F11" s="6">
        <v>10450</v>
      </c>
      <c r="G11" s="7">
        <v>0</v>
      </c>
      <c r="H11" s="6">
        <f t="shared" si="2"/>
        <v>10450</v>
      </c>
      <c r="I11" s="8">
        <v>41347</v>
      </c>
      <c r="J11" s="9">
        <v>0.16209999999999999</v>
      </c>
      <c r="K11" s="10">
        <f t="shared" si="3"/>
        <v>382</v>
      </c>
      <c r="L11" s="6">
        <f t="shared" si="4"/>
        <v>1772.8410684931507</v>
      </c>
      <c r="M11" s="6">
        <f t="shared" si="5"/>
        <v>8677.1589315068486</v>
      </c>
      <c r="N11" s="5">
        <f t="shared" si="6"/>
        <v>1095</v>
      </c>
      <c r="O11" s="8">
        <f t="shared" si="7"/>
        <v>42442</v>
      </c>
      <c r="P11" s="6">
        <f t="shared" si="8"/>
        <v>713</v>
      </c>
      <c r="Q11" s="5">
        <f t="shared" si="0"/>
        <v>365</v>
      </c>
      <c r="R11" s="6">
        <f t="shared" si="9"/>
        <v>0</v>
      </c>
      <c r="S11" s="11">
        <f t="shared" si="10"/>
        <v>4442.0238569424955</v>
      </c>
      <c r="T11" s="11">
        <f t="shared" si="1"/>
        <v>4235.1350745643531</v>
      </c>
    </row>
    <row r="12" spans="2:20">
      <c r="B12" s="5">
        <v>8</v>
      </c>
      <c r="C12" s="5" t="s">
        <v>19</v>
      </c>
      <c r="D12" s="5" t="s">
        <v>38</v>
      </c>
      <c r="E12" s="5" t="s">
        <v>32</v>
      </c>
      <c r="F12" s="6">
        <v>9073</v>
      </c>
      <c r="G12" s="7">
        <v>0</v>
      </c>
      <c r="H12" s="6">
        <f t="shared" si="2"/>
        <v>9073</v>
      </c>
      <c r="I12" s="8">
        <v>40702</v>
      </c>
      <c r="J12" s="9">
        <v>0.16209999999999999</v>
      </c>
      <c r="K12" s="10">
        <f t="shared" si="3"/>
        <v>1027</v>
      </c>
      <c r="L12" s="6">
        <f t="shared" si="4"/>
        <v>4138.2002715068484</v>
      </c>
      <c r="M12" s="6">
        <f t="shared" si="5"/>
        <v>4934.7997284931516</v>
      </c>
      <c r="N12" s="5">
        <f t="shared" si="6"/>
        <v>1095</v>
      </c>
      <c r="O12" s="8">
        <f t="shared" si="7"/>
        <v>41797</v>
      </c>
      <c r="P12" s="6">
        <f t="shared" si="8"/>
        <v>68</v>
      </c>
      <c r="Q12" s="5">
        <f>IF(P12&gt;365,365,P12)</f>
        <v>68</v>
      </c>
      <c r="R12" s="6">
        <f t="shared" si="9"/>
        <v>0</v>
      </c>
      <c r="S12" s="11">
        <f t="shared" si="10"/>
        <v>4934.7997284931516</v>
      </c>
      <c r="T12" s="11">
        <f t="shared" si="1"/>
        <v>0</v>
      </c>
    </row>
    <row r="13" spans="2:20">
      <c r="B13" s="5">
        <v>9</v>
      </c>
      <c r="C13" s="5" t="s">
        <v>19</v>
      </c>
      <c r="D13" s="5" t="s">
        <v>38</v>
      </c>
      <c r="E13" s="5" t="s">
        <v>33</v>
      </c>
      <c r="F13" s="6">
        <v>6224</v>
      </c>
      <c r="G13" s="7">
        <v>0</v>
      </c>
      <c r="H13" s="6">
        <f t="shared" si="2"/>
        <v>6224</v>
      </c>
      <c r="I13" s="8">
        <v>40676</v>
      </c>
      <c r="J13" s="9">
        <v>0.16209999999999999</v>
      </c>
      <c r="K13" s="10">
        <f t="shared" si="3"/>
        <v>1053</v>
      </c>
      <c r="L13" s="6">
        <f t="shared" si="4"/>
        <v>2910.6374005479452</v>
      </c>
      <c r="M13" s="6">
        <f t="shared" si="5"/>
        <v>3313.3625994520548</v>
      </c>
      <c r="N13" s="5">
        <f t="shared" si="6"/>
        <v>1095</v>
      </c>
      <c r="O13" s="8">
        <f t="shared" si="7"/>
        <v>41771</v>
      </c>
      <c r="P13" s="6">
        <f t="shared" si="8"/>
        <v>42</v>
      </c>
      <c r="Q13" s="5">
        <f t="shared" ref="Q13:Q55" si="11">IF(P13&gt;365,365,P13)</f>
        <v>42</v>
      </c>
      <c r="R13" s="6">
        <f t="shared" si="9"/>
        <v>0</v>
      </c>
      <c r="S13" s="11">
        <f t="shared" si="10"/>
        <v>3313.3625994520548</v>
      </c>
      <c r="T13" s="11">
        <f t="shared" si="1"/>
        <v>0</v>
      </c>
    </row>
    <row r="14" spans="2:20">
      <c r="B14" s="5">
        <v>10</v>
      </c>
      <c r="C14" s="5" t="s">
        <v>19</v>
      </c>
      <c r="D14" s="5" t="s">
        <v>28</v>
      </c>
      <c r="E14" s="5" t="s">
        <v>34</v>
      </c>
      <c r="F14" s="6">
        <v>17988</v>
      </c>
      <c r="G14" s="7">
        <v>0</v>
      </c>
      <c r="H14" s="6">
        <f t="shared" si="2"/>
        <v>17988</v>
      </c>
      <c r="I14" s="8">
        <v>41391</v>
      </c>
      <c r="J14" s="9">
        <v>0.16209999999999999</v>
      </c>
      <c r="K14" s="10">
        <f t="shared" si="3"/>
        <v>338</v>
      </c>
      <c r="L14" s="6">
        <f t="shared" si="4"/>
        <v>2700.161431232877</v>
      </c>
      <c r="M14" s="6">
        <f t="shared" si="5"/>
        <v>15287.838568767123</v>
      </c>
      <c r="N14" s="5">
        <f t="shared" si="6"/>
        <v>1095</v>
      </c>
      <c r="O14" s="8">
        <f t="shared" si="7"/>
        <v>42486</v>
      </c>
      <c r="P14" s="6">
        <f t="shared" si="8"/>
        <v>757</v>
      </c>
      <c r="Q14" s="5">
        <f t="shared" si="11"/>
        <v>365</v>
      </c>
      <c r="R14" s="6">
        <f t="shared" si="9"/>
        <v>0</v>
      </c>
      <c r="S14" s="11">
        <f t="shared" si="10"/>
        <v>7371.2827973579915</v>
      </c>
      <c r="T14" s="11">
        <f t="shared" si="1"/>
        <v>7916.5557714091319</v>
      </c>
    </row>
    <row r="15" spans="2:20">
      <c r="B15" s="5">
        <v>11</v>
      </c>
      <c r="C15" s="5" t="s">
        <v>19</v>
      </c>
      <c r="D15" s="5" t="s">
        <v>28</v>
      </c>
      <c r="E15" s="5" t="s">
        <v>31</v>
      </c>
      <c r="F15" s="6">
        <v>97482</v>
      </c>
      <c r="G15" s="7">
        <v>0</v>
      </c>
      <c r="H15" s="6">
        <f t="shared" si="2"/>
        <v>97482</v>
      </c>
      <c r="I15" s="8">
        <v>41508</v>
      </c>
      <c r="J15" s="9">
        <v>0.16209999999999999</v>
      </c>
      <c r="K15" s="10">
        <f t="shared" si="3"/>
        <v>221</v>
      </c>
      <c r="L15" s="6">
        <f t="shared" si="4"/>
        <v>9567.6847019178076</v>
      </c>
      <c r="M15" s="6">
        <f t="shared" si="5"/>
        <v>87914.315298082191</v>
      </c>
      <c r="N15" s="5">
        <f t="shared" si="6"/>
        <v>1095</v>
      </c>
      <c r="O15" s="8">
        <f t="shared" si="7"/>
        <v>42603</v>
      </c>
      <c r="P15" s="6">
        <f t="shared" si="8"/>
        <v>874</v>
      </c>
      <c r="Q15" s="5">
        <f t="shared" si="11"/>
        <v>365</v>
      </c>
      <c r="R15" s="6">
        <f t="shared" si="9"/>
        <v>0</v>
      </c>
      <c r="S15" s="11">
        <f t="shared" si="10"/>
        <v>36714.78842540046</v>
      </c>
      <c r="T15" s="11">
        <f t="shared" si="1"/>
        <v>51199.52687268173</v>
      </c>
    </row>
    <row r="16" spans="2:20">
      <c r="B16" s="5">
        <v>12</v>
      </c>
      <c r="C16" s="5" t="s">
        <v>19</v>
      </c>
      <c r="D16" s="5" t="s">
        <v>28</v>
      </c>
      <c r="E16" s="5" t="s">
        <v>31</v>
      </c>
      <c r="F16" s="6">
        <v>97482</v>
      </c>
      <c r="G16" s="7">
        <v>0</v>
      </c>
      <c r="H16" s="6">
        <f t="shared" si="2"/>
        <v>97482</v>
      </c>
      <c r="I16" s="8">
        <v>41516</v>
      </c>
      <c r="J16" s="9">
        <v>0.16209999999999999</v>
      </c>
      <c r="K16" s="10">
        <f t="shared" si="3"/>
        <v>213</v>
      </c>
      <c r="L16" s="6">
        <f t="shared" si="4"/>
        <v>9221.3431742465746</v>
      </c>
      <c r="M16" s="6">
        <f t="shared" si="5"/>
        <v>88260.656825753424</v>
      </c>
      <c r="N16" s="5">
        <f t="shared" si="6"/>
        <v>1095</v>
      </c>
      <c r="O16" s="8">
        <f t="shared" si="7"/>
        <v>42611</v>
      </c>
      <c r="P16" s="6">
        <f t="shared" si="8"/>
        <v>882</v>
      </c>
      <c r="Q16" s="5">
        <f t="shared" si="11"/>
        <v>365</v>
      </c>
      <c r="R16" s="6">
        <f t="shared" si="9"/>
        <v>0</v>
      </c>
      <c r="S16" s="11">
        <f t="shared" si="10"/>
        <v>36525.101747619046</v>
      </c>
      <c r="T16" s="11">
        <f t="shared" si="1"/>
        <v>51735.555078134377</v>
      </c>
    </row>
    <row r="17" spans="2:20">
      <c r="B17" s="5">
        <v>13</v>
      </c>
      <c r="C17" s="5" t="s">
        <v>19</v>
      </c>
      <c r="D17" s="5" t="s">
        <v>28</v>
      </c>
      <c r="E17" s="5" t="s">
        <v>35</v>
      </c>
      <c r="F17" s="6">
        <v>85575</v>
      </c>
      <c r="G17" s="7">
        <v>0</v>
      </c>
      <c r="H17" s="6">
        <f t="shared" si="2"/>
        <v>85575</v>
      </c>
      <c r="I17" s="8">
        <v>41536</v>
      </c>
      <c r="J17" s="9">
        <v>0.16209999999999999</v>
      </c>
      <c r="K17" s="10">
        <f t="shared" si="3"/>
        <v>193</v>
      </c>
      <c r="L17" s="6">
        <f t="shared" si="4"/>
        <v>7334.9028698630136</v>
      </c>
      <c r="M17" s="6">
        <f t="shared" si="5"/>
        <v>78240.097130136986</v>
      </c>
      <c r="N17" s="5">
        <f t="shared" si="6"/>
        <v>1095</v>
      </c>
      <c r="O17" s="8">
        <f t="shared" si="7"/>
        <v>42631</v>
      </c>
      <c r="P17" s="6">
        <f t="shared" si="8"/>
        <v>902</v>
      </c>
      <c r="Q17" s="5">
        <f t="shared" si="11"/>
        <v>365</v>
      </c>
      <c r="R17" s="6">
        <f t="shared" si="9"/>
        <v>0</v>
      </c>
      <c r="S17" s="11">
        <f t="shared" si="10"/>
        <v>31660.349725609758</v>
      </c>
      <c r="T17" s="11">
        <f t="shared" si="1"/>
        <v>46579.747404527225</v>
      </c>
    </row>
    <row r="18" spans="2:20">
      <c r="B18" s="5">
        <v>14</v>
      </c>
      <c r="C18" s="5" t="s">
        <v>19</v>
      </c>
      <c r="D18" s="5" t="s">
        <v>28</v>
      </c>
      <c r="E18" s="5" t="s">
        <v>35</v>
      </c>
      <c r="F18" s="6">
        <v>86625</v>
      </c>
      <c r="G18" s="7">
        <v>0</v>
      </c>
      <c r="H18" s="6">
        <f t="shared" si="2"/>
        <v>86625</v>
      </c>
      <c r="I18" s="8">
        <v>41576</v>
      </c>
      <c r="J18" s="9">
        <v>0.16209999999999999</v>
      </c>
      <c r="K18" s="10">
        <f t="shared" si="3"/>
        <v>153</v>
      </c>
      <c r="L18" s="6">
        <f t="shared" si="4"/>
        <v>5886.0619520547953</v>
      </c>
      <c r="M18" s="6">
        <f t="shared" si="5"/>
        <v>80738.938047945208</v>
      </c>
      <c r="N18" s="5">
        <f t="shared" si="6"/>
        <v>1095</v>
      </c>
      <c r="O18" s="8">
        <f t="shared" si="7"/>
        <v>42671</v>
      </c>
      <c r="P18" s="6">
        <f t="shared" si="8"/>
        <v>942</v>
      </c>
      <c r="Q18" s="5">
        <f t="shared" si="11"/>
        <v>365</v>
      </c>
      <c r="R18" s="6">
        <f t="shared" si="9"/>
        <v>0</v>
      </c>
      <c r="S18" s="11">
        <f t="shared" si="10"/>
        <v>31284.195740445863</v>
      </c>
      <c r="T18" s="11">
        <f t="shared" si="1"/>
        <v>49454.742307499342</v>
      </c>
    </row>
    <row r="19" spans="2:20">
      <c r="B19" s="5">
        <v>15</v>
      </c>
      <c r="C19" s="5" t="s">
        <v>39</v>
      </c>
      <c r="D19" s="5" t="s">
        <v>28</v>
      </c>
      <c r="E19" s="5" t="s">
        <v>40</v>
      </c>
      <c r="F19" s="6">
        <v>6327</v>
      </c>
      <c r="G19" s="7">
        <v>0</v>
      </c>
      <c r="H19" s="6">
        <f t="shared" ref="H19:H23" si="12">+F19-G19</f>
        <v>6327</v>
      </c>
      <c r="I19" s="8">
        <v>41729</v>
      </c>
      <c r="J19" s="9">
        <v>6.3299999999999995E-2</v>
      </c>
      <c r="K19" s="10">
        <f t="shared" si="3"/>
        <v>0</v>
      </c>
      <c r="L19" s="6">
        <f t="shared" si="4"/>
        <v>0</v>
      </c>
      <c r="M19" s="6">
        <f t="shared" ref="M19:M23" si="13">H19-L19</f>
        <v>6327</v>
      </c>
      <c r="N19" s="5">
        <f t="shared" ref="N19:N26" si="14">365*10</f>
        <v>3650</v>
      </c>
      <c r="O19" s="8">
        <f t="shared" ref="O19:O23" si="15">I19+N19</f>
        <v>45379</v>
      </c>
      <c r="P19" s="6">
        <f t="shared" si="8"/>
        <v>3650</v>
      </c>
      <c r="Q19" s="5">
        <f t="shared" si="11"/>
        <v>365</v>
      </c>
      <c r="R19" s="6">
        <f t="shared" si="9"/>
        <v>0</v>
      </c>
      <c r="S19" s="11">
        <f t="shared" si="10"/>
        <v>632.70000000000005</v>
      </c>
      <c r="T19" s="11">
        <f t="shared" si="1"/>
        <v>5694.3</v>
      </c>
    </row>
    <row r="20" spans="2:20">
      <c r="B20" s="5">
        <v>16</v>
      </c>
      <c r="C20" s="5" t="s">
        <v>39</v>
      </c>
      <c r="D20" s="5" t="s">
        <v>28</v>
      </c>
      <c r="E20" s="5" t="s">
        <v>40</v>
      </c>
      <c r="F20" s="6">
        <v>46113</v>
      </c>
      <c r="G20" s="7">
        <v>0</v>
      </c>
      <c r="H20" s="6">
        <f t="shared" si="12"/>
        <v>46113</v>
      </c>
      <c r="I20" s="8">
        <v>41698</v>
      </c>
      <c r="J20" s="9">
        <v>6.3299999999999995E-2</v>
      </c>
      <c r="K20" s="10">
        <f t="shared" si="3"/>
        <v>31</v>
      </c>
      <c r="L20" s="6">
        <f t="shared" si="4"/>
        <v>247.91106821917805</v>
      </c>
      <c r="M20" s="6">
        <f t="shared" si="13"/>
        <v>45865.088931780825</v>
      </c>
      <c r="N20" s="5">
        <f t="shared" si="14"/>
        <v>3650</v>
      </c>
      <c r="O20" s="8">
        <f t="shared" si="15"/>
        <v>45348</v>
      </c>
      <c r="P20" s="6">
        <f t="shared" si="8"/>
        <v>3619</v>
      </c>
      <c r="Q20" s="5">
        <f t="shared" si="11"/>
        <v>365</v>
      </c>
      <c r="R20" s="6">
        <f t="shared" si="9"/>
        <v>0</v>
      </c>
      <c r="S20" s="11">
        <f t="shared" si="10"/>
        <v>4625.7964797181548</v>
      </c>
      <c r="T20" s="11">
        <f t="shared" si="1"/>
        <v>41239.292452062669</v>
      </c>
    </row>
    <row r="21" spans="2:20">
      <c r="B21" s="5">
        <v>17</v>
      </c>
      <c r="C21" s="5" t="s">
        <v>39</v>
      </c>
      <c r="D21" s="5" t="s">
        <v>28</v>
      </c>
      <c r="E21" s="5" t="s">
        <v>40</v>
      </c>
      <c r="F21" s="6">
        <v>8436</v>
      </c>
      <c r="G21" s="7">
        <v>0</v>
      </c>
      <c r="H21" s="6">
        <f t="shared" si="12"/>
        <v>8436</v>
      </c>
      <c r="I21" s="8">
        <v>41698</v>
      </c>
      <c r="J21" s="9">
        <v>6.3299999999999995E-2</v>
      </c>
      <c r="K21" s="10">
        <f t="shared" si="3"/>
        <v>31</v>
      </c>
      <c r="L21" s="6">
        <f t="shared" si="4"/>
        <v>45.353322739726018</v>
      </c>
      <c r="M21" s="6">
        <f t="shared" si="13"/>
        <v>8390.6466772602744</v>
      </c>
      <c r="N21" s="5">
        <f t="shared" si="14"/>
        <v>3650</v>
      </c>
      <c r="O21" s="8">
        <f t="shared" si="15"/>
        <v>45348</v>
      </c>
      <c r="P21" s="6">
        <f t="shared" si="8"/>
        <v>3619</v>
      </c>
      <c r="Q21" s="5">
        <f t="shared" si="11"/>
        <v>365</v>
      </c>
      <c r="R21" s="6">
        <f t="shared" si="9"/>
        <v>0</v>
      </c>
      <c r="S21" s="11">
        <f t="shared" si="10"/>
        <v>846.25201359491575</v>
      </c>
      <c r="T21" s="11">
        <f t="shared" si="1"/>
        <v>7544.3946636653582</v>
      </c>
    </row>
    <row r="22" spans="2:20">
      <c r="B22" s="5">
        <v>18</v>
      </c>
      <c r="C22" s="5" t="s">
        <v>39</v>
      </c>
      <c r="D22" s="5" t="s">
        <v>28</v>
      </c>
      <c r="E22" s="5" t="s">
        <v>40</v>
      </c>
      <c r="F22" s="6">
        <v>28875</v>
      </c>
      <c r="G22" s="7">
        <v>0</v>
      </c>
      <c r="H22" s="6">
        <f t="shared" si="12"/>
        <v>28875</v>
      </c>
      <c r="I22" s="8">
        <v>41729</v>
      </c>
      <c r="J22" s="9">
        <v>6.3299999999999995E-2</v>
      </c>
      <c r="K22" s="10">
        <f t="shared" si="3"/>
        <v>0</v>
      </c>
      <c r="L22" s="6">
        <f t="shared" si="4"/>
        <v>0</v>
      </c>
      <c r="M22" s="6">
        <f t="shared" si="13"/>
        <v>28875</v>
      </c>
      <c r="N22" s="5">
        <f t="shared" si="14"/>
        <v>3650</v>
      </c>
      <c r="O22" s="8">
        <f t="shared" si="15"/>
        <v>45379</v>
      </c>
      <c r="P22" s="6">
        <f t="shared" si="8"/>
        <v>3650</v>
      </c>
      <c r="Q22" s="5">
        <f t="shared" si="11"/>
        <v>365</v>
      </c>
      <c r="R22" s="6">
        <f t="shared" si="9"/>
        <v>0</v>
      </c>
      <c r="S22" s="11">
        <f t="shared" si="10"/>
        <v>2887.5</v>
      </c>
      <c r="T22" s="11">
        <f t="shared" si="1"/>
        <v>25987.5</v>
      </c>
    </row>
    <row r="23" spans="2:20">
      <c r="B23" s="5">
        <v>19</v>
      </c>
      <c r="C23" s="5" t="s">
        <v>39</v>
      </c>
      <c r="D23" s="5" t="s">
        <v>28</v>
      </c>
      <c r="E23" s="5" t="s">
        <v>40</v>
      </c>
      <c r="F23" s="6">
        <v>42300</v>
      </c>
      <c r="G23" s="7">
        <v>0</v>
      </c>
      <c r="H23" s="6">
        <f t="shared" si="12"/>
        <v>42300</v>
      </c>
      <c r="I23" s="8">
        <v>41729</v>
      </c>
      <c r="J23" s="9">
        <v>6.3299999999999995E-2</v>
      </c>
      <c r="K23" s="10">
        <f t="shared" si="3"/>
        <v>0</v>
      </c>
      <c r="L23" s="6">
        <f t="shared" si="4"/>
        <v>0</v>
      </c>
      <c r="M23" s="6">
        <f t="shared" si="13"/>
        <v>42300</v>
      </c>
      <c r="N23" s="5">
        <f t="shared" si="14"/>
        <v>3650</v>
      </c>
      <c r="O23" s="8">
        <f t="shared" si="15"/>
        <v>45379</v>
      </c>
      <c r="P23" s="6">
        <f t="shared" si="8"/>
        <v>3650</v>
      </c>
      <c r="Q23" s="5">
        <f t="shared" si="11"/>
        <v>365</v>
      </c>
      <c r="R23" s="6">
        <f t="shared" si="9"/>
        <v>0</v>
      </c>
      <c r="S23" s="11">
        <f t="shared" si="10"/>
        <v>4230</v>
      </c>
      <c r="T23" s="11">
        <f t="shared" si="1"/>
        <v>38070</v>
      </c>
    </row>
    <row r="24" spans="2:20">
      <c r="B24" s="5">
        <v>20</v>
      </c>
      <c r="C24" s="5" t="s">
        <v>39</v>
      </c>
      <c r="D24" s="5" t="s">
        <v>28</v>
      </c>
      <c r="E24" s="5" t="s">
        <v>41</v>
      </c>
      <c r="F24" s="6">
        <v>53646</v>
      </c>
      <c r="G24" s="7">
        <v>0</v>
      </c>
      <c r="H24" s="6">
        <f t="shared" ref="H24:H31" si="16">+F24-G24</f>
        <v>53646</v>
      </c>
      <c r="I24" s="8">
        <v>41649</v>
      </c>
      <c r="J24" s="9">
        <v>6.3299999999999995E-2</v>
      </c>
      <c r="K24" s="10">
        <f t="shared" si="3"/>
        <v>80</v>
      </c>
      <c r="L24" s="6">
        <f t="shared" si="4"/>
        <v>744.28313424657529</v>
      </c>
      <c r="M24" s="6">
        <f t="shared" ref="M24:M31" si="17">H24-L24</f>
        <v>52901.716865753428</v>
      </c>
      <c r="N24" s="5">
        <f t="shared" si="14"/>
        <v>3650</v>
      </c>
      <c r="O24" s="8">
        <f t="shared" ref="O24:O31" si="18">I24+N24</f>
        <v>45299</v>
      </c>
      <c r="P24" s="6">
        <f t="shared" si="8"/>
        <v>3570</v>
      </c>
      <c r="Q24" s="5">
        <f t="shared" si="11"/>
        <v>365</v>
      </c>
      <c r="R24" s="6">
        <f t="shared" si="9"/>
        <v>0</v>
      </c>
      <c r="S24" s="11">
        <f t="shared" si="10"/>
        <v>5408.7189512605046</v>
      </c>
      <c r="T24" s="11">
        <f t="shared" si="1"/>
        <v>47492.997914492924</v>
      </c>
    </row>
    <row r="25" spans="2:20">
      <c r="B25" s="5">
        <v>21</v>
      </c>
      <c r="C25" s="5" t="s">
        <v>39</v>
      </c>
      <c r="D25" s="5" t="s">
        <v>28</v>
      </c>
      <c r="E25" s="5" t="s">
        <v>41</v>
      </c>
      <c r="F25" s="6">
        <v>36608</v>
      </c>
      <c r="G25" s="7">
        <v>18894</v>
      </c>
      <c r="H25" s="6">
        <f t="shared" si="16"/>
        <v>17714</v>
      </c>
      <c r="I25" s="8">
        <v>41709</v>
      </c>
      <c r="J25" s="9">
        <v>6.3299999999999995E-2</v>
      </c>
      <c r="K25" s="10">
        <f t="shared" si="3"/>
        <v>20</v>
      </c>
      <c r="L25" s="6">
        <f t="shared" si="4"/>
        <v>61.440887671232872</v>
      </c>
      <c r="M25" s="6">
        <f t="shared" si="17"/>
        <v>17652.559112328767</v>
      </c>
      <c r="N25" s="5">
        <f t="shared" si="14"/>
        <v>3650</v>
      </c>
      <c r="O25" s="8">
        <f t="shared" si="18"/>
        <v>45359</v>
      </c>
      <c r="P25" s="6">
        <f t="shared" si="8"/>
        <v>3630</v>
      </c>
      <c r="Q25" s="5">
        <f t="shared" si="11"/>
        <v>365</v>
      </c>
      <c r="R25" s="6">
        <f t="shared" si="9"/>
        <v>0</v>
      </c>
      <c r="S25" s="11">
        <f t="shared" si="10"/>
        <v>1774.9818391184572</v>
      </c>
      <c r="T25" s="11">
        <f t="shared" si="1"/>
        <v>15877.577273210311</v>
      </c>
    </row>
    <row r="26" spans="2:20">
      <c r="B26" s="5">
        <v>22</v>
      </c>
      <c r="C26" s="5" t="s">
        <v>39</v>
      </c>
      <c r="D26" s="5" t="s">
        <v>28</v>
      </c>
      <c r="E26" s="5"/>
      <c r="F26" s="6">
        <v>7500</v>
      </c>
      <c r="G26" s="7">
        <v>0</v>
      </c>
      <c r="H26" s="6">
        <f t="shared" si="16"/>
        <v>7500</v>
      </c>
      <c r="I26" s="8">
        <v>41729</v>
      </c>
      <c r="J26" s="9">
        <v>6.3299999999999995E-2</v>
      </c>
      <c r="K26" s="10">
        <f t="shared" si="3"/>
        <v>0</v>
      </c>
      <c r="L26" s="6">
        <f t="shared" si="4"/>
        <v>0</v>
      </c>
      <c r="M26" s="6">
        <f t="shared" si="17"/>
        <v>7500</v>
      </c>
      <c r="N26" s="5">
        <f t="shared" si="14"/>
        <v>3650</v>
      </c>
      <c r="O26" s="8">
        <f t="shared" si="18"/>
        <v>45379</v>
      </c>
      <c r="P26" s="6">
        <f t="shared" si="8"/>
        <v>3650</v>
      </c>
      <c r="Q26" s="5">
        <f t="shared" si="11"/>
        <v>365</v>
      </c>
      <c r="R26" s="6">
        <f t="shared" si="9"/>
        <v>0</v>
      </c>
      <c r="S26" s="11">
        <f t="shared" si="10"/>
        <v>750.00000000000011</v>
      </c>
      <c r="T26" s="11">
        <f t="shared" si="1"/>
        <v>6750</v>
      </c>
    </row>
    <row r="27" spans="2:20">
      <c r="B27" s="5">
        <v>23</v>
      </c>
      <c r="C27" s="5" t="s">
        <v>42</v>
      </c>
      <c r="D27" s="5" t="s">
        <v>23</v>
      </c>
      <c r="E27" s="5" t="s">
        <v>43</v>
      </c>
      <c r="F27" s="6">
        <v>5303</v>
      </c>
      <c r="G27" s="7">
        <v>0</v>
      </c>
      <c r="H27" s="6">
        <f t="shared" si="16"/>
        <v>5303</v>
      </c>
      <c r="I27" s="8">
        <v>41053</v>
      </c>
      <c r="J27" s="9">
        <v>4.7500000000000001E-2</v>
      </c>
      <c r="K27" s="10">
        <f t="shared" si="3"/>
        <v>676</v>
      </c>
      <c r="L27" s="6">
        <f t="shared" si="4"/>
        <v>466.51871232876715</v>
      </c>
      <c r="M27" s="6">
        <f t="shared" si="17"/>
        <v>4836.4812876712331</v>
      </c>
      <c r="N27" s="5">
        <f>365*5</f>
        <v>1825</v>
      </c>
      <c r="O27" s="8">
        <f t="shared" si="18"/>
        <v>42878</v>
      </c>
      <c r="P27" s="6">
        <f t="shared" si="8"/>
        <v>1149</v>
      </c>
      <c r="Q27" s="5">
        <f t="shared" si="11"/>
        <v>365</v>
      </c>
      <c r="R27" s="6">
        <f t="shared" si="9"/>
        <v>0</v>
      </c>
      <c r="S27" s="11">
        <f t="shared" si="10"/>
        <v>1536.3930983463883</v>
      </c>
      <c r="T27" s="11">
        <f t="shared" si="1"/>
        <v>3300.0881893248447</v>
      </c>
    </row>
    <row r="28" spans="2:20">
      <c r="B28" s="5">
        <v>24</v>
      </c>
      <c r="C28" s="5" t="s">
        <v>42</v>
      </c>
      <c r="D28" s="5" t="s">
        <v>23</v>
      </c>
      <c r="E28" s="5" t="s">
        <v>44</v>
      </c>
      <c r="F28" s="6">
        <v>7188</v>
      </c>
      <c r="G28" s="7">
        <v>0</v>
      </c>
      <c r="H28" s="6">
        <f t="shared" si="16"/>
        <v>7188</v>
      </c>
      <c r="I28" s="8">
        <v>41103</v>
      </c>
      <c r="J28" s="9">
        <v>4.7500000000000001E-2</v>
      </c>
      <c r="K28" s="10">
        <f t="shared" si="3"/>
        <v>626</v>
      </c>
      <c r="L28" s="6">
        <f t="shared" si="4"/>
        <v>585.57583561643833</v>
      </c>
      <c r="M28" s="6">
        <f t="shared" si="17"/>
        <v>6602.4241643835612</v>
      </c>
      <c r="N28" s="5">
        <f t="shared" ref="N28:N31" si="19">365*5</f>
        <v>1825</v>
      </c>
      <c r="O28" s="8">
        <f t="shared" si="18"/>
        <v>42928</v>
      </c>
      <c r="P28" s="6">
        <f t="shared" si="8"/>
        <v>1199</v>
      </c>
      <c r="Q28" s="5">
        <f t="shared" si="11"/>
        <v>365</v>
      </c>
      <c r="R28" s="6">
        <f t="shared" si="9"/>
        <v>0</v>
      </c>
      <c r="S28" s="11">
        <f t="shared" si="10"/>
        <v>2009.9122768974144</v>
      </c>
      <c r="T28" s="11">
        <f t="shared" si="1"/>
        <v>4592.5118874861473</v>
      </c>
    </row>
    <row r="29" spans="2:20">
      <c r="B29" s="5">
        <v>25</v>
      </c>
      <c r="C29" s="5" t="s">
        <v>42</v>
      </c>
      <c r="D29" s="5" t="s">
        <v>28</v>
      </c>
      <c r="E29" s="5" t="s">
        <v>45</v>
      </c>
      <c r="F29" s="6">
        <v>34625</v>
      </c>
      <c r="G29" s="7">
        <v>0</v>
      </c>
      <c r="H29" s="6">
        <f t="shared" si="16"/>
        <v>34625</v>
      </c>
      <c r="I29" s="8">
        <v>41702</v>
      </c>
      <c r="J29" s="9">
        <v>4.7500000000000001E-2</v>
      </c>
      <c r="K29" s="10">
        <f t="shared" si="3"/>
        <v>27</v>
      </c>
      <c r="L29" s="6">
        <f t="shared" si="4"/>
        <v>121.66181506849315</v>
      </c>
      <c r="M29" s="6">
        <f t="shared" si="17"/>
        <v>34503.338184931505</v>
      </c>
      <c r="N29" s="5">
        <f t="shared" si="19"/>
        <v>1825</v>
      </c>
      <c r="O29" s="8">
        <f t="shared" si="18"/>
        <v>43527</v>
      </c>
      <c r="P29" s="6">
        <f t="shared" si="8"/>
        <v>1798</v>
      </c>
      <c r="Q29" s="5">
        <f t="shared" si="11"/>
        <v>365</v>
      </c>
      <c r="R29" s="6">
        <f t="shared" si="9"/>
        <v>0</v>
      </c>
      <c r="S29" s="11">
        <f t="shared" si="10"/>
        <v>7004.2927906006662</v>
      </c>
      <c r="T29" s="11">
        <f t="shared" si="1"/>
        <v>27499.045394330838</v>
      </c>
    </row>
    <row r="30" spans="2:20">
      <c r="B30" s="5">
        <v>26</v>
      </c>
      <c r="C30" s="5" t="s">
        <v>42</v>
      </c>
      <c r="D30" s="5" t="s">
        <v>70</v>
      </c>
      <c r="E30" s="5" t="s">
        <v>45</v>
      </c>
      <c r="F30" s="6">
        <v>69250</v>
      </c>
      <c r="G30" s="7">
        <v>0</v>
      </c>
      <c r="H30" s="6">
        <f t="shared" si="16"/>
        <v>69250</v>
      </c>
      <c r="I30" s="8">
        <v>39959</v>
      </c>
      <c r="J30" s="9">
        <v>4.7500000000000001E-2</v>
      </c>
      <c r="K30" s="10">
        <f t="shared" si="3"/>
        <v>1770</v>
      </c>
      <c r="L30" s="6">
        <f t="shared" si="4"/>
        <v>15951.215753424658</v>
      </c>
      <c r="M30" s="6">
        <f t="shared" si="17"/>
        <v>53298.784246575342</v>
      </c>
      <c r="N30" s="5">
        <f t="shared" si="19"/>
        <v>1825</v>
      </c>
      <c r="O30" s="8">
        <f t="shared" si="18"/>
        <v>41784</v>
      </c>
      <c r="P30" s="6">
        <f t="shared" si="8"/>
        <v>55</v>
      </c>
      <c r="Q30" s="5">
        <f t="shared" si="11"/>
        <v>55</v>
      </c>
      <c r="R30" s="6">
        <f t="shared" si="9"/>
        <v>0</v>
      </c>
      <c r="S30" s="11">
        <f t="shared" si="10"/>
        <v>53298.784246575342</v>
      </c>
      <c r="T30" s="11">
        <f t="shared" si="1"/>
        <v>0</v>
      </c>
    </row>
    <row r="31" spans="2:20">
      <c r="B31" s="5">
        <v>27</v>
      </c>
      <c r="C31" s="5" t="s">
        <v>42</v>
      </c>
      <c r="D31" s="5" t="s">
        <v>28</v>
      </c>
      <c r="E31" s="5" t="s">
        <v>46</v>
      </c>
      <c r="F31" s="6">
        <v>18889</v>
      </c>
      <c r="G31" s="7">
        <v>0</v>
      </c>
      <c r="H31" s="6">
        <f t="shared" si="16"/>
        <v>18889</v>
      </c>
      <c r="I31" s="8">
        <v>41583</v>
      </c>
      <c r="J31" s="9">
        <v>4.7500000000000001E-2</v>
      </c>
      <c r="K31" s="10">
        <f t="shared" si="3"/>
        <v>146</v>
      </c>
      <c r="L31" s="6">
        <f t="shared" si="4"/>
        <v>358.89099999999996</v>
      </c>
      <c r="M31" s="6">
        <f t="shared" si="17"/>
        <v>18530.109</v>
      </c>
      <c r="N31" s="5">
        <f t="shared" si="19"/>
        <v>1825</v>
      </c>
      <c r="O31" s="8">
        <f t="shared" si="18"/>
        <v>43408</v>
      </c>
      <c r="P31" s="6">
        <f t="shared" si="8"/>
        <v>1679</v>
      </c>
      <c r="Q31" s="5">
        <f t="shared" si="11"/>
        <v>365</v>
      </c>
      <c r="R31" s="6">
        <f t="shared" si="9"/>
        <v>0</v>
      </c>
      <c r="S31" s="11">
        <f t="shared" si="10"/>
        <v>4028.2845652173914</v>
      </c>
      <c r="T31" s="11">
        <f t="shared" si="1"/>
        <v>14501.824434782609</v>
      </c>
    </row>
    <row r="32" spans="2:20">
      <c r="B32" s="5">
        <v>28</v>
      </c>
      <c r="C32" s="12" t="s">
        <v>19</v>
      </c>
      <c r="D32" s="13" t="s">
        <v>49</v>
      </c>
      <c r="E32" s="14" t="s">
        <v>51</v>
      </c>
      <c r="F32" s="15">
        <v>5486</v>
      </c>
      <c r="G32" s="5"/>
      <c r="H32" s="6">
        <v>5486</v>
      </c>
      <c r="I32" s="16">
        <v>41787</v>
      </c>
      <c r="J32" s="9">
        <v>0.16209999999999999</v>
      </c>
      <c r="K32" s="10">
        <f t="shared" si="3"/>
        <v>0</v>
      </c>
      <c r="L32" s="6">
        <f t="shared" si="4"/>
        <v>0</v>
      </c>
      <c r="M32" s="6">
        <v>5486</v>
      </c>
      <c r="N32" s="5">
        <f t="shared" ref="N32:N43" si="20">3*365</f>
        <v>1095</v>
      </c>
      <c r="O32" s="8">
        <f t="shared" ref="O32:O43" si="21">I32+N32</f>
        <v>42882</v>
      </c>
      <c r="P32" s="6">
        <f t="shared" si="8"/>
        <v>1153</v>
      </c>
      <c r="Q32" s="5">
        <f t="shared" si="11"/>
        <v>365</v>
      </c>
      <c r="R32" s="6">
        <f t="shared" si="9"/>
        <v>0</v>
      </c>
      <c r="S32" s="11">
        <f t="shared" si="10"/>
        <v>1736.6782307025153</v>
      </c>
      <c r="T32" s="11">
        <f t="shared" si="1"/>
        <v>3749.3217692974849</v>
      </c>
    </row>
    <row r="33" spans="2:20">
      <c r="B33" s="5">
        <v>29</v>
      </c>
      <c r="C33" s="12" t="s">
        <v>19</v>
      </c>
      <c r="D33" s="13" t="s">
        <v>49</v>
      </c>
      <c r="E33" s="14" t="s">
        <v>37</v>
      </c>
      <c r="F33" s="15">
        <v>485089</v>
      </c>
      <c r="G33" s="5"/>
      <c r="H33" s="6">
        <v>485089</v>
      </c>
      <c r="I33" s="16">
        <v>41779</v>
      </c>
      <c r="J33" s="9">
        <v>0.16209999999999999</v>
      </c>
      <c r="K33" s="10">
        <f t="shared" si="3"/>
        <v>0</v>
      </c>
      <c r="L33" s="6">
        <f t="shared" si="4"/>
        <v>0</v>
      </c>
      <c r="M33" s="6">
        <v>485089</v>
      </c>
      <c r="N33" s="5">
        <f t="shared" si="20"/>
        <v>1095</v>
      </c>
      <c r="O33" s="8">
        <f t="shared" si="21"/>
        <v>42874</v>
      </c>
      <c r="P33" s="6">
        <f t="shared" si="8"/>
        <v>1145</v>
      </c>
      <c r="Q33" s="5">
        <f t="shared" si="11"/>
        <v>365</v>
      </c>
      <c r="R33" s="6">
        <f t="shared" si="9"/>
        <v>0</v>
      </c>
      <c r="S33" s="11">
        <f t="shared" si="10"/>
        <v>154635.35807860261</v>
      </c>
      <c r="T33" s="11">
        <f t="shared" si="1"/>
        <v>330453.64192139741</v>
      </c>
    </row>
    <row r="34" spans="2:20">
      <c r="B34" s="5">
        <v>30</v>
      </c>
      <c r="C34" s="12" t="s">
        <v>19</v>
      </c>
      <c r="D34" s="13" t="s">
        <v>49</v>
      </c>
      <c r="E34" s="14" t="s">
        <v>52</v>
      </c>
      <c r="F34" s="15">
        <v>28696</v>
      </c>
      <c r="G34" s="5"/>
      <c r="H34" s="6">
        <v>28696</v>
      </c>
      <c r="I34" s="16">
        <v>41799</v>
      </c>
      <c r="J34" s="9">
        <v>0.16209999999999999</v>
      </c>
      <c r="K34" s="10">
        <f t="shared" si="3"/>
        <v>0</v>
      </c>
      <c r="L34" s="6">
        <f t="shared" si="4"/>
        <v>0</v>
      </c>
      <c r="M34" s="6">
        <v>28696</v>
      </c>
      <c r="N34" s="5">
        <f t="shared" si="20"/>
        <v>1095</v>
      </c>
      <c r="O34" s="8">
        <f t="shared" si="21"/>
        <v>42894</v>
      </c>
      <c r="P34" s="6">
        <f t="shared" si="8"/>
        <v>1165</v>
      </c>
      <c r="Q34" s="5">
        <f t="shared" si="11"/>
        <v>365</v>
      </c>
      <c r="R34" s="6">
        <f t="shared" si="9"/>
        <v>0</v>
      </c>
      <c r="S34" s="11">
        <f t="shared" si="10"/>
        <v>8990.5922746781107</v>
      </c>
      <c r="T34" s="11">
        <f t="shared" si="1"/>
        <v>19705.407725321889</v>
      </c>
    </row>
    <row r="35" spans="2:20">
      <c r="B35" s="5">
        <v>31</v>
      </c>
      <c r="C35" s="12" t="s">
        <v>19</v>
      </c>
      <c r="D35" s="13" t="s">
        <v>49</v>
      </c>
      <c r="E35" s="14" t="s">
        <v>30</v>
      </c>
      <c r="F35" s="15">
        <v>240012</v>
      </c>
      <c r="G35" s="5"/>
      <c r="H35" s="6">
        <v>240012</v>
      </c>
      <c r="I35" s="16">
        <v>41799</v>
      </c>
      <c r="J35" s="9">
        <v>0.16209999999999999</v>
      </c>
      <c r="K35" s="10">
        <f t="shared" si="3"/>
        <v>0</v>
      </c>
      <c r="L35" s="6">
        <f t="shared" si="4"/>
        <v>0</v>
      </c>
      <c r="M35" s="6">
        <v>240012</v>
      </c>
      <c r="N35" s="5">
        <f t="shared" si="20"/>
        <v>1095</v>
      </c>
      <c r="O35" s="8">
        <f t="shared" si="21"/>
        <v>42894</v>
      </c>
      <c r="P35" s="6">
        <f t="shared" si="8"/>
        <v>1165</v>
      </c>
      <c r="Q35" s="5">
        <f t="shared" si="11"/>
        <v>365</v>
      </c>
      <c r="R35" s="6">
        <f t="shared" si="9"/>
        <v>0</v>
      </c>
      <c r="S35" s="11">
        <f t="shared" si="10"/>
        <v>75196.892703862657</v>
      </c>
      <c r="T35" s="11">
        <f t="shared" si="1"/>
        <v>164815.10729613734</v>
      </c>
    </row>
    <row r="36" spans="2:20">
      <c r="B36" s="5">
        <v>32</v>
      </c>
      <c r="C36" s="12" t="s">
        <v>19</v>
      </c>
      <c r="D36" s="13" t="s">
        <v>49</v>
      </c>
      <c r="E36" s="14" t="s">
        <v>29</v>
      </c>
      <c r="F36" s="15">
        <v>35342</v>
      </c>
      <c r="G36" s="5"/>
      <c r="H36" s="6">
        <v>35342</v>
      </c>
      <c r="I36" s="16">
        <v>41807</v>
      </c>
      <c r="J36" s="9">
        <v>0.16209999999999999</v>
      </c>
      <c r="K36" s="10">
        <f t="shared" si="3"/>
        <v>0</v>
      </c>
      <c r="L36" s="6">
        <f t="shared" si="4"/>
        <v>0</v>
      </c>
      <c r="M36" s="6">
        <v>35342</v>
      </c>
      <c r="N36" s="5">
        <f t="shared" si="20"/>
        <v>1095</v>
      </c>
      <c r="O36" s="8">
        <f t="shared" si="21"/>
        <v>42902</v>
      </c>
      <c r="P36" s="6">
        <f t="shared" si="8"/>
        <v>1173</v>
      </c>
      <c r="Q36" s="5">
        <f t="shared" si="11"/>
        <v>365</v>
      </c>
      <c r="R36" s="6">
        <f t="shared" si="9"/>
        <v>0</v>
      </c>
      <c r="S36" s="11">
        <f t="shared" si="10"/>
        <v>10997.297527706734</v>
      </c>
      <c r="T36" s="11">
        <f t="shared" si="1"/>
        <v>24344.702472293266</v>
      </c>
    </row>
    <row r="37" spans="2:20">
      <c r="B37" s="5">
        <v>33</v>
      </c>
      <c r="C37" s="12" t="s">
        <v>19</v>
      </c>
      <c r="D37" s="13" t="s">
        <v>49</v>
      </c>
      <c r="E37" s="14" t="s">
        <v>53</v>
      </c>
      <c r="F37" s="15">
        <v>70685</v>
      </c>
      <c r="G37" s="5"/>
      <c r="H37" s="6">
        <v>70685</v>
      </c>
      <c r="I37" s="16">
        <v>41807</v>
      </c>
      <c r="J37" s="9">
        <v>0.16209999999999999</v>
      </c>
      <c r="K37" s="10">
        <f t="shared" si="3"/>
        <v>0</v>
      </c>
      <c r="L37" s="6">
        <f t="shared" si="4"/>
        <v>0</v>
      </c>
      <c r="M37" s="6">
        <v>70685</v>
      </c>
      <c r="N37" s="5">
        <f t="shared" si="20"/>
        <v>1095</v>
      </c>
      <c r="O37" s="8">
        <f t="shared" si="21"/>
        <v>42902</v>
      </c>
      <c r="P37" s="6">
        <f t="shared" si="8"/>
        <v>1173</v>
      </c>
      <c r="Q37" s="5">
        <f t="shared" si="11"/>
        <v>365</v>
      </c>
      <c r="R37" s="6">
        <f t="shared" si="9"/>
        <v>0</v>
      </c>
      <c r="S37" s="11">
        <f t="shared" si="10"/>
        <v>21994.90622335891</v>
      </c>
      <c r="T37" s="11">
        <f t="shared" si="1"/>
        <v>48690.093776641093</v>
      </c>
    </row>
    <row r="38" spans="2:20">
      <c r="B38" s="5">
        <v>34</v>
      </c>
      <c r="C38" s="12" t="s">
        <v>19</v>
      </c>
      <c r="D38" s="13" t="s">
        <v>49</v>
      </c>
      <c r="E38" s="14" t="s">
        <v>54</v>
      </c>
      <c r="F38" s="15">
        <v>2625</v>
      </c>
      <c r="G38" s="5"/>
      <c r="H38" s="6">
        <v>2625</v>
      </c>
      <c r="I38" s="16">
        <v>41807</v>
      </c>
      <c r="J38" s="9">
        <v>0.16209999999999999</v>
      </c>
      <c r="K38" s="10">
        <f t="shared" si="3"/>
        <v>0</v>
      </c>
      <c r="L38" s="6">
        <f t="shared" si="4"/>
        <v>0</v>
      </c>
      <c r="M38" s="6">
        <v>2625</v>
      </c>
      <c r="N38" s="5">
        <f t="shared" si="20"/>
        <v>1095</v>
      </c>
      <c r="O38" s="8">
        <f t="shared" si="21"/>
        <v>42902</v>
      </c>
      <c r="P38" s="6">
        <f t="shared" si="8"/>
        <v>1173</v>
      </c>
      <c r="Q38" s="5">
        <f t="shared" si="11"/>
        <v>365</v>
      </c>
      <c r="R38" s="6">
        <f t="shared" si="9"/>
        <v>0</v>
      </c>
      <c r="S38" s="11">
        <f t="shared" si="10"/>
        <v>816.81585677749365</v>
      </c>
      <c r="T38" s="11">
        <f t="shared" si="1"/>
        <v>1808.1841432225065</v>
      </c>
    </row>
    <row r="39" spans="2:20">
      <c r="B39" s="5">
        <v>35</v>
      </c>
      <c r="C39" s="12" t="s">
        <v>19</v>
      </c>
      <c r="D39" s="13" t="s">
        <v>49</v>
      </c>
      <c r="E39" s="14" t="s">
        <v>50</v>
      </c>
      <c r="F39" s="15">
        <v>3050</v>
      </c>
      <c r="G39" s="5"/>
      <c r="H39" s="6">
        <v>3050</v>
      </c>
      <c r="I39" s="16">
        <v>41821</v>
      </c>
      <c r="J39" s="9">
        <v>0.16209999999999999</v>
      </c>
      <c r="K39" s="10">
        <f t="shared" si="3"/>
        <v>0</v>
      </c>
      <c r="L39" s="6">
        <f t="shared" si="4"/>
        <v>0</v>
      </c>
      <c r="M39" s="6">
        <v>3050</v>
      </c>
      <c r="N39" s="5">
        <f t="shared" si="20"/>
        <v>1095</v>
      </c>
      <c r="O39" s="8">
        <f t="shared" si="21"/>
        <v>42916</v>
      </c>
      <c r="P39" s="6">
        <f t="shared" si="8"/>
        <v>1187</v>
      </c>
      <c r="Q39" s="5">
        <f t="shared" si="11"/>
        <v>365</v>
      </c>
      <c r="R39" s="6">
        <f t="shared" si="9"/>
        <v>0</v>
      </c>
      <c r="S39" s="11">
        <f t="shared" si="10"/>
        <v>937.86857624262859</v>
      </c>
      <c r="T39" s="11">
        <f t="shared" si="1"/>
        <v>2112.1314237573715</v>
      </c>
    </row>
    <row r="40" spans="2:20">
      <c r="B40" s="5">
        <v>36</v>
      </c>
      <c r="C40" s="12" t="s">
        <v>19</v>
      </c>
      <c r="D40" s="13" t="s">
        <v>49</v>
      </c>
      <c r="E40" s="14" t="s">
        <v>55</v>
      </c>
      <c r="F40" s="15">
        <v>12000</v>
      </c>
      <c r="G40" s="5"/>
      <c r="H40" s="6">
        <v>12000</v>
      </c>
      <c r="I40" s="16">
        <v>41821</v>
      </c>
      <c r="J40" s="9">
        <v>0.16209999999999999</v>
      </c>
      <c r="K40" s="10">
        <f t="shared" si="3"/>
        <v>0</v>
      </c>
      <c r="L40" s="6">
        <f t="shared" si="4"/>
        <v>0</v>
      </c>
      <c r="M40" s="6">
        <v>12000</v>
      </c>
      <c r="N40" s="5">
        <f t="shared" si="20"/>
        <v>1095</v>
      </c>
      <c r="O40" s="8">
        <f t="shared" si="21"/>
        <v>42916</v>
      </c>
      <c r="P40" s="6">
        <f t="shared" si="8"/>
        <v>1187</v>
      </c>
      <c r="Q40" s="5">
        <f t="shared" si="11"/>
        <v>365</v>
      </c>
      <c r="R40" s="6">
        <f t="shared" si="9"/>
        <v>0</v>
      </c>
      <c r="S40" s="11">
        <f t="shared" si="10"/>
        <v>3689.9747262005053</v>
      </c>
      <c r="T40" s="11">
        <f t="shared" si="1"/>
        <v>8310.0252737994942</v>
      </c>
    </row>
    <row r="41" spans="2:20">
      <c r="B41" s="5">
        <v>37</v>
      </c>
      <c r="C41" s="12" t="s">
        <v>19</v>
      </c>
      <c r="D41" s="13" t="s">
        <v>49</v>
      </c>
      <c r="E41" s="14" t="s">
        <v>36</v>
      </c>
      <c r="F41" s="15">
        <v>46880</v>
      </c>
      <c r="G41" s="5"/>
      <c r="H41" s="6">
        <v>46880</v>
      </c>
      <c r="I41" s="16">
        <v>41822</v>
      </c>
      <c r="J41" s="9">
        <v>0.16209999999999999</v>
      </c>
      <c r="K41" s="10">
        <f t="shared" si="3"/>
        <v>0</v>
      </c>
      <c r="L41" s="6">
        <f t="shared" si="4"/>
        <v>0</v>
      </c>
      <c r="M41" s="6">
        <v>46880</v>
      </c>
      <c r="N41" s="5">
        <f t="shared" si="20"/>
        <v>1095</v>
      </c>
      <c r="O41" s="8">
        <f t="shared" si="21"/>
        <v>42917</v>
      </c>
      <c r="P41" s="6">
        <f t="shared" si="8"/>
        <v>1188</v>
      </c>
      <c r="Q41" s="5">
        <f t="shared" si="11"/>
        <v>365</v>
      </c>
      <c r="R41" s="6">
        <f t="shared" si="9"/>
        <v>0</v>
      </c>
      <c r="S41" s="11">
        <f t="shared" si="10"/>
        <v>14403.367003367002</v>
      </c>
      <c r="T41" s="11">
        <f t="shared" si="1"/>
        <v>32476.632996632998</v>
      </c>
    </row>
    <row r="42" spans="2:20">
      <c r="B42" s="5">
        <v>38</v>
      </c>
      <c r="C42" s="12" t="s">
        <v>19</v>
      </c>
      <c r="D42" s="13" t="s">
        <v>49</v>
      </c>
      <c r="E42" s="14" t="s">
        <v>56</v>
      </c>
      <c r="F42" s="15">
        <v>77226</v>
      </c>
      <c r="G42" s="5"/>
      <c r="H42" s="6">
        <v>77226</v>
      </c>
      <c r="I42" s="16">
        <v>41824</v>
      </c>
      <c r="J42" s="9">
        <v>0.16209999999999999</v>
      </c>
      <c r="K42" s="10">
        <f t="shared" si="3"/>
        <v>0</v>
      </c>
      <c r="L42" s="6">
        <f t="shared" si="4"/>
        <v>0</v>
      </c>
      <c r="M42" s="6">
        <v>77226</v>
      </c>
      <c r="N42" s="5">
        <f t="shared" si="20"/>
        <v>1095</v>
      </c>
      <c r="O42" s="8">
        <f t="shared" si="21"/>
        <v>42919</v>
      </c>
      <c r="P42" s="6">
        <f t="shared" si="8"/>
        <v>1190</v>
      </c>
      <c r="Q42" s="5">
        <f t="shared" si="11"/>
        <v>365</v>
      </c>
      <c r="R42" s="6">
        <f t="shared" si="9"/>
        <v>0</v>
      </c>
      <c r="S42" s="11">
        <f t="shared" si="10"/>
        <v>23686.966386554621</v>
      </c>
      <c r="T42" s="11">
        <f t="shared" si="1"/>
        <v>53539.033613445383</v>
      </c>
    </row>
    <row r="43" spans="2:20">
      <c r="B43" s="5">
        <v>39</v>
      </c>
      <c r="C43" s="12" t="s">
        <v>19</v>
      </c>
      <c r="D43" s="13" t="s">
        <v>49</v>
      </c>
      <c r="E43" s="14" t="s">
        <v>29</v>
      </c>
      <c r="F43" s="15">
        <v>176712</v>
      </c>
      <c r="G43" s="5"/>
      <c r="H43" s="6">
        <v>176712</v>
      </c>
      <c r="I43" s="16">
        <v>41824</v>
      </c>
      <c r="J43" s="9">
        <v>0.16209999999999999</v>
      </c>
      <c r="K43" s="10">
        <f t="shared" si="3"/>
        <v>0</v>
      </c>
      <c r="L43" s="6">
        <f t="shared" si="4"/>
        <v>0</v>
      </c>
      <c r="M43" s="6">
        <v>176712</v>
      </c>
      <c r="N43" s="5">
        <f t="shared" si="20"/>
        <v>1095</v>
      </c>
      <c r="O43" s="8">
        <f t="shared" si="21"/>
        <v>42919</v>
      </c>
      <c r="P43" s="6">
        <f t="shared" si="8"/>
        <v>1190</v>
      </c>
      <c r="Q43" s="5">
        <f t="shared" si="11"/>
        <v>365</v>
      </c>
      <c r="R43" s="6">
        <f t="shared" si="9"/>
        <v>0</v>
      </c>
      <c r="S43" s="11">
        <f t="shared" si="10"/>
        <v>54201.579831932773</v>
      </c>
      <c r="T43" s="11">
        <f t="shared" si="1"/>
        <v>122510.42016806723</v>
      </c>
    </row>
    <row r="44" spans="2:20">
      <c r="B44" s="5">
        <v>40</v>
      </c>
      <c r="C44" s="12" t="s">
        <v>19</v>
      </c>
      <c r="D44" s="13" t="s">
        <v>49</v>
      </c>
      <c r="E44" s="14" t="s">
        <v>58</v>
      </c>
      <c r="F44" s="15">
        <v>129765</v>
      </c>
      <c r="G44" s="5"/>
      <c r="H44" s="6">
        <v>129765</v>
      </c>
      <c r="I44" s="16">
        <v>41894</v>
      </c>
      <c r="J44" s="9">
        <v>0.16209999999999999</v>
      </c>
      <c r="K44" s="10">
        <f t="shared" si="3"/>
        <v>0</v>
      </c>
      <c r="L44" s="6">
        <f t="shared" si="4"/>
        <v>0</v>
      </c>
      <c r="M44" s="6">
        <v>129765</v>
      </c>
      <c r="N44" s="5">
        <f t="shared" ref="N44:N47" si="22">3*365</f>
        <v>1095</v>
      </c>
      <c r="O44" s="8">
        <f t="shared" ref="O44:O47" si="23">I44+N44</f>
        <v>42989</v>
      </c>
      <c r="P44" s="6">
        <f t="shared" si="8"/>
        <v>1260</v>
      </c>
      <c r="Q44" s="5">
        <f t="shared" si="11"/>
        <v>365</v>
      </c>
      <c r="R44" s="6">
        <f t="shared" si="9"/>
        <v>0</v>
      </c>
      <c r="S44" s="11">
        <f t="shared" si="10"/>
        <v>37590.654761904763</v>
      </c>
      <c r="T44" s="11">
        <f t="shared" si="1"/>
        <v>92174.345238095237</v>
      </c>
    </row>
    <row r="45" spans="2:20">
      <c r="B45" s="5">
        <v>41</v>
      </c>
      <c r="C45" s="12" t="s">
        <v>19</v>
      </c>
      <c r="D45" s="13" t="s">
        <v>49</v>
      </c>
      <c r="E45" s="14" t="s">
        <v>57</v>
      </c>
      <c r="F45" s="15">
        <v>3692</v>
      </c>
      <c r="G45" s="5"/>
      <c r="H45" s="6">
        <v>3692</v>
      </c>
      <c r="I45" s="16">
        <v>41886</v>
      </c>
      <c r="J45" s="9">
        <v>0.16209999999999999</v>
      </c>
      <c r="K45" s="10">
        <f t="shared" si="3"/>
        <v>0</v>
      </c>
      <c r="L45" s="6">
        <f t="shared" si="4"/>
        <v>0</v>
      </c>
      <c r="M45" s="6">
        <v>3692</v>
      </c>
      <c r="N45" s="5">
        <f t="shared" si="22"/>
        <v>1095</v>
      </c>
      <c r="O45" s="8">
        <f t="shared" si="23"/>
        <v>42981</v>
      </c>
      <c r="P45" s="6">
        <f t="shared" si="8"/>
        <v>1252</v>
      </c>
      <c r="Q45" s="5">
        <f t="shared" si="11"/>
        <v>365</v>
      </c>
      <c r="R45" s="6">
        <f t="shared" si="9"/>
        <v>0</v>
      </c>
      <c r="S45" s="11">
        <f t="shared" si="10"/>
        <v>1076.3418530351437</v>
      </c>
      <c r="T45" s="11">
        <f t="shared" si="1"/>
        <v>2615.6581469648563</v>
      </c>
    </row>
    <row r="46" spans="2:20">
      <c r="B46" s="5">
        <v>42</v>
      </c>
      <c r="C46" s="12" t="s">
        <v>19</v>
      </c>
      <c r="D46" s="13" t="s">
        <v>49</v>
      </c>
      <c r="E46" s="14" t="s">
        <v>59</v>
      </c>
      <c r="F46" s="15">
        <v>7350</v>
      </c>
      <c r="G46" s="5"/>
      <c r="H46" s="6">
        <v>7350</v>
      </c>
      <c r="I46" s="16">
        <v>41891</v>
      </c>
      <c r="J46" s="9">
        <v>0.16209999999999999</v>
      </c>
      <c r="K46" s="10">
        <f t="shared" si="3"/>
        <v>0</v>
      </c>
      <c r="L46" s="6">
        <f t="shared" si="4"/>
        <v>0</v>
      </c>
      <c r="M46" s="6">
        <v>7350</v>
      </c>
      <c r="N46" s="5">
        <f t="shared" si="22"/>
        <v>1095</v>
      </c>
      <c r="O46" s="8">
        <f t="shared" si="23"/>
        <v>42986</v>
      </c>
      <c r="P46" s="6">
        <f t="shared" si="8"/>
        <v>1257</v>
      </c>
      <c r="Q46" s="5">
        <f t="shared" si="11"/>
        <v>365</v>
      </c>
      <c r="R46" s="6">
        <f t="shared" si="9"/>
        <v>0</v>
      </c>
      <c r="S46" s="11">
        <f t="shared" si="10"/>
        <v>2134.2482100238667</v>
      </c>
      <c r="T46" s="11">
        <f t="shared" si="1"/>
        <v>5215.7517899761333</v>
      </c>
    </row>
    <row r="47" spans="2:20">
      <c r="B47" s="5">
        <v>43</v>
      </c>
      <c r="C47" s="12" t="s">
        <v>19</v>
      </c>
      <c r="D47" s="13" t="s">
        <v>49</v>
      </c>
      <c r="E47" s="14" t="s">
        <v>60</v>
      </c>
      <c r="F47" s="15">
        <v>3500</v>
      </c>
      <c r="G47" s="5"/>
      <c r="H47" s="6">
        <v>3500</v>
      </c>
      <c r="I47" s="16">
        <v>41894</v>
      </c>
      <c r="J47" s="9">
        <v>0.16209999999999999</v>
      </c>
      <c r="K47" s="10">
        <f t="shared" si="3"/>
        <v>0</v>
      </c>
      <c r="L47" s="6">
        <f t="shared" si="4"/>
        <v>0</v>
      </c>
      <c r="M47" s="6">
        <v>3500</v>
      </c>
      <c r="N47" s="5">
        <f t="shared" si="22"/>
        <v>1095</v>
      </c>
      <c r="O47" s="8">
        <f t="shared" si="23"/>
        <v>42989</v>
      </c>
      <c r="P47" s="6">
        <f t="shared" si="8"/>
        <v>1260</v>
      </c>
      <c r="Q47" s="5">
        <f t="shared" si="11"/>
        <v>365</v>
      </c>
      <c r="R47" s="6">
        <f t="shared" si="9"/>
        <v>0</v>
      </c>
      <c r="S47" s="11">
        <f t="shared" si="10"/>
        <v>1013.8888888888888</v>
      </c>
      <c r="T47" s="11">
        <f t="shared" si="1"/>
        <v>2486.1111111111113</v>
      </c>
    </row>
    <row r="48" spans="2:20">
      <c r="B48" s="5">
        <v>44</v>
      </c>
      <c r="C48" s="12" t="s">
        <v>42</v>
      </c>
      <c r="D48" s="17" t="s">
        <v>49</v>
      </c>
      <c r="E48" s="18" t="s">
        <v>62</v>
      </c>
      <c r="F48" s="19">
        <v>958</v>
      </c>
      <c r="G48" s="5"/>
      <c r="H48" s="6">
        <v>958</v>
      </c>
      <c r="I48" s="20">
        <v>41955</v>
      </c>
      <c r="J48" s="9">
        <v>4.7500000000000001E-2</v>
      </c>
      <c r="K48" s="10">
        <f t="shared" si="3"/>
        <v>0</v>
      </c>
      <c r="L48" s="6">
        <f t="shared" si="4"/>
        <v>0</v>
      </c>
      <c r="M48" s="6">
        <v>958</v>
      </c>
      <c r="N48" s="5">
        <f t="shared" ref="N48:N55" si="24">365*5</f>
        <v>1825</v>
      </c>
      <c r="O48" s="8">
        <f t="shared" ref="O48:O55" si="25">I48+N48</f>
        <v>43780</v>
      </c>
      <c r="P48" s="6">
        <f t="shared" si="8"/>
        <v>2051</v>
      </c>
      <c r="Q48" s="5">
        <f t="shared" si="11"/>
        <v>365</v>
      </c>
      <c r="R48" s="6">
        <f t="shared" si="9"/>
        <v>0</v>
      </c>
      <c r="S48" s="11">
        <f t="shared" si="10"/>
        <v>170.48756704046806</v>
      </c>
      <c r="T48" s="11">
        <f t="shared" si="1"/>
        <v>787.51243295953191</v>
      </c>
    </row>
    <row r="49" spans="2:20">
      <c r="B49" s="5">
        <v>45</v>
      </c>
      <c r="C49" s="12" t="s">
        <v>42</v>
      </c>
      <c r="D49" s="17" t="s">
        <v>49</v>
      </c>
      <c r="E49" s="5" t="s">
        <v>63</v>
      </c>
      <c r="F49" s="21">
        <v>88500</v>
      </c>
      <c r="G49" s="5"/>
      <c r="H49" s="6">
        <v>88500</v>
      </c>
      <c r="I49" s="20">
        <v>41955</v>
      </c>
      <c r="J49" s="9">
        <v>4.7500000000000001E-2</v>
      </c>
      <c r="K49" s="10">
        <f t="shared" si="3"/>
        <v>0</v>
      </c>
      <c r="L49" s="6">
        <f t="shared" si="4"/>
        <v>0</v>
      </c>
      <c r="M49" s="6">
        <v>88500</v>
      </c>
      <c r="N49" s="5">
        <f t="shared" si="24"/>
        <v>1825</v>
      </c>
      <c r="O49" s="8">
        <f t="shared" si="25"/>
        <v>43780</v>
      </c>
      <c r="P49" s="6">
        <f t="shared" si="8"/>
        <v>2051</v>
      </c>
      <c r="Q49" s="5">
        <f t="shared" si="11"/>
        <v>365</v>
      </c>
      <c r="R49" s="6">
        <f t="shared" si="9"/>
        <v>0</v>
      </c>
      <c r="S49" s="11">
        <f t="shared" si="10"/>
        <v>15749.634324719649</v>
      </c>
      <c r="T49" s="11">
        <f t="shared" si="1"/>
        <v>72750.365675280351</v>
      </c>
    </row>
    <row r="50" spans="2:20">
      <c r="B50" s="5">
        <v>46</v>
      </c>
      <c r="C50" s="12" t="s">
        <v>42</v>
      </c>
      <c r="D50" s="17" t="s">
        <v>49</v>
      </c>
      <c r="E50" s="18" t="s">
        <v>64</v>
      </c>
      <c r="F50" s="19">
        <v>6469</v>
      </c>
      <c r="G50" s="5"/>
      <c r="H50" s="6">
        <v>6469</v>
      </c>
      <c r="I50" s="20">
        <v>41985</v>
      </c>
      <c r="J50" s="9">
        <v>4.7500000000000001E-2</v>
      </c>
      <c r="K50" s="10">
        <f t="shared" si="3"/>
        <v>0</v>
      </c>
      <c r="L50" s="6">
        <f t="shared" si="4"/>
        <v>0</v>
      </c>
      <c r="M50" s="6">
        <v>6469</v>
      </c>
      <c r="N50" s="5">
        <f t="shared" si="24"/>
        <v>1825</v>
      </c>
      <c r="O50" s="8">
        <f t="shared" si="25"/>
        <v>43810</v>
      </c>
      <c r="P50" s="6">
        <f t="shared" si="8"/>
        <v>2081</v>
      </c>
      <c r="Q50" s="5">
        <f t="shared" si="11"/>
        <v>365</v>
      </c>
      <c r="R50" s="6">
        <f t="shared" si="9"/>
        <v>0</v>
      </c>
      <c r="S50" s="11">
        <f t="shared" si="10"/>
        <v>1134.6395963479097</v>
      </c>
      <c r="T50" s="11">
        <f t="shared" si="1"/>
        <v>5334.3604036520901</v>
      </c>
    </row>
    <row r="51" spans="2:20">
      <c r="B51" s="5">
        <v>47</v>
      </c>
      <c r="C51" s="12" t="s">
        <v>42</v>
      </c>
      <c r="D51" s="17" t="s">
        <v>49</v>
      </c>
      <c r="E51" s="18" t="s">
        <v>65</v>
      </c>
      <c r="F51" s="19">
        <v>16650</v>
      </c>
      <c r="G51" s="5"/>
      <c r="H51" s="6">
        <v>16650</v>
      </c>
      <c r="I51" s="20">
        <v>41985</v>
      </c>
      <c r="J51" s="9">
        <v>4.7500000000000001E-2</v>
      </c>
      <c r="K51" s="10">
        <f t="shared" si="3"/>
        <v>0</v>
      </c>
      <c r="L51" s="6">
        <f t="shared" si="4"/>
        <v>0</v>
      </c>
      <c r="M51" s="6">
        <v>16650</v>
      </c>
      <c r="N51" s="5">
        <f t="shared" si="24"/>
        <v>1825</v>
      </c>
      <c r="O51" s="8">
        <f t="shared" si="25"/>
        <v>43810</v>
      </c>
      <c r="P51" s="6">
        <f t="shared" si="8"/>
        <v>2081</v>
      </c>
      <c r="Q51" s="5">
        <f t="shared" si="11"/>
        <v>365</v>
      </c>
      <c r="R51" s="6">
        <f t="shared" si="9"/>
        <v>0</v>
      </c>
      <c r="S51" s="11">
        <f t="shared" si="10"/>
        <v>2920.3507928880344</v>
      </c>
      <c r="T51" s="11">
        <f t="shared" si="1"/>
        <v>13729.649207111965</v>
      </c>
    </row>
    <row r="52" spans="2:20">
      <c r="B52" s="5">
        <v>48</v>
      </c>
      <c r="C52" s="12" t="s">
        <v>42</v>
      </c>
      <c r="D52" s="17" t="s">
        <v>49</v>
      </c>
      <c r="E52" s="18" t="s">
        <v>66</v>
      </c>
      <c r="F52" s="19">
        <v>16030</v>
      </c>
      <c r="G52" s="5"/>
      <c r="H52" s="6">
        <v>16030</v>
      </c>
      <c r="I52" s="20">
        <v>41990</v>
      </c>
      <c r="J52" s="9">
        <v>4.7500000000000001E-2</v>
      </c>
      <c r="K52" s="10">
        <f t="shared" si="3"/>
        <v>0</v>
      </c>
      <c r="L52" s="6">
        <f t="shared" si="4"/>
        <v>0</v>
      </c>
      <c r="M52" s="6">
        <v>16030</v>
      </c>
      <c r="N52" s="5">
        <f t="shared" si="24"/>
        <v>1825</v>
      </c>
      <c r="O52" s="8">
        <f t="shared" si="25"/>
        <v>43815</v>
      </c>
      <c r="P52" s="6">
        <f t="shared" si="8"/>
        <v>2086</v>
      </c>
      <c r="Q52" s="5">
        <f t="shared" si="11"/>
        <v>365</v>
      </c>
      <c r="R52" s="6">
        <f t="shared" si="9"/>
        <v>0</v>
      </c>
      <c r="S52" s="11">
        <f t="shared" si="10"/>
        <v>2804.8657718120803</v>
      </c>
      <c r="T52" s="11">
        <f t="shared" si="1"/>
        <v>13225.134228187919</v>
      </c>
    </row>
    <row r="53" spans="2:20">
      <c r="B53" s="5">
        <v>49</v>
      </c>
      <c r="C53" s="12" t="s">
        <v>42</v>
      </c>
      <c r="D53" s="17" t="s">
        <v>49</v>
      </c>
      <c r="E53" s="18" t="s">
        <v>67</v>
      </c>
      <c r="F53" s="19">
        <v>13500</v>
      </c>
      <c r="G53" s="5"/>
      <c r="H53" s="6">
        <v>13500</v>
      </c>
      <c r="I53" s="20">
        <v>41991</v>
      </c>
      <c r="J53" s="9">
        <v>4.7500000000000001E-2</v>
      </c>
      <c r="K53" s="10">
        <f t="shared" si="3"/>
        <v>0</v>
      </c>
      <c r="L53" s="6">
        <f t="shared" si="4"/>
        <v>0</v>
      </c>
      <c r="M53" s="6">
        <v>13500</v>
      </c>
      <c r="N53" s="5">
        <f t="shared" si="24"/>
        <v>1825</v>
      </c>
      <c r="O53" s="8">
        <f t="shared" si="25"/>
        <v>43816</v>
      </c>
      <c r="P53" s="6">
        <f t="shared" si="8"/>
        <v>2087</v>
      </c>
      <c r="Q53" s="5">
        <f t="shared" si="11"/>
        <v>365</v>
      </c>
      <c r="R53" s="6">
        <f t="shared" si="9"/>
        <v>0</v>
      </c>
      <c r="S53" s="11">
        <f t="shared" si="10"/>
        <v>2361.0445615716339</v>
      </c>
      <c r="T53" s="11">
        <f t="shared" si="1"/>
        <v>11138.955438428366</v>
      </c>
    </row>
    <row r="54" spans="2:20">
      <c r="B54" s="5">
        <v>50</v>
      </c>
      <c r="C54" s="12" t="s">
        <v>42</v>
      </c>
      <c r="D54" s="17" t="s">
        <v>49</v>
      </c>
      <c r="E54" s="18" t="s">
        <v>68</v>
      </c>
      <c r="F54" s="19">
        <v>6000</v>
      </c>
      <c r="G54" s="5"/>
      <c r="H54" s="6">
        <v>6000</v>
      </c>
      <c r="I54" s="20">
        <v>41991</v>
      </c>
      <c r="J54" s="9">
        <v>4.7500000000000001E-2</v>
      </c>
      <c r="K54" s="10">
        <f t="shared" si="3"/>
        <v>0</v>
      </c>
      <c r="L54" s="6">
        <f t="shared" si="4"/>
        <v>0</v>
      </c>
      <c r="M54" s="6">
        <v>6000</v>
      </c>
      <c r="N54" s="5">
        <f t="shared" si="24"/>
        <v>1825</v>
      </c>
      <c r="O54" s="8">
        <f t="shared" si="25"/>
        <v>43816</v>
      </c>
      <c r="P54" s="6">
        <f t="shared" si="8"/>
        <v>2087</v>
      </c>
      <c r="Q54" s="5">
        <f t="shared" si="11"/>
        <v>365</v>
      </c>
      <c r="R54" s="6">
        <f t="shared" si="9"/>
        <v>0</v>
      </c>
      <c r="S54" s="11">
        <f t="shared" si="10"/>
        <v>1049.3531384762819</v>
      </c>
      <c r="T54" s="11">
        <f t="shared" si="1"/>
        <v>4950.6468615237181</v>
      </c>
    </row>
    <row r="55" spans="2:20">
      <c r="B55" s="5">
        <v>51</v>
      </c>
      <c r="C55" s="12" t="s">
        <v>42</v>
      </c>
      <c r="D55" s="17" t="s">
        <v>49</v>
      </c>
      <c r="E55" s="18" t="s">
        <v>69</v>
      </c>
      <c r="F55" s="19">
        <v>6011</v>
      </c>
      <c r="G55" s="5"/>
      <c r="H55" s="6">
        <v>6011</v>
      </c>
      <c r="I55" s="20">
        <v>41974</v>
      </c>
      <c r="J55" s="9">
        <v>4.7500000000000001E-2</v>
      </c>
      <c r="K55" s="10">
        <f t="shared" si="3"/>
        <v>0</v>
      </c>
      <c r="L55" s="6">
        <f t="shared" si="4"/>
        <v>0</v>
      </c>
      <c r="M55" s="6">
        <v>6011</v>
      </c>
      <c r="N55" s="5">
        <f t="shared" si="24"/>
        <v>1825</v>
      </c>
      <c r="O55" s="8">
        <f t="shared" si="25"/>
        <v>43799</v>
      </c>
      <c r="P55" s="6">
        <f t="shared" si="8"/>
        <v>2070</v>
      </c>
      <c r="Q55" s="5">
        <f t="shared" si="11"/>
        <v>365</v>
      </c>
      <c r="R55" s="6">
        <f t="shared" si="9"/>
        <v>0</v>
      </c>
      <c r="S55" s="11">
        <f t="shared" si="10"/>
        <v>1059.9106280193237</v>
      </c>
      <c r="T55" s="11">
        <f t="shared" si="1"/>
        <v>4951.0893719806763</v>
      </c>
    </row>
    <row r="56" spans="2:20">
      <c r="B56" s="5">
        <v>52</v>
      </c>
      <c r="C56" s="12" t="s">
        <v>42</v>
      </c>
      <c r="D56" s="17" t="s">
        <v>49</v>
      </c>
      <c r="E56" s="18" t="s">
        <v>61</v>
      </c>
      <c r="F56" s="19">
        <v>1900</v>
      </c>
      <c r="G56" s="5"/>
      <c r="H56" s="6">
        <v>1900</v>
      </c>
      <c r="I56" s="20">
        <v>42013</v>
      </c>
      <c r="J56" s="9">
        <v>4.7500000000000001E-2</v>
      </c>
      <c r="K56" s="10">
        <f t="shared" ref="K56:K57" si="26">IF($K$3-I56&gt;0,$K$3-I56,0)</f>
        <v>0</v>
      </c>
      <c r="L56" s="6">
        <f t="shared" ref="L56:L57" si="27">H56*J56*K56/365</f>
        <v>0</v>
      </c>
      <c r="M56" s="6">
        <v>1900</v>
      </c>
      <c r="N56" s="5">
        <f t="shared" ref="N56" si="28">365*5</f>
        <v>1825</v>
      </c>
      <c r="O56" s="8">
        <f t="shared" ref="O56" si="29">I56+N56</f>
        <v>43838</v>
      </c>
      <c r="P56" s="6">
        <f t="shared" ref="P56:P57" si="30">IF(O56-$K$3&gt;0,O56-$K$3,0)</f>
        <v>2109</v>
      </c>
      <c r="Q56" s="5">
        <f t="shared" ref="Q56:Q57" si="31">IF(P56&gt;365,365,P56)</f>
        <v>365</v>
      </c>
      <c r="R56" s="6">
        <f t="shared" ref="R56:R57" si="32">IF(O56&lt;$K$3,M56,0)</f>
        <v>0</v>
      </c>
      <c r="S56" s="11">
        <f t="shared" ref="S56:S57" si="33">M56/P56*Q56</f>
        <v>328.82882882882882</v>
      </c>
      <c r="T56" s="11">
        <f t="shared" ref="T56:T57" si="34">M56-R56-S56</f>
        <v>1571.1711711711712</v>
      </c>
    </row>
    <row r="57" spans="2:20">
      <c r="B57" s="5">
        <v>53</v>
      </c>
      <c r="C57" s="5" t="s">
        <v>47</v>
      </c>
      <c r="D57" s="12" t="s">
        <v>49</v>
      </c>
      <c r="E57" s="5" t="s">
        <v>48</v>
      </c>
      <c r="F57" s="21">
        <v>156336</v>
      </c>
      <c r="G57" s="5"/>
      <c r="H57" s="6">
        <v>156336</v>
      </c>
      <c r="I57" s="22">
        <v>42035</v>
      </c>
      <c r="J57" s="9">
        <v>4.7500000000000001E-2</v>
      </c>
      <c r="K57" s="10">
        <f t="shared" si="26"/>
        <v>0</v>
      </c>
      <c r="L57" s="6">
        <f t="shared" si="27"/>
        <v>0</v>
      </c>
      <c r="M57" s="6">
        <v>156336</v>
      </c>
      <c r="N57" s="5">
        <f t="shared" ref="N57" si="35">365*5</f>
        <v>1825</v>
      </c>
      <c r="O57" s="8">
        <f t="shared" ref="O57" si="36">I57+N57</f>
        <v>43860</v>
      </c>
      <c r="P57" s="6">
        <f t="shared" si="30"/>
        <v>2131</v>
      </c>
      <c r="Q57" s="5">
        <f t="shared" si="31"/>
        <v>365</v>
      </c>
      <c r="R57" s="6">
        <f t="shared" si="32"/>
        <v>0</v>
      </c>
      <c r="S57" s="11">
        <f t="shared" si="33"/>
        <v>26777.400281557955</v>
      </c>
      <c r="T57" s="11">
        <f t="shared" si="34"/>
        <v>129558.59971844204</v>
      </c>
    </row>
    <row r="58" spans="2:20">
      <c r="F58" s="23">
        <f>SUM(F32:F57)</f>
        <v>1640464</v>
      </c>
    </row>
  </sheetData>
  <autoFilter ref="B4:T5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Recomputation</vt:lpstr>
      <vt:lpstr>Sheet1</vt:lpstr>
    </vt:vector>
  </TitlesOfParts>
  <Manager>PIYUSH KHEMANI</Manager>
  <Company>XXXX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 Khemani</dc:creator>
  <dcterms:created xsi:type="dcterms:W3CDTF">2015-04-07T05:59:31Z</dcterms:created>
  <dcterms:modified xsi:type="dcterms:W3CDTF">2015-05-27T18:02:02Z</dcterms:modified>
  <cp:version>1.0</cp:version>
</cp:coreProperties>
</file>