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OT" sheetId="6" r:id="rId1"/>
  </sheets>
  <definedNames>
    <definedName name="_xlnm._FilterDatabase" localSheetId="0" hidden="1">POT!$A$19:$E$25</definedName>
  </definedNames>
  <calcPr calcId="124519"/>
</workbook>
</file>

<file path=xl/calcChain.xml><?xml version="1.0" encoding="utf-8"?>
<calcChain xmlns="http://schemas.openxmlformats.org/spreadsheetml/2006/main">
  <c r="W6" i="6"/>
  <c r="W7"/>
  <c r="W8"/>
  <c r="W9"/>
  <c r="W10"/>
  <c r="W11"/>
  <c r="W12"/>
  <c r="W5"/>
  <c r="V5"/>
  <c r="U6"/>
  <c r="V6" s="1"/>
  <c r="U7"/>
  <c r="V7" s="1"/>
  <c r="U8"/>
  <c r="U9"/>
  <c r="U10"/>
  <c r="U11"/>
  <c r="U12"/>
  <c r="U5"/>
  <c r="R6"/>
  <c r="R7"/>
  <c r="R8"/>
  <c r="R9"/>
  <c r="R10"/>
  <c r="R11"/>
  <c r="R12"/>
  <c r="R5"/>
  <c r="S6"/>
  <c r="S7"/>
  <c r="S8"/>
  <c r="S9"/>
  <c r="S10"/>
  <c r="S11"/>
  <c r="S12"/>
  <c r="S5"/>
  <c r="T6"/>
  <c r="T7"/>
  <c r="T8"/>
  <c r="T9"/>
  <c r="T10"/>
  <c r="T11"/>
  <c r="T12"/>
  <c r="T5"/>
  <c r="Q12" l="1"/>
  <c r="V12" s="1"/>
  <c r="L12"/>
  <c r="K12"/>
  <c r="J12"/>
  <c r="H12"/>
  <c r="Q11"/>
  <c r="L11"/>
  <c r="K11"/>
  <c r="J11"/>
  <c r="H11"/>
  <c r="Q10"/>
  <c r="L10"/>
  <c r="K10"/>
  <c r="J10"/>
  <c r="H10"/>
  <c r="Q9"/>
  <c r="L9"/>
  <c r="K9"/>
  <c r="J9"/>
  <c r="H9"/>
  <c r="Q8"/>
  <c r="V8" s="1"/>
  <c r="L8"/>
  <c r="K8"/>
  <c r="J8"/>
  <c r="H8"/>
  <c r="Q7"/>
  <c r="L7"/>
  <c r="K7"/>
  <c r="J7"/>
  <c r="H7"/>
  <c r="Q6"/>
  <c r="L6"/>
  <c r="K6"/>
  <c r="J6"/>
  <c r="H6"/>
  <c r="Q5"/>
  <c r="L5"/>
  <c r="K5"/>
  <c r="J5"/>
  <c r="H5"/>
  <c r="V9" l="1"/>
  <c r="V11"/>
  <c r="V10"/>
  <c r="M12"/>
  <c r="P12" s="1"/>
  <c r="M5"/>
  <c r="P5" s="1"/>
  <c r="I5" s="1"/>
  <c r="N5"/>
  <c r="M6"/>
  <c r="P6" s="1"/>
  <c r="N6"/>
  <c r="M7"/>
  <c r="P7" s="1"/>
  <c r="N7"/>
  <c r="M8"/>
  <c r="P8" s="1"/>
  <c r="N8"/>
  <c r="M9"/>
  <c r="P9" s="1"/>
  <c r="N9"/>
  <c r="M10"/>
  <c r="P10" s="1"/>
  <c r="N10"/>
  <c r="M11"/>
  <c r="P11" s="1"/>
  <c r="N11"/>
  <c r="O5"/>
  <c r="O12"/>
  <c r="N12"/>
  <c r="D12" l="1"/>
  <c r="D5"/>
  <c r="O10"/>
  <c r="I10" s="1"/>
  <c r="I12"/>
  <c r="O9"/>
  <c r="O7"/>
  <c r="O11"/>
  <c r="O8"/>
  <c r="O6"/>
  <c r="I9"/>
  <c r="I8"/>
  <c r="I6"/>
  <c r="D11" l="1"/>
  <c r="D9"/>
  <c r="D10"/>
  <c r="D8"/>
  <c r="D7"/>
  <c r="D6"/>
  <c r="I7"/>
  <c r="I11"/>
</calcChain>
</file>

<file path=xl/sharedStrings.xml><?xml version="1.0" encoding="utf-8"?>
<sst xmlns="http://schemas.openxmlformats.org/spreadsheetml/2006/main" count="55" uniqueCount="42">
  <si>
    <t xml:space="preserve">Service Tax Working </t>
  </si>
  <si>
    <t xml:space="preserve">Service Provider </t>
  </si>
  <si>
    <t xml:space="preserve">14% Rate is effective From </t>
  </si>
  <si>
    <t>Invoice No</t>
  </si>
  <si>
    <t>Party Name</t>
  </si>
  <si>
    <t>Basic Amount</t>
  </si>
  <si>
    <t>Service Tax</t>
  </si>
  <si>
    <t>Completion Date</t>
  </si>
  <si>
    <t xml:space="preserve">Invoice Date </t>
  </si>
  <si>
    <t>Receipt Date</t>
  </si>
  <si>
    <t>WEE</t>
  </si>
  <si>
    <t>Rate</t>
  </si>
  <si>
    <t xml:space="preserve">Rule 4 </t>
  </si>
  <si>
    <t xml:space="preserve">Advance Receipt </t>
  </si>
  <si>
    <t>Invoice issued within 30 days</t>
  </si>
  <si>
    <t>A</t>
  </si>
  <si>
    <t>B</t>
  </si>
  <si>
    <t>C</t>
  </si>
  <si>
    <t xml:space="preserve">Logic </t>
  </si>
  <si>
    <t>DOC - date of completion</t>
  </si>
  <si>
    <t>DOI - date of invoice</t>
  </si>
  <si>
    <t>DOR - date of receipt</t>
  </si>
  <si>
    <t>DOI</t>
  </si>
  <si>
    <t>DOR</t>
  </si>
  <si>
    <t>POT</t>
  </si>
  <si>
    <t>before</t>
  </si>
  <si>
    <t>Rule 5</t>
  </si>
  <si>
    <t>Rule 3</t>
  </si>
  <si>
    <t>if invoice is issued within 30 days then POT will be DOR or DOI WEE</t>
  </si>
  <si>
    <t xml:space="preserve">otherwise - DOC </t>
  </si>
  <si>
    <t>Rule 5 only covers the situation where payment is received before effective date of tax</t>
  </si>
  <si>
    <t>Other Situations</t>
  </si>
  <si>
    <t>After but within 14 days</t>
  </si>
  <si>
    <t>After and not within 14 days</t>
  </si>
  <si>
    <t>0.5% Rate is effective</t>
  </si>
  <si>
    <t>Invoice issued within 14 days</t>
  </si>
  <si>
    <t>Gross Rate</t>
  </si>
  <si>
    <t>If advance received then date of receipt</t>
  </si>
  <si>
    <t>Delay in Invoice</t>
  </si>
  <si>
    <t>Delay in Receipt</t>
  </si>
  <si>
    <t>SBC Rate
Rule 5 &amp; 3</t>
  </si>
  <si>
    <t>POT As per Rule 4 &amp; 3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</si>
</sst>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5" fontId="0" fillId="0" borderId="7" xfId="1" applyNumberFormat="1" applyFont="1" applyBorder="1" applyAlignment="1">
      <alignment vertical="center"/>
    </xf>
    <xf numFmtId="14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10" fontId="0" fillId="0" borderId="0" xfId="0" applyNumberForma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0" fontId="0" fillId="0" borderId="0" xfId="2" applyNumberFormat="1" applyFont="1" applyBorder="1" applyAlignment="1">
      <alignment vertical="center"/>
    </xf>
    <xf numFmtId="10" fontId="0" fillId="0" borderId="0" xfId="2" applyNumberFormat="1" applyFon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0" borderId="7" xfId="0" applyNumberFormat="1" applyBorder="1" applyAlignment="1">
      <alignment vertical="center"/>
    </xf>
    <xf numFmtId="10" fontId="0" fillId="0" borderId="7" xfId="2" applyNumberFormat="1" applyFon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165" fontId="5" fillId="0" borderId="4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165" fontId="5" fillId="0" borderId="6" xfId="1" applyNumberFormat="1" applyFont="1" applyBorder="1" applyAlignment="1">
      <alignment horizontal="center" vertical="center"/>
    </xf>
    <xf numFmtId="165" fontId="5" fillId="0" borderId="7" xfId="1" applyNumberFormat="1" applyFont="1" applyBorder="1" applyAlignment="1">
      <alignment horizontal="center" vertical="center"/>
    </xf>
    <xf numFmtId="165" fontId="5" fillId="0" borderId="8" xfId="1" applyNumberFormat="1" applyFont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165" fontId="4" fillId="0" borderId="4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vertical="center"/>
    </xf>
    <xf numFmtId="165" fontId="4" fillId="0" borderId="4" xfId="1" applyNumberFormat="1" applyFont="1" applyBorder="1" applyAlignment="1">
      <alignment vertical="center" wrapText="1"/>
    </xf>
    <xf numFmtId="165" fontId="4" fillId="0" borderId="0" xfId="1" applyNumberFormat="1" applyFont="1" applyBorder="1" applyAlignment="1">
      <alignment vertical="center" wrapText="1"/>
    </xf>
    <xf numFmtId="165" fontId="4" fillId="0" borderId="6" xfId="1" applyNumberFormat="1" applyFont="1" applyBorder="1" applyAlignment="1">
      <alignment vertical="center" wrapText="1"/>
    </xf>
    <xf numFmtId="165" fontId="4" fillId="0" borderId="7" xfId="1" applyNumberFormat="1" applyFont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selection activeCell="I17" sqref="I17"/>
    </sheetView>
  </sheetViews>
  <sheetFormatPr defaultRowHeight="20.100000000000001" customHeight="1"/>
  <cols>
    <col min="1" max="1" width="8.5703125" style="4" customWidth="1"/>
    <col min="2" max="2" width="16.140625" style="4" customWidth="1"/>
    <col min="3" max="3" width="11.7109375" style="5" customWidth="1"/>
    <col min="4" max="4" width="8.42578125" style="5" customWidth="1"/>
    <col min="5" max="5" width="12.85546875" style="3" customWidth="1"/>
    <col min="6" max="6" width="13" style="3" customWidth="1"/>
    <col min="7" max="7" width="12.28515625" style="3" customWidth="1"/>
    <col min="8" max="8" width="12.140625" style="3" customWidth="1"/>
    <col min="9" max="9" width="12.7109375" style="3" customWidth="1"/>
    <col min="10" max="12" width="2.7109375" style="3" hidden="1" customWidth="1"/>
    <col min="13" max="14" width="2.7109375" style="4" hidden="1" customWidth="1"/>
    <col min="15" max="15" width="9.140625" style="4" customWidth="1"/>
    <col min="16" max="16" width="9.5703125" style="3" hidden="1" customWidth="1"/>
    <col min="17" max="18" width="10.42578125" style="3" hidden="1" customWidth="1"/>
    <col min="19" max="19" width="10.28515625" style="3" hidden="1" customWidth="1"/>
    <col min="20" max="20" width="9.85546875" style="3" customWidth="1"/>
    <col min="21" max="21" width="9.140625" style="3" hidden="1" customWidth="1"/>
    <col min="22" max="22" width="11" style="3" customWidth="1"/>
    <col min="23" max="23" width="10.42578125" style="4" customWidth="1"/>
    <col min="24" max="16384" width="9.140625" style="4"/>
  </cols>
  <sheetData>
    <row r="1" spans="1:23" ht="20.100000000000001" customHeight="1">
      <c r="A1" s="1" t="s">
        <v>0</v>
      </c>
      <c r="B1" s="1"/>
      <c r="C1" s="2"/>
      <c r="D1" s="2"/>
    </row>
    <row r="2" spans="1:23" ht="20.100000000000001" customHeight="1">
      <c r="A2" s="1" t="s">
        <v>1</v>
      </c>
      <c r="C2" s="2" t="s">
        <v>2</v>
      </c>
      <c r="E2" s="6">
        <v>42156</v>
      </c>
    </row>
    <row r="3" spans="1:23" ht="20.100000000000001" customHeight="1">
      <c r="A3" s="1"/>
      <c r="C3" s="2" t="s">
        <v>34</v>
      </c>
      <c r="E3" s="6">
        <v>42323</v>
      </c>
    </row>
    <row r="4" spans="1:23" s="7" customFormat="1" ht="69.75" customHeight="1">
      <c r="A4" s="26" t="s">
        <v>3</v>
      </c>
      <c r="B4" s="27" t="s">
        <v>4</v>
      </c>
      <c r="C4" s="28" t="s">
        <v>5</v>
      </c>
      <c r="D4" s="28" t="s">
        <v>6</v>
      </c>
      <c r="E4" s="27" t="s">
        <v>7</v>
      </c>
      <c r="F4" s="27" t="s">
        <v>8</v>
      </c>
      <c r="G4" s="27" t="s">
        <v>9</v>
      </c>
      <c r="H4" s="27" t="s">
        <v>10</v>
      </c>
      <c r="I4" s="27" t="s">
        <v>41</v>
      </c>
      <c r="J4" s="27"/>
      <c r="K4" s="27"/>
      <c r="L4" s="27"/>
      <c r="M4" s="27"/>
      <c r="N4" s="27"/>
      <c r="O4" s="27" t="s">
        <v>11</v>
      </c>
      <c r="P4" s="27" t="s">
        <v>12</v>
      </c>
      <c r="Q4" s="27" t="s">
        <v>13</v>
      </c>
      <c r="R4" s="27" t="s">
        <v>39</v>
      </c>
      <c r="S4" s="27" t="s">
        <v>14</v>
      </c>
      <c r="T4" s="27" t="s">
        <v>38</v>
      </c>
      <c r="U4" s="27" t="s">
        <v>35</v>
      </c>
      <c r="V4" s="27" t="s">
        <v>40</v>
      </c>
      <c r="W4" s="29" t="s">
        <v>36</v>
      </c>
    </row>
    <row r="5" spans="1:23" ht="20.100000000000001" customHeight="1">
      <c r="A5" s="8">
        <v>1</v>
      </c>
      <c r="B5" s="4" t="s">
        <v>15</v>
      </c>
      <c r="C5" s="5">
        <v>375000</v>
      </c>
      <c r="D5" s="5">
        <f>C5*O5</f>
        <v>52500.000000000007</v>
      </c>
      <c r="E5" s="9">
        <v>42318</v>
      </c>
      <c r="F5" s="10">
        <v>42322</v>
      </c>
      <c r="G5" s="10">
        <v>42309</v>
      </c>
      <c r="H5" s="10">
        <f>IF(G5="","",IF(G5&lt;F5,G5,F5))</f>
        <v>42309</v>
      </c>
      <c r="I5" s="10">
        <f>IF(P5="Yes",IF(O5=0.14,IF(N5=1,IF(K5=1,F5,G5),H5),H5),IF(P5="No",IF(S5="","",IF(Q5="Yes",G5,IF(S5="Yes",H5,E5)))))</f>
        <v>42309</v>
      </c>
      <c r="J5" s="11">
        <f t="shared" ref="J5:L12" si="0">IF(E5&gt;$E$2,1,0)</f>
        <v>1</v>
      </c>
      <c r="K5" s="11">
        <f t="shared" si="0"/>
        <v>1</v>
      </c>
      <c r="L5" s="11">
        <f t="shared" si="0"/>
        <v>1</v>
      </c>
      <c r="M5" s="12">
        <f>J5+K5+L5</f>
        <v>3</v>
      </c>
      <c r="N5" s="12">
        <f>K5+L5</f>
        <v>2</v>
      </c>
      <c r="O5" s="38">
        <f>IF(M5=1,0.1236,0.14)</f>
        <v>0.14000000000000001</v>
      </c>
      <c r="P5" s="3" t="str">
        <f>IF(OR(M5=3,M5=0),"No","Yes")</f>
        <v>No</v>
      </c>
      <c r="Q5" s="3" t="str">
        <f>IF(G5="","",IF(G5&lt;E5,"Yes","No"))</f>
        <v>Yes</v>
      </c>
      <c r="R5" s="3">
        <f>G5-E5</f>
        <v>-9</v>
      </c>
      <c r="S5" s="3" t="str">
        <f>IF(F5="","",IF(F5-E5&lt;=30,"Yes","No"))</f>
        <v>Yes</v>
      </c>
      <c r="T5" s="3">
        <f>F5-E5</f>
        <v>4</v>
      </c>
      <c r="U5" s="3" t="str">
        <f>IF(F5="","",IF(F5-E5&lt;=14,"Yes","No"))</f>
        <v>Yes</v>
      </c>
      <c r="V5" s="39">
        <f t="shared" ref="V5:V12" si="1">IF(IF(G5&lt;$E$3,"",IF(Q5="Yes",G5,IF(S5="Yes",H5,E5)))="",IF(G5="","",IF(AND(G5&lt;$E$3,F5&lt;$E$3),0,IF(AND(U5="Yes",G5&lt;$E$3),0,0.5%))),IF(IF(G5&lt;$E$3,"",IF(Q5="Yes",G5,IF(S5="Yes",H5,E5)))&lt;$E$3,0,0.5%))</f>
        <v>0</v>
      </c>
      <c r="W5" s="40">
        <f>O5+V5</f>
        <v>0.14000000000000001</v>
      </c>
    </row>
    <row r="6" spans="1:23" ht="20.100000000000001" customHeight="1">
      <c r="A6" s="8">
        <v>2</v>
      </c>
      <c r="B6" s="4" t="s">
        <v>16</v>
      </c>
      <c r="C6" s="5">
        <v>400000</v>
      </c>
      <c r="D6" s="5">
        <f t="shared" ref="D6:D12" si="2">C6*O6</f>
        <v>56000.000000000007</v>
      </c>
      <c r="E6" s="9">
        <v>42318</v>
      </c>
      <c r="F6" s="10">
        <v>42328</v>
      </c>
      <c r="G6" s="10">
        <v>42309</v>
      </c>
      <c r="H6" s="10">
        <f t="shared" ref="H6:H12" si="3">IF(G6="","",IF(G6&lt;F6,G6,F6))</f>
        <v>42309</v>
      </c>
      <c r="I6" s="10">
        <f t="shared" ref="I6:I12" si="4">IF(P6="Yes",IF(O6=0.14,IF(N6=1,IF(K6=1,F6,G6),H6),H6),IF(P6="No",IF(S6="","",IF(Q6="Yes",G6,IF(S6="Yes",H6,E6)))))</f>
        <v>42309</v>
      </c>
      <c r="J6" s="11">
        <f t="shared" si="0"/>
        <v>1</v>
      </c>
      <c r="K6" s="11">
        <f t="shared" si="0"/>
        <v>1</v>
      </c>
      <c r="L6" s="11">
        <f t="shared" si="0"/>
        <v>1</v>
      </c>
      <c r="M6" s="12">
        <f t="shared" ref="M6:M12" si="5">J6+K6+L6</f>
        <v>3</v>
      </c>
      <c r="N6" s="12">
        <f t="shared" ref="N6:N12" si="6">K6+L6</f>
        <v>2</v>
      </c>
      <c r="O6" s="38">
        <f t="shared" ref="O6:O12" si="7">IF(M6=1,0.1236,0.14)</f>
        <v>0.14000000000000001</v>
      </c>
      <c r="P6" s="3" t="str">
        <f t="shared" ref="P6:P12" si="8">IF(OR(M6=3,M6=0),"No","Yes")</f>
        <v>No</v>
      </c>
      <c r="Q6" s="3" t="str">
        <f t="shared" ref="Q6:Q12" si="9">IF(G6="","",IF(G6&lt;E6,"Yes","No"))</f>
        <v>Yes</v>
      </c>
      <c r="R6" s="3">
        <f t="shared" ref="R6:R12" si="10">G6-E6</f>
        <v>-9</v>
      </c>
      <c r="S6" s="3" t="str">
        <f t="shared" ref="S6:S12" si="11">IF(F6="","",IF(F6-E6&lt;=30,"Yes","No"))</f>
        <v>Yes</v>
      </c>
      <c r="T6" s="3">
        <f t="shared" ref="T6:T12" si="12">F6-E6</f>
        <v>10</v>
      </c>
      <c r="U6" s="3" t="str">
        <f t="shared" ref="U6:U12" si="13">IF(F6="","",IF(F6-E6&lt;=14,"Yes","No"))</f>
        <v>Yes</v>
      </c>
      <c r="V6" s="39">
        <f t="shared" si="1"/>
        <v>0</v>
      </c>
      <c r="W6" s="40">
        <f t="shared" ref="W6:W12" si="14">O6+V6</f>
        <v>0.14000000000000001</v>
      </c>
    </row>
    <row r="7" spans="1:23" ht="20.100000000000001" customHeight="1">
      <c r="A7" s="8">
        <v>3</v>
      </c>
      <c r="B7" s="4" t="s">
        <v>17</v>
      </c>
      <c r="C7" s="5">
        <v>425000</v>
      </c>
      <c r="D7" s="5">
        <f t="shared" si="2"/>
        <v>59500.000000000007</v>
      </c>
      <c r="E7" s="9">
        <v>42318</v>
      </c>
      <c r="F7" s="10">
        <v>42333</v>
      </c>
      <c r="G7" s="10">
        <v>42309</v>
      </c>
      <c r="H7" s="10">
        <f t="shared" si="3"/>
        <v>42309</v>
      </c>
      <c r="I7" s="10">
        <f t="shared" si="4"/>
        <v>42309</v>
      </c>
      <c r="J7" s="11">
        <f t="shared" si="0"/>
        <v>1</v>
      </c>
      <c r="K7" s="11">
        <f t="shared" si="0"/>
        <v>1</v>
      </c>
      <c r="L7" s="11">
        <f t="shared" si="0"/>
        <v>1</v>
      </c>
      <c r="M7" s="12">
        <f t="shared" si="5"/>
        <v>3</v>
      </c>
      <c r="N7" s="12">
        <f t="shared" si="6"/>
        <v>2</v>
      </c>
      <c r="O7" s="38">
        <f t="shared" si="7"/>
        <v>0.14000000000000001</v>
      </c>
      <c r="P7" s="3" t="str">
        <f t="shared" si="8"/>
        <v>No</v>
      </c>
      <c r="Q7" s="3" t="str">
        <f t="shared" si="9"/>
        <v>Yes</v>
      </c>
      <c r="R7" s="3">
        <f t="shared" si="10"/>
        <v>-9</v>
      </c>
      <c r="S7" s="3" t="str">
        <f t="shared" si="11"/>
        <v>Yes</v>
      </c>
      <c r="T7" s="3">
        <f t="shared" si="12"/>
        <v>15</v>
      </c>
      <c r="U7" s="3" t="str">
        <f t="shared" si="13"/>
        <v>No</v>
      </c>
      <c r="V7" s="39">
        <f t="shared" si="1"/>
        <v>5.0000000000000001E-3</v>
      </c>
      <c r="W7" s="40">
        <f t="shared" si="14"/>
        <v>0.14500000000000002</v>
      </c>
    </row>
    <row r="8" spans="1:23" ht="20.100000000000001" customHeight="1">
      <c r="A8" s="8">
        <v>4</v>
      </c>
      <c r="B8" s="4" t="s">
        <v>15</v>
      </c>
      <c r="C8" s="5">
        <v>450000</v>
      </c>
      <c r="D8" s="5">
        <f t="shared" si="2"/>
        <v>63000.000000000007</v>
      </c>
      <c r="E8" s="9">
        <v>42318</v>
      </c>
      <c r="F8" s="10">
        <v>42349</v>
      </c>
      <c r="G8" s="10">
        <v>42328</v>
      </c>
      <c r="H8" s="10">
        <f t="shared" si="3"/>
        <v>42328</v>
      </c>
      <c r="I8" s="10">
        <f t="shared" si="4"/>
        <v>42318</v>
      </c>
      <c r="J8" s="11">
        <f t="shared" si="0"/>
        <v>1</v>
      </c>
      <c r="K8" s="11">
        <f t="shared" si="0"/>
        <v>1</v>
      </c>
      <c r="L8" s="11">
        <f t="shared" si="0"/>
        <v>1</v>
      </c>
      <c r="M8" s="12">
        <f t="shared" si="5"/>
        <v>3</v>
      </c>
      <c r="N8" s="12">
        <f t="shared" si="6"/>
        <v>2</v>
      </c>
      <c r="O8" s="38">
        <f t="shared" si="7"/>
        <v>0.14000000000000001</v>
      </c>
      <c r="P8" s="3" t="str">
        <f t="shared" si="8"/>
        <v>No</v>
      </c>
      <c r="Q8" s="3" t="str">
        <f t="shared" si="9"/>
        <v>No</v>
      </c>
      <c r="R8" s="3">
        <f t="shared" si="10"/>
        <v>10</v>
      </c>
      <c r="S8" s="3" t="str">
        <f t="shared" si="11"/>
        <v>No</v>
      </c>
      <c r="T8" s="3">
        <f t="shared" si="12"/>
        <v>31</v>
      </c>
      <c r="U8" s="3" t="str">
        <f t="shared" si="13"/>
        <v>No</v>
      </c>
      <c r="V8" s="39">
        <f t="shared" si="1"/>
        <v>0</v>
      </c>
      <c r="W8" s="40">
        <f t="shared" si="14"/>
        <v>0.14000000000000001</v>
      </c>
    </row>
    <row r="9" spans="1:23" ht="20.100000000000001" customHeight="1">
      <c r="A9" s="8">
        <v>5</v>
      </c>
      <c r="B9" s="4" t="s">
        <v>16</v>
      </c>
      <c r="C9" s="5">
        <v>475000</v>
      </c>
      <c r="D9" s="5">
        <f t="shared" si="2"/>
        <v>66500</v>
      </c>
      <c r="E9" s="9">
        <v>42318</v>
      </c>
      <c r="F9" s="10">
        <v>42339</v>
      </c>
      <c r="G9" s="10">
        <v>42328</v>
      </c>
      <c r="H9" s="10">
        <f t="shared" si="3"/>
        <v>42328</v>
      </c>
      <c r="I9" s="10">
        <f t="shared" si="4"/>
        <v>42328</v>
      </c>
      <c r="J9" s="11">
        <f t="shared" si="0"/>
        <v>1</v>
      </c>
      <c r="K9" s="11">
        <f t="shared" si="0"/>
        <v>1</v>
      </c>
      <c r="L9" s="11">
        <f t="shared" si="0"/>
        <v>1</v>
      </c>
      <c r="M9" s="12">
        <f t="shared" si="5"/>
        <v>3</v>
      </c>
      <c r="N9" s="12">
        <f t="shared" si="6"/>
        <v>2</v>
      </c>
      <c r="O9" s="38">
        <f t="shared" si="7"/>
        <v>0.14000000000000001</v>
      </c>
      <c r="P9" s="3" t="str">
        <f t="shared" si="8"/>
        <v>No</v>
      </c>
      <c r="Q9" s="3" t="str">
        <f t="shared" si="9"/>
        <v>No</v>
      </c>
      <c r="R9" s="3">
        <f t="shared" si="10"/>
        <v>10</v>
      </c>
      <c r="S9" s="3" t="str">
        <f t="shared" si="11"/>
        <v>Yes</v>
      </c>
      <c r="T9" s="3">
        <f t="shared" si="12"/>
        <v>21</v>
      </c>
      <c r="U9" s="3" t="str">
        <f t="shared" si="13"/>
        <v>No</v>
      </c>
      <c r="V9" s="39">
        <f t="shared" si="1"/>
        <v>5.0000000000000001E-3</v>
      </c>
      <c r="W9" s="40">
        <f t="shared" si="14"/>
        <v>0.14500000000000002</v>
      </c>
    </row>
    <row r="10" spans="1:23" ht="20.100000000000001" customHeight="1">
      <c r="A10" s="8">
        <v>6</v>
      </c>
      <c r="B10" s="4" t="s">
        <v>17</v>
      </c>
      <c r="C10" s="5">
        <v>500000</v>
      </c>
      <c r="D10" s="5">
        <f t="shared" si="2"/>
        <v>70000</v>
      </c>
      <c r="E10" s="10">
        <v>42326</v>
      </c>
      <c r="F10" s="10">
        <v>42318</v>
      </c>
      <c r="G10" s="10">
        <v>42328</v>
      </c>
      <c r="H10" s="10">
        <f t="shared" si="3"/>
        <v>42318</v>
      </c>
      <c r="I10" s="10">
        <f t="shared" si="4"/>
        <v>42318</v>
      </c>
      <c r="J10" s="11">
        <f t="shared" si="0"/>
        <v>1</v>
      </c>
      <c r="K10" s="11">
        <f t="shared" si="0"/>
        <v>1</v>
      </c>
      <c r="L10" s="11">
        <f t="shared" si="0"/>
        <v>1</v>
      </c>
      <c r="M10" s="12">
        <f t="shared" si="5"/>
        <v>3</v>
      </c>
      <c r="N10" s="12">
        <f t="shared" si="6"/>
        <v>2</v>
      </c>
      <c r="O10" s="38">
        <f t="shared" si="7"/>
        <v>0.14000000000000001</v>
      </c>
      <c r="P10" s="3" t="str">
        <f t="shared" si="8"/>
        <v>No</v>
      </c>
      <c r="Q10" s="3" t="str">
        <f t="shared" si="9"/>
        <v>No</v>
      </c>
      <c r="R10" s="3">
        <f t="shared" si="10"/>
        <v>2</v>
      </c>
      <c r="S10" s="3" t="str">
        <f t="shared" si="11"/>
        <v>Yes</v>
      </c>
      <c r="T10" s="3">
        <f t="shared" si="12"/>
        <v>-8</v>
      </c>
      <c r="U10" s="3" t="str">
        <f t="shared" si="13"/>
        <v>Yes</v>
      </c>
      <c r="V10" s="39">
        <f t="shared" si="1"/>
        <v>0</v>
      </c>
      <c r="W10" s="40">
        <f t="shared" si="14"/>
        <v>0.14000000000000001</v>
      </c>
    </row>
    <row r="11" spans="1:23" ht="20.100000000000001" customHeight="1">
      <c r="A11" s="8">
        <v>7</v>
      </c>
      <c r="B11" s="4" t="s">
        <v>15</v>
      </c>
      <c r="C11" s="5">
        <v>525000</v>
      </c>
      <c r="D11" s="5">
        <f t="shared" si="2"/>
        <v>73500</v>
      </c>
      <c r="E11" s="10">
        <v>42326</v>
      </c>
      <c r="F11" s="10">
        <v>42339</v>
      </c>
      <c r="G11" s="10">
        <v>42328</v>
      </c>
      <c r="H11" s="10">
        <f t="shared" si="3"/>
        <v>42328</v>
      </c>
      <c r="I11" s="10">
        <f t="shared" si="4"/>
        <v>42328</v>
      </c>
      <c r="J11" s="11">
        <f t="shared" si="0"/>
        <v>1</v>
      </c>
      <c r="K11" s="11">
        <f t="shared" si="0"/>
        <v>1</v>
      </c>
      <c r="L11" s="11">
        <f t="shared" si="0"/>
        <v>1</v>
      </c>
      <c r="M11" s="12">
        <f t="shared" si="5"/>
        <v>3</v>
      </c>
      <c r="N11" s="12">
        <f t="shared" si="6"/>
        <v>2</v>
      </c>
      <c r="O11" s="38">
        <f t="shared" si="7"/>
        <v>0.14000000000000001</v>
      </c>
      <c r="P11" s="3" t="str">
        <f t="shared" si="8"/>
        <v>No</v>
      </c>
      <c r="Q11" s="3" t="str">
        <f t="shared" si="9"/>
        <v>No</v>
      </c>
      <c r="R11" s="3">
        <f t="shared" si="10"/>
        <v>2</v>
      </c>
      <c r="S11" s="3" t="str">
        <f t="shared" si="11"/>
        <v>Yes</v>
      </c>
      <c r="T11" s="3">
        <f t="shared" si="12"/>
        <v>13</v>
      </c>
      <c r="U11" s="3" t="str">
        <f t="shared" si="13"/>
        <v>Yes</v>
      </c>
      <c r="V11" s="39">
        <f t="shared" si="1"/>
        <v>5.0000000000000001E-3</v>
      </c>
      <c r="W11" s="40">
        <f t="shared" si="14"/>
        <v>0.14500000000000002</v>
      </c>
    </row>
    <row r="12" spans="1:23" ht="20.100000000000001" customHeight="1">
      <c r="A12" s="13">
        <v>8</v>
      </c>
      <c r="B12" s="14" t="s">
        <v>16</v>
      </c>
      <c r="C12" s="15">
        <v>550000</v>
      </c>
      <c r="D12" s="15">
        <f t="shared" si="2"/>
        <v>77000.000000000015</v>
      </c>
      <c r="E12" s="16">
        <v>42326</v>
      </c>
      <c r="F12" s="16">
        <v>42363</v>
      </c>
      <c r="G12" s="16">
        <v>42328</v>
      </c>
      <c r="H12" s="16">
        <f t="shared" si="3"/>
        <v>42328</v>
      </c>
      <c r="I12" s="16">
        <f t="shared" si="4"/>
        <v>42326</v>
      </c>
      <c r="J12" s="17">
        <f t="shared" si="0"/>
        <v>1</v>
      </c>
      <c r="K12" s="17">
        <f t="shared" si="0"/>
        <v>1</v>
      </c>
      <c r="L12" s="17">
        <f t="shared" si="0"/>
        <v>1</v>
      </c>
      <c r="M12" s="18">
        <f t="shared" si="5"/>
        <v>3</v>
      </c>
      <c r="N12" s="18">
        <f t="shared" si="6"/>
        <v>2</v>
      </c>
      <c r="O12" s="41">
        <f t="shared" si="7"/>
        <v>0.14000000000000001</v>
      </c>
      <c r="P12" s="19" t="str">
        <f t="shared" si="8"/>
        <v>No</v>
      </c>
      <c r="Q12" s="19" t="str">
        <f t="shared" si="9"/>
        <v>No</v>
      </c>
      <c r="R12" s="19">
        <f t="shared" si="10"/>
        <v>2</v>
      </c>
      <c r="S12" s="19" t="str">
        <f t="shared" si="11"/>
        <v>No</v>
      </c>
      <c r="T12" s="19">
        <f t="shared" si="12"/>
        <v>37</v>
      </c>
      <c r="U12" s="19" t="str">
        <f t="shared" si="13"/>
        <v>No</v>
      </c>
      <c r="V12" s="42">
        <f t="shared" si="1"/>
        <v>5.0000000000000001E-3</v>
      </c>
      <c r="W12" s="43">
        <f t="shared" si="14"/>
        <v>0.14500000000000002</v>
      </c>
    </row>
    <row r="13" spans="1:23" ht="20.100000000000001" customHeight="1">
      <c r="A13" s="3"/>
      <c r="E13" s="10"/>
      <c r="F13" s="10"/>
      <c r="G13" s="10"/>
      <c r="H13" s="10"/>
      <c r="I13" s="10"/>
      <c r="J13" s="11"/>
      <c r="K13" s="11"/>
      <c r="L13" s="11"/>
      <c r="M13" s="12"/>
      <c r="N13" s="12"/>
      <c r="O13" s="20"/>
    </row>
    <row r="14" spans="1:23" ht="20.100000000000001" customHeight="1">
      <c r="A14" s="3"/>
      <c r="E14" s="10"/>
    </row>
    <row r="15" spans="1:23" ht="20.100000000000001" customHeight="1">
      <c r="A15" s="36" t="s">
        <v>18</v>
      </c>
      <c r="B15" s="10"/>
      <c r="C15" s="10"/>
      <c r="D15" s="10"/>
      <c r="E15" s="10"/>
      <c r="F15" s="11"/>
      <c r="G15" s="11"/>
      <c r="H15" s="11"/>
      <c r="I15" s="12"/>
      <c r="J15" s="12"/>
      <c r="K15" s="20"/>
    </row>
    <row r="16" spans="1:23" ht="20.100000000000001" customHeight="1">
      <c r="A16" s="2" t="s">
        <v>19</v>
      </c>
      <c r="B16" s="2"/>
      <c r="C16" s="21"/>
      <c r="D16" s="21"/>
      <c r="E16" s="21"/>
      <c r="I16" s="4"/>
      <c r="J16" s="4"/>
      <c r="K16" s="4"/>
    </row>
    <row r="17" spans="1:22" ht="20.100000000000001" customHeight="1">
      <c r="A17" s="2" t="s">
        <v>20</v>
      </c>
      <c r="B17" s="2"/>
      <c r="C17" s="21"/>
      <c r="D17" s="21"/>
      <c r="E17" s="21"/>
      <c r="I17" s="4"/>
      <c r="J17" s="4"/>
      <c r="K17" s="4"/>
    </row>
    <row r="18" spans="1:22" ht="20.100000000000001" customHeight="1">
      <c r="A18" s="2" t="s">
        <v>21</v>
      </c>
      <c r="B18" s="2"/>
      <c r="C18" s="21"/>
      <c r="D18" s="21"/>
      <c r="E18" s="6">
        <v>42323</v>
      </c>
      <c r="I18" s="4"/>
      <c r="J18" s="4"/>
      <c r="K18" s="4"/>
    </row>
    <row r="19" spans="1:22" ht="20.100000000000001" customHeight="1">
      <c r="A19" s="60" t="s">
        <v>22</v>
      </c>
      <c r="B19" s="61"/>
      <c r="C19" s="30" t="s">
        <v>23</v>
      </c>
      <c r="D19" s="31" t="s">
        <v>24</v>
      </c>
      <c r="E19" s="32" t="s">
        <v>11</v>
      </c>
      <c r="I19" s="4"/>
      <c r="J19" s="4"/>
      <c r="K19" s="4"/>
    </row>
    <row r="20" spans="1:22" s="23" customFormat="1" ht="20.100000000000001" customHeight="1">
      <c r="A20" s="62" t="s">
        <v>25</v>
      </c>
      <c r="B20" s="63"/>
      <c r="C20" s="33" t="s">
        <v>25</v>
      </c>
      <c r="D20" s="34" t="s">
        <v>10</v>
      </c>
      <c r="E20" s="35">
        <v>14</v>
      </c>
      <c r="F20" s="44" t="s">
        <v>26</v>
      </c>
      <c r="G20" s="22" t="s">
        <v>30</v>
      </c>
      <c r="H20" s="3"/>
      <c r="I20" s="4"/>
      <c r="J20" s="4"/>
      <c r="K20" s="4"/>
      <c r="P20" s="24"/>
      <c r="Q20" s="24"/>
      <c r="R20" s="24"/>
      <c r="S20" s="24"/>
      <c r="T20" s="24"/>
      <c r="U20" s="24"/>
      <c r="V20" s="24"/>
    </row>
    <row r="21" spans="1:22" s="23" customFormat="1" ht="20.100000000000001" customHeight="1">
      <c r="A21" s="64" t="s">
        <v>32</v>
      </c>
      <c r="B21" s="65"/>
      <c r="C21" s="33" t="s">
        <v>25</v>
      </c>
      <c r="D21" s="34" t="s">
        <v>10</v>
      </c>
      <c r="E21" s="35">
        <v>14</v>
      </c>
      <c r="F21" s="44"/>
      <c r="G21" s="25"/>
      <c r="H21" s="24"/>
      <c r="P21" s="24"/>
      <c r="Q21" s="24"/>
      <c r="R21" s="24"/>
      <c r="S21" s="24"/>
      <c r="T21" s="24"/>
      <c r="U21" s="24"/>
      <c r="V21" s="24"/>
    </row>
    <row r="22" spans="1:22" ht="20.100000000000001" customHeight="1">
      <c r="A22" s="66" t="s">
        <v>33</v>
      </c>
      <c r="B22" s="67"/>
      <c r="C22" s="33" t="s">
        <v>25</v>
      </c>
      <c r="D22" s="34" t="s">
        <v>10</v>
      </c>
      <c r="E22" s="35">
        <v>14.5</v>
      </c>
      <c r="F22" s="44"/>
      <c r="H22" s="24"/>
      <c r="I22" s="23"/>
      <c r="J22" s="23"/>
      <c r="K22" s="23"/>
    </row>
    <row r="23" spans="1:22" s="23" customFormat="1" ht="20.100000000000001" customHeight="1">
      <c r="A23" s="51" t="s">
        <v>31</v>
      </c>
      <c r="B23" s="52"/>
      <c r="C23" s="53"/>
      <c r="D23" s="45" t="s">
        <v>27</v>
      </c>
      <c r="E23" s="46"/>
      <c r="F23" s="44" t="s">
        <v>27</v>
      </c>
      <c r="G23" s="37" t="s">
        <v>37</v>
      </c>
      <c r="H23" s="3"/>
      <c r="I23" s="4"/>
      <c r="J23" s="4"/>
      <c r="K23" s="4"/>
      <c r="P23" s="24"/>
      <c r="Q23" s="24"/>
      <c r="R23" s="24"/>
      <c r="S23" s="24"/>
      <c r="T23" s="24"/>
      <c r="U23" s="24"/>
      <c r="V23" s="24"/>
    </row>
    <row r="24" spans="1:22" ht="20.100000000000001" customHeight="1">
      <c r="A24" s="54"/>
      <c r="B24" s="55"/>
      <c r="C24" s="56"/>
      <c r="D24" s="47"/>
      <c r="E24" s="48"/>
      <c r="F24" s="44"/>
      <c r="G24" s="22" t="s">
        <v>28</v>
      </c>
      <c r="H24" s="24"/>
      <c r="I24" s="23"/>
      <c r="J24" s="23"/>
      <c r="K24" s="23"/>
    </row>
    <row r="25" spans="1:22" ht="20.100000000000001" customHeight="1">
      <c r="A25" s="54"/>
      <c r="B25" s="55"/>
      <c r="C25" s="56"/>
      <c r="D25" s="47"/>
      <c r="E25" s="48"/>
      <c r="F25" s="44"/>
      <c r="G25" s="25" t="s">
        <v>29</v>
      </c>
      <c r="I25" s="4"/>
      <c r="J25" s="4"/>
      <c r="K25" s="4"/>
    </row>
    <row r="26" spans="1:22" ht="20.100000000000001" customHeight="1">
      <c r="A26" s="57"/>
      <c r="B26" s="58"/>
      <c r="C26" s="59"/>
      <c r="D26" s="49"/>
      <c r="E26" s="50"/>
      <c r="F26" s="44"/>
    </row>
  </sheetData>
  <mergeCells count="8">
    <mergeCell ref="F20:F22"/>
    <mergeCell ref="F23:F26"/>
    <mergeCell ref="D23:E26"/>
    <mergeCell ref="A23:C26"/>
    <mergeCell ref="A19:B19"/>
    <mergeCell ref="A20:B20"/>
    <mergeCell ref="A21:B21"/>
    <mergeCell ref="A22:B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2015-12-11T07:24:00Z</dcterms:modified>
</cp:coreProperties>
</file>