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3"/>
  </bookViews>
  <sheets>
    <sheet name="SP" sheetId="1" r:id="rId1"/>
    <sheet name="SR-RCM" sheetId="4" r:id="rId2"/>
    <sheet name="Rule4" sheetId="5" r:id="rId3"/>
    <sheet name="Abatement-Valuation-RCM" sheetId="6" r:id="rId4"/>
  </sheets>
  <definedNames>
    <definedName name="_xlnm._FilterDatabase" localSheetId="2" hidden="1">Rule4!$A$18:$E$24</definedName>
    <definedName name="_xlnm._FilterDatabase" localSheetId="0" hidden="1">SP!$A$3:$K$13</definedName>
    <definedName name="_xlnm._FilterDatabase" localSheetId="1" hidden="1">'SR-RCM'!$A$3:$J$13</definedName>
  </definedNames>
  <calcPr calcId="124519"/>
</workbook>
</file>

<file path=xl/calcChain.xml><?xml version="1.0" encoding="utf-8"?>
<calcChain xmlns="http://schemas.openxmlformats.org/spreadsheetml/2006/main">
  <c r="H5" i="4"/>
  <c r="H6"/>
  <c r="H7"/>
  <c r="H8"/>
  <c r="H9"/>
  <c r="H10"/>
  <c r="H11"/>
  <c r="H12"/>
  <c r="H13"/>
  <c r="H4"/>
  <c r="K5"/>
  <c r="K6"/>
  <c r="K7"/>
  <c r="K8"/>
  <c r="K9"/>
  <c r="K10"/>
  <c r="K11"/>
  <c r="K12"/>
  <c r="K13"/>
  <c r="K4"/>
  <c r="I5"/>
  <c r="I6"/>
  <c r="I7"/>
  <c r="I8"/>
  <c r="I9"/>
  <c r="I10"/>
  <c r="I11"/>
  <c r="I12"/>
  <c r="I13"/>
  <c r="I4"/>
  <c r="S5" i="5"/>
  <c r="S6"/>
  <c r="S7"/>
  <c r="S8"/>
  <c r="S9"/>
  <c r="S10"/>
  <c r="S11"/>
  <c r="S4"/>
  <c r="I5"/>
  <c r="I6"/>
  <c r="I7"/>
  <c r="I8"/>
  <c r="I9"/>
  <c r="I10"/>
  <c r="I11"/>
  <c r="I4"/>
  <c r="R5"/>
  <c r="R6"/>
  <c r="R7"/>
  <c r="R8"/>
  <c r="R9"/>
  <c r="R10"/>
  <c r="R11"/>
  <c r="R4"/>
  <c r="Q5"/>
  <c r="Q6"/>
  <c r="Q7"/>
  <c r="Q8"/>
  <c r="Q9"/>
  <c r="Q10"/>
  <c r="Q11"/>
  <c r="Q4"/>
  <c r="H5"/>
  <c r="H6"/>
  <c r="H7"/>
  <c r="H8"/>
  <c r="H9"/>
  <c r="H10"/>
  <c r="H11"/>
  <c r="H4"/>
  <c r="L11"/>
  <c r="K11"/>
  <c r="J11"/>
  <c r="L5"/>
  <c r="L6"/>
  <c r="L7"/>
  <c r="L8"/>
  <c r="L9"/>
  <c r="L10"/>
  <c r="L4"/>
  <c r="K5"/>
  <c r="N5" s="1"/>
  <c r="K6"/>
  <c r="N6" s="1"/>
  <c r="K7"/>
  <c r="N7" s="1"/>
  <c r="K8"/>
  <c r="N8" s="1"/>
  <c r="K9"/>
  <c r="N9" s="1"/>
  <c r="K10"/>
  <c r="N10" s="1"/>
  <c r="J5"/>
  <c r="M5" s="1"/>
  <c r="O5" s="1"/>
  <c r="J6"/>
  <c r="M6" s="1"/>
  <c r="O6" s="1"/>
  <c r="J7"/>
  <c r="M7" s="1"/>
  <c r="O7" s="1"/>
  <c r="J8"/>
  <c r="M8" s="1"/>
  <c r="O8" s="1"/>
  <c r="J9"/>
  <c r="M9" s="1"/>
  <c r="O9" s="1"/>
  <c r="J10"/>
  <c r="M10" s="1"/>
  <c r="O10" s="1"/>
  <c r="J4"/>
  <c r="K4"/>
  <c r="N4" s="1"/>
  <c r="J13" i="4"/>
  <c r="J12"/>
  <c r="J11"/>
  <c r="J10"/>
  <c r="J9"/>
  <c r="J8"/>
  <c r="J7"/>
  <c r="J6"/>
  <c r="J5"/>
  <c r="J4"/>
  <c r="K5" i="1"/>
  <c r="H5" s="1"/>
  <c r="K6"/>
  <c r="H6" s="1"/>
  <c r="K7"/>
  <c r="H7" s="1"/>
  <c r="K8"/>
  <c r="H8" s="1"/>
  <c r="K9"/>
  <c r="H9" s="1"/>
  <c r="K10"/>
  <c r="H10" s="1"/>
  <c r="K11"/>
  <c r="H11" s="1"/>
  <c r="K12"/>
  <c r="H12" s="1"/>
  <c r="K13"/>
  <c r="H13" s="1"/>
  <c r="K4"/>
  <c r="H4" s="1"/>
  <c r="J5"/>
  <c r="J6"/>
  <c r="J7"/>
  <c r="J8"/>
  <c r="J9"/>
  <c r="J10"/>
  <c r="J11"/>
  <c r="J12"/>
  <c r="J13"/>
  <c r="J4"/>
  <c r="I5"/>
  <c r="I6"/>
  <c r="I7"/>
  <c r="I8"/>
  <c r="I9"/>
  <c r="I10"/>
  <c r="I11"/>
  <c r="I12"/>
  <c r="I13"/>
  <c r="I4"/>
  <c r="P9" i="5" l="1"/>
  <c r="P7"/>
  <c r="P5"/>
  <c r="N11"/>
  <c r="P10"/>
  <c r="P8"/>
  <c r="P6"/>
  <c r="D9"/>
  <c r="D7"/>
  <c r="D5"/>
  <c r="D10"/>
  <c r="D8"/>
  <c r="D6"/>
  <c r="M4"/>
  <c r="M11"/>
  <c r="O11" l="1"/>
  <c r="P11"/>
  <c r="O4"/>
  <c r="P4"/>
  <c r="D11"/>
  <c r="D4"/>
</calcChain>
</file>

<file path=xl/comments1.xml><?xml version="1.0" encoding="utf-8"?>
<comments xmlns="http://schemas.openxmlformats.org/spreadsheetml/2006/main">
  <authors>
    <author>Author</author>
  </authors>
  <commentList>
    <comment ref="G3" authorId="0">
      <text>
        <r>
          <rPr>
            <b/>
            <sz val="10"/>
            <color indexed="81"/>
            <rFont val="Tahoma"/>
            <family val="2"/>
          </rPr>
          <t>Author:</t>
        </r>
        <r>
          <rPr>
            <sz val="10"/>
            <color indexed="81"/>
            <rFont val="Tahoma"/>
            <family val="2"/>
          </rPr>
          <t xml:space="preserve">
Book entry or bank entry whichever is earlier -in case of cheques are received.</t>
        </r>
      </text>
    </comment>
  </commentList>
</comments>
</file>

<file path=xl/sharedStrings.xml><?xml version="1.0" encoding="utf-8"?>
<sst xmlns="http://schemas.openxmlformats.org/spreadsheetml/2006/main" count="173" uniqueCount="88">
  <si>
    <t xml:space="preserve">Service Tax Working </t>
  </si>
  <si>
    <t>Invoice No</t>
  </si>
  <si>
    <t xml:space="preserve">Invoice Date </t>
  </si>
  <si>
    <t>Completion Date</t>
  </si>
  <si>
    <t>Receipt Date</t>
  </si>
  <si>
    <t>Party Name</t>
  </si>
  <si>
    <t xml:space="preserve">POT </t>
  </si>
  <si>
    <t>A</t>
  </si>
  <si>
    <t>B</t>
  </si>
  <si>
    <t>C</t>
  </si>
  <si>
    <t xml:space="preserve">Service Provider </t>
  </si>
  <si>
    <t>Advance Payment 
Yes / No</t>
  </si>
  <si>
    <t>DOI or DOR 
WEE</t>
  </si>
  <si>
    <t>Basic Amount</t>
  </si>
  <si>
    <t>Service Tax</t>
  </si>
  <si>
    <t>Invoice Issued Within 30 Days 
Yes / No</t>
  </si>
  <si>
    <t>Payment Date</t>
  </si>
  <si>
    <t>Advance Receipt
Yes / No</t>
  </si>
  <si>
    <t xml:space="preserve">14% Rate is effective From </t>
  </si>
  <si>
    <t>DOI</t>
  </si>
  <si>
    <t>DOR</t>
  </si>
  <si>
    <t xml:space="preserve">after </t>
  </si>
  <si>
    <t>after</t>
  </si>
  <si>
    <t>POT</t>
  </si>
  <si>
    <t>Rate</t>
  </si>
  <si>
    <t>WEE</t>
  </si>
  <si>
    <t>before</t>
  </si>
  <si>
    <t xml:space="preserve">DOC   </t>
  </si>
  <si>
    <t xml:space="preserve">Logic </t>
  </si>
  <si>
    <t xml:space="preserve">Rule 4 </t>
  </si>
  <si>
    <t>POT As per Rule 4</t>
  </si>
  <si>
    <t xml:space="preserve">Advance Receipt </t>
  </si>
  <si>
    <t>Invoice issued within 30 days</t>
  </si>
  <si>
    <t>POT As per Rule 3</t>
  </si>
  <si>
    <t>DOC - date of completion</t>
  </si>
  <si>
    <t>DOI - date of invoice</t>
  </si>
  <si>
    <t>DOR - date of receipt</t>
  </si>
  <si>
    <t>check any two dates - if two dates are after 1.6.15 - new rate if before - old</t>
  </si>
  <si>
    <t>POT will be WEE from that two dates but if one date is DOC then ignore it and other date will be POT</t>
  </si>
  <si>
    <t>Service Name</t>
  </si>
  <si>
    <t xml:space="preserve">Taxable Portion </t>
  </si>
  <si>
    <t xml:space="preserve">Finance leasing and Hirepurchase </t>
  </si>
  <si>
    <t>No.</t>
  </si>
  <si>
    <t>Room Charges with Food and Drink</t>
  </si>
  <si>
    <t xml:space="preserve">Abatement </t>
  </si>
  <si>
    <t>Valuation Rules</t>
  </si>
  <si>
    <t>Type</t>
  </si>
  <si>
    <t xml:space="preserve">Railway </t>
  </si>
  <si>
    <t>Airlines</t>
  </si>
  <si>
    <t>Renting of Hotels, Guest house, club</t>
  </si>
  <si>
    <t>Hotel, Restaurant, Clubs</t>
  </si>
  <si>
    <t>-</t>
  </si>
  <si>
    <t>Transport of 
1. Goods and 
2. Passengers</t>
  </si>
  <si>
    <t>Transport of 
1. Passengers for economy class</t>
  </si>
  <si>
    <t xml:space="preserve">     Other than economy class</t>
  </si>
  <si>
    <t xml:space="preserve">2. Transport of Goods </t>
  </si>
  <si>
    <t>1. Tranport of Passengers by Vessel</t>
  </si>
  <si>
    <t>2. Transport of goods by Vessel</t>
  </si>
  <si>
    <t>GTA - For Goods</t>
  </si>
  <si>
    <t xml:space="preserve">Radio taxi - For Passengers 
 Ola, Meru, Uber etc. </t>
  </si>
  <si>
    <t>1. Tranport of goods by road</t>
  </si>
  <si>
    <t>2. Tranport of Passengers by road</t>
  </si>
  <si>
    <t>Tour Operators - Make my trip, Yatraa</t>
  </si>
  <si>
    <t>Package Tour (Transport, accommodation, sighseeing)</t>
  </si>
  <si>
    <t>Only arranging accommodation or booking hotels i.e. commission agents</t>
  </si>
  <si>
    <t xml:space="preserve">Other Services </t>
  </si>
  <si>
    <t>Construction Industry</t>
  </si>
  <si>
    <t xml:space="preserve">Where entire consideration is received after completion certificate -It is sale </t>
  </si>
  <si>
    <t xml:space="preserve">Where advances received before completion </t>
  </si>
  <si>
    <t>1. carpet area 2000 sq feet or amount charged is less than 1 cr</t>
  </si>
  <si>
    <t>2. Other than above</t>
  </si>
  <si>
    <t>Only Restaurant Services (Indoor)</t>
  </si>
  <si>
    <t>Outdoor catering services</t>
  </si>
  <si>
    <t xml:space="preserve">1. Only service portion </t>
  </si>
  <si>
    <t>Notes</t>
  </si>
  <si>
    <t xml:space="preserve">2. Original Works - all new constructions, installation of PM or others etc. </t>
  </si>
  <si>
    <t>3. Repairs and maintenance of goods and immovable property</t>
  </si>
  <si>
    <r>
      <rPr>
        <b/>
        <sz val="10"/>
        <color theme="1"/>
        <rFont val="Calibri"/>
        <family val="2"/>
        <scheme val="minor"/>
      </rPr>
      <t>Works contract</t>
    </r>
    <r>
      <rPr>
        <sz val="10"/>
        <color theme="1"/>
        <rFont val="Calibri"/>
        <family val="2"/>
        <scheme val="minor"/>
      </rPr>
      <t xml:space="preserve"> - 1. There should be transfer of property in goods and 2. such goods is liable to VAT under the state law. 
It includes carrying out work of construction, erection, installation, reparing and maintenance, renovation, fitting out etc. movable + immovable property.
</t>
    </r>
    <r>
      <rPr>
        <b/>
        <sz val="10"/>
        <color theme="1"/>
        <rFont val="Calibri"/>
        <family val="2"/>
        <scheme val="minor"/>
      </rPr>
      <t>Valuation</t>
    </r>
    <r>
      <rPr>
        <sz val="10"/>
        <color theme="1"/>
        <rFont val="Calibri"/>
        <family val="2"/>
        <scheme val="minor"/>
      </rPr>
      <t xml:space="preserve"> - </t>
    </r>
    <r>
      <rPr>
        <b/>
        <sz val="10"/>
        <color theme="1"/>
        <rFont val="Calibri"/>
        <family val="2"/>
        <scheme val="minor"/>
      </rPr>
      <t>Regular Scheme</t>
    </r>
    <r>
      <rPr>
        <sz val="10"/>
        <color theme="1"/>
        <rFont val="Calibri"/>
        <family val="2"/>
        <scheme val="minor"/>
      </rPr>
      <t xml:space="preserve"> - Gross value excluding VAT - Value of goods as per VAT = Value of service.  
</t>
    </r>
    <r>
      <rPr>
        <b/>
        <sz val="10"/>
        <color theme="1"/>
        <rFont val="Calibri"/>
        <family val="2"/>
        <scheme val="minor"/>
      </rPr>
      <t>Standard Deduction</t>
    </r>
    <r>
      <rPr>
        <sz val="10"/>
        <color theme="1"/>
        <rFont val="Calibri"/>
        <family val="2"/>
        <scheme val="minor"/>
      </rPr>
      <t xml:space="preserve"> -Gross amount excluding VAT * 40% or 70%
Pure service contracts are not excluded. </t>
    </r>
  </si>
  <si>
    <t xml:space="preserve">RCM </t>
  </si>
  <si>
    <t>On Abated value - 100%
Non Abated value - 50%</t>
  </si>
  <si>
    <t>Amount Paid within 3 Month
Yes/No</t>
  </si>
  <si>
    <t>RCM- Service Receiver - Rule 7 overriding effect on Rule 3,4,8</t>
  </si>
  <si>
    <t>3 months after DOI</t>
  </si>
  <si>
    <r>
      <rPr>
        <b/>
        <sz val="10"/>
        <color theme="1"/>
        <rFont val="Calibri"/>
        <family val="2"/>
        <scheme val="minor"/>
      </rPr>
      <t xml:space="preserve">* RCM </t>
    </r>
    <r>
      <rPr>
        <sz val="10"/>
        <color theme="1"/>
        <rFont val="Calibri"/>
        <family val="2"/>
        <scheme val="minor"/>
      </rPr>
      <t xml:space="preserve">-50% RCM is applicable when receiver is company and provider is Ind, HUF, Firm.
</t>
    </r>
    <r>
      <rPr>
        <b/>
        <sz val="10"/>
        <color theme="1"/>
        <rFont val="Calibri"/>
        <family val="2"/>
        <scheme val="minor"/>
      </rPr>
      <t>POT -Provider</t>
    </r>
    <r>
      <rPr>
        <sz val="10"/>
        <color theme="1"/>
        <rFont val="Calibri"/>
        <family val="2"/>
        <scheme val="minor"/>
      </rPr>
      <t xml:space="preserve"> General Rule but Date of completion will be event the completion of which enable provider to raise invoice as per contract. (Rule 3)</t>
    </r>
    <r>
      <rPr>
        <b/>
        <sz val="10"/>
        <color theme="1"/>
        <rFont val="Calibri"/>
        <family val="2"/>
        <scheme val="minor"/>
      </rPr>
      <t xml:space="preserve">
POT -Receiver </t>
    </r>
    <r>
      <rPr>
        <sz val="10"/>
        <color theme="1"/>
        <rFont val="Calibri"/>
        <family val="2"/>
        <scheme val="minor"/>
      </rPr>
      <t>- Date of payment if payment is made within 3 months of invoice, if not made then date immediately follows three month from DOI.</t>
    </r>
  </si>
  <si>
    <t>Contractors - 
Works Contract (Not Construction)*</t>
  </si>
  <si>
    <t xml:space="preserve">Abatement - Valuation - RCM </t>
  </si>
  <si>
    <t xml:space="preserve">Finance Companies </t>
  </si>
  <si>
    <t>Shipping and Logistics Companies</t>
  </si>
</sst>
</file>

<file path=xl/styles.xml><?xml version="1.0" encoding="utf-8"?>
<styleSheet xmlns="http://schemas.openxmlformats.org/spreadsheetml/2006/main">
  <numFmts count="2">
    <numFmt numFmtId="164" formatCode="_-* #,##0.00_-;\-* #,##0.00_-;_-* &quot;-&quot;??_-;_-@_-"/>
    <numFmt numFmtId="165" formatCode="_-* #,##0_-;\-* #,##0_-;_-* &quot;-&quot;??_-;_-@_-"/>
  </numFmts>
  <fonts count="9">
    <font>
      <sz val="11"/>
      <color theme="1"/>
      <name val="Calibri"/>
      <family val="2"/>
      <scheme val="minor"/>
    </font>
    <font>
      <sz val="11"/>
      <color theme="1"/>
      <name val="Calibri"/>
      <family val="2"/>
      <scheme val="minor"/>
    </font>
    <font>
      <b/>
      <sz val="11"/>
      <color theme="1"/>
      <name val="Calibri"/>
      <family val="2"/>
      <scheme val="minor"/>
    </font>
    <font>
      <sz val="10"/>
      <color indexed="81"/>
      <name val="Tahoma"/>
      <family val="2"/>
    </font>
    <font>
      <b/>
      <sz val="10"/>
      <color indexed="81"/>
      <name val="Tahoma"/>
      <family val="2"/>
    </font>
    <font>
      <b/>
      <sz val="10"/>
      <color theme="1"/>
      <name val="Calibri"/>
      <family val="2"/>
      <scheme val="minor"/>
    </font>
    <font>
      <sz val="10"/>
      <color theme="1"/>
      <name val="Calibri"/>
      <family val="2"/>
      <scheme val="minor"/>
    </font>
    <font>
      <sz val="9"/>
      <color theme="1"/>
      <name val="Calibri"/>
      <family val="2"/>
      <scheme val="minor"/>
    </font>
    <font>
      <b/>
      <sz val="10"/>
      <color theme="0"/>
      <name val="Calibri"/>
      <family val="2"/>
      <scheme val="minor"/>
    </font>
  </fonts>
  <fills count="3">
    <fill>
      <patternFill patternType="none"/>
    </fill>
    <fill>
      <patternFill patternType="gray125"/>
    </fill>
    <fill>
      <patternFill patternType="solid">
        <fgColor theme="3"/>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0" fillId="0" borderId="0" xfId="0" applyAlignment="1">
      <alignment vertical="center"/>
    </xf>
    <xf numFmtId="0" fontId="2" fillId="0" borderId="0" xfId="0" applyFont="1" applyAlignment="1">
      <alignment vertical="center"/>
    </xf>
    <xf numFmtId="0" fontId="0" fillId="0" borderId="0" xfId="0"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xf>
    <xf numFmtId="165" fontId="2" fillId="0" borderId="0" xfId="1" applyNumberFormat="1" applyFont="1" applyAlignment="1">
      <alignment vertical="center"/>
    </xf>
    <xf numFmtId="165" fontId="0" fillId="0" borderId="0" xfId="1" applyNumberFormat="1" applyFont="1" applyAlignment="1">
      <alignment vertical="center"/>
    </xf>
    <xf numFmtId="0" fontId="2" fillId="0" borderId="0" xfId="0" applyFont="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xf>
    <xf numFmtId="165" fontId="0" fillId="0" borderId="0" xfId="1" applyNumberFormat="1" applyFont="1" applyBorder="1"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65" fontId="2" fillId="0" borderId="2" xfId="1" applyNumberFormat="1" applyFont="1" applyBorder="1" applyAlignment="1">
      <alignment horizontal="center" vertical="center" wrapText="1"/>
    </xf>
    <xf numFmtId="0" fontId="2" fillId="0" borderId="3" xfId="0" applyFont="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vertical="center"/>
    </xf>
    <xf numFmtId="165" fontId="0" fillId="0" borderId="7" xfId="1" applyNumberFormat="1" applyFont="1" applyBorder="1" applyAlignment="1">
      <alignment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165" fontId="2" fillId="0" borderId="10" xfId="1" applyNumberFormat="1" applyFont="1" applyBorder="1" applyAlignment="1">
      <alignment horizontal="center" vertical="center" wrapText="1"/>
    </xf>
    <xf numFmtId="0" fontId="2" fillId="0" borderId="11" xfId="0" applyFont="1" applyBorder="1" applyAlignment="1">
      <alignment horizontal="center" vertical="center" wrapText="1"/>
    </xf>
    <xf numFmtId="14" fontId="0" fillId="0" borderId="5" xfId="0" applyNumberFormat="1" applyBorder="1" applyAlignment="1">
      <alignment horizontal="center" vertical="center"/>
    </xf>
    <xf numFmtId="0" fontId="0" fillId="0" borderId="7" xfId="0" applyBorder="1" applyAlignment="1">
      <alignment horizontal="center" vertical="center"/>
    </xf>
    <xf numFmtId="14" fontId="0" fillId="0" borderId="0" xfId="0" applyNumberForma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vertical="center"/>
    </xf>
    <xf numFmtId="165" fontId="0" fillId="0" borderId="2" xfId="1" applyNumberFormat="1" applyFont="1" applyBorder="1" applyAlignment="1">
      <alignment vertical="center"/>
    </xf>
    <xf numFmtId="14" fontId="0" fillId="0" borderId="2" xfId="0" applyNumberFormat="1" applyBorder="1" applyAlignment="1">
      <alignment horizontal="center" vertical="center"/>
    </xf>
    <xf numFmtId="0" fontId="0" fillId="0" borderId="2" xfId="0" applyBorder="1" applyAlignment="1">
      <alignment horizontal="center" vertical="center"/>
    </xf>
    <xf numFmtId="14" fontId="0" fillId="0" borderId="3" xfId="0" applyNumberFormat="1" applyBorder="1" applyAlignment="1">
      <alignment horizontal="center" vertical="center"/>
    </xf>
    <xf numFmtId="14" fontId="0" fillId="0" borderId="7" xfId="0" applyNumberFormat="1" applyBorder="1" applyAlignment="1">
      <alignment horizontal="center" vertical="center"/>
    </xf>
    <xf numFmtId="14" fontId="0" fillId="0" borderId="8" xfId="0" applyNumberFormat="1" applyBorder="1" applyAlignment="1">
      <alignment horizontal="center" vertical="center"/>
    </xf>
    <xf numFmtId="0" fontId="2" fillId="0" borderId="0" xfId="0" applyFont="1" applyAlignment="1">
      <alignment horizontal="left" vertical="center"/>
    </xf>
    <xf numFmtId="14" fontId="0" fillId="0" borderId="0" xfId="0" applyNumberFormat="1" applyFont="1" applyBorder="1" applyAlignment="1">
      <alignment horizontal="center" vertical="center"/>
    </xf>
    <xf numFmtId="165" fontId="1" fillId="0" borderId="0" xfId="1" applyNumberFormat="1" applyFont="1" applyAlignment="1">
      <alignment vertical="center"/>
    </xf>
    <xf numFmtId="165" fontId="1" fillId="0" borderId="0" xfId="1" applyNumberFormat="1" applyFont="1" applyAlignment="1">
      <alignment horizontal="center" vertical="center"/>
    </xf>
    <xf numFmtId="1" fontId="0" fillId="0" borderId="0" xfId="0" applyNumberFormat="1" applyBorder="1" applyAlignment="1">
      <alignment horizontal="center" vertical="center"/>
    </xf>
    <xf numFmtId="1" fontId="0" fillId="0" borderId="7" xfId="0" applyNumberFormat="1" applyBorder="1" applyAlignment="1">
      <alignment horizontal="center" vertical="center"/>
    </xf>
    <xf numFmtId="0" fontId="2" fillId="0" borderId="0" xfId="0" applyFont="1" applyBorder="1" applyAlignment="1">
      <alignment vertical="center"/>
    </xf>
    <xf numFmtId="165" fontId="2" fillId="0" borderId="0" xfId="1" applyNumberFormat="1" applyFont="1" applyBorder="1" applyAlignment="1">
      <alignment vertical="center"/>
    </xf>
    <xf numFmtId="1" fontId="0" fillId="0" borderId="0" xfId="0" applyNumberFormat="1" applyBorder="1" applyAlignment="1">
      <alignment vertical="center"/>
    </xf>
    <xf numFmtId="10" fontId="0" fillId="0" borderId="0" xfId="2" applyNumberFormat="1" applyFont="1" applyBorder="1" applyAlignment="1">
      <alignment vertical="center"/>
    </xf>
    <xf numFmtId="10" fontId="0" fillId="0" borderId="0" xfId="0" applyNumberFormat="1" applyBorder="1" applyAlignment="1">
      <alignment vertical="center"/>
    </xf>
    <xf numFmtId="165" fontId="1" fillId="0" borderId="0" xfId="1" applyNumberFormat="1" applyFont="1" applyBorder="1" applyAlignment="1">
      <alignment vertical="center"/>
    </xf>
    <xf numFmtId="0" fontId="2" fillId="0" borderId="0" xfId="0" applyFont="1" applyBorder="1" applyAlignment="1">
      <alignment horizontal="left" vertical="center"/>
    </xf>
    <xf numFmtId="165" fontId="1" fillId="0" borderId="0" xfId="1" applyNumberFormat="1" applyFont="1" applyBorder="1" applyAlignment="1">
      <alignment horizontal="center" vertical="center"/>
    </xf>
    <xf numFmtId="14" fontId="2" fillId="0" borderId="0" xfId="0" applyNumberFormat="1"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wrapText="1"/>
    </xf>
    <xf numFmtId="1" fontId="0" fillId="0" borderId="7" xfId="0" applyNumberFormat="1" applyBorder="1" applyAlignment="1">
      <alignment vertical="center"/>
    </xf>
    <xf numFmtId="10" fontId="0" fillId="0" borderId="7" xfId="0" applyNumberFormat="1" applyBorder="1" applyAlignment="1">
      <alignment vertical="center"/>
    </xf>
    <xf numFmtId="0" fontId="6" fillId="0" borderId="0" xfId="0" applyFont="1" applyAlignment="1">
      <alignment vertical="center" wrapText="1"/>
    </xf>
    <xf numFmtId="0" fontId="6" fillId="0" borderId="0" xfId="0" applyFont="1" applyAlignment="1">
      <alignment horizontal="center" vertical="center" wrapText="1"/>
    </xf>
    <xf numFmtId="9" fontId="6" fillId="0" borderId="0" xfId="0" applyNumberFormat="1" applyFont="1" applyBorder="1" applyAlignment="1">
      <alignment vertical="center" wrapText="1"/>
    </xf>
    <xf numFmtId="0" fontId="6" fillId="0" borderId="5" xfId="0" applyFont="1" applyBorder="1" applyAlignment="1">
      <alignment horizontal="center" vertical="center" wrapText="1"/>
    </xf>
    <xf numFmtId="9" fontId="6" fillId="0" borderId="7" xfId="0" applyNumberFormat="1" applyFont="1" applyBorder="1" applyAlignment="1">
      <alignment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Border="1" applyAlignment="1">
      <alignment vertical="center" wrapText="1"/>
    </xf>
    <xf numFmtId="0" fontId="6" fillId="0" borderId="7" xfId="0" applyFont="1" applyBorder="1" applyAlignment="1">
      <alignment vertical="center" wrapText="1"/>
    </xf>
    <xf numFmtId="14" fontId="0" fillId="0" borderId="5" xfId="0" applyNumberFormat="1" applyBorder="1" applyAlignment="1">
      <alignment vertical="center"/>
    </xf>
    <xf numFmtId="0" fontId="6" fillId="0" borderId="0" xfId="0" applyFont="1" applyBorder="1" applyAlignment="1">
      <alignment vertical="center" wrapText="1"/>
    </xf>
    <xf numFmtId="0" fontId="6" fillId="0" borderId="2"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8" fillId="2" borderId="9"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6" fillId="0" borderId="1" xfId="0" applyFont="1" applyBorder="1" applyAlignment="1">
      <alignment horizontal="center" vertical="center" wrapText="1"/>
    </xf>
    <xf numFmtId="9" fontId="6" fillId="0" borderId="2" xfId="0" applyNumberFormat="1" applyFont="1" applyBorder="1" applyAlignment="1">
      <alignment vertical="center" wrapText="1"/>
    </xf>
    <xf numFmtId="0" fontId="6" fillId="0" borderId="3" xfId="0" applyFont="1" applyBorder="1" applyAlignment="1">
      <alignment horizontal="center" vertical="center" wrapText="1"/>
    </xf>
    <xf numFmtId="0" fontId="5" fillId="0" borderId="0" xfId="0" applyFont="1" applyAlignment="1">
      <alignment horizontal="left" vertical="center"/>
    </xf>
    <xf numFmtId="0" fontId="6" fillId="0" borderId="4" xfId="0" applyFont="1" applyBorder="1" applyAlignment="1">
      <alignment horizontal="center" vertical="center" wrapText="1"/>
    </xf>
    <xf numFmtId="0" fontId="6" fillId="0" borderId="0" xfId="0" applyFont="1" applyBorder="1" applyAlignment="1">
      <alignment horizontal="left" vertical="center" wrapText="1"/>
    </xf>
    <xf numFmtId="0" fontId="6" fillId="0" borderId="7" xfId="0" applyFont="1" applyBorder="1" applyAlignment="1">
      <alignment horizontal="left" vertical="center" wrapText="1"/>
    </xf>
    <xf numFmtId="0" fontId="6" fillId="0" borderId="6" xfId="0" applyFont="1" applyBorder="1" applyAlignment="1">
      <alignment horizontal="center" vertical="center" wrapText="1"/>
    </xf>
    <xf numFmtId="9" fontId="6" fillId="0" borderId="0" xfId="0" applyNumberFormat="1" applyFont="1" applyBorder="1" applyAlignment="1">
      <alignment horizontal="right"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0"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9" fontId="6" fillId="0" borderId="4"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9" fontId="6" fillId="0" borderId="4" xfId="0" applyNumberFormat="1" applyFont="1" applyBorder="1" applyAlignment="1">
      <alignment horizontal="center" vertical="center" wrapText="1"/>
    </xf>
    <xf numFmtId="0" fontId="5" fillId="0" borderId="2" xfId="0" applyFont="1" applyBorder="1" applyAlignment="1">
      <alignment vertical="center" wrapText="1"/>
    </xf>
    <xf numFmtId="0" fontId="5" fillId="0" borderId="0" xfId="0" applyFont="1" applyBorder="1" applyAlignment="1">
      <alignment horizontal="left"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7" xfId="0" applyFont="1" applyBorder="1" applyAlignment="1">
      <alignment horizontal="left" vertical="center" wrapText="1"/>
    </xf>
    <xf numFmtId="0" fontId="6" fillId="0" borderId="9" xfId="0" applyFont="1" applyBorder="1" applyAlignment="1">
      <alignment horizontal="center" vertical="center" wrapText="1"/>
    </xf>
    <xf numFmtId="0" fontId="5" fillId="0" borderId="10" xfId="0" applyFont="1" applyBorder="1" applyAlignment="1">
      <alignment vertical="center" wrapText="1"/>
    </xf>
    <xf numFmtId="0" fontId="6" fillId="0" borderId="10" xfId="0" applyFont="1" applyBorder="1" applyAlignment="1">
      <alignment vertical="center" wrapText="1"/>
    </xf>
    <xf numFmtId="9" fontId="6" fillId="0" borderId="10" xfId="0" applyNumberFormat="1" applyFont="1" applyBorder="1" applyAlignment="1">
      <alignment vertical="center" wrapText="1"/>
    </xf>
    <xf numFmtId="0" fontId="6" fillId="0" borderId="11" xfId="0" applyFont="1" applyBorder="1" applyAlignment="1">
      <alignment horizontal="center"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7" xfId="0" applyFont="1" applyBorder="1" applyAlignment="1">
      <alignment vertical="center" wrapText="1"/>
    </xf>
    <xf numFmtId="0" fontId="7" fillId="0" borderId="6" xfId="0" applyFont="1" applyBorder="1" applyAlignment="1">
      <alignment horizontal="center" vertical="center" wrapText="1"/>
    </xf>
    <xf numFmtId="9" fontId="6" fillId="0" borderId="6"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L13"/>
  <sheetViews>
    <sheetView workbookViewId="0">
      <selection activeCell="I9" sqref="I9"/>
    </sheetView>
  </sheetViews>
  <sheetFormatPr defaultRowHeight="20.100000000000001" customHeight="1"/>
  <cols>
    <col min="1" max="1" width="12.42578125" style="1" customWidth="1"/>
    <col min="2" max="2" width="18.28515625" style="1" customWidth="1"/>
    <col min="3" max="4" width="14.42578125" style="7" customWidth="1"/>
    <col min="5" max="5" width="14.42578125" style="5" customWidth="1"/>
    <col min="6" max="6" width="14" style="5" customWidth="1"/>
    <col min="7" max="7" width="13.85546875" style="5" customWidth="1"/>
    <col min="8" max="8" width="13.7109375" style="5" customWidth="1"/>
    <col min="9" max="9" width="15.7109375" style="5" customWidth="1"/>
    <col min="10" max="10" width="14.140625" style="5" customWidth="1"/>
    <col min="11" max="11" width="13.85546875" style="5" customWidth="1"/>
    <col min="12" max="16384" width="9.140625" style="1"/>
  </cols>
  <sheetData>
    <row r="1" spans="1:12" ht="20.100000000000001" customHeight="1">
      <c r="A1" s="2" t="s">
        <v>0</v>
      </c>
      <c r="B1" s="2"/>
      <c r="C1" s="6"/>
      <c r="D1" s="6"/>
    </row>
    <row r="2" spans="1:12" ht="20.100000000000001" customHeight="1">
      <c r="A2" s="2" t="s">
        <v>10</v>
      </c>
    </row>
    <row r="3" spans="1:12" s="3" customFormat="1" ht="54" customHeight="1">
      <c r="A3" s="20" t="s">
        <v>1</v>
      </c>
      <c r="B3" s="21" t="s">
        <v>5</v>
      </c>
      <c r="C3" s="22" t="s">
        <v>13</v>
      </c>
      <c r="D3" s="22" t="s">
        <v>14</v>
      </c>
      <c r="E3" s="21" t="s">
        <v>3</v>
      </c>
      <c r="F3" s="21" t="s">
        <v>2</v>
      </c>
      <c r="G3" s="21" t="s">
        <v>4</v>
      </c>
      <c r="H3" s="21" t="s">
        <v>6</v>
      </c>
      <c r="I3" s="21" t="s">
        <v>15</v>
      </c>
      <c r="J3" s="21" t="s">
        <v>17</v>
      </c>
      <c r="K3" s="23" t="s">
        <v>12</v>
      </c>
      <c r="L3" s="4"/>
    </row>
    <row r="4" spans="1:12" ht="20.100000000000001" customHeight="1">
      <c r="A4" s="27">
        <v>1</v>
      </c>
      <c r="B4" s="28" t="s">
        <v>7</v>
      </c>
      <c r="C4" s="29">
        <v>375000</v>
      </c>
      <c r="D4" s="29"/>
      <c r="E4" s="30">
        <v>41030</v>
      </c>
      <c r="F4" s="30">
        <v>41049</v>
      </c>
      <c r="G4" s="30">
        <v>41054</v>
      </c>
      <c r="H4" s="30">
        <f t="shared" ref="H4:H13" si="0">IF(K4="","",IF(J4="yes",G4,IF(I4="yes",K4,E4)))</f>
        <v>41049</v>
      </c>
      <c r="I4" s="31" t="str">
        <f>IF(F4="","",IF(F4-E4&gt;30,"No","Yes"))</f>
        <v>Yes</v>
      </c>
      <c r="J4" s="31" t="str">
        <f>IF(G4="","",IF(G4&lt;E4,"Yes","No"))</f>
        <v>No</v>
      </c>
      <c r="K4" s="32">
        <f>IF(G4="","",IF(G4&lt;F4,G4,F4))</f>
        <v>41049</v>
      </c>
    </row>
    <row r="5" spans="1:12" ht="20.100000000000001" customHeight="1">
      <c r="A5" s="16">
        <v>2</v>
      </c>
      <c r="B5" s="10" t="s">
        <v>8</v>
      </c>
      <c r="C5" s="11">
        <v>400000</v>
      </c>
      <c r="D5" s="11"/>
      <c r="E5" s="26">
        <v>41030</v>
      </c>
      <c r="F5" s="26">
        <v>41054</v>
      </c>
      <c r="G5" s="26">
        <v>41047</v>
      </c>
      <c r="H5" s="26">
        <f t="shared" si="0"/>
        <v>41047</v>
      </c>
      <c r="I5" s="9" t="str">
        <f t="shared" ref="I5:I13" si="1">IF(F5="","",IF(F5-E5&gt;30,"No","Yes"))</f>
        <v>Yes</v>
      </c>
      <c r="J5" s="9" t="str">
        <f t="shared" ref="J5:J13" si="2">IF(G5="","",IF(G5&lt;E5,"Yes","No"))</f>
        <v>No</v>
      </c>
      <c r="K5" s="24">
        <f t="shared" ref="K5:K13" si="3">IF(G5="","",IF(G5&lt;F5,G5,F5))</f>
        <v>41047</v>
      </c>
    </row>
    <row r="6" spans="1:12" ht="20.100000000000001" customHeight="1">
      <c r="A6" s="16">
        <v>3</v>
      </c>
      <c r="B6" s="10" t="s">
        <v>9</v>
      </c>
      <c r="C6" s="11">
        <v>425000</v>
      </c>
      <c r="D6" s="11"/>
      <c r="E6" s="26">
        <v>41030</v>
      </c>
      <c r="F6" s="26">
        <v>42178</v>
      </c>
      <c r="G6" s="26">
        <v>41039</v>
      </c>
      <c r="H6" s="26">
        <f t="shared" si="0"/>
        <v>41030</v>
      </c>
      <c r="I6" s="9" t="str">
        <f t="shared" si="1"/>
        <v>No</v>
      </c>
      <c r="J6" s="9" t="str">
        <f t="shared" si="2"/>
        <v>No</v>
      </c>
      <c r="K6" s="24">
        <f t="shared" si="3"/>
        <v>41039</v>
      </c>
    </row>
    <row r="7" spans="1:12" ht="20.100000000000001" customHeight="1">
      <c r="A7" s="16">
        <v>4</v>
      </c>
      <c r="B7" s="10" t="s">
        <v>7</v>
      </c>
      <c r="C7" s="11">
        <v>450000</v>
      </c>
      <c r="D7" s="11"/>
      <c r="E7" s="26">
        <v>41030</v>
      </c>
      <c r="F7" s="26">
        <v>41044</v>
      </c>
      <c r="G7" s="26">
        <v>41024</v>
      </c>
      <c r="H7" s="26">
        <f t="shared" si="0"/>
        <v>41024</v>
      </c>
      <c r="I7" s="9" t="str">
        <f t="shared" si="1"/>
        <v>Yes</v>
      </c>
      <c r="J7" s="9" t="str">
        <f t="shared" si="2"/>
        <v>Yes</v>
      </c>
      <c r="K7" s="24">
        <f t="shared" si="3"/>
        <v>41024</v>
      </c>
    </row>
    <row r="8" spans="1:12" ht="20.100000000000001" customHeight="1">
      <c r="A8" s="16">
        <v>5</v>
      </c>
      <c r="B8" s="10" t="s">
        <v>8</v>
      </c>
      <c r="C8" s="11">
        <v>475000</v>
      </c>
      <c r="D8" s="11"/>
      <c r="E8" s="9"/>
      <c r="F8" s="9"/>
      <c r="G8" s="9"/>
      <c r="H8" s="26" t="str">
        <f t="shared" si="0"/>
        <v/>
      </c>
      <c r="I8" s="9" t="str">
        <f t="shared" si="1"/>
        <v/>
      </c>
      <c r="J8" s="9" t="str">
        <f t="shared" si="2"/>
        <v/>
      </c>
      <c r="K8" s="24" t="str">
        <f t="shared" si="3"/>
        <v/>
      </c>
    </row>
    <row r="9" spans="1:12" ht="20.100000000000001" customHeight="1">
      <c r="A9" s="16">
        <v>6</v>
      </c>
      <c r="B9" s="10" t="s">
        <v>9</v>
      </c>
      <c r="C9" s="11">
        <v>500000</v>
      </c>
      <c r="D9" s="11"/>
      <c r="E9" s="9"/>
      <c r="F9" s="9"/>
      <c r="G9" s="9"/>
      <c r="H9" s="26" t="str">
        <f t="shared" si="0"/>
        <v/>
      </c>
      <c r="I9" s="9" t="str">
        <f t="shared" si="1"/>
        <v/>
      </c>
      <c r="J9" s="9" t="str">
        <f t="shared" si="2"/>
        <v/>
      </c>
      <c r="K9" s="24" t="str">
        <f t="shared" si="3"/>
        <v/>
      </c>
    </row>
    <row r="10" spans="1:12" ht="20.100000000000001" customHeight="1">
      <c r="A10" s="16">
        <v>7</v>
      </c>
      <c r="B10" s="10" t="s">
        <v>7</v>
      </c>
      <c r="C10" s="11">
        <v>525000</v>
      </c>
      <c r="D10" s="11"/>
      <c r="E10" s="9"/>
      <c r="F10" s="9"/>
      <c r="G10" s="9"/>
      <c r="H10" s="26" t="str">
        <f t="shared" si="0"/>
        <v/>
      </c>
      <c r="I10" s="9" t="str">
        <f t="shared" si="1"/>
        <v/>
      </c>
      <c r="J10" s="9" t="str">
        <f t="shared" si="2"/>
        <v/>
      </c>
      <c r="K10" s="24" t="str">
        <f t="shared" si="3"/>
        <v/>
      </c>
    </row>
    <row r="11" spans="1:12" ht="20.100000000000001" customHeight="1">
      <c r="A11" s="16">
        <v>8</v>
      </c>
      <c r="B11" s="10" t="s">
        <v>8</v>
      </c>
      <c r="C11" s="11">
        <v>550000</v>
      </c>
      <c r="D11" s="11"/>
      <c r="E11" s="9"/>
      <c r="F11" s="9"/>
      <c r="G11" s="9"/>
      <c r="H11" s="26" t="str">
        <f t="shared" si="0"/>
        <v/>
      </c>
      <c r="I11" s="9" t="str">
        <f t="shared" si="1"/>
        <v/>
      </c>
      <c r="J11" s="9" t="str">
        <f t="shared" si="2"/>
        <v/>
      </c>
      <c r="K11" s="24" t="str">
        <f t="shared" si="3"/>
        <v/>
      </c>
    </row>
    <row r="12" spans="1:12" ht="20.100000000000001" customHeight="1">
      <c r="A12" s="16">
        <v>9</v>
      </c>
      <c r="B12" s="10" t="s">
        <v>9</v>
      </c>
      <c r="C12" s="11">
        <v>575000</v>
      </c>
      <c r="D12" s="11"/>
      <c r="E12" s="9"/>
      <c r="F12" s="9"/>
      <c r="G12" s="9"/>
      <c r="H12" s="26" t="str">
        <f t="shared" si="0"/>
        <v/>
      </c>
      <c r="I12" s="9" t="str">
        <f t="shared" si="1"/>
        <v/>
      </c>
      <c r="J12" s="9" t="str">
        <f t="shared" si="2"/>
        <v/>
      </c>
      <c r="K12" s="24" t="str">
        <f t="shared" si="3"/>
        <v/>
      </c>
    </row>
    <row r="13" spans="1:12" ht="20.100000000000001" customHeight="1">
      <c r="A13" s="17">
        <v>10</v>
      </c>
      <c r="B13" s="18" t="s">
        <v>7</v>
      </c>
      <c r="C13" s="19">
        <v>600000</v>
      </c>
      <c r="D13" s="19"/>
      <c r="E13" s="25"/>
      <c r="F13" s="25"/>
      <c r="G13" s="25"/>
      <c r="H13" s="33" t="str">
        <f t="shared" si="0"/>
        <v/>
      </c>
      <c r="I13" s="25" t="str">
        <f t="shared" si="1"/>
        <v/>
      </c>
      <c r="J13" s="25" t="str">
        <f t="shared" si="2"/>
        <v/>
      </c>
      <c r="K13" s="34" t="str">
        <f t="shared" si="3"/>
        <v/>
      </c>
    </row>
  </sheetData>
  <autoFilter ref="A3:K13">
    <filterColumn colId="3"/>
    <filterColumn colId="4"/>
  </autoFilter>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dimension ref="A1:K13"/>
  <sheetViews>
    <sheetView workbookViewId="0">
      <selection activeCell="C15" sqref="C15"/>
    </sheetView>
  </sheetViews>
  <sheetFormatPr defaultRowHeight="20.100000000000001" customHeight="1"/>
  <cols>
    <col min="1" max="1" width="12.42578125" style="1" customWidth="1"/>
    <col min="2" max="2" width="18.28515625" style="1" customWidth="1"/>
    <col min="3" max="4" width="14.42578125" style="7" customWidth="1"/>
    <col min="5" max="5" width="14.42578125" style="5" customWidth="1"/>
    <col min="6" max="6" width="14" style="5" customWidth="1"/>
    <col min="7" max="7" width="13.85546875" style="5" customWidth="1"/>
    <col min="8" max="8" width="13.7109375" style="5" customWidth="1"/>
    <col min="9" max="9" width="15.7109375" style="5" customWidth="1"/>
    <col min="10" max="10" width="14.140625" style="5" customWidth="1"/>
    <col min="11" max="11" width="10.7109375" style="1" bestFit="1" customWidth="1"/>
    <col min="12" max="16384" width="9.140625" style="1"/>
  </cols>
  <sheetData>
    <row r="1" spans="1:11" ht="20.100000000000001" customHeight="1">
      <c r="A1" s="2" t="s">
        <v>0</v>
      </c>
      <c r="B1" s="2"/>
      <c r="C1" s="6"/>
      <c r="D1" s="6"/>
    </row>
    <row r="2" spans="1:11" ht="20.100000000000001" customHeight="1">
      <c r="A2" s="2" t="s">
        <v>81</v>
      </c>
    </row>
    <row r="3" spans="1:11" s="3" customFormat="1" ht="54" customHeight="1">
      <c r="A3" s="20" t="s">
        <v>1</v>
      </c>
      <c r="B3" s="21" t="s">
        <v>5</v>
      </c>
      <c r="C3" s="22" t="s">
        <v>13</v>
      </c>
      <c r="D3" s="22" t="s">
        <v>14</v>
      </c>
      <c r="E3" s="21" t="s">
        <v>3</v>
      </c>
      <c r="F3" s="21" t="s">
        <v>2</v>
      </c>
      <c r="G3" s="21" t="s">
        <v>16</v>
      </c>
      <c r="H3" s="21" t="s">
        <v>6</v>
      </c>
      <c r="I3" s="21" t="s">
        <v>80</v>
      </c>
      <c r="J3" s="21" t="s">
        <v>11</v>
      </c>
      <c r="K3" s="23" t="s">
        <v>82</v>
      </c>
    </row>
    <row r="4" spans="1:11" ht="20.100000000000001" customHeight="1">
      <c r="A4" s="16">
        <v>1</v>
      </c>
      <c r="B4" s="10" t="s">
        <v>7</v>
      </c>
      <c r="C4" s="11">
        <v>375000</v>
      </c>
      <c r="D4" s="11"/>
      <c r="E4" s="26">
        <v>41039</v>
      </c>
      <c r="F4" s="26">
        <v>41049</v>
      </c>
      <c r="G4" s="26">
        <v>41024</v>
      </c>
      <c r="H4" s="26">
        <f>IF(J4="","",IF(J4="Yes",G4,IF(I4="Yes",G4,K4)))</f>
        <v>41024</v>
      </c>
      <c r="I4" s="9" t="str">
        <f>IF(F4="","",IF(G4-F4&gt;90,"No","Yes"))</f>
        <v>Yes</v>
      </c>
      <c r="J4" s="9" t="str">
        <f>IF(G4="","",IF(G4&lt;E4,"Yes","No"))</f>
        <v>Yes</v>
      </c>
      <c r="K4" s="63">
        <f>IF(F4="","",F4+90)</f>
        <v>41139</v>
      </c>
    </row>
    <row r="5" spans="1:11" ht="20.100000000000001" customHeight="1">
      <c r="A5" s="16">
        <v>2</v>
      </c>
      <c r="B5" s="10" t="s">
        <v>8</v>
      </c>
      <c r="C5" s="11">
        <v>400000</v>
      </c>
      <c r="D5" s="11"/>
      <c r="E5" s="26">
        <v>41039</v>
      </c>
      <c r="F5" s="26">
        <v>41049</v>
      </c>
      <c r="G5" s="26">
        <v>41131</v>
      </c>
      <c r="H5" s="26">
        <f t="shared" ref="H5:H13" si="0">IF(J5="","",IF(J5="Yes",G5,IF(I5="Yes",G5,K5)))</f>
        <v>41131</v>
      </c>
      <c r="I5" s="9" t="str">
        <f t="shared" ref="I5:I13" si="1">IF(F5="","",IF(G5-F5&gt;90,"No","Yes"))</f>
        <v>Yes</v>
      </c>
      <c r="J5" s="9" t="str">
        <f t="shared" ref="J5:J13" si="2">IF(G5="","",IF(G5&lt;E5,"Yes","No"))</f>
        <v>No</v>
      </c>
      <c r="K5" s="63">
        <f t="shared" ref="K5:K13" si="3">IF(F5="","",F5+90)</f>
        <v>41139</v>
      </c>
    </row>
    <row r="6" spans="1:11" ht="20.100000000000001" customHeight="1">
      <c r="A6" s="16">
        <v>3</v>
      </c>
      <c r="B6" s="10" t="s">
        <v>9</v>
      </c>
      <c r="C6" s="11">
        <v>425000</v>
      </c>
      <c r="D6" s="11"/>
      <c r="E6" s="26">
        <v>41039</v>
      </c>
      <c r="F6" s="26">
        <v>41049</v>
      </c>
      <c r="G6" s="26">
        <v>41374</v>
      </c>
      <c r="H6" s="26">
        <f t="shared" si="0"/>
        <v>41139</v>
      </c>
      <c r="I6" s="9" t="str">
        <f t="shared" si="1"/>
        <v>No</v>
      </c>
      <c r="J6" s="9" t="str">
        <f t="shared" si="2"/>
        <v>No</v>
      </c>
      <c r="K6" s="63">
        <f t="shared" si="3"/>
        <v>41139</v>
      </c>
    </row>
    <row r="7" spans="1:11" ht="20.100000000000001" customHeight="1">
      <c r="A7" s="16">
        <v>4</v>
      </c>
      <c r="B7" s="10" t="s">
        <v>7</v>
      </c>
      <c r="C7" s="11">
        <v>450000</v>
      </c>
      <c r="D7" s="11"/>
      <c r="E7" s="26">
        <v>41039</v>
      </c>
      <c r="F7" s="26">
        <v>41080</v>
      </c>
      <c r="G7" s="26">
        <v>41374</v>
      </c>
      <c r="H7" s="26">
        <f t="shared" si="0"/>
        <v>41170</v>
      </c>
      <c r="I7" s="9" t="str">
        <f t="shared" si="1"/>
        <v>No</v>
      </c>
      <c r="J7" s="9" t="str">
        <f t="shared" si="2"/>
        <v>No</v>
      </c>
      <c r="K7" s="63">
        <f t="shared" si="3"/>
        <v>41170</v>
      </c>
    </row>
    <row r="8" spans="1:11" ht="20.100000000000001" customHeight="1">
      <c r="A8" s="16">
        <v>5</v>
      </c>
      <c r="B8" s="10" t="s">
        <v>8</v>
      </c>
      <c r="C8" s="11">
        <v>475000</v>
      </c>
      <c r="D8" s="11"/>
      <c r="E8" s="9"/>
      <c r="F8" s="9"/>
      <c r="G8" s="9"/>
      <c r="H8" s="26" t="str">
        <f t="shared" si="0"/>
        <v/>
      </c>
      <c r="I8" s="9" t="str">
        <f t="shared" si="1"/>
        <v/>
      </c>
      <c r="J8" s="9" t="str">
        <f t="shared" si="2"/>
        <v/>
      </c>
      <c r="K8" s="63" t="str">
        <f t="shared" si="3"/>
        <v/>
      </c>
    </row>
    <row r="9" spans="1:11" ht="20.100000000000001" customHeight="1">
      <c r="A9" s="16">
        <v>6</v>
      </c>
      <c r="B9" s="10" t="s">
        <v>9</v>
      </c>
      <c r="C9" s="11">
        <v>500000</v>
      </c>
      <c r="D9" s="11"/>
      <c r="E9" s="9"/>
      <c r="F9" s="9"/>
      <c r="G9" s="9"/>
      <c r="H9" s="26" t="str">
        <f t="shared" si="0"/>
        <v/>
      </c>
      <c r="I9" s="9" t="str">
        <f t="shared" si="1"/>
        <v/>
      </c>
      <c r="J9" s="9" t="str">
        <f t="shared" si="2"/>
        <v/>
      </c>
      <c r="K9" s="63" t="str">
        <f t="shared" si="3"/>
        <v/>
      </c>
    </row>
    <row r="10" spans="1:11" ht="20.100000000000001" customHeight="1">
      <c r="A10" s="16">
        <v>7</v>
      </c>
      <c r="B10" s="10" t="s">
        <v>7</v>
      </c>
      <c r="C10" s="11">
        <v>525000</v>
      </c>
      <c r="D10" s="11"/>
      <c r="E10" s="9"/>
      <c r="F10" s="9"/>
      <c r="G10" s="9"/>
      <c r="H10" s="26" t="str">
        <f t="shared" si="0"/>
        <v/>
      </c>
      <c r="I10" s="9" t="str">
        <f t="shared" si="1"/>
        <v/>
      </c>
      <c r="J10" s="9" t="str">
        <f t="shared" si="2"/>
        <v/>
      </c>
      <c r="K10" s="63" t="str">
        <f t="shared" si="3"/>
        <v/>
      </c>
    </row>
    <row r="11" spans="1:11" ht="20.100000000000001" customHeight="1">
      <c r="A11" s="16">
        <v>8</v>
      </c>
      <c r="B11" s="10" t="s">
        <v>8</v>
      </c>
      <c r="C11" s="11">
        <v>550000</v>
      </c>
      <c r="D11" s="11"/>
      <c r="E11" s="9"/>
      <c r="F11" s="9"/>
      <c r="G11" s="9"/>
      <c r="H11" s="26" t="str">
        <f t="shared" si="0"/>
        <v/>
      </c>
      <c r="I11" s="9" t="str">
        <f t="shared" si="1"/>
        <v/>
      </c>
      <c r="J11" s="9" t="str">
        <f t="shared" si="2"/>
        <v/>
      </c>
      <c r="K11" s="63" t="str">
        <f t="shared" si="3"/>
        <v/>
      </c>
    </row>
    <row r="12" spans="1:11" ht="20.100000000000001" customHeight="1">
      <c r="A12" s="16">
        <v>9</v>
      </c>
      <c r="B12" s="10" t="s">
        <v>9</v>
      </c>
      <c r="C12" s="11">
        <v>575000</v>
      </c>
      <c r="D12" s="11"/>
      <c r="E12" s="9"/>
      <c r="F12" s="9"/>
      <c r="G12" s="9"/>
      <c r="H12" s="26" t="str">
        <f t="shared" si="0"/>
        <v/>
      </c>
      <c r="I12" s="9" t="str">
        <f t="shared" si="1"/>
        <v/>
      </c>
      <c r="J12" s="9" t="str">
        <f t="shared" si="2"/>
        <v/>
      </c>
      <c r="K12" s="63" t="str">
        <f t="shared" si="3"/>
        <v/>
      </c>
    </row>
    <row r="13" spans="1:11" ht="20.100000000000001" customHeight="1">
      <c r="A13" s="17">
        <v>10</v>
      </c>
      <c r="B13" s="18" t="s">
        <v>7</v>
      </c>
      <c r="C13" s="19">
        <v>600000</v>
      </c>
      <c r="D13" s="19"/>
      <c r="E13" s="25"/>
      <c r="F13" s="25"/>
      <c r="G13" s="25"/>
      <c r="H13" s="26" t="str">
        <f t="shared" si="0"/>
        <v/>
      </c>
      <c r="I13" s="25" t="str">
        <f t="shared" si="1"/>
        <v/>
      </c>
      <c r="J13" s="25" t="str">
        <f t="shared" si="2"/>
        <v/>
      </c>
      <c r="K13" s="63" t="str">
        <f t="shared" si="3"/>
        <v/>
      </c>
    </row>
  </sheetData>
  <autoFilter ref="A3:J13">
    <filterColumn colId="3"/>
    <filterColumn colId="4"/>
  </autoFilter>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T24"/>
  <sheetViews>
    <sheetView workbookViewId="0">
      <selection activeCell="G14" sqref="G14"/>
    </sheetView>
  </sheetViews>
  <sheetFormatPr defaultRowHeight="20.100000000000001" customHeight="1"/>
  <cols>
    <col min="1" max="1" width="8.5703125" style="10" customWidth="1"/>
    <col min="2" max="2" width="7" style="10" customWidth="1"/>
    <col min="3" max="3" width="11.7109375" style="11" customWidth="1"/>
    <col min="4" max="4" width="8.42578125" style="11" customWidth="1"/>
    <col min="5" max="5" width="12.85546875" style="9" customWidth="1"/>
    <col min="6" max="6" width="13" style="9" customWidth="1"/>
    <col min="7" max="7" width="12.28515625" style="9" customWidth="1"/>
    <col min="8" max="8" width="12.140625" style="9" customWidth="1"/>
    <col min="9" max="9" width="12.7109375" style="9" customWidth="1"/>
    <col min="10" max="12" width="2.7109375" style="9" customWidth="1"/>
    <col min="13" max="14" width="2.7109375" style="10" customWidth="1"/>
    <col min="15" max="15" width="9.140625" style="10" customWidth="1"/>
    <col min="16" max="16" width="9.5703125" style="9" customWidth="1"/>
    <col min="17" max="17" width="10.42578125" style="10" customWidth="1"/>
    <col min="18" max="18" width="11.140625" style="10" customWidth="1"/>
    <col min="19" max="19" width="13.7109375" style="10" customWidth="1"/>
    <col min="20" max="16384" width="9.140625" style="10"/>
  </cols>
  <sheetData>
    <row r="1" spans="1:20" ht="20.100000000000001" customHeight="1">
      <c r="A1" s="41" t="s">
        <v>0</v>
      </c>
      <c r="B1" s="41"/>
      <c r="C1" s="42"/>
      <c r="D1" s="42"/>
    </row>
    <row r="2" spans="1:20" ht="20.100000000000001" customHeight="1">
      <c r="A2" s="41" t="s">
        <v>10</v>
      </c>
      <c r="C2" s="42" t="s">
        <v>18</v>
      </c>
      <c r="E2" s="49">
        <v>42156</v>
      </c>
    </row>
    <row r="3" spans="1:20" s="51" customFormat="1" ht="69.75" customHeight="1">
      <c r="A3" s="12" t="s">
        <v>1</v>
      </c>
      <c r="B3" s="13" t="s">
        <v>5</v>
      </c>
      <c r="C3" s="14" t="s">
        <v>13</v>
      </c>
      <c r="D3" s="14" t="s">
        <v>14</v>
      </c>
      <c r="E3" s="13" t="s">
        <v>3</v>
      </c>
      <c r="F3" s="13" t="s">
        <v>2</v>
      </c>
      <c r="G3" s="13" t="s">
        <v>4</v>
      </c>
      <c r="H3" s="13" t="s">
        <v>25</v>
      </c>
      <c r="I3" s="13" t="s">
        <v>30</v>
      </c>
      <c r="J3" s="13"/>
      <c r="K3" s="13"/>
      <c r="L3" s="13"/>
      <c r="M3" s="13"/>
      <c r="N3" s="13"/>
      <c r="O3" s="13" t="s">
        <v>24</v>
      </c>
      <c r="P3" s="13" t="s">
        <v>29</v>
      </c>
      <c r="Q3" s="13" t="s">
        <v>31</v>
      </c>
      <c r="R3" s="13" t="s">
        <v>32</v>
      </c>
      <c r="S3" s="15" t="s">
        <v>33</v>
      </c>
      <c r="T3" s="8"/>
    </row>
    <row r="4" spans="1:20" ht="20.100000000000001" customHeight="1">
      <c r="A4" s="16">
        <v>1</v>
      </c>
      <c r="B4" s="10" t="s">
        <v>7</v>
      </c>
      <c r="C4" s="11">
        <v>375000</v>
      </c>
      <c r="D4" s="11">
        <f>C4*O4</f>
        <v>52500.000000000007</v>
      </c>
      <c r="E4" s="36">
        <v>42157</v>
      </c>
      <c r="F4" s="26">
        <v>42187</v>
      </c>
      <c r="G4" s="26">
        <v>42217</v>
      </c>
      <c r="H4" s="26">
        <f>IF(G4="","",IF(G4&lt;F4,G4,F4))</f>
        <v>42187</v>
      </c>
      <c r="I4" s="26" t="str">
        <f>IF(P4="Yes",IF(O4=0.14,IF(N4=1,IF(K4=1,F4,G4),H4),H4),"")</f>
        <v/>
      </c>
      <c r="J4" s="39">
        <f t="shared" ref="J4:L11" si="0">IF(E4&gt;$E$2,1,0)</f>
        <v>1</v>
      </c>
      <c r="K4" s="39">
        <f t="shared" si="0"/>
        <v>1</v>
      </c>
      <c r="L4" s="39">
        <f t="shared" si="0"/>
        <v>1</v>
      </c>
      <c r="M4" s="43">
        <f>J4+K4+L4</f>
        <v>3</v>
      </c>
      <c r="N4" s="43">
        <f>K4+L4</f>
        <v>2</v>
      </c>
      <c r="O4" s="44">
        <f>IF(M4=1,0.1236,0.14)</f>
        <v>0.14000000000000001</v>
      </c>
      <c r="P4" s="9" t="str">
        <f>IF(OR(M4=3,M4=0),"No","Yes")</f>
        <v>No</v>
      </c>
      <c r="Q4" s="10" t="str">
        <f>IF(G4="","",IF(G4&lt;E4,"Yes","No"))</f>
        <v>No</v>
      </c>
      <c r="R4" s="10" t="str">
        <f>IF(F4="","",IF(F4-E4&gt;30,"Yes","No"))</f>
        <v>No</v>
      </c>
      <c r="S4" s="24">
        <f>IF(P4="No",IF(R4="","",IF(Q4="Yes",G4,IF(R4="Yes",H4,E4))),"")</f>
        <v>42157</v>
      </c>
    </row>
    <row r="5" spans="1:20" ht="20.100000000000001" customHeight="1">
      <c r="A5" s="16">
        <v>2</v>
      </c>
      <c r="B5" s="10" t="s">
        <v>8</v>
      </c>
      <c r="C5" s="11">
        <v>400000</v>
      </c>
      <c r="D5" s="11">
        <f t="shared" ref="D5:D11" si="1">C5*O5</f>
        <v>49440</v>
      </c>
      <c r="E5" s="36">
        <v>42125</v>
      </c>
      <c r="F5" s="26">
        <v>42160</v>
      </c>
      <c r="G5" s="26">
        <v>42139</v>
      </c>
      <c r="H5" s="26">
        <f t="shared" ref="H5:H11" si="2">IF(G5="","",IF(G5&lt;F5,G5,F5))</f>
        <v>42139</v>
      </c>
      <c r="I5" s="26">
        <f t="shared" ref="I5:I11" si="3">IF(P5="Yes",IF(O5=0.14,IF(N5=1,IF(K5=1,F5,G5),H5),H5),"")</f>
        <v>42139</v>
      </c>
      <c r="J5" s="39">
        <f t="shared" si="0"/>
        <v>0</v>
      </c>
      <c r="K5" s="39">
        <f t="shared" si="0"/>
        <v>1</v>
      </c>
      <c r="L5" s="39">
        <f t="shared" si="0"/>
        <v>0</v>
      </c>
      <c r="M5" s="43">
        <f t="shared" ref="M5:M11" si="4">J5+K5+L5</f>
        <v>1</v>
      </c>
      <c r="N5" s="43">
        <f t="shared" ref="N5:N11" si="5">K5+L5</f>
        <v>1</v>
      </c>
      <c r="O5" s="44">
        <f t="shared" ref="O5:O11" si="6">IF(M5=1,0.1236,0.14)</f>
        <v>0.1236</v>
      </c>
      <c r="P5" s="9" t="str">
        <f t="shared" ref="P5:P11" si="7">IF(OR(M5=3,M5=0),"No","Yes")</f>
        <v>Yes</v>
      </c>
      <c r="Q5" s="10" t="str">
        <f t="shared" ref="Q5:Q11" si="8">IF(G5="","",IF(G5&lt;E5,"Yes","No"))</f>
        <v>No</v>
      </c>
      <c r="R5" s="10" t="str">
        <f t="shared" ref="R5:R11" si="9">IF(F5="","",IF(F5-E5&gt;30,"Yes","No"))</f>
        <v>Yes</v>
      </c>
      <c r="S5" s="24" t="str">
        <f t="shared" ref="S5:S11" si="10">IF(P5="No",IF(R5="","",IF(Q5="Yes",G5,IF(R5="Yes",H5,E5))),"")</f>
        <v/>
      </c>
    </row>
    <row r="6" spans="1:20" ht="20.100000000000001" customHeight="1">
      <c r="A6" s="16">
        <v>3</v>
      </c>
      <c r="B6" s="10" t="s">
        <v>9</v>
      </c>
      <c r="C6" s="11">
        <v>425000</v>
      </c>
      <c r="D6" s="11">
        <f t="shared" si="1"/>
        <v>52530</v>
      </c>
      <c r="E6" s="36">
        <v>42125</v>
      </c>
      <c r="F6" s="26">
        <v>42160</v>
      </c>
      <c r="G6" s="26">
        <v>42154</v>
      </c>
      <c r="H6" s="26">
        <f t="shared" si="2"/>
        <v>42154</v>
      </c>
      <c r="I6" s="26">
        <f t="shared" si="3"/>
        <v>42154</v>
      </c>
      <c r="J6" s="39">
        <f t="shared" si="0"/>
        <v>0</v>
      </c>
      <c r="K6" s="39">
        <f t="shared" si="0"/>
        <v>1</v>
      </c>
      <c r="L6" s="39">
        <f t="shared" si="0"/>
        <v>0</v>
      </c>
      <c r="M6" s="43">
        <f t="shared" si="4"/>
        <v>1</v>
      </c>
      <c r="N6" s="43">
        <f t="shared" si="5"/>
        <v>1</v>
      </c>
      <c r="O6" s="44">
        <f t="shared" si="6"/>
        <v>0.1236</v>
      </c>
      <c r="P6" s="9" t="str">
        <f t="shared" si="7"/>
        <v>Yes</v>
      </c>
      <c r="Q6" s="10" t="str">
        <f t="shared" si="8"/>
        <v>No</v>
      </c>
      <c r="R6" s="10" t="str">
        <f t="shared" si="9"/>
        <v>Yes</v>
      </c>
      <c r="S6" s="24" t="str">
        <f t="shared" si="10"/>
        <v/>
      </c>
    </row>
    <row r="7" spans="1:20" ht="20.100000000000001" customHeight="1">
      <c r="A7" s="16">
        <v>4</v>
      </c>
      <c r="B7" s="10" t="s">
        <v>7</v>
      </c>
      <c r="C7" s="11">
        <v>450000</v>
      </c>
      <c r="D7" s="11">
        <f t="shared" si="1"/>
        <v>55620</v>
      </c>
      <c r="E7" s="36">
        <v>42125</v>
      </c>
      <c r="F7" s="26">
        <v>42154</v>
      </c>
      <c r="G7" s="26">
        <v>42160</v>
      </c>
      <c r="H7" s="26">
        <f t="shared" si="2"/>
        <v>42154</v>
      </c>
      <c r="I7" s="26">
        <f t="shared" si="3"/>
        <v>42154</v>
      </c>
      <c r="J7" s="39">
        <f t="shared" si="0"/>
        <v>0</v>
      </c>
      <c r="K7" s="39">
        <f t="shared" si="0"/>
        <v>0</v>
      </c>
      <c r="L7" s="39">
        <f t="shared" si="0"/>
        <v>1</v>
      </c>
      <c r="M7" s="43">
        <f t="shared" si="4"/>
        <v>1</v>
      </c>
      <c r="N7" s="43">
        <f t="shared" si="5"/>
        <v>1</v>
      </c>
      <c r="O7" s="44">
        <f t="shared" si="6"/>
        <v>0.1236</v>
      </c>
      <c r="P7" s="9" t="str">
        <f t="shared" si="7"/>
        <v>Yes</v>
      </c>
      <c r="Q7" s="10" t="str">
        <f t="shared" si="8"/>
        <v>No</v>
      </c>
      <c r="R7" s="10" t="str">
        <f t="shared" si="9"/>
        <v>No</v>
      </c>
      <c r="S7" s="24" t="str">
        <f t="shared" si="10"/>
        <v/>
      </c>
    </row>
    <row r="8" spans="1:20" ht="20.100000000000001" customHeight="1">
      <c r="A8" s="16">
        <v>5</v>
      </c>
      <c r="B8" s="10" t="s">
        <v>8</v>
      </c>
      <c r="C8" s="11">
        <v>475000</v>
      </c>
      <c r="D8" s="11">
        <f t="shared" si="1"/>
        <v>58710</v>
      </c>
      <c r="E8" s="26">
        <v>42160</v>
      </c>
      <c r="F8" s="26">
        <v>42139</v>
      </c>
      <c r="G8" s="26">
        <v>42154</v>
      </c>
      <c r="H8" s="26">
        <f t="shared" si="2"/>
        <v>42139</v>
      </c>
      <c r="I8" s="26">
        <f t="shared" si="3"/>
        <v>42139</v>
      </c>
      <c r="J8" s="39">
        <f t="shared" si="0"/>
        <v>1</v>
      </c>
      <c r="K8" s="39">
        <f t="shared" si="0"/>
        <v>0</v>
      </c>
      <c r="L8" s="39">
        <f t="shared" si="0"/>
        <v>0</v>
      </c>
      <c r="M8" s="43">
        <f t="shared" si="4"/>
        <v>1</v>
      </c>
      <c r="N8" s="43">
        <f t="shared" si="5"/>
        <v>0</v>
      </c>
      <c r="O8" s="44">
        <f t="shared" si="6"/>
        <v>0.1236</v>
      </c>
      <c r="P8" s="9" t="str">
        <f t="shared" si="7"/>
        <v>Yes</v>
      </c>
      <c r="Q8" s="10" t="str">
        <f t="shared" si="8"/>
        <v>Yes</v>
      </c>
      <c r="R8" s="10" t="str">
        <f t="shared" si="9"/>
        <v>No</v>
      </c>
      <c r="S8" s="24" t="str">
        <f t="shared" si="10"/>
        <v/>
      </c>
    </row>
    <row r="9" spans="1:20" ht="20.100000000000001" customHeight="1">
      <c r="A9" s="16">
        <v>6</v>
      </c>
      <c r="B9" s="10" t="s">
        <v>9</v>
      </c>
      <c r="C9" s="11">
        <v>500000</v>
      </c>
      <c r="D9" s="11">
        <f t="shared" si="1"/>
        <v>70000</v>
      </c>
      <c r="E9" s="26">
        <v>42160</v>
      </c>
      <c r="F9" s="26">
        <v>42139</v>
      </c>
      <c r="G9" s="26">
        <v>42160</v>
      </c>
      <c r="H9" s="26">
        <f t="shared" si="2"/>
        <v>42139</v>
      </c>
      <c r="I9" s="26">
        <f t="shared" si="3"/>
        <v>42160</v>
      </c>
      <c r="J9" s="39">
        <f t="shared" si="0"/>
        <v>1</v>
      </c>
      <c r="K9" s="39">
        <f t="shared" si="0"/>
        <v>0</v>
      </c>
      <c r="L9" s="39">
        <f t="shared" si="0"/>
        <v>1</v>
      </c>
      <c r="M9" s="43">
        <f t="shared" si="4"/>
        <v>2</v>
      </c>
      <c r="N9" s="43">
        <f t="shared" si="5"/>
        <v>1</v>
      </c>
      <c r="O9" s="44">
        <f t="shared" si="6"/>
        <v>0.14000000000000001</v>
      </c>
      <c r="P9" s="9" t="str">
        <f t="shared" si="7"/>
        <v>Yes</v>
      </c>
      <c r="Q9" s="10" t="str">
        <f t="shared" si="8"/>
        <v>No</v>
      </c>
      <c r="R9" s="10" t="str">
        <f t="shared" si="9"/>
        <v>No</v>
      </c>
      <c r="S9" s="24" t="str">
        <f t="shared" si="10"/>
        <v/>
      </c>
    </row>
    <row r="10" spans="1:20" ht="20.100000000000001" customHeight="1">
      <c r="A10" s="16">
        <v>7</v>
      </c>
      <c r="B10" s="10" t="s">
        <v>7</v>
      </c>
      <c r="C10" s="11">
        <v>525000</v>
      </c>
      <c r="D10" s="11">
        <f t="shared" si="1"/>
        <v>73500</v>
      </c>
      <c r="E10" s="26">
        <v>42160</v>
      </c>
      <c r="F10" s="26">
        <v>42160</v>
      </c>
      <c r="G10" s="26">
        <v>42139</v>
      </c>
      <c r="H10" s="26">
        <f t="shared" si="2"/>
        <v>42139</v>
      </c>
      <c r="I10" s="26">
        <f t="shared" si="3"/>
        <v>42160</v>
      </c>
      <c r="J10" s="39">
        <f t="shared" si="0"/>
        <v>1</v>
      </c>
      <c r="K10" s="39">
        <f t="shared" si="0"/>
        <v>1</v>
      </c>
      <c r="L10" s="39">
        <f t="shared" si="0"/>
        <v>0</v>
      </c>
      <c r="M10" s="43">
        <f t="shared" si="4"/>
        <v>2</v>
      </c>
      <c r="N10" s="43">
        <f t="shared" si="5"/>
        <v>1</v>
      </c>
      <c r="O10" s="44">
        <f t="shared" si="6"/>
        <v>0.14000000000000001</v>
      </c>
      <c r="P10" s="9" t="str">
        <f t="shared" si="7"/>
        <v>Yes</v>
      </c>
      <c r="Q10" s="10" t="str">
        <f t="shared" si="8"/>
        <v>Yes</v>
      </c>
      <c r="R10" s="10" t="str">
        <f t="shared" si="9"/>
        <v>No</v>
      </c>
      <c r="S10" s="24" t="str">
        <f t="shared" si="10"/>
        <v/>
      </c>
    </row>
    <row r="11" spans="1:20" ht="20.100000000000001" customHeight="1">
      <c r="A11" s="17">
        <v>8</v>
      </c>
      <c r="B11" s="18" t="s">
        <v>8</v>
      </c>
      <c r="C11" s="19">
        <v>550000</v>
      </c>
      <c r="D11" s="19">
        <f t="shared" si="1"/>
        <v>77000.000000000015</v>
      </c>
      <c r="E11" s="33">
        <v>42139</v>
      </c>
      <c r="F11" s="33">
        <v>42157</v>
      </c>
      <c r="G11" s="33">
        <v>42160</v>
      </c>
      <c r="H11" s="33">
        <f t="shared" si="2"/>
        <v>42157</v>
      </c>
      <c r="I11" s="33">
        <f t="shared" si="3"/>
        <v>42157</v>
      </c>
      <c r="J11" s="40">
        <f t="shared" si="0"/>
        <v>0</v>
      </c>
      <c r="K11" s="40">
        <f t="shared" si="0"/>
        <v>1</v>
      </c>
      <c r="L11" s="40">
        <f t="shared" si="0"/>
        <v>1</v>
      </c>
      <c r="M11" s="52">
        <f t="shared" si="4"/>
        <v>2</v>
      </c>
      <c r="N11" s="52">
        <f t="shared" si="5"/>
        <v>2</v>
      </c>
      <c r="O11" s="53">
        <f t="shared" si="6"/>
        <v>0.14000000000000001</v>
      </c>
      <c r="P11" s="25" t="str">
        <f t="shared" si="7"/>
        <v>Yes</v>
      </c>
      <c r="Q11" s="18" t="str">
        <f t="shared" si="8"/>
        <v>No</v>
      </c>
      <c r="R11" s="18" t="str">
        <f t="shared" si="9"/>
        <v>No</v>
      </c>
      <c r="S11" s="34" t="str">
        <f t="shared" si="10"/>
        <v/>
      </c>
    </row>
    <row r="12" spans="1:20" ht="20.100000000000001" customHeight="1">
      <c r="A12" s="9"/>
      <c r="E12" s="26"/>
      <c r="F12" s="26"/>
      <c r="G12" s="26"/>
      <c r="H12" s="26"/>
      <c r="I12" s="26"/>
      <c r="J12" s="39"/>
      <c r="K12" s="39"/>
      <c r="L12" s="39"/>
      <c r="M12" s="43"/>
      <c r="N12" s="43"/>
      <c r="O12" s="45"/>
    </row>
    <row r="13" spans="1:20" ht="20.100000000000001" customHeight="1">
      <c r="A13" s="9"/>
    </row>
    <row r="14" spans="1:20" ht="20.100000000000001" customHeight="1">
      <c r="A14" s="49" t="s">
        <v>28</v>
      </c>
      <c r="B14" s="26"/>
      <c r="C14" s="26"/>
      <c r="D14" s="26"/>
      <c r="E14" s="26"/>
      <c r="F14" s="39"/>
      <c r="G14" s="39"/>
      <c r="H14" s="39"/>
      <c r="I14" s="43"/>
      <c r="J14" s="43"/>
      <c r="K14" s="45"/>
    </row>
    <row r="15" spans="1:20" ht="20.100000000000001" customHeight="1">
      <c r="A15" s="42" t="s">
        <v>34</v>
      </c>
      <c r="B15" s="42"/>
      <c r="C15" s="50"/>
      <c r="D15" s="50"/>
      <c r="E15" s="50"/>
      <c r="I15" s="10"/>
      <c r="J15" s="10"/>
      <c r="K15" s="10"/>
    </row>
    <row r="16" spans="1:20" ht="20.100000000000001" customHeight="1">
      <c r="A16" s="42" t="s">
        <v>35</v>
      </c>
      <c r="B16" s="42"/>
      <c r="C16" s="50"/>
      <c r="D16" s="50"/>
      <c r="E16" s="50"/>
      <c r="I16" s="10"/>
      <c r="J16" s="10"/>
      <c r="K16" s="10"/>
    </row>
    <row r="17" spans="1:16" ht="20.100000000000001" customHeight="1">
      <c r="A17" s="42" t="s">
        <v>36</v>
      </c>
      <c r="B17" s="42"/>
      <c r="C17" s="50"/>
      <c r="D17" s="50"/>
      <c r="E17" s="50"/>
      <c r="I17" s="10"/>
      <c r="J17" s="10"/>
      <c r="K17" s="10"/>
    </row>
    <row r="18" spans="1:16" ht="20.100000000000001" customHeight="1">
      <c r="A18" s="42" t="s">
        <v>27</v>
      </c>
      <c r="B18" s="42" t="s">
        <v>19</v>
      </c>
      <c r="C18" s="50" t="s">
        <v>20</v>
      </c>
      <c r="D18" s="50" t="s">
        <v>23</v>
      </c>
      <c r="E18" s="50" t="s">
        <v>24</v>
      </c>
      <c r="I18" s="10"/>
      <c r="J18" s="10"/>
      <c r="K18" s="10"/>
    </row>
    <row r="19" spans="1:16" s="1" customFormat="1" ht="20.100000000000001" customHeight="1">
      <c r="A19" s="46" t="s">
        <v>26</v>
      </c>
      <c r="B19" s="11" t="s">
        <v>21</v>
      </c>
      <c r="C19" s="9" t="s">
        <v>22</v>
      </c>
      <c r="D19" s="9" t="s">
        <v>25</v>
      </c>
      <c r="E19" s="9">
        <v>14</v>
      </c>
      <c r="F19" s="9"/>
      <c r="G19" s="47" t="s">
        <v>37</v>
      </c>
      <c r="H19" s="9"/>
      <c r="I19" s="10"/>
      <c r="J19" s="10"/>
      <c r="K19" s="10"/>
      <c r="P19" s="5"/>
    </row>
    <row r="20" spans="1:16" s="1" customFormat="1" ht="20.100000000000001" customHeight="1">
      <c r="A20" s="37" t="s">
        <v>26</v>
      </c>
      <c r="B20" s="37" t="s">
        <v>26</v>
      </c>
      <c r="C20" s="5" t="s">
        <v>22</v>
      </c>
      <c r="D20" s="5" t="s">
        <v>25</v>
      </c>
      <c r="E20" s="5">
        <v>12</v>
      </c>
      <c r="F20" s="5"/>
      <c r="G20" s="35" t="s">
        <v>38</v>
      </c>
      <c r="H20" s="5"/>
      <c r="P20" s="5"/>
    </row>
    <row r="21" spans="1:16" ht="20.100000000000001" customHeight="1">
      <c r="A21" s="37" t="s">
        <v>26</v>
      </c>
      <c r="B21" s="7" t="s">
        <v>21</v>
      </c>
      <c r="C21" s="38" t="s">
        <v>26</v>
      </c>
      <c r="D21" s="5" t="s">
        <v>25</v>
      </c>
      <c r="E21" s="5">
        <v>12</v>
      </c>
      <c r="F21" s="5"/>
      <c r="H21" s="5"/>
      <c r="I21" s="1"/>
      <c r="J21" s="1"/>
      <c r="K21" s="1"/>
    </row>
    <row r="22" spans="1:16" s="1" customFormat="1" ht="20.100000000000001" customHeight="1">
      <c r="A22" s="11" t="s">
        <v>21</v>
      </c>
      <c r="B22" s="46" t="s">
        <v>26</v>
      </c>
      <c r="C22" s="9" t="s">
        <v>22</v>
      </c>
      <c r="D22" s="9" t="s">
        <v>20</v>
      </c>
      <c r="E22" s="9">
        <v>14</v>
      </c>
      <c r="F22" s="9"/>
      <c r="G22" s="47"/>
      <c r="H22" s="9"/>
      <c r="I22" s="10"/>
      <c r="J22" s="10"/>
      <c r="K22" s="10"/>
      <c r="P22" s="5"/>
    </row>
    <row r="23" spans="1:16" ht="20.100000000000001" customHeight="1">
      <c r="A23" s="7" t="s">
        <v>21</v>
      </c>
      <c r="B23" s="37" t="s">
        <v>26</v>
      </c>
      <c r="C23" s="38" t="s">
        <v>26</v>
      </c>
      <c r="D23" s="5" t="s">
        <v>25</v>
      </c>
      <c r="E23" s="5">
        <v>12</v>
      </c>
      <c r="F23" s="5"/>
      <c r="G23" s="35"/>
      <c r="H23" s="5"/>
      <c r="I23" s="1"/>
      <c r="J23" s="1"/>
      <c r="K23" s="1"/>
    </row>
    <row r="24" spans="1:16" ht="20.100000000000001" customHeight="1">
      <c r="A24" s="11" t="s">
        <v>21</v>
      </c>
      <c r="B24" s="11" t="s">
        <v>21</v>
      </c>
      <c r="C24" s="48" t="s">
        <v>26</v>
      </c>
      <c r="D24" s="9" t="s">
        <v>19</v>
      </c>
      <c r="E24" s="9">
        <v>14</v>
      </c>
      <c r="G24" s="47"/>
      <c r="I24" s="10"/>
      <c r="J24" s="10"/>
      <c r="K24" s="10"/>
    </row>
  </sheetData>
  <autoFilter ref="A18:E24"/>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M26"/>
  <sheetViews>
    <sheetView tabSelected="1" workbookViewId="0">
      <selection activeCell="B28" sqref="B28"/>
    </sheetView>
  </sheetViews>
  <sheetFormatPr defaultRowHeight="24.95" customHeight="1"/>
  <cols>
    <col min="1" max="1" width="5.42578125" style="55" customWidth="1"/>
    <col min="2" max="2" width="30.85546875" style="54" customWidth="1"/>
    <col min="3" max="3" width="31.140625" style="54" customWidth="1"/>
    <col min="4" max="4" width="7.5703125" style="54" customWidth="1"/>
    <col min="5" max="5" width="15.42578125" style="55" customWidth="1"/>
    <col min="6" max="6" width="19.28515625" style="55" customWidth="1"/>
    <col min="7" max="12" width="9.140625" style="54"/>
    <col min="13" max="13" width="7.42578125" style="54" customWidth="1"/>
    <col min="14" max="16384" width="9.140625" style="54"/>
  </cols>
  <sheetData>
    <row r="1" spans="1:13" ht="24.95" customHeight="1">
      <c r="A1" s="76" t="s">
        <v>85</v>
      </c>
    </row>
    <row r="2" spans="1:13" ht="24.95" customHeight="1">
      <c r="A2" s="69" t="s">
        <v>42</v>
      </c>
      <c r="B2" s="72" t="s">
        <v>10</v>
      </c>
      <c r="C2" s="72" t="s">
        <v>39</v>
      </c>
      <c r="D2" s="72" t="s">
        <v>40</v>
      </c>
      <c r="E2" s="70" t="s">
        <v>46</v>
      </c>
      <c r="F2" s="71" t="s">
        <v>78</v>
      </c>
      <c r="G2" s="82" t="s">
        <v>74</v>
      </c>
      <c r="H2" s="83"/>
      <c r="I2" s="83"/>
      <c r="J2" s="83"/>
      <c r="K2" s="83"/>
      <c r="L2" s="83"/>
      <c r="M2" s="84"/>
    </row>
    <row r="3" spans="1:13" ht="24.95" customHeight="1">
      <c r="A3" s="110">
        <v>1</v>
      </c>
      <c r="B3" s="111" t="s">
        <v>86</v>
      </c>
      <c r="C3" s="112" t="s">
        <v>41</v>
      </c>
      <c r="D3" s="113">
        <v>0.1</v>
      </c>
      <c r="E3" s="114" t="s">
        <v>44</v>
      </c>
      <c r="F3" s="110"/>
      <c r="G3" s="115"/>
      <c r="H3" s="116"/>
      <c r="I3" s="116"/>
      <c r="J3" s="116"/>
      <c r="K3" s="116"/>
      <c r="L3" s="116"/>
      <c r="M3" s="117"/>
    </row>
    <row r="4" spans="1:13" ht="24.95" customHeight="1">
      <c r="A4" s="118">
        <v>2</v>
      </c>
      <c r="B4" s="119" t="s">
        <v>50</v>
      </c>
      <c r="C4" s="65" t="s">
        <v>43</v>
      </c>
      <c r="D4" s="74">
        <v>0.7</v>
      </c>
      <c r="E4" s="75" t="s">
        <v>44</v>
      </c>
      <c r="F4" s="73"/>
      <c r="G4" s="85"/>
      <c r="H4" s="86"/>
      <c r="I4" s="86"/>
      <c r="J4" s="86"/>
      <c r="K4" s="86"/>
      <c r="L4" s="86"/>
      <c r="M4" s="87"/>
    </row>
    <row r="5" spans="1:13" ht="24.95" customHeight="1">
      <c r="A5" s="77"/>
      <c r="B5" s="106"/>
      <c r="C5" s="64" t="s">
        <v>49</v>
      </c>
      <c r="D5" s="81">
        <v>0.6</v>
      </c>
      <c r="E5" s="57" t="s">
        <v>44</v>
      </c>
      <c r="F5" s="67"/>
      <c r="G5" s="88"/>
      <c r="H5" s="89"/>
      <c r="I5" s="89"/>
      <c r="J5" s="89"/>
      <c r="K5" s="89"/>
      <c r="L5" s="89"/>
      <c r="M5" s="90"/>
    </row>
    <row r="6" spans="1:13" ht="24.95" customHeight="1">
      <c r="A6" s="77"/>
      <c r="B6" s="106"/>
      <c r="C6" s="64" t="s">
        <v>72</v>
      </c>
      <c r="D6" s="81"/>
      <c r="E6" s="57" t="s">
        <v>45</v>
      </c>
      <c r="F6" s="67"/>
      <c r="G6" s="88"/>
      <c r="H6" s="89"/>
      <c r="I6" s="89"/>
      <c r="J6" s="89"/>
      <c r="K6" s="89"/>
      <c r="L6" s="89"/>
      <c r="M6" s="90"/>
    </row>
    <row r="7" spans="1:13" ht="24.95" customHeight="1">
      <c r="A7" s="80"/>
      <c r="B7" s="109"/>
      <c r="C7" s="66" t="s">
        <v>71</v>
      </c>
      <c r="D7" s="58">
        <v>0.4</v>
      </c>
      <c r="E7" s="59" t="s">
        <v>45</v>
      </c>
      <c r="F7" s="68"/>
      <c r="G7" s="91"/>
      <c r="H7" s="92"/>
      <c r="I7" s="92"/>
      <c r="J7" s="92"/>
      <c r="K7" s="92"/>
      <c r="L7" s="92"/>
      <c r="M7" s="93"/>
    </row>
    <row r="8" spans="1:13" ht="46.5" customHeight="1">
      <c r="A8" s="118">
        <v>3</v>
      </c>
      <c r="B8" s="105" t="s">
        <v>47</v>
      </c>
      <c r="C8" s="65" t="s">
        <v>52</v>
      </c>
      <c r="D8" s="74">
        <v>0.3</v>
      </c>
      <c r="E8" s="75" t="s">
        <v>44</v>
      </c>
      <c r="F8" s="73"/>
      <c r="G8" s="85"/>
      <c r="H8" s="86"/>
      <c r="I8" s="86"/>
      <c r="J8" s="86"/>
      <c r="K8" s="86"/>
      <c r="L8" s="86"/>
      <c r="M8" s="87"/>
    </row>
    <row r="9" spans="1:13" ht="32.25" customHeight="1">
      <c r="A9" s="77"/>
      <c r="B9" s="106" t="s">
        <v>48</v>
      </c>
      <c r="C9" s="64" t="s">
        <v>53</v>
      </c>
      <c r="D9" s="56">
        <v>0.4</v>
      </c>
      <c r="E9" s="57" t="s">
        <v>44</v>
      </c>
      <c r="F9" s="67"/>
      <c r="G9" s="88"/>
      <c r="H9" s="89"/>
      <c r="I9" s="89"/>
      <c r="J9" s="89"/>
      <c r="K9" s="89"/>
      <c r="L9" s="89"/>
      <c r="M9" s="90"/>
    </row>
    <row r="10" spans="1:13" ht="24.95" customHeight="1">
      <c r="A10" s="77"/>
      <c r="B10" s="106"/>
      <c r="C10" s="64" t="s">
        <v>54</v>
      </c>
      <c r="D10" s="56">
        <v>0.6</v>
      </c>
      <c r="E10" s="57" t="s">
        <v>44</v>
      </c>
      <c r="F10" s="67"/>
      <c r="G10" s="104"/>
      <c r="H10" s="89"/>
      <c r="I10" s="89"/>
      <c r="J10" s="89"/>
      <c r="K10" s="89"/>
      <c r="L10" s="89"/>
      <c r="M10" s="90"/>
    </row>
    <row r="11" spans="1:13" ht="24.95" customHeight="1">
      <c r="A11" s="77"/>
      <c r="B11" s="106"/>
      <c r="C11" s="64" t="s">
        <v>55</v>
      </c>
      <c r="D11" s="56">
        <v>1</v>
      </c>
      <c r="E11" s="57" t="s">
        <v>51</v>
      </c>
      <c r="F11" s="67"/>
      <c r="G11" s="104"/>
      <c r="H11" s="89"/>
      <c r="I11" s="89"/>
      <c r="J11" s="89"/>
      <c r="K11" s="89"/>
      <c r="L11" s="89"/>
      <c r="M11" s="90"/>
    </row>
    <row r="12" spans="1:13" ht="24.95" customHeight="1">
      <c r="A12" s="77"/>
      <c r="B12" s="106" t="s">
        <v>87</v>
      </c>
      <c r="C12" s="64" t="s">
        <v>56</v>
      </c>
      <c r="D12" s="56">
        <v>0.3</v>
      </c>
      <c r="E12" s="57" t="s">
        <v>44</v>
      </c>
      <c r="F12" s="67"/>
      <c r="G12" s="104"/>
      <c r="H12" s="89"/>
      <c r="I12" s="89"/>
      <c r="J12" s="89"/>
      <c r="K12" s="89"/>
      <c r="L12" s="89"/>
      <c r="M12" s="90"/>
    </row>
    <row r="13" spans="1:13" ht="24.95" customHeight="1">
      <c r="A13" s="77"/>
      <c r="B13" s="106"/>
      <c r="C13" s="64" t="s">
        <v>57</v>
      </c>
      <c r="D13" s="56">
        <v>1</v>
      </c>
      <c r="E13" s="57" t="s">
        <v>51</v>
      </c>
      <c r="F13" s="67"/>
      <c r="G13" s="104"/>
      <c r="H13" s="89"/>
      <c r="I13" s="89"/>
      <c r="J13" s="89"/>
      <c r="K13" s="89"/>
      <c r="L13" s="89"/>
      <c r="M13" s="90"/>
    </row>
    <row r="14" spans="1:13" ht="24.95" customHeight="1">
      <c r="A14" s="77"/>
      <c r="B14" s="107" t="s">
        <v>58</v>
      </c>
      <c r="C14" s="64" t="s">
        <v>60</v>
      </c>
      <c r="D14" s="56">
        <v>0.3</v>
      </c>
      <c r="E14" s="57" t="s">
        <v>44</v>
      </c>
      <c r="F14" s="100">
        <v>1</v>
      </c>
      <c r="G14" s="104"/>
      <c r="H14" s="89"/>
      <c r="I14" s="89"/>
      <c r="J14" s="89"/>
      <c r="K14" s="89"/>
      <c r="L14" s="89"/>
      <c r="M14" s="90"/>
    </row>
    <row r="15" spans="1:13" ht="29.25" customHeight="1">
      <c r="A15" s="80"/>
      <c r="B15" s="120" t="s">
        <v>59</v>
      </c>
      <c r="C15" s="66" t="s">
        <v>61</v>
      </c>
      <c r="D15" s="58">
        <v>0.4</v>
      </c>
      <c r="E15" s="59" t="s">
        <v>44</v>
      </c>
      <c r="F15" s="121" t="s">
        <v>79</v>
      </c>
      <c r="G15" s="122"/>
      <c r="H15" s="92"/>
      <c r="I15" s="92"/>
      <c r="J15" s="92"/>
      <c r="K15" s="92"/>
      <c r="L15" s="92"/>
      <c r="M15" s="93"/>
    </row>
    <row r="16" spans="1:13" ht="24.95" customHeight="1">
      <c r="A16" s="118">
        <v>4</v>
      </c>
      <c r="B16" s="123" t="s">
        <v>62</v>
      </c>
      <c r="C16" s="65" t="s">
        <v>63</v>
      </c>
      <c r="D16" s="74">
        <v>0.25</v>
      </c>
      <c r="E16" s="75" t="s">
        <v>44</v>
      </c>
      <c r="F16" s="73"/>
      <c r="G16" s="85"/>
      <c r="H16" s="86"/>
      <c r="I16" s="86"/>
      <c r="J16" s="86"/>
      <c r="K16" s="86"/>
      <c r="L16" s="86"/>
      <c r="M16" s="87"/>
    </row>
    <row r="17" spans="1:13" ht="24.95" customHeight="1">
      <c r="A17" s="77"/>
      <c r="B17" s="108"/>
      <c r="C17" s="64" t="s">
        <v>64</v>
      </c>
      <c r="D17" s="56">
        <v>0.1</v>
      </c>
      <c r="E17" s="57" t="s">
        <v>44</v>
      </c>
      <c r="F17" s="67"/>
      <c r="G17" s="88"/>
      <c r="H17" s="89"/>
      <c r="I17" s="89"/>
      <c r="J17" s="89"/>
      <c r="K17" s="89"/>
      <c r="L17" s="89"/>
      <c r="M17" s="90"/>
    </row>
    <row r="18" spans="1:13" ht="24.95" customHeight="1">
      <c r="A18" s="80"/>
      <c r="B18" s="124"/>
      <c r="C18" s="66" t="s">
        <v>65</v>
      </c>
      <c r="D18" s="58">
        <v>0.4</v>
      </c>
      <c r="E18" s="59" t="s">
        <v>44</v>
      </c>
      <c r="F18" s="68"/>
      <c r="G18" s="91"/>
      <c r="H18" s="92"/>
      <c r="I18" s="92"/>
      <c r="J18" s="92"/>
      <c r="K18" s="92"/>
      <c r="L18" s="92"/>
      <c r="M18" s="93"/>
    </row>
    <row r="19" spans="1:13" ht="30.75" customHeight="1">
      <c r="A19" s="118">
        <v>5</v>
      </c>
      <c r="B19" s="119" t="s">
        <v>66</v>
      </c>
      <c r="C19" s="65" t="s">
        <v>67</v>
      </c>
      <c r="D19" s="65" t="s">
        <v>51</v>
      </c>
      <c r="E19" s="75" t="s">
        <v>51</v>
      </c>
      <c r="F19" s="73"/>
      <c r="G19" s="85"/>
      <c r="H19" s="86"/>
      <c r="I19" s="86"/>
      <c r="J19" s="86"/>
      <c r="K19" s="86"/>
      <c r="L19" s="86"/>
      <c r="M19" s="87"/>
    </row>
    <row r="20" spans="1:13" ht="24.95" customHeight="1">
      <c r="A20" s="77"/>
      <c r="B20" s="106"/>
      <c r="C20" s="64" t="s">
        <v>68</v>
      </c>
      <c r="D20" s="64"/>
      <c r="E20" s="57"/>
      <c r="F20" s="67"/>
      <c r="G20" s="88"/>
      <c r="H20" s="89"/>
      <c r="I20" s="89"/>
      <c r="J20" s="89"/>
      <c r="K20" s="89"/>
      <c r="L20" s="89"/>
      <c r="M20" s="90"/>
    </row>
    <row r="21" spans="1:13" ht="24.95" customHeight="1">
      <c r="A21" s="77"/>
      <c r="B21" s="106"/>
      <c r="C21" s="64" t="s">
        <v>69</v>
      </c>
      <c r="D21" s="56">
        <v>0.25</v>
      </c>
      <c r="E21" s="57" t="s">
        <v>44</v>
      </c>
      <c r="F21" s="67"/>
      <c r="G21" s="88"/>
      <c r="H21" s="89"/>
      <c r="I21" s="89"/>
      <c r="J21" s="89"/>
      <c r="K21" s="89"/>
      <c r="L21" s="89"/>
      <c r="M21" s="90"/>
    </row>
    <row r="22" spans="1:13" ht="24.95" customHeight="1">
      <c r="A22" s="80"/>
      <c r="B22" s="109"/>
      <c r="C22" s="66" t="s">
        <v>70</v>
      </c>
      <c r="D22" s="58">
        <v>0.3</v>
      </c>
      <c r="E22" s="59" t="s">
        <v>44</v>
      </c>
      <c r="F22" s="68"/>
      <c r="G22" s="91"/>
      <c r="H22" s="92"/>
      <c r="I22" s="92"/>
      <c r="J22" s="92"/>
      <c r="K22" s="92"/>
      <c r="L22" s="92"/>
      <c r="M22" s="93"/>
    </row>
    <row r="23" spans="1:13" ht="35.1" customHeight="1">
      <c r="A23" s="77">
        <v>6</v>
      </c>
      <c r="B23" s="106" t="s">
        <v>84</v>
      </c>
      <c r="C23" s="61" t="s">
        <v>73</v>
      </c>
      <c r="D23" s="56">
        <v>1</v>
      </c>
      <c r="E23" s="57" t="s">
        <v>45</v>
      </c>
      <c r="F23" s="101">
        <v>0.5</v>
      </c>
      <c r="G23" s="96" t="s">
        <v>77</v>
      </c>
      <c r="H23" s="78"/>
      <c r="I23" s="78"/>
      <c r="J23" s="78"/>
      <c r="K23" s="78"/>
      <c r="L23" s="78"/>
      <c r="M23" s="97"/>
    </row>
    <row r="24" spans="1:13" ht="45" customHeight="1">
      <c r="A24" s="77"/>
      <c r="B24" s="106"/>
      <c r="C24" s="61" t="s">
        <v>75</v>
      </c>
      <c r="D24" s="56">
        <v>0.4</v>
      </c>
      <c r="E24" s="57" t="s">
        <v>45</v>
      </c>
      <c r="F24" s="102"/>
      <c r="G24" s="96"/>
      <c r="H24" s="78"/>
      <c r="I24" s="78"/>
      <c r="J24" s="78"/>
      <c r="K24" s="78"/>
      <c r="L24" s="78"/>
      <c r="M24" s="97"/>
    </row>
    <row r="25" spans="1:13" ht="35.1" customHeight="1">
      <c r="A25" s="80"/>
      <c r="B25" s="109"/>
      <c r="C25" s="62" t="s">
        <v>76</v>
      </c>
      <c r="D25" s="58">
        <v>0.7</v>
      </c>
      <c r="E25" s="59" t="s">
        <v>45</v>
      </c>
      <c r="F25" s="103"/>
      <c r="G25" s="98"/>
      <c r="H25" s="79"/>
      <c r="I25" s="79"/>
      <c r="J25" s="79"/>
      <c r="K25" s="79"/>
      <c r="L25" s="79"/>
      <c r="M25" s="99"/>
    </row>
    <row r="26" spans="1:13" ht="72" customHeight="1">
      <c r="A26" s="60"/>
      <c r="B26" s="94" t="s">
        <v>83</v>
      </c>
      <c r="C26" s="94"/>
      <c r="D26" s="94"/>
      <c r="E26" s="94"/>
      <c r="F26" s="94"/>
      <c r="G26" s="94"/>
      <c r="H26" s="94"/>
      <c r="I26" s="94"/>
      <c r="J26" s="94"/>
      <c r="K26" s="94"/>
      <c r="L26" s="94"/>
      <c r="M26" s="95"/>
    </row>
  </sheetData>
  <mergeCells count="38">
    <mergeCell ref="G20:M20"/>
    <mergeCell ref="B26:M26"/>
    <mergeCell ref="F23:F25"/>
    <mergeCell ref="G21:M21"/>
    <mergeCell ref="G22:M22"/>
    <mergeCell ref="G23:M25"/>
    <mergeCell ref="H15:M15"/>
    <mergeCell ref="G16:M16"/>
    <mergeCell ref="G17:M17"/>
    <mergeCell ref="G18:M18"/>
    <mergeCell ref="G19:M19"/>
    <mergeCell ref="G10:G12"/>
    <mergeCell ref="G13:G14"/>
    <mergeCell ref="G2:M2"/>
    <mergeCell ref="G3:M3"/>
    <mergeCell ref="G4:M4"/>
    <mergeCell ref="G5:M5"/>
    <mergeCell ref="G6:M6"/>
    <mergeCell ref="G7:M7"/>
    <mergeCell ref="G8:M8"/>
    <mergeCell ref="G9:M9"/>
    <mergeCell ref="H13:M13"/>
    <mergeCell ref="H12:M12"/>
    <mergeCell ref="H11:M11"/>
    <mergeCell ref="H10:M10"/>
    <mergeCell ref="H14:M14"/>
    <mergeCell ref="D5:D6"/>
    <mergeCell ref="B4:B7"/>
    <mergeCell ref="B9:B11"/>
    <mergeCell ref="A4:A7"/>
    <mergeCell ref="B12:B13"/>
    <mergeCell ref="A8:A15"/>
    <mergeCell ref="B16:B18"/>
    <mergeCell ref="A16:A18"/>
    <mergeCell ref="B19:B22"/>
    <mergeCell ref="A19:A22"/>
    <mergeCell ref="B23:B25"/>
    <mergeCell ref="A23:A2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SP</vt:lpstr>
      <vt:lpstr>SR-RCM</vt:lpstr>
      <vt:lpstr>Rule4</vt:lpstr>
      <vt:lpstr>Abatement-Valuation-RCM</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2015-12-10T07:53:20Z</dcterms:modified>
</cp:coreProperties>
</file>