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 firstSheet="1" activeTab="1"/>
  </bookViews>
  <sheets>
    <sheet name="Sheet2" sheetId="2" state="hidden" r:id="rId1"/>
    <sheet name="CALCULATOR" sheetId="3" r:id="rId2"/>
  </sheets>
  <calcPr calcId="144525"/>
</workbook>
</file>

<file path=xl/calcChain.xml><?xml version="1.0" encoding="utf-8"?>
<calcChain xmlns="http://schemas.openxmlformats.org/spreadsheetml/2006/main">
  <c r="G7" i="3" l="1"/>
  <c r="G6" i="3"/>
  <c r="G5" i="3"/>
  <c r="J16" i="3"/>
  <c r="I16" i="3"/>
  <c r="H5" i="3" s="1"/>
  <c r="H6" i="3" l="1"/>
  <c r="H7" i="3" s="1"/>
  <c r="I7" i="3" s="1"/>
  <c r="I5" i="3"/>
  <c r="I6" i="3" l="1"/>
  <c r="G11" i="3" s="1"/>
  <c r="C14" i="2" l="1"/>
  <c r="B16" i="2" s="1"/>
  <c r="C7" i="2"/>
  <c r="C6" i="2"/>
  <c r="E7" i="2" s="1"/>
  <c r="F7" i="2" s="1"/>
  <c r="C4" i="2"/>
  <c r="E6" i="2" l="1"/>
  <c r="F6" i="2" s="1"/>
  <c r="C8" i="2"/>
  <c r="I4" i="2" l="1"/>
  <c r="P5" i="2" s="1"/>
  <c r="I5" i="2"/>
  <c r="Q6" i="2" s="1"/>
  <c r="I6" i="2"/>
  <c r="J6" i="2" s="1"/>
  <c r="Q5" i="2" l="1"/>
  <c r="P4" i="2"/>
  <c r="J4" i="2"/>
  <c r="P6" i="2" s="1"/>
  <c r="L6" i="2"/>
  <c r="Q16" i="2" s="1"/>
  <c r="J5" i="2"/>
  <c r="Q4" i="2"/>
  <c r="K6" i="2"/>
  <c r="P15" i="2" s="1"/>
  <c r="R4" i="2"/>
  <c r="R6" i="2"/>
  <c r="R5" i="2"/>
  <c r="P14" i="2" l="1"/>
  <c r="P16" i="2"/>
  <c r="P12" i="2"/>
  <c r="Q12" i="2"/>
  <c r="Q15" i="2"/>
  <c r="Q14" i="2"/>
  <c r="R12" i="2"/>
  <c r="P18" i="2" l="1"/>
  <c r="Q18" i="2"/>
  <c r="R18" i="2" l="1"/>
  <c r="P22" i="2" s="1"/>
</calcChain>
</file>

<file path=xl/sharedStrings.xml><?xml version="1.0" encoding="utf-8"?>
<sst xmlns="http://schemas.openxmlformats.org/spreadsheetml/2006/main" count="21" uniqueCount="20">
  <si>
    <t>st</t>
  </si>
  <si>
    <t>tv</t>
  </si>
  <si>
    <t>6 to 1</t>
  </si>
  <si>
    <t>more then 1</t>
  </si>
  <si>
    <t>due date</t>
  </si>
  <si>
    <t>pay date</t>
  </si>
  <si>
    <t>less to 6</t>
  </si>
  <si>
    <t>PARTICULAR</t>
  </si>
  <si>
    <t>AMOUNT</t>
  </si>
  <si>
    <t>Due Date</t>
  </si>
  <si>
    <t>Dep. Date</t>
  </si>
  <si>
    <t>Delay Day</t>
  </si>
  <si>
    <t>YES</t>
  </si>
  <si>
    <t>Turnover above 60.00 lacs</t>
  </si>
  <si>
    <t>Total Interest</t>
  </si>
  <si>
    <t>Payment Date</t>
  </si>
  <si>
    <t>Total Service Tax</t>
  </si>
  <si>
    <t>Service Tax Interest Calculator</t>
  </si>
  <si>
    <t>Rate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</si>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</sst>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₹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125">
        <bgColor theme="7" tint="0.39997558519241921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0" xfId="0" applyFill="1"/>
    <xf numFmtId="14" fontId="0" fillId="2" borderId="0" xfId="0" applyNumberFormat="1" applyFill="1"/>
    <xf numFmtId="0" fontId="0" fillId="5" borderId="6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4" fontId="0" fillId="5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164" fontId="0" fillId="0" borderId="3" xfId="0" applyNumberFormat="1" applyBorder="1" applyAlignment="1">
      <alignment horizont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9" fontId="0" fillId="1" borderId="7" xfId="1" applyFont="1" applyFill="1" applyBorder="1" applyAlignment="1">
      <alignment horizontal="center"/>
    </xf>
    <xf numFmtId="0" fontId="0" fillId="1" borderId="7" xfId="0" applyFill="1" applyBorder="1" applyAlignment="1">
      <alignment horizontal="center"/>
    </xf>
    <xf numFmtId="0" fontId="0" fillId="1" borderId="11" xfId="0" applyFill="1" applyBorder="1" applyAlignment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u val="none"/>
        <color rgb="FFFF0000"/>
      </font>
      <fill>
        <patternFill>
          <fgColor theme="3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u val="none"/>
        <color rgb="FFFF0000"/>
      </font>
      <fill>
        <patternFill>
          <fgColor theme="3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131380</xdr:colOff>
      <xdr:row>10</xdr:row>
      <xdr:rowOff>18798</xdr:rowOff>
    </xdr:from>
    <xdr:to>
      <xdr:col>5</xdr:col>
      <xdr:colOff>235198</xdr:colOff>
      <xdr:row>12</xdr:row>
      <xdr:rowOff>6568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3897" y="2324505"/>
          <a:ext cx="714732" cy="51328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5</xdr:col>
      <xdr:colOff>335017</xdr:colOff>
      <xdr:row>1</xdr:row>
      <xdr:rowOff>190501</xdr:rowOff>
    </xdr:from>
    <xdr:to>
      <xdr:col>9</xdr:col>
      <xdr:colOff>506467</xdr:colOff>
      <xdr:row>12</xdr:row>
      <xdr:rowOff>0</xdr:rowOff>
    </xdr:to>
    <xdr:sp macro="" textlink="">
      <xdr:nvSpPr>
        <xdr:cNvPr id="4" name="Folded Corner 3"/>
        <xdr:cNvSpPr/>
      </xdr:nvSpPr>
      <xdr:spPr>
        <a:xfrm>
          <a:off x="4138448" y="656898"/>
          <a:ext cx="3068364" cy="2174326"/>
        </a:xfrm>
        <a:prstGeom prst="foldedCorner">
          <a:avLst/>
        </a:prstGeom>
        <a:noFill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T23"/>
  <sheetViews>
    <sheetView workbookViewId="0">
      <selection activeCell="I22" sqref="I22"/>
    </sheetView>
  </sheetViews>
  <sheetFormatPr defaultRowHeight="15" x14ac:dyDescent="0.25"/>
  <cols>
    <col min="3" max="3" width="11" bestFit="1" customWidth="1"/>
    <col min="5" max="5" width="10.42578125" bestFit="1" customWidth="1"/>
  </cols>
  <sheetData>
    <row r="2" spans="2:20" x14ac:dyDescent="0.25">
      <c r="P2" t="s">
        <v>6</v>
      </c>
      <c r="Q2" t="s">
        <v>2</v>
      </c>
      <c r="R2" t="s">
        <v>3</v>
      </c>
    </row>
    <row r="4" spans="2:20" x14ac:dyDescent="0.25">
      <c r="B4" s="5" t="s">
        <v>0</v>
      </c>
      <c r="C4">
        <f>CALCULATOR!D5</f>
        <v>500</v>
      </c>
      <c r="I4" t="b">
        <f>AND(C8&lt;F6)</f>
        <v>1</v>
      </c>
      <c r="J4">
        <f>IF(I4=TRUE,C8,0)</f>
        <v>12</v>
      </c>
      <c r="P4">
        <f>IF(I4=TRUE,C4,0)</f>
        <v>500</v>
      </c>
      <c r="Q4">
        <f>IF(I5=TRUE,C4,0)</f>
        <v>0</v>
      </c>
      <c r="R4">
        <f>IF(J6&gt;0,C4,0)</f>
        <v>0</v>
      </c>
    </row>
    <row r="5" spans="2:20" x14ac:dyDescent="0.25">
      <c r="I5" t="b">
        <f>AND(C8&gt;=F6,C8&lt;=F7)</f>
        <v>0</v>
      </c>
      <c r="J5">
        <f>IF(I5=TRUE,C8,0)</f>
        <v>0</v>
      </c>
      <c r="P5" t="e">
        <f>IF(I4=TRUE,B16,0)</f>
        <v>#REF!</v>
      </c>
      <c r="Q5">
        <f>IF(I5=TRUE,B16,0)</f>
        <v>0</v>
      </c>
      <c r="R5">
        <f>IF(J6&gt;0,B16,0)</f>
        <v>0</v>
      </c>
    </row>
    <row r="6" spans="2:20" x14ac:dyDescent="0.25">
      <c r="B6" s="5" t="s">
        <v>4</v>
      </c>
      <c r="C6" s="1">
        <f>CALCULATOR!D7</f>
        <v>41825</v>
      </c>
      <c r="E6" s="1">
        <f>EDATE(C6,6)</f>
        <v>42009</v>
      </c>
      <c r="F6">
        <f>E6-C6</f>
        <v>184</v>
      </c>
      <c r="I6" t="b">
        <f>AND(C8&gt;F7)</f>
        <v>0</v>
      </c>
      <c r="J6">
        <f>IF(I6=TRUE,C8-F7,0)</f>
        <v>0</v>
      </c>
      <c r="K6">
        <f>IF(I6=TRUE,F6/365,0)</f>
        <v>0</v>
      </c>
      <c r="L6">
        <f>IF(I6=TRUE,F7/365,0)</f>
        <v>0</v>
      </c>
      <c r="P6">
        <f>IF(I4=TRUE,J4/365,0)</f>
        <v>3.287671232876712E-2</v>
      </c>
      <c r="Q6">
        <f>IF(I5=TRUE,C8/365,0)</f>
        <v>0</v>
      </c>
      <c r="R6">
        <f>IF(J6&gt;0,J6/365,0)</f>
        <v>0</v>
      </c>
    </row>
    <row r="7" spans="2:20" x14ac:dyDescent="0.25">
      <c r="B7" s="5" t="s">
        <v>5</v>
      </c>
      <c r="C7" s="1">
        <f>CALCULATOR!D9</f>
        <v>41837</v>
      </c>
      <c r="E7" s="1">
        <f>EDATE(C6,12)</f>
        <v>42190</v>
      </c>
      <c r="F7">
        <f>E7-C6</f>
        <v>365</v>
      </c>
    </row>
    <row r="8" spans="2:20" x14ac:dyDescent="0.25">
      <c r="C8">
        <f>C7-C6</f>
        <v>12</v>
      </c>
    </row>
    <row r="11" spans="2:20" x14ac:dyDescent="0.25">
      <c r="O11" s="2"/>
      <c r="P11" s="2"/>
      <c r="Q11" s="2"/>
      <c r="R11" s="2"/>
      <c r="S11" s="2"/>
      <c r="T11" s="2"/>
    </row>
    <row r="12" spans="2:20" x14ac:dyDescent="0.25">
      <c r="O12" s="2"/>
      <c r="P12" s="3" t="e">
        <f>P4*P5*P6</f>
        <v>#REF!</v>
      </c>
      <c r="Q12" s="3">
        <f>Q4*Q5*Q6</f>
        <v>0</v>
      </c>
      <c r="R12" s="3">
        <f>R6*R5*R4</f>
        <v>0</v>
      </c>
      <c r="S12" s="3"/>
      <c r="T12" s="2"/>
    </row>
    <row r="13" spans="2:20" x14ac:dyDescent="0.25">
      <c r="O13" s="2"/>
      <c r="P13" s="2"/>
      <c r="Q13" s="2"/>
      <c r="R13" s="2"/>
      <c r="S13" s="2"/>
      <c r="T13" s="2"/>
    </row>
    <row r="14" spans="2:20" x14ac:dyDescent="0.25">
      <c r="B14" s="5" t="s">
        <v>1</v>
      </c>
      <c r="C14" t="e">
        <f>CALCULATOR!#REF!</f>
        <v>#REF!</v>
      </c>
      <c r="P14">
        <f>IF(K6&gt;0,C4,0)</f>
        <v>0</v>
      </c>
      <c r="Q14">
        <f>IF(L6&gt;0,C4,0)</f>
        <v>0</v>
      </c>
    </row>
    <row r="15" spans="2:20" x14ac:dyDescent="0.25">
      <c r="P15">
        <f>IF(K6&gt;0,B16,0)</f>
        <v>0</v>
      </c>
      <c r="Q15">
        <f>IF(L6&gt;0,B16,0)</f>
        <v>0</v>
      </c>
    </row>
    <row r="16" spans="2:20" x14ac:dyDescent="0.25">
      <c r="B16" t="e">
        <f>IF(C14&lt;6000000,15%,18%)</f>
        <v>#REF!</v>
      </c>
      <c r="P16">
        <f>IF(K6&gt;0,6/12,0)</f>
        <v>0</v>
      </c>
      <c r="Q16">
        <f>IF(L6&gt;0,6/12,0)</f>
        <v>0</v>
      </c>
    </row>
    <row r="17" spans="2:19" x14ac:dyDescent="0.25">
      <c r="B17">
        <v>0.19</v>
      </c>
    </row>
    <row r="18" spans="2:19" x14ac:dyDescent="0.25">
      <c r="P18" s="3">
        <f>P16*P15*P14</f>
        <v>0</v>
      </c>
      <c r="Q18" s="3">
        <f>Q16*Q15*Q14</f>
        <v>0</v>
      </c>
      <c r="R18" s="3">
        <f>Q18+P18+R12</f>
        <v>0</v>
      </c>
      <c r="S18" s="3"/>
    </row>
    <row r="21" spans="2:19" ht="15.75" thickBot="1" x14ac:dyDescent="0.3">
      <c r="P21" s="4"/>
      <c r="Q21" s="4"/>
      <c r="R21" s="4"/>
      <c r="S21" s="4"/>
    </row>
    <row r="22" spans="2:19" ht="16.5" thickTop="1" thickBot="1" x14ac:dyDescent="0.3">
      <c r="P22" s="11" t="e">
        <f>P12+Q12+R18</f>
        <v>#REF!</v>
      </c>
      <c r="Q22" s="11"/>
      <c r="R22" s="11"/>
      <c r="S22" s="11"/>
    </row>
    <row r="23" spans="2:19" ht="15.75" thickTop="1" x14ac:dyDescent="0.25"/>
  </sheetData>
  <mergeCells count="1">
    <mergeCell ref="P22:S22"/>
  </mergeCells>
  <conditionalFormatting sqref="P22:S22">
    <cfRule type="cellIs" dxfId="9" priority="1" operator="lessThan">
      <formula>0</formula>
    </cfRule>
    <cfRule type="cellIs" dxfId="8" priority="2" operator="lessThan">
      <formula>0</formula>
    </cfRule>
    <cfRule type="cellIs" dxfId="7" priority="3" operator="lessThan">
      <formula>0</formula>
    </cfRule>
    <cfRule type="cellIs" dxfId="6" priority="4" operator="greaterThan">
      <formula>0</formula>
    </cfRule>
    <cfRule type="cellIs" dxfId="5" priority="5" operator="lessThan">
      <formula>-4.93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-0.249977111117893"/>
  </sheetPr>
  <dimension ref="A1:N22"/>
  <sheetViews>
    <sheetView showGridLines="0" tabSelected="1" zoomScale="175" zoomScaleNormal="175" workbookViewId="0">
      <selection activeCell="D11" sqref="D11:D12"/>
    </sheetView>
  </sheetViews>
  <sheetFormatPr defaultColWidth="0" defaultRowHeight="15" zeroHeight="1" x14ac:dyDescent="0.25"/>
  <cols>
    <col min="1" max="2" width="9.140625" customWidth="1"/>
    <col min="3" max="3" width="13" customWidth="1"/>
    <col min="4" max="4" width="16.5703125" customWidth="1"/>
    <col min="5" max="7" width="9.140625" customWidth="1"/>
    <col min="8" max="8" width="11.42578125" customWidth="1"/>
    <col min="9" max="9" width="13.7109375" customWidth="1"/>
    <col min="10" max="10" width="11.140625" bestFit="1" customWidth="1"/>
    <col min="15" max="16384" width="9.140625" hidden="1"/>
  </cols>
  <sheetData>
    <row r="1" spans="1:10" ht="36.75" customHeight="1" thickBot="1" x14ac:dyDescent="0.3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5.75" thickBot="1" x14ac:dyDescent="0.3"/>
    <row r="3" spans="1:10" ht="16.5" thickBot="1" x14ac:dyDescent="0.3">
      <c r="B3" s="32" t="s">
        <v>7</v>
      </c>
      <c r="C3" s="33"/>
      <c r="D3" s="34" t="s">
        <v>8</v>
      </c>
    </row>
    <row r="4" spans="1:10" ht="15.75" thickBot="1" x14ac:dyDescent="0.3">
      <c r="G4" s="27" t="s">
        <v>18</v>
      </c>
      <c r="H4" s="27" t="s">
        <v>11</v>
      </c>
      <c r="I4" s="28" t="s">
        <v>19</v>
      </c>
    </row>
    <row r="5" spans="1:10" ht="15.75" thickBot="1" x14ac:dyDescent="0.3">
      <c r="B5" s="18" t="s">
        <v>16</v>
      </c>
      <c r="C5" s="19"/>
      <c r="D5" s="7">
        <v>500</v>
      </c>
      <c r="G5" s="29">
        <f>IF(ISBLANK(D11),0,IF(D11="yes",18%,15%))</f>
        <v>0.18</v>
      </c>
      <c r="H5" s="30">
        <f>IF(I16&lt;=0,0,IF((J16-I16)&gt;180,180,IF((J16-I16)&gt;0,J16-I16,0)))</f>
        <v>12</v>
      </c>
      <c r="I5" s="30">
        <f>ROUND((D5*G5)*(H5/365),0)</f>
        <v>3</v>
      </c>
    </row>
    <row r="6" spans="1:10" ht="15.75" thickBot="1" x14ac:dyDescent="0.3">
      <c r="B6" s="10"/>
      <c r="C6" s="10"/>
      <c r="D6" s="8"/>
      <c r="G6" s="29">
        <f>IF(ISBLANK(D11),0,IF(D11="yes",24%,21%))</f>
        <v>0.24</v>
      </c>
      <c r="H6" s="30">
        <f>IF(I16&lt;=0,0,IF(J16=0,0,IF((J16-I16)&lt;0,0,IF((J16-I16)&gt;365,185,(J16-I16)-H5))))</f>
        <v>0</v>
      </c>
      <c r="I6" s="30">
        <f>ROUND((D5*G6)*(H6/365),0)</f>
        <v>0</v>
      </c>
    </row>
    <row r="7" spans="1:10" ht="15.75" thickBot="1" x14ac:dyDescent="0.3">
      <c r="B7" s="18" t="s">
        <v>9</v>
      </c>
      <c r="C7" s="19"/>
      <c r="D7" s="9">
        <v>41825</v>
      </c>
      <c r="G7" s="29">
        <f>IF(ISBLANK(D11),0,IF(D11="yes",30%,27%))</f>
        <v>0.3</v>
      </c>
      <c r="H7" s="30">
        <f>IF(I16&lt;=0,0,IF((J16-I16)&gt;365,(J16-I16)-H5-H6-K16,0))</f>
        <v>0</v>
      </c>
      <c r="I7" s="31">
        <f>ROUND((D5*G7)*(H7/365),0)</f>
        <v>0</v>
      </c>
    </row>
    <row r="8" spans="1:10" ht="15.75" thickBot="1" x14ac:dyDescent="0.3">
      <c r="B8" s="10"/>
      <c r="C8" s="10"/>
      <c r="D8" s="8"/>
    </row>
    <row r="9" spans="1:10" ht="20.25" thickBot="1" x14ac:dyDescent="0.3">
      <c r="B9" s="18" t="s">
        <v>15</v>
      </c>
      <c r="C9" s="19"/>
      <c r="D9" s="9">
        <v>41837</v>
      </c>
      <c r="G9" s="24" t="s">
        <v>14</v>
      </c>
      <c r="H9" s="25"/>
      <c r="I9" s="26"/>
    </row>
    <row r="10" spans="1:10" ht="15" customHeight="1" thickBot="1" x14ac:dyDescent="0.3">
      <c r="B10" s="10"/>
      <c r="C10" s="10"/>
      <c r="D10" s="8"/>
    </row>
    <row r="11" spans="1:10" ht="21" customHeight="1" thickTop="1" thickBot="1" x14ac:dyDescent="0.3">
      <c r="B11" s="20" t="s">
        <v>13</v>
      </c>
      <c r="C11" s="21"/>
      <c r="D11" s="16" t="s">
        <v>12</v>
      </c>
      <c r="G11" s="15">
        <f>SUM(I5:I7)</f>
        <v>3</v>
      </c>
      <c r="H11" s="15"/>
      <c r="I11" s="15"/>
    </row>
    <row r="12" spans="1:10" ht="20.25" customHeight="1" thickTop="1" thickBot="1" x14ac:dyDescent="0.3">
      <c r="B12" s="22"/>
      <c r="C12" s="23"/>
      <c r="D12" s="17"/>
    </row>
    <row r="13" spans="1:10" x14ac:dyDescent="0.25"/>
    <row r="14" spans="1:10" x14ac:dyDescent="0.25"/>
    <row r="15" spans="1:10" hidden="1" x14ac:dyDescent="0.25">
      <c r="I15" t="s">
        <v>9</v>
      </c>
      <c r="J15" t="s">
        <v>10</v>
      </c>
    </row>
    <row r="16" spans="1:10" hidden="1" x14ac:dyDescent="0.25">
      <c r="I16" s="6">
        <f>+D7</f>
        <v>41825</v>
      </c>
      <c r="J16" s="6">
        <f>+D9</f>
        <v>41837</v>
      </c>
    </row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</sheetData>
  <sheetProtection password="C60B" sheet="1" objects="1" scenarios="1" selectLockedCells="1"/>
  <mergeCells count="9">
    <mergeCell ref="B11:C12"/>
    <mergeCell ref="D11:D12"/>
    <mergeCell ref="G11:I11"/>
    <mergeCell ref="A1:J1"/>
    <mergeCell ref="B3:C3"/>
    <mergeCell ref="B5:C5"/>
    <mergeCell ref="B7:C7"/>
    <mergeCell ref="B9:C9"/>
    <mergeCell ref="G9:I9"/>
  </mergeCells>
  <conditionalFormatting sqref="G11">
    <cfRule type="cellIs" dxfId="4" priority="1" operator="lessThan">
      <formula>0</formula>
    </cfRule>
    <cfRule type="cellIs" dxfId="3" priority="2" operator="lessThan">
      <formula>0</formula>
    </cfRule>
    <cfRule type="cellIs" dxfId="2" priority="3" operator="lessThan">
      <formula>0</formula>
    </cfRule>
    <cfRule type="cellIs" dxfId="1" priority="4" operator="greaterThan">
      <formula>0</formula>
    </cfRule>
    <cfRule type="cellIs" dxfId="0" priority="5" operator="lessThan">
      <formula>-4.93</formula>
    </cfRule>
  </conditionalFormatting>
  <dataValidations count="1">
    <dataValidation type="list" allowBlank="1" showInputMessage="1" showErrorMessage="1" sqref="D11:D12">
      <formula1>"YES,NO"</formula1>
    </dataValidation>
  </dataValidations>
  <pageMargins left="0.7" right="0.7" top="0.75" bottom="0.75" header="0.3" footer="0.3"/>
  <pageSetup paperSize="9" orientation="landscape" verticalDpi="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CALCULATOR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2015-03-17T12:36:20Z</dcterms:modified>
</cp:coreProperties>
</file>