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UMMARY" sheetId="1" r:id="rId1"/>
    <sheet name="OCT.13" sheetId="2" r:id="rId2"/>
    <sheet name="NOV.13" sheetId="3" r:id="rId3"/>
    <sheet name="DEC.13" sheetId="4" r:id="rId4"/>
    <sheet name="JAN.14" sheetId="5" r:id="rId5"/>
    <sheet name="FEB.14" sheetId="6" r:id="rId6"/>
    <sheet name="MAR.14" sheetId="7" r:id="rId7"/>
  </sheets>
  <calcPr calcId="124519"/>
</workbook>
</file>

<file path=xl/calcChain.xml><?xml version="1.0" encoding="utf-8"?>
<calcChain xmlns="http://schemas.openxmlformats.org/spreadsheetml/2006/main">
  <c r="B49" i="7"/>
  <c r="C48"/>
  <c r="B46"/>
  <c r="C45"/>
  <c r="C43"/>
  <c r="B38"/>
  <c r="C37"/>
  <c r="B35"/>
  <c r="C34"/>
  <c r="C32"/>
  <c r="E37"/>
  <c r="E26"/>
  <c r="G26" s="1"/>
  <c r="G28" s="1"/>
  <c r="C26"/>
  <c r="B30" i="6"/>
  <c r="E34" s="1"/>
  <c r="B38"/>
  <c r="C37"/>
  <c r="B35"/>
  <c r="C34"/>
  <c r="C32"/>
  <c r="E26"/>
  <c r="C26"/>
  <c r="B40" i="5"/>
  <c r="E46" s="1"/>
  <c r="B48"/>
  <c r="C47"/>
  <c r="B45"/>
  <c r="C44"/>
  <c r="C42"/>
  <c r="B38"/>
  <c r="C37"/>
  <c r="E36"/>
  <c r="B35"/>
  <c r="C34"/>
  <c r="E33"/>
  <c r="C32"/>
  <c r="E26"/>
  <c r="C26"/>
  <c r="B54" i="4"/>
  <c r="E57" s="1"/>
  <c r="B62"/>
  <c r="C61"/>
  <c r="B59"/>
  <c r="C58"/>
  <c r="C56"/>
  <c r="B52"/>
  <c r="C51"/>
  <c r="E50"/>
  <c r="B49"/>
  <c r="C48"/>
  <c r="E47"/>
  <c r="C46"/>
  <c r="C26"/>
  <c r="E26"/>
  <c r="E30"/>
  <c r="C31"/>
  <c r="B42"/>
  <c r="C41"/>
  <c r="B39"/>
  <c r="C38"/>
  <c r="C36"/>
  <c r="E40"/>
  <c r="F41" s="1"/>
  <c r="C41" i="3"/>
  <c r="B42"/>
  <c r="C38"/>
  <c r="B39"/>
  <c r="C36"/>
  <c r="E30"/>
  <c r="C31"/>
  <c r="E26"/>
  <c r="C26"/>
  <c r="B38" i="2"/>
  <c r="B35"/>
  <c r="C37"/>
  <c r="C34"/>
  <c r="C32"/>
  <c r="E26"/>
  <c r="G26" s="1"/>
  <c r="G28" s="1"/>
  <c r="C26"/>
  <c r="F26" i="6" l="1"/>
  <c r="E43" i="5"/>
  <c r="F44" s="1"/>
  <c r="E50"/>
  <c r="E64" i="4"/>
  <c r="E60"/>
  <c r="G31" i="3"/>
  <c r="G32" s="1"/>
  <c r="F26" i="2"/>
  <c r="F26" i="7"/>
  <c r="F37"/>
  <c r="E34"/>
  <c r="F34" s="1"/>
  <c r="G40" s="1"/>
  <c r="F34" i="6"/>
  <c r="E40"/>
  <c r="E37"/>
  <c r="F37" s="1"/>
  <c r="G26"/>
  <c r="G28" s="1"/>
  <c r="F47" i="5"/>
  <c r="F37"/>
  <c r="F34"/>
  <c r="F26"/>
  <c r="G26"/>
  <c r="G28" s="1"/>
  <c r="F48" i="4"/>
  <c r="F58"/>
  <c r="G31"/>
  <c r="G32" s="1"/>
  <c r="F61"/>
  <c r="F51"/>
  <c r="G53" s="1"/>
  <c r="G26"/>
  <c r="G28" s="1"/>
  <c r="F26"/>
  <c r="E37"/>
  <c r="G26" i="3"/>
  <c r="G28" s="1"/>
  <c r="F26"/>
  <c r="G49" i="5" l="1"/>
  <c r="G39" i="6"/>
  <c r="G40" s="1"/>
  <c r="F7" i="1" s="1"/>
  <c r="G39" i="5"/>
  <c r="G50" s="1"/>
  <c r="F6" i="1" s="1"/>
  <c r="G63" i="4"/>
  <c r="F38"/>
  <c r="G43" s="1"/>
  <c r="G64" l="1"/>
  <c r="F5" i="1" s="1"/>
  <c r="C3" l="1"/>
  <c r="C4"/>
  <c r="C5"/>
  <c r="C6"/>
  <c r="C8"/>
  <c r="D8" l="1"/>
  <c r="D7"/>
  <c r="C7"/>
  <c r="D6"/>
  <c r="E6" s="1"/>
  <c r="D5"/>
  <c r="D4"/>
  <c r="D3"/>
  <c r="C18" i="7"/>
  <c r="A16"/>
  <c r="C12"/>
  <c r="C18" i="6"/>
  <c r="A16"/>
  <c r="C12"/>
  <c r="C18" i="5"/>
  <c r="A16"/>
  <c r="C12"/>
  <c r="C18" i="4"/>
  <c r="A16"/>
  <c r="C12"/>
  <c r="C18" i="3"/>
  <c r="A16"/>
  <c r="C12"/>
  <c r="C18" i="2"/>
  <c r="A16"/>
  <c r="C12"/>
  <c r="E7" i="1" l="1"/>
  <c r="C20" i="2"/>
  <c r="E8" i="1"/>
  <c r="C20" i="5"/>
  <c r="C20" i="3"/>
  <c r="B34" s="1"/>
  <c r="E44" s="1"/>
  <c r="E4" i="1"/>
  <c r="C20" i="7"/>
  <c r="B41" s="1"/>
  <c r="E51" s="1"/>
  <c r="C20" i="6"/>
  <c r="C9" i="1"/>
  <c r="C20" i="4"/>
  <c r="E5" i="1"/>
  <c r="D9"/>
  <c r="E3"/>
  <c r="E48" i="7" l="1"/>
  <c r="F48" s="1"/>
  <c r="E45"/>
  <c r="F45" s="1"/>
  <c r="E40" i="3"/>
  <c r="F41" s="1"/>
  <c r="E37"/>
  <c r="F38" s="1"/>
  <c r="E32"/>
  <c r="B30" i="2"/>
  <c r="E40" s="1"/>
  <c r="E9" i="1"/>
  <c r="G43" i="3" l="1"/>
  <c r="G44" s="1"/>
  <c r="F4" i="1" s="1"/>
  <c r="G50" i="7"/>
  <c r="G51" s="1"/>
  <c r="F8" i="1" s="1"/>
  <c r="E37" i="2"/>
  <c r="F37" s="1"/>
  <c r="E34"/>
  <c r="F34" s="1"/>
  <c r="G39" l="1"/>
  <c r="G40" s="1"/>
  <c r="F3" i="1" s="1"/>
  <c r="F9" s="1"/>
</calcChain>
</file>

<file path=xl/sharedStrings.xml><?xml version="1.0" encoding="utf-8"?>
<sst xmlns="http://schemas.openxmlformats.org/spreadsheetml/2006/main" count="299" uniqueCount="59">
  <si>
    <t>INPUT</t>
  </si>
  <si>
    <t>Name of the company :-</t>
  </si>
  <si>
    <t>Particulars</t>
  </si>
  <si>
    <t>I.T.</t>
  </si>
  <si>
    <t>Service Tax Payable</t>
  </si>
  <si>
    <t>TOTAL</t>
  </si>
  <si>
    <t>Service Tax Input Credit</t>
  </si>
  <si>
    <t>NET SERVICE TAX</t>
  </si>
  <si>
    <t>INTEREST CALCULATION</t>
  </si>
  <si>
    <t xml:space="preserve"> </t>
  </si>
  <si>
    <t>Service Tax Payment for period :- NOV.13</t>
  </si>
  <si>
    <t>Service Tax Payment for period :- DEC.13</t>
  </si>
  <si>
    <t>Service Tax Payment for period :- JAN.14</t>
  </si>
  <si>
    <t>Service Tax Payment for period :- FEB.14</t>
  </si>
  <si>
    <t>Service Tax Payment for period :- MAR.14</t>
  </si>
  <si>
    <t>OCT</t>
  </si>
  <si>
    <t>NOV</t>
  </si>
  <si>
    <t>DEC</t>
  </si>
  <si>
    <t>JAN</t>
  </si>
  <si>
    <t>FEB</t>
  </si>
  <si>
    <t>MAR</t>
  </si>
  <si>
    <t>OUTPUT</t>
  </si>
  <si>
    <t>PAYABLE</t>
  </si>
  <si>
    <t>INTEREST</t>
  </si>
  <si>
    <t>OCT.13</t>
  </si>
  <si>
    <t>NOV.13</t>
  </si>
  <si>
    <t>DEC.13</t>
  </si>
  <si>
    <t>JAN.14</t>
  </si>
  <si>
    <t>FEB.14</t>
  </si>
  <si>
    <t>MAR.14</t>
  </si>
  <si>
    <t>UPTO</t>
  </si>
  <si>
    <t>MONTHS</t>
  </si>
  <si>
    <t>ROI</t>
  </si>
  <si>
    <t>Service Tax Payment for period :- OCT.14</t>
  </si>
  <si>
    <t>RATE</t>
  </si>
  <si>
    <t>MONTH</t>
  </si>
  <si>
    <t>DAYS</t>
  </si>
  <si>
    <t>PER DAY</t>
  </si>
  <si>
    <t>SUB TOTAL - 1</t>
  </si>
  <si>
    <t>SERVICE TAX PAID</t>
  </si>
  <si>
    <t>DUE DATE FOR PAYMENT</t>
  </si>
  <si>
    <t>ACTUAL DATE OF PAYMENT</t>
  </si>
  <si>
    <t>FROM</t>
  </si>
  <si>
    <t>TO</t>
  </si>
  <si>
    <t>TOTAL DELAY IN DAYS</t>
  </si>
  <si>
    <t>SUB TOTAL - 2</t>
  </si>
  <si>
    <t>SUB TOTAL - 3</t>
  </si>
  <si>
    <t>SUB TOTAL - 4</t>
  </si>
  <si>
    <t>SUB TOTAL - 5</t>
  </si>
  <si>
    <t>1 YR</t>
  </si>
  <si>
    <t>6 MONTHS</t>
  </si>
  <si>
    <t>&gt;6 MONTHS</t>
  </si>
  <si>
    <t>&gt;1 YR</t>
  </si>
  <si>
    <t>INT. PER DAY</t>
  </si>
  <si>
    <t>SERVICE TAX SUMMARY FROM OCT13. TO MAR.14</t>
  </si>
  <si>
    <t>IF PAID BEFORE 30.09.2014</t>
  </si>
  <si>
    <t>IF PAID ON OR AFETR 01.10.2014</t>
  </si>
  <si>
    <t>IF PAID ON OR AFTER 01.10.2014</t>
  </si>
  <si>
    <t>IF PAID ON OR BEFORE 01.10.2014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</si>
</sst>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left"/>
    </xf>
    <xf numFmtId="17" fontId="4" fillId="2" borderId="1" xfId="0" applyNumberFormat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43" fontId="4" fillId="2" borderId="0" xfId="0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164" fontId="3" fillId="2" borderId="0" xfId="1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left"/>
    </xf>
    <xf numFmtId="9" fontId="4" fillId="2" borderId="1" xfId="2" applyFont="1" applyFill="1" applyBorder="1" applyAlignment="1">
      <alignment horizontal="left"/>
    </xf>
    <xf numFmtId="43" fontId="4" fillId="2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164" fontId="4" fillId="2" borderId="0" xfId="1" applyNumberFormat="1" applyFont="1" applyFill="1" applyBorder="1" applyAlignment="1">
      <alignment horizontal="left"/>
    </xf>
    <xf numFmtId="43" fontId="3" fillId="2" borderId="1" xfId="0" applyNumberFormat="1" applyFont="1" applyFill="1" applyBorder="1" applyAlignment="1">
      <alignment horizontal="left"/>
    </xf>
    <xf numFmtId="9" fontId="4" fillId="2" borderId="1" xfId="0" applyNumberFormat="1" applyFont="1" applyFill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9" fontId="5" fillId="2" borderId="1" xfId="0" applyNumberFormat="1" applyFont="1" applyFill="1" applyBorder="1" applyAlignment="1">
      <alignment horizontal="left"/>
    </xf>
    <xf numFmtId="2" fontId="5" fillId="2" borderId="1" xfId="1" applyNumberFormat="1" applyFont="1" applyFill="1" applyBorder="1" applyAlignment="1">
      <alignment horizontal="left"/>
    </xf>
    <xf numFmtId="43" fontId="5" fillId="2" borderId="1" xfId="1" applyFont="1" applyFill="1" applyBorder="1" applyAlignment="1">
      <alignment horizontal="left"/>
    </xf>
    <xf numFmtId="9" fontId="5" fillId="2" borderId="1" xfId="2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43" fontId="3" fillId="4" borderId="1" xfId="1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3" fontId="6" fillId="2" borderId="1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43" fontId="8" fillId="0" borderId="1" xfId="1" applyFont="1" applyBorder="1"/>
    <xf numFmtId="0" fontId="8" fillId="0" borderId="0" xfId="0" applyFont="1"/>
    <xf numFmtId="43" fontId="8" fillId="0" borderId="0" xfId="1" applyFont="1"/>
    <xf numFmtId="165" fontId="8" fillId="0" borderId="1" xfId="1" applyNumberFormat="1" applyFont="1" applyBorder="1"/>
    <xf numFmtId="9" fontId="8" fillId="0" borderId="1" xfId="2" applyFont="1" applyBorder="1"/>
    <xf numFmtId="0" fontId="7" fillId="0" borderId="0" xfId="0" applyFont="1"/>
    <xf numFmtId="164" fontId="4" fillId="4" borderId="1" xfId="1" applyNumberFormat="1" applyFont="1" applyFill="1" applyBorder="1" applyAlignment="1">
      <alignment horizontal="left"/>
    </xf>
    <xf numFmtId="0" fontId="7" fillId="3" borderId="1" xfId="0" applyFont="1" applyFill="1" applyBorder="1"/>
    <xf numFmtId="0" fontId="8" fillId="3" borderId="1" xfId="0" applyFont="1" applyFill="1" applyBorder="1"/>
    <xf numFmtId="43" fontId="7" fillId="3" borderId="1" xfId="1" applyFont="1" applyFill="1" applyBorder="1"/>
    <xf numFmtId="43" fontId="8" fillId="3" borderId="1" xfId="1" applyFont="1" applyFill="1" applyBorder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3" fontId="3" fillId="3" borderId="1" xfId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3" fontId="3" fillId="3" borderId="1" xfId="0" applyNumberFormat="1" applyFont="1" applyFill="1" applyBorder="1" applyAlignment="1">
      <alignment horizontal="left"/>
    </xf>
    <xf numFmtId="43" fontId="7" fillId="3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4" fillId="4" borderId="1" xfId="1" applyNumberFormat="1" applyFont="1" applyFill="1" applyBorder="1" applyAlignment="1" applyProtection="1">
      <alignment horizontal="left"/>
      <protection locked="0"/>
    </xf>
    <xf numFmtId="43" fontId="3" fillId="3" borderId="0" xfId="1" applyFont="1" applyFill="1" applyBorder="1" applyAlignment="1">
      <alignment horizontal="left"/>
    </xf>
    <xf numFmtId="9" fontId="4" fillId="3" borderId="1" xfId="2" applyFont="1" applyFill="1" applyBorder="1" applyAlignment="1">
      <alignment horizontal="left"/>
    </xf>
    <xf numFmtId="43" fontId="4" fillId="3" borderId="1" xfId="1" applyFont="1" applyFill="1" applyBorder="1" applyAlignment="1">
      <alignment horizontal="left"/>
    </xf>
    <xf numFmtId="43" fontId="3" fillId="3" borderId="0" xfId="0" applyNumberFormat="1" applyFont="1" applyFill="1" applyBorder="1" applyAlignment="1">
      <alignment horizontal="left"/>
    </xf>
    <xf numFmtId="43" fontId="4" fillId="3" borderId="0" xfId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view="pageBreakPreview" zoomScaleSheetLayoutView="100" workbookViewId="0">
      <selection activeCell="E22" sqref="E22"/>
    </sheetView>
  </sheetViews>
  <sheetFormatPr defaultRowHeight="15.75"/>
  <cols>
    <col min="1" max="1" width="13.28515625" style="41" customWidth="1"/>
    <col min="2" max="2" width="4.42578125" style="41" bestFit="1" customWidth="1"/>
    <col min="3" max="3" width="19.140625" style="42" bestFit="1" customWidth="1"/>
    <col min="4" max="4" width="22" style="42" bestFit="1" customWidth="1"/>
    <col min="5" max="5" width="21.28515625" style="42" bestFit="1" customWidth="1"/>
    <col min="6" max="6" width="19.140625" style="42" bestFit="1" customWidth="1"/>
    <col min="7" max="16384" width="9.140625" style="41"/>
  </cols>
  <sheetData>
    <row r="1" spans="1:8">
      <c r="A1" s="38" t="s">
        <v>54</v>
      </c>
      <c r="B1" s="39"/>
      <c r="C1" s="40"/>
      <c r="D1" s="40"/>
      <c r="E1" s="40"/>
      <c r="F1" s="40"/>
    </row>
    <row r="2" spans="1:8">
      <c r="A2" s="47" t="s">
        <v>35</v>
      </c>
      <c r="B2" s="48"/>
      <c r="C2" s="49" t="s">
        <v>0</v>
      </c>
      <c r="D2" s="49" t="s">
        <v>21</v>
      </c>
      <c r="E2" s="49" t="s">
        <v>22</v>
      </c>
      <c r="F2" s="49" t="s">
        <v>23</v>
      </c>
    </row>
    <row r="3" spans="1:8">
      <c r="A3" s="39" t="s">
        <v>15</v>
      </c>
      <c r="B3" s="39">
        <v>13</v>
      </c>
      <c r="C3" s="40">
        <f>+OCT.13!C16</f>
        <v>45693</v>
      </c>
      <c r="D3" s="40">
        <f>+OCT.13!C10</f>
        <v>548921</v>
      </c>
      <c r="E3" s="40">
        <f>+D3-C3</f>
        <v>503228</v>
      </c>
      <c r="F3" s="40">
        <f>OCT.13!G40</f>
        <v>73547.459506849322</v>
      </c>
    </row>
    <row r="4" spans="1:8">
      <c r="A4" s="39" t="s">
        <v>16</v>
      </c>
      <c r="B4" s="39">
        <v>13</v>
      </c>
      <c r="C4" s="40">
        <f>+NOV.13!C16</f>
        <v>49411</v>
      </c>
      <c r="D4" s="40">
        <f>+NOV.13!C10</f>
        <v>880360</v>
      </c>
      <c r="E4" s="40">
        <f t="shared" ref="E4:E8" si="0">+D4-C4</f>
        <v>830949</v>
      </c>
      <c r="F4" s="40">
        <f>+NOV.13!G44</f>
        <v>110624.04098630138</v>
      </c>
    </row>
    <row r="5" spans="1:8">
      <c r="A5" s="39" t="s">
        <v>17</v>
      </c>
      <c r="B5" s="39">
        <v>13</v>
      </c>
      <c r="C5" s="40">
        <f>+DEC.13!C16</f>
        <v>90555</v>
      </c>
      <c r="D5" s="40">
        <f>+DEC.13!C10</f>
        <v>1723089</v>
      </c>
      <c r="E5" s="40">
        <f t="shared" si="0"/>
        <v>1632534</v>
      </c>
      <c r="F5" s="40">
        <f>+DEC.13!G64</f>
        <v>222200.60646575343</v>
      </c>
    </row>
    <row r="6" spans="1:8">
      <c r="A6" s="39" t="s">
        <v>18</v>
      </c>
      <c r="B6" s="39">
        <v>14</v>
      </c>
      <c r="C6" s="40">
        <f>+JAN.14!C16</f>
        <v>35849</v>
      </c>
      <c r="D6" s="40">
        <f>+JAN.14!C10</f>
        <v>831445</v>
      </c>
      <c r="E6" s="40">
        <f t="shared" si="0"/>
        <v>795596</v>
      </c>
      <c r="F6" s="40">
        <f>+JAN.14!G50</f>
        <v>99585.740712328785</v>
      </c>
    </row>
    <row r="7" spans="1:8">
      <c r="A7" s="39" t="s">
        <v>19</v>
      </c>
      <c r="B7" s="39">
        <v>14</v>
      </c>
      <c r="C7" s="40">
        <f>+FEB.14!C16</f>
        <v>107302</v>
      </c>
      <c r="D7" s="40">
        <f>+FEB.14!C10</f>
        <v>816996</v>
      </c>
      <c r="E7" s="40">
        <f t="shared" si="0"/>
        <v>709694</v>
      </c>
      <c r="F7" s="40">
        <f>+FEB.14!G40</f>
        <v>73082.027835616434</v>
      </c>
    </row>
    <row r="8" spans="1:8">
      <c r="A8" s="39" t="s">
        <v>20</v>
      </c>
      <c r="B8" s="39">
        <v>14</v>
      </c>
      <c r="C8" s="40">
        <f>+MAR.14!C16</f>
        <v>48754</v>
      </c>
      <c r="D8" s="40">
        <f>+MAR.14!C10</f>
        <v>2152824</v>
      </c>
      <c r="E8" s="40">
        <f t="shared" si="0"/>
        <v>2104070</v>
      </c>
      <c r="F8" s="40">
        <f>+MAR.14!G51</f>
        <v>190967.77479452055</v>
      </c>
    </row>
    <row r="9" spans="1:8">
      <c r="A9" s="47" t="s">
        <v>5</v>
      </c>
      <c r="B9" s="48"/>
      <c r="C9" s="49">
        <f>SUM(C3:C8)</f>
        <v>377564</v>
      </c>
      <c r="D9" s="49">
        <f t="shared" ref="D9:F9" si="1">SUM(D3:D8)</f>
        <v>6953635</v>
      </c>
      <c r="E9" s="49">
        <f t="shared" si="1"/>
        <v>6576071</v>
      </c>
      <c r="F9" s="49">
        <f t="shared" si="1"/>
        <v>770007.65030136984</v>
      </c>
      <c r="G9" s="45"/>
      <c r="H9" s="45"/>
    </row>
    <row r="10" spans="1:8">
      <c r="H10" s="45"/>
    </row>
    <row r="12" spans="1:8">
      <c r="A12" s="47"/>
      <c r="B12" s="57" t="s">
        <v>31</v>
      </c>
      <c r="C12" s="57"/>
      <c r="D12" s="49" t="s">
        <v>32</v>
      </c>
      <c r="E12" s="50"/>
    </row>
    <row r="13" spans="1:8">
      <c r="A13" s="39" t="s">
        <v>30</v>
      </c>
      <c r="B13" s="39"/>
      <c r="C13" s="40">
        <v>0</v>
      </c>
      <c r="D13" s="43" t="s">
        <v>50</v>
      </c>
      <c r="E13" s="44">
        <v>0.18</v>
      </c>
    </row>
    <row r="14" spans="1:8">
      <c r="A14" s="39"/>
      <c r="B14" s="39"/>
      <c r="C14" s="40" t="s">
        <v>51</v>
      </c>
      <c r="D14" s="43" t="s">
        <v>49</v>
      </c>
      <c r="E14" s="44">
        <v>0.24</v>
      </c>
    </row>
    <row r="15" spans="1:8">
      <c r="A15" s="39"/>
      <c r="B15" s="39"/>
      <c r="C15" s="40" t="s">
        <v>52</v>
      </c>
      <c r="D15" s="40">
        <v>0</v>
      </c>
      <c r="E15" s="44">
        <v>0.3</v>
      </c>
    </row>
    <row r="16" spans="1:8">
      <c r="B16" s="42"/>
    </row>
    <row r="17" spans="1:1">
      <c r="A17" s="45"/>
    </row>
  </sheetData>
  <mergeCells count="1">
    <mergeCell ref="B12:C12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0"/>
  <sheetViews>
    <sheetView tabSelected="1" workbookViewId="0">
      <selection activeCell="B38" sqref="B38"/>
    </sheetView>
  </sheetViews>
  <sheetFormatPr defaultRowHeight="14.25"/>
  <cols>
    <col min="1" max="1" width="33.42578125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4.28515625" style="3" bestFit="1" customWidth="1"/>
    <col min="7" max="7" width="15.7109375" style="3" customWidth="1"/>
    <col min="8" max="8" width="9.140625" style="3"/>
    <col min="9" max="9" width="2.28515625" style="3" bestFit="1" customWidth="1"/>
    <col min="10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18" t="s">
        <v>33</v>
      </c>
      <c r="B4" s="19"/>
      <c r="C4" s="20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24</v>
      </c>
      <c r="B10" s="8"/>
      <c r="C10" s="59">
        <v>548921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548921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OCT.13</v>
      </c>
      <c r="B16" s="8"/>
      <c r="C16" s="59">
        <v>45693</v>
      </c>
      <c r="D16" s="9"/>
    </row>
    <row r="17" spans="1:9">
      <c r="A17" s="2"/>
      <c r="B17" s="2"/>
      <c r="C17" s="2"/>
    </row>
    <row r="18" spans="1:9">
      <c r="A18" s="1" t="s">
        <v>5</v>
      </c>
      <c r="B18" s="10"/>
      <c r="C18" s="10">
        <f>SUM(C15:C17)</f>
        <v>45693</v>
      </c>
      <c r="D18" s="11"/>
    </row>
    <row r="19" spans="1:9">
      <c r="A19" s="2"/>
      <c r="B19" s="2"/>
      <c r="C19" s="2"/>
    </row>
    <row r="20" spans="1:9">
      <c r="A20" s="51" t="s">
        <v>7</v>
      </c>
      <c r="B20" s="52"/>
      <c r="C20" s="52">
        <f>C12-C18</f>
        <v>503228</v>
      </c>
      <c r="D20" s="12"/>
      <c r="F20" s="6"/>
    </row>
    <row r="22" spans="1:9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9">
      <c r="A23" s="51" t="s">
        <v>55</v>
      </c>
      <c r="B23" s="53"/>
      <c r="C23" s="51"/>
      <c r="D23" s="51"/>
      <c r="E23" s="54"/>
      <c r="F23" s="54"/>
      <c r="G23" s="54"/>
    </row>
    <row r="24" spans="1:9">
      <c r="A24" s="1" t="s">
        <v>39</v>
      </c>
      <c r="B24" s="33">
        <v>360500</v>
      </c>
      <c r="C24" s="2"/>
      <c r="D24" s="2"/>
      <c r="F24" s="15"/>
      <c r="G24" s="15"/>
    </row>
    <row r="25" spans="1:9">
      <c r="A25" s="2" t="s">
        <v>40</v>
      </c>
      <c r="B25" s="31">
        <v>41584</v>
      </c>
      <c r="C25" s="2"/>
      <c r="D25" s="2"/>
      <c r="E25" s="15"/>
      <c r="F25" s="15"/>
      <c r="G25" s="15"/>
    </row>
    <row r="26" spans="1:9">
      <c r="A26" s="2" t="s">
        <v>41</v>
      </c>
      <c r="B26" s="31">
        <v>41852</v>
      </c>
      <c r="C26" s="13">
        <f>+B26-B25</f>
        <v>268</v>
      </c>
      <c r="D26" s="23">
        <v>0.18</v>
      </c>
      <c r="E26" s="24">
        <f>+(B24*D26)/365</f>
        <v>177.78082191780823</v>
      </c>
      <c r="F26" s="15">
        <f>+E26*C26</f>
        <v>47645.260273972606</v>
      </c>
      <c r="G26" s="15">
        <f>+C26*E26</f>
        <v>47645.260273972606</v>
      </c>
      <c r="I26" s="6" t="s">
        <v>9</v>
      </c>
    </row>
    <row r="27" spans="1:9">
      <c r="A27" s="2"/>
      <c r="B27" s="13"/>
      <c r="C27" s="13"/>
      <c r="D27" s="2"/>
      <c r="E27" s="15" t="s">
        <v>37</v>
      </c>
      <c r="F27" s="15"/>
      <c r="G27" s="15"/>
      <c r="H27" s="6"/>
    </row>
    <row r="28" spans="1:9">
      <c r="A28" s="2"/>
      <c r="B28" s="1" t="s">
        <v>38</v>
      </c>
      <c r="C28" s="17"/>
      <c r="D28" s="14"/>
      <c r="E28" s="15"/>
      <c r="F28" s="16"/>
      <c r="G28" s="16">
        <f>+G26</f>
        <v>47645.260273972606</v>
      </c>
    </row>
    <row r="29" spans="1:9">
      <c r="A29" s="51" t="s">
        <v>56</v>
      </c>
      <c r="B29" s="51"/>
      <c r="C29" s="55"/>
      <c r="D29" s="61"/>
      <c r="E29" s="62"/>
      <c r="F29" s="54"/>
      <c r="G29" s="54"/>
    </row>
    <row r="30" spans="1:9">
      <c r="A30" s="1" t="s">
        <v>39</v>
      </c>
      <c r="B30" s="33">
        <f>+C20-B24</f>
        <v>142728</v>
      </c>
      <c r="C30" s="2"/>
      <c r="D30" s="2"/>
      <c r="E30" s="2"/>
      <c r="F30" s="15"/>
      <c r="G30" s="15"/>
    </row>
    <row r="31" spans="1:9">
      <c r="A31" s="2" t="s">
        <v>40</v>
      </c>
      <c r="B31" s="31">
        <v>41584</v>
      </c>
      <c r="C31" s="2"/>
      <c r="D31" s="2"/>
      <c r="E31" s="15"/>
      <c r="F31" s="15"/>
      <c r="G31" s="15"/>
    </row>
    <row r="32" spans="1:9">
      <c r="A32" s="2" t="s">
        <v>41</v>
      </c>
      <c r="B32" s="31">
        <v>41943</v>
      </c>
      <c r="C32" s="13">
        <f>+B32-B31</f>
        <v>359</v>
      </c>
      <c r="D32" s="2"/>
      <c r="E32" s="15"/>
      <c r="F32" s="15"/>
      <c r="G32" s="15"/>
    </row>
    <row r="33" spans="1:7">
      <c r="A33" s="25" t="s">
        <v>42</v>
      </c>
      <c r="B33" s="32">
        <v>41584</v>
      </c>
      <c r="C33" s="25"/>
      <c r="D33" s="25"/>
      <c r="E33" s="29"/>
      <c r="F33" s="29"/>
      <c r="G33" s="29"/>
    </row>
    <row r="34" spans="1:7">
      <c r="A34" s="25" t="s">
        <v>43</v>
      </c>
      <c r="B34" s="32">
        <v>41912</v>
      </c>
      <c r="C34" s="26">
        <f>+B34-B33</f>
        <v>328</v>
      </c>
      <c r="D34" s="27">
        <v>0.18</v>
      </c>
      <c r="E34" s="28">
        <f>+(B30*D34)/365</f>
        <v>70.386410958904108</v>
      </c>
      <c r="F34" s="29">
        <f>+E34*C34</f>
        <v>23086.742794520549</v>
      </c>
      <c r="G34" s="29"/>
    </row>
    <row r="35" spans="1:7">
      <c r="A35" s="25" t="s">
        <v>44</v>
      </c>
      <c r="B35" s="34">
        <f>+B34-B33</f>
        <v>328</v>
      </c>
      <c r="C35" s="26"/>
      <c r="D35" s="27"/>
      <c r="E35" s="29" t="s">
        <v>37</v>
      </c>
      <c r="F35" s="29"/>
      <c r="G35" s="29"/>
    </row>
    <row r="36" spans="1:7">
      <c r="A36" s="25" t="s">
        <v>42</v>
      </c>
      <c r="B36" s="32">
        <v>41913</v>
      </c>
      <c r="C36" s="26"/>
      <c r="D36" s="30"/>
      <c r="E36" s="29"/>
      <c r="F36" s="29"/>
      <c r="G36" s="29"/>
    </row>
    <row r="37" spans="1:7">
      <c r="A37" s="25" t="s">
        <v>43</v>
      </c>
      <c r="B37" s="32">
        <v>41943</v>
      </c>
      <c r="C37" s="26">
        <f>+B37-B36</f>
        <v>30</v>
      </c>
      <c r="D37" s="30">
        <v>0.24</v>
      </c>
      <c r="E37" s="28">
        <f>+(B30*D37)/365</f>
        <v>93.848547945205482</v>
      </c>
      <c r="F37" s="29">
        <f>+E37*C37</f>
        <v>2815.4564383561647</v>
      </c>
      <c r="G37" s="29"/>
    </row>
    <row r="38" spans="1:7">
      <c r="A38" s="25" t="s">
        <v>44</v>
      </c>
      <c r="B38" s="34">
        <f>+B37-B25</f>
        <v>359</v>
      </c>
      <c r="C38" s="35"/>
      <c r="D38" s="35"/>
      <c r="E38" s="29" t="s">
        <v>37</v>
      </c>
      <c r="F38" s="36"/>
      <c r="G38" s="36"/>
    </row>
    <row r="39" spans="1:7">
      <c r="A39" s="2"/>
      <c r="B39" s="1" t="s">
        <v>45</v>
      </c>
      <c r="C39" s="1"/>
      <c r="D39" s="1"/>
      <c r="E39" s="1"/>
      <c r="F39" s="22"/>
      <c r="G39" s="22">
        <f>+F34+F37</f>
        <v>25902.199232876716</v>
      </c>
    </row>
    <row r="40" spans="1:7">
      <c r="A40" s="53"/>
      <c r="B40" s="51" t="s">
        <v>5</v>
      </c>
      <c r="C40" s="55"/>
      <c r="D40" s="53"/>
      <c r="E40" s="56">
        <f>+B24+B30</f>
        <v>503228</v>
      </c>
      <c r="F40" s="56"/>
      <c r="G40" s="56">
        <f>+G28+G39</f>
        <v>73547.459506849322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4"/>
  <sheetViews>
    <sheetView topLeftCell="A16" workbookViewId="0">
      <selection activeCell="A33" sqref="A33:G33"/>
    </sheetView>
  </sheetViews>
  <sheetFormatPr defaultRowHeight="14.25"/>
  <cols>
    <col min="1" max="1" width="32" style="3" bestFit="1" customWidth="1"/>
    <col min="2" max="2" width="19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5.28515625" style="3" bestFit="1" customWidth="1"/>
    <col min="7" max="7" width="16.85546875" style="3" bestFit="1" customWidth="1"/>
    <col min="8" max="8" width="9.140625" style="3"/>
    <col min="9" max="9" width="2.28515625" style="3" bestFit="1" customWidth="1"/>
    <col min="10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58" t="s">
        <v>10</v>
      </c>
      <c r="B4" s="58"/>
      <c r="C4" s="58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25</v>
      </c>
      <c r="B10" s="8"/>
      <c r="C10" s="46">
        <v>880360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880360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NOV.13</v>
      </c>
      <c r="B16" s="8"/>
      <c r="C16" s="46">
        <v>49411</v>
      </c>
      <c r="D16" s="9"/>
    </row>
    <row r="17" spans="1:9">
      <c r="A17" s="2"/>
      <c r="B17" s="2"/>
      <c r="C17" s="2"/>
    </row>
    <row r="18" spans="1:9">
      <c r="A18" s="1" t="s">
        <v>5</v>
      </c>
      <c r="B18" s="10"/>
      <c r="C18" s="10">
        <f>SUM(C15:C17)</f>
        <v>49411</v>
      </c>
      <c r="D18" s="11"/>
    </row>
    <row r="19" spans="1:9">
      <c r="A19" s="2"/>
      <c r="B19" s="2"/>
      <c r="C19" s="2"/>
    </row>
    <row r="20" spans="1:9">
      <c r="A20" s="51" t="s">
        <v>7</v>
      </c>
      <c r="B20" s="52"/>
      <c r="C20" s="52">
        <f>C12-C18</f>
        <v>830949</v>
      </c>
      <c r="D20" s="12"/>
      <c r="F20" s="6"/>
    </row>
    <row r="22" spans="1:9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9">
      <c r="A23" s="51" t="s">
        <v>55</v>
      </c>
      <c r="B23" s="53"/>
      <c r="C23" s="51"/>
      <c r="D23" s="51"/>
      <c r="E23" s="60"/>
      <c r="F23" s="54"/>
      <c r="G23" s="54"/>
    </row>
    <row r="24" spans="1:9">
      <c r="A24" s="2" t="s">
        <v>39</v>
      </c>
      <c r="B24" s="33">
        <v>437750</v>
      </c>
      <c r="C24" s="2"/>
      <c r="D24" s="2"/>
      <c r="F24" s="15"/>
      <c r="G24" s="15"/>
    </row>
    <row r="25" spans="1:9">
      <c r="A25" s="2" t="s">
        <v>40</v>
      </c>
      <c r="B25" s="31">
        <v>41614</v>
      </c>
      <c r="C25" s="2"/>
      <c r="D25" s="2"/>
      <c r="E25" s="15"/>
      <c r="F25" s="15"/>
      <c r="G25" s="15"/>
    </row>
    <row r="26" spans="1:9">
      <c r="A26" s="2" t="s">
        <v>41</v>
      </c>
      <c r="B26" s="31">
        <v>41852</v>
      </c>
      <c r="C26" s="13">
        <f>+B26-B25</f>
        <v>238</v>
      </c>
      <c r="D26" s="23">
        <v>0.18</v>
      </c>
      <c r="E26" s="24">
        <f>+(B24*D26)/365</f>
        <v>215.87671232876713</v>
      </c>
      <c r="F26" s="15">
        <f>+E26*C26</f>
        <v>51378.657534246573</v>
      </c>
      <c r="G26" s="15">
        <f>+C26*E26</f>
        <v>51378.657534246573</v>
      </c>
      <c r="I26" s="6" t="s">
        <v>9</v>
      </c>
    </row>
    <row r="27" spans="1:9">
      <c r="A27" s="2"/>
      <c r="B27" s="13"/>
      <c r="C27" s="13"/>
      <c r="D27" s="2"/>
      <c r="E27" s="15" t="s">
        <v>37</v>
      </c>
      <c r="F27" s="15"/>
      <c r="G27" s="15"/>
      <c r="H27" s="6"/>
    </row>
    <row r="28" spans="1:9">
      <c r="A28" s="2"/>
      <c r="B28" s="1" t="s">
        <v>38</v>
      </c>
      <c r="C28" s="17"/>
      <c r="D28" s="14"/>
      <c r="E28" s="15"/>
      <c r="F28" s="16"/>
      <c r="G28" s="16">
        <f>+G26</f>
        <v>51378.657534246573</v>
      </c>
      <c r="I28" s="6" t="s">
        <v>9</v>
      </c>
    </row>
    <row r="29" spans="1:9">
      <c r="A29" s="1" t="s">
        <v>39</v>
      </c>
      <c r="B29" s="33">
        <v>250290</v>
      </c>
      <c r="C29" s="2"/>
      <c r="D29" s="2"/>
      <c r="F29" s="15"/>
      <c r="G29" s="15"/>
    </row>
    <row r="30" spans="1:9">
      <c r="A30" s="2" t="s">
        <v>40</v>
      </c>
      <c r="B30" s="31">
        <v>41614</v>
      </c>
      <c r="C30" s="2"/>
      <c r="D30" s="2"/>
      <c r="E30" s="24">
        <f>+(B29*D31)/365</f>
        <v>123.43068493150685</v>
      </c>
      <c r="F30" s="15"/>
      <c r="G30" s="15"/>
    </row>
    <row r="31" spans="1:9">
      <c r="A31" s="2" t="s">
        <v>41</v>
      </c>
      <c r="B31" s="31">
        <v>41901</v>
      </c>
      <c r="C31" s="13">
        <f>+B31-B30</f>
        <v>287</v>
      </c>
      <c r="D31" s="23">
        <v>0.18</v>
      </c>
      <c r="E31" s="15" t="s">
        <v>37</v>
      </c>
      <c r="F31" s="2"/>
      <c r="G31" s="15">
        <f>+E30*C31</f>
        <v>35424.606575342463</v>
      </c>
    </row>
    <row r="32" spans="1:9">
      <c r="A32" s="2"/>
      <c r="B32" s="1" t="s">
        <v>45</v>
      </c>
      <c r="C32" s="17"/>
      <c r="D32" s="2"/>
      <c r="E32" s="22">
        <f>+B24+B29</f>
        <v>688040</v>
      </c>
      <c r="F32" s="22"/>
      <c r="G32" s="22">
        <f>+G31</f>
        <v>35424.606575342463</v>
      </c>
    </row>
    <row r="33" spans="1:7">
      <c r="A33" s="51" t="s">
        <v>57</v>
      </c>
      <c r="B33" s="51"/>
      <c r="C33" s="55"/>
      <c r="D33" s="53"/>
      <c r="E33" s="63"/>
      <c r="F33" s="56"/>
      <c r="G33" s="56"/>
    </row>
    <row r="34" spans="1:7">
      <c r="A34" s="1" t="s">
        <v>39</v>
      </c>
      <c r="B34" s="33">
        <f>+C20-B24-B29</f>
        <v>142909</v>
      </c>
      <c r="C34" s="2"/>
      <c r="D34" s="2"/>
      <c r="F34" s="15"/>
      <c r="G34" s="15"/>
    </row>
    <row r="35" spans="1:7">
      <c r="A35" s="2" t="s">
        <v>40</v>
      </c>
      <c r="B35" s="31">
        <v>41614</v>
      </c>
      <c r="C35" s="2"/>
      <c r="D35" s="2"/>
      <c r="E35" s="24"/>
      <c r="F35" s="15"/>
      <c r="G35" s="15"/>
    </row>
    <row r="36" spans="1:7">
      <c r="A36" s="2" t="s">
        <v>41</v>
      </c>
      <c r="B36" s="31">
        <v>41943</v>
      </c>
      <c r="C36" s="13">
        <f>+B36-B35</f>
        <v>329</v>
      </c>
      <c r="D36" s="23"/>
      <c r="E36" s="15"/>
      <c r="F36" s="2"/>
      <c r="G36" s="15"/>
    </row>
    <row r="37" spans="1:7">
      <c r="A37" s="25" t="s">
        <v>42</v>
      </c>
      <c r="B37" s="32">
        <v>41614</v>
      </c>
      <c r="C37" s="26"/>
      <c r="D37" s="27"/>
      <c r="E37" s="28">
        <f>+(B34*D38)/365</f>
        <v>70.475671232876707</v>
      </c>
      <c r="F37" s="37"/>
      <c r="G37" s="15"/>
    </row>
    <row r="38" spans="1:7">
      <c r="A38" s="25" t="s">
        <v>43</v>
      </c>
      <c r="B38" s="32">
        <v>41912</v>
      </c>
      <c r="C38" s="26">
        <f>+B38-B37</f>
        <v>298</v>
      </c>
      <c r="D38" s="27">
        <v>0.18</v>
      </c>
      <c r="E38" s="29" t="s">
        <v>37</v>
      </c>
      <c r="F38" s="29">
        <f>+E37*C38</f>
        <v>21001.750027397258</v>
      </c>
      <c r="G38" s="15"/>
    </row>
    <row r="39" spans="1:7">
      <c r="A39" s="25" t="s">
        <v>44</v>
      </c>
      <c r="B39" s="26">
        <f>+B38-B37</f>
        <v>298</v>
      </c>
      <c r="C39" s="26"/>
      <c r="D39" s="27"/>
      <c r="E39" s="29"/>
      <c r="F39" s="25"/>
      <c r="G39" s="15"/>
    </row>
    <row r="40" spans="1:7">
      <c r="A40" s="25" t="s">
        <v>42</v>
      </c>
      <c r="B40" s="32">
        <v>41913</v>
      </c>
      <c r="C40" s="26"/>
      <c r="D40" s="27"/>
      <c r="E40" s="28">
        <f>+(B34*D41)/365</f>
        <v>93.967561643835609</v>
      </c>
      <c r="F40" s="37"/>
      <c r="G40" s="15"/>
    </row>
    <row r="41" spans="1:7">
      <c r="A41" s="25" t="s">
        <v>43</v>
      </c>
      <c r="B41" s="32">
        <v>41943</v>
      </c>
      <c r="C41" s="26">
        <f>+B41-B40</f>
        <v>30</v>
      </c>
      <c r="D41" s="27">
        <v>0.24</v>
      </c>
      <c r="E41" s="29" t="s">
        <v>37</v>
      </c>
      <c r="F41" s="29">
        <f>+E40*C41</f>
        <v>2819.0268493150684</v>
      </c>
      <c r="G41" s="15"/>
    </row>
    <row r="42" spans="1:7">
      <c r="A42" s="25" t="s">
        <v>44</v>
      </c>
      <c r="B42" s="26">
        <f>+B41-B35</f>
        <v>329</v>
      </c>
      <c r="C42" s="26"/>
      <c r="D42" s="27"/>
      <c r="E42" s="29"/>
      <c r="F42" s="25"/>
      <c r="G42" s="15"/>
    </row>
    <row r="43" spans="1:7">
      <c r="A43" s="2"/>
      <c r="B43" s="1" t="s">
        <v>46</v>
      </c>
      <c r="C43" s="2"/>
      <c r="D43" s="2"/>
      <c r="E43" s="2"/>
      <c r="F43" s="2"/>
      <c r="G43" s="22">
        <f>+F38+F41</f>
        <v>23820.776876712327</v>
      </c>
    </row>
    <row r="44" spans="1:7">
      <c r="A44" s="51"/>
      <c r="B44" s="51" t="s">
        <v>5</v>
      </c>
      <c r="C44" s="55"/>
      <c r="D44" s="51"/>
      <c r="E44" s="56">
        <f>+B24+B29+B34</f>
        <v>830949</v>
      </c>
      <c r="F44" s="51"/>
      <c r="G44" s="56">
        <f>+G28+G32+G43</f>
        <v>110624.04098630138</v>
      </c>
    </row>
  </sheetData>
  <mergeCells count="1"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64"/>
  <sheetViews>
    <sheetView topLeftCell="A19" workbookViewId="0">
      <selection activeCell="E33" sqref="E33"/>
    </sheetView>
  </sheetViews>
  <sheetFormatPr defaultRowHeight="14.25"/>
  <cols>
    <col min="1" max="1" width="32" style="3" bestFit="1" customWidth="1"/>
    <col min="2" max="2" width="15.5703125" style="3" bestFit="1" customWidth="1"/>
    <col min="3" max="3" width="15.140625" style="3" bestFit="1" customWidth="1"/>
    <col min="4" max="4" width="6.85546875" style="3" bestFit="1" customWidth="1"/>
    <col min="5" max="5" width="16.28515625" style="3" bestFit="1" customWidth="1"/>
    <col min="6" max="7" width="14.28515625" style="3" bestFit="1" customWidth="1"/>
    <col min="8" max="8" width="6.28515625" style="3" customWidth="1"/>
    <col min="9" max="9" width="2.28515625" style="3" bestFit="1" customWidth="1"/>
    <col min="10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58" t="s">
        <v>11</v>
      </c>
      <c r="B4" s="58"/>
      <c r="C4" s="58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26</v>
      </c>
      <c r="B10" s="8"/>
      <c r="C10" s="46">
        <v>1723089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1723089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DEC.13</v>
      </c>
      <c r="B16" s="8"/>
      <c r="C16" s="46">
        <v>90555</v>
      </c>
      <c r="D16" s="9"/>
    </row>
    <row r="17" spans="1:9">
      <c r="A17" s="2"/>
      <c r="B17" s="2"/>
      <c r="C17" s="2"/>
    </row>
    <row r="18" spans="1:9">
      <c r="A18" s="1" t="s">
        <v>5</v>
      </c>
      <c r="B18" s="10"/>
      <c r="C18" s="10">
        <f>SUM(C15:C17)</f>
        <v>90555</v>
      </c>
      <c r="D18" s="11"/>
    </row>
    <row r="19" spans="1:9">
      <c r="A19" s="2"/>
      <c r="B19" s="2"/>
      <c r="C19" s="2"/>
    </row>
    <row r="20" spans="1:9">
      <c r="A20" s="51" t="s">
        <v>7</v>
      </c>
      <c r="B20" s="52"/>
      <c r="C20" s="52">
        <f>C12-C18</f>
        <v>1632534</v>
      </c>
      <c r="D20" s="12"/>
      <c r="F20" s="6"/>
    </row>
    <row r="22" spans="1:9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9">
      <c r="A23" s="51" t="s">
        <v>55</v>
      </c>
      <c r="B23" s="53"/>
      <c r="C23" s="51"/>
      <c r="D23" s="51"/>
      <c r="E23" s="60"/>
      <c r="F23" s="54"/>
      <c r="G23" s="54"/>
    </row>
    <row r="24" spans="1:9">
      <c r="A24" s="1" t="s">
        <v>39</v>
      </c>
      <c r="B24" s="33">
        <v>499550</v>
      </c>
      <c r="C24" s="2"/>
      <c r="D24" s="2"/>
      <c r="F24" s="15"/>
      <c r="G24" s="15"/>
    </row>
    <row r="25" spans="1:9">
      <c r="A25" s="2" t="s">
        <v>40</v>
      </c>
      <c r="B25" s="31">
        <v>41640</v>
      </c>
      <c r="C25" s="2"/>
      <c r="D25" s="2"/>
      <c r="E25" s="15"/>
      <c r="F25" s="15"/>
      <c r="G25" s="15"/>
    </row>
    <row r="26" spans="1:9">
      <c r="A26" s="2" t="s">
        <v>41</v>
      </c>
      <c r="B26" s="31">
        <v>41893</v>
      </c>
      <c r="C26" s="13">
        <f>+B26-B25</f>
        <v>253</v>
      </c>
      <c r="D26" s="23">
        <v>0.18</v>
      </c>
      <c r="E26" s="24">
        <f>+(B24*D26)/365</f>
        <v>246.35342465753425</v>
      </c>
      <c r="F26" s="15">
        <f>+E26*C26</f>
        <v>62327.416438356166</v>
      </c>
      <c r="G26" s="15">
        <f>+C26*E26</f>
        <v>62327.416438356166</v>
      </c>
      <c r="I26" s="6" t="s">
        <v>9</v>
      </c>
    </row>
    <row r="27" spans="1:9">
      <c r="A27" s="2"/>
      <c r="B27" s="13"/>
      <c r="C27" s="13"/>
      <c r="D27" s="2"/>
      <c r="E27" s="15" t="s">
        <v>37</v>
      </c>
      <c r="F27" s="15"/>
      <c r="G27" s="15"/>
      <c r="H27" s="6"/>
    </row>
    <row r="28" spans="1:9">
      <c r="A28" s="2"/>
      <c r="B28" s="1" t="s">
        <v>38</v>
      </c>
      <c r="C28" s="17"/>
      <c r="D28" s="14"/>
      <c r="E28" s="15"/>
      <c r="F28" s="16"/>
      <c r="G28" s="16">
        <f>+G26</f>
        <v>62327.416438356166</v>
      </c>
      <c r="I28" s="6" t="s">
        <v>9</v>
      </c>
    </row>
    <row r="29" spans="1:9">
      <c r="A29" s="1" t="s">
        <v>39</v>
      </c>
      <c r="B29" s="33">
        <v>190550</v>
      </c>
      <c r="C29" s="2"/>
      <c r="D29" s="2"/>
      <c r="F29" s="15"/>
      <c r="G29" s="15"/>
    </row>
    <row r="30" spans="1:9">
      <c r="A30" s="2" t="s">
        <v>40</v>
      </c>
      <c r="B30" s="31">
        <v>41640</v>
      </c>
      <c r="C30" s="2"/>
      <c r="D30" s="2"/>
      <c r="E30" s="24">
        <f>+(B29*D31)/365</f>
        <v>93.969863013698628</v>
      </c>
      <c r="F30" s="15"/>
      <c r="G30" s="15"/>
    </row>
    <row r="31" spans="1:9">
      <c r="A31" s="2" t="s">
        <v>41</v>
      </c>
      <c r="B31" s="31">
        <v>41901</v>
      </c>
      <c r="C31" s="13">
        <f>+B31-B30</f>
        <v>261</v>
      </c>
      <c r="D31" s="23">
        <v>0.18</v>
      </c>
      <c r="E31" s="15" t="s">
        <v>37</v>
      </c>
      <c r="F31" s="2"/>
      <c r="G31" s="15">
        <f>+E30*C31</f>
        <v>24526.134246575341</v>
      </c>
    </row>
    <row r="32" spans="1:9">
      <c r="A32" s="2"/>
      <c r="B32" s="1" t="s">
        <v>45</v>
      </c>
      <c r="C32" s="17"/>
      <c r="D32" s="2"/>
      <c r="E32" s="22"/>
      <c r="F32" s="22"/>
      <c r="G32" s="22">
        <f>+G31</f>
        <v>24526.134246575341</v>
      </c>
    </row>
    <row r="33" spans="1:7">
      <c r="A33" s="51" t="s">
        <v>57</v>
      </c>
      <c r="B33" s="51"/>
      <c r="C33" s="55"/>
      <c r="D33" s="53"/>
      <c r="E33" s="63"/>
      <c r="F33" s="56"/>
      <c r="G33" s="56"/>
    </row>
    <row r="34" spans="1:7">
      <c r="A34" s="1" t="s">
        <v>39</v>
      </c>
      <c r="B34" s="33">
        <v>485027</v>
      </c>
      <c r="C34" s="2"/>
      <c r="D34" s="2"/>
      <c r="F34" s="15"/>
      <c r="G34" s="15"/>
    </row>
    <row r="35" spans="1:7">
      <c r="A35" s="2" t="s">
        <v>40</v>
      </c>
      <c r="B35" s="31">
        <v>41640</v>
      </c>
      <c r="C35" s="2"/>
      <c r="D35" s="2"/>
      <c r="E35" s="24"/>
      <c r="F35" s="15"/>
      <c r="G35" s="15"/>
    </row>
    <row r="36" spans="1:7">
      <c r="A36" s="2" t="s">
        <v>41</v>
      </c>
      <c r="B36" s="31">
        <v>41922</v>
      </c>
      <c r="C36" s="13">
        <f>+B36-B35</f>
        <v>282</v>
      </c>
      <c r="D36" s="23"/>
      <c r="E36" s="15"/>
      <c r="F36" s="2"/>
      <c r="G36" s="15"/>
    </row>
    <row r="37" spans="1:7">
      <c r="A37" s="25" t="s">
        <v>42</v>
      </c>
      <c r="B37" s="32">
        <v>41640</v>
      </c>
      <c r="C37" s="26"/>
      <c r="D37" s="27"/>
      <c r="E37" s="28">
        <f>+(B34*D38)/365</f>
        <v>239.19139726027399</v>
      </c>
      <c r="F37" s="37"/>
      <c r="G37" s="15"/>
    </row>
    <row r="38" spans="1:7">
      <c r="A38" s="25" t="s">
        <v>43</v>
      </c>
      <c r="B38" s="32">
        <v>41912</v>
      </c>
      <c r="C38" s="26">
        <f>+B38-B37</f>
        <v>272</v>
      </c>
      <c r="D38" s="27">
        <v>0.18</v>
      </c>
      <c r="E38" s="29" t="s">
        <v>37</v>
      </c>
      <c r="F38" s="29">
        <f>+E37*C38</f>
        <v>65060.060054794521</v>
      </c>
      <c r="G38" s="15"/>
    </row>
    <row r="39" spans="1:7">
      <c r="A39" s="25" t="s">
        <v>44</v>
      </c>
      <c r="B39" s="26">
        <f>+B38-B37</f>
        <v>272</v>
      </c>
      <c r="C39" s="26"/>
      <c r="D39" s="27"/>
      <c r="E39" s="29"/>
      <c r="F39" s="25"/>
      <c r="G39" s="15"/>
    </row>
    <row r="40" spans="1:7">
      <c r="A40" s="25" t="s">
        <v>42</v>
      </c>
      <c r="B40" s="32">
        <v>41913</v>
      </c>
      <c r="C40" s="26"/>
      <c r="D40" s="27"/>
      <c r="E40" s="28">
        <f>+(B34*D41)/365</f>
        <v>318.92186301369861</v>
      </c>
      <c r="F40" s="37"/>
      <c r="G40" s="15"/>
    </row>
    <row r="41" spans="1:7">
      <c r="A41" s="25" t="s">
        <v>43</v>
      </c>
      <c r="B41" s="32">
        <v>41922</v>
      </c>
      <c r="C41" s="26">
        <f>+B41-B40</f>
        <v>9</v>
      </c>
      <c r="D41" s="27">
        <v>0.24</v>
      </c>
      <c r="E41" s="29" t="s">
        <v>37</v>
      </c>
      <c r="F41" s="29">
        <f>+E40*C41</f>
        <v>2870.2967671232873</v>
      </c>
      <c r="G41" s="15"/>
    </row>
    <row r="42" spans="1:7">
      <c r="A42" s="25" t="s">
        <v>44</v>
      </c>
      <c r="B42" s="26">
        <f>+B41-B35</f>
        <v>282</v>
      </c>
      <c r="C42" s="26"/>
      <c r="D42" s="27"/>
      <c r="E42" s="29"/>
      <c r="F42" s="25"/>
      <c r="G42" s="15"/>
    </row>
    <row r="43" spans="1:7">
      <c r="A43" s="2"/>
      <c r="B43" s="1" t="s">
        <v>46</v>
      </c>
      <c r="C43" s="2"/>
      <c r="D43" s="2"/>
      <c r="E43" s="2"/>
      <c r="F43" s="2"/>
      <c r="G43" s="22">
        <f>+F38+F41</f>
        <v>67930.356821917812</v>
      </c>
    </row>
    <row r="44" spans="1:7">
      <c r="A44" s="1" t="s">
        <v>39</v>
      </c>
      <c r="B44" s="33">
        <v>300245</v>
      </c>
      <c r="C44" s="2"/>
      <c r="D44" s="2"/>
      <c r="F44" s="15"/>
      <c r="G44" s="15"/>
    </row>
    <row r="45" spans="1:7">
      <c r="A45" s="2" t="s">
        <v>40</v>
      </c>
      <c r="B45" s="31">
        <v>41640</v>
      </c>
      <c r="C45" s="2"/>
      <c r="D45" s="2"/>
      <c r="E45" s="24"/>
      <c r="F45" s="15"/>
      <c r="G45" s="15"/>
    </row>
    <row r="46" spans="1:7">
      <c r="A46" s="2" t="s">
        <v>41</v>
      </c>
      <c r="B46" s="31">
        <v>41928</v>
      </c>
      <c r="C46" s="13">
        <f>+B46-B45</f>
        <v>288</v>
      </c>
      <c r="D46" s="23"/>
      <c r="E46" s="15"/>
      <c r="F46" s="2"/>
      <c r="G46" s="15"/>
    </row>
    <row r="47" spans="1:7">
      <c r="A47" s="25" t="s">
        <v>42</v>
      </c>
      <c r="B47" s="32">
        <v>41640</v>
      </c>
      <c r="C47" s="26"/>
      <c r="D47" s="27"/>
      <c r="E47" s="28">
        <f>+(B44*D48)/365</f>
        <v>148.06602739726026</v>
      </c>
      <c r="F47" s="37"/>
      <c r="G47" s="15"/>
    </row>
    <row r="48" spans="1:7">
      <c r="A48" s="25" t="s">
        <v>43</v>
      </c>
      <c r="B48" s="32">
        <v>41912</v>
      </c>
      <c r="C48" s="26">
        <f>+B48-B47</f>
        <v>272</v>
      </c>
      <c r="D48" s="27">
        <v>0.18</v>
      </c>
      <c r="E48" s="29" t="s">
        <v>37</v>
      </c>
      <c r="F48" s="29">
        <f>+E47*C48</f>
        <v>40273.959452054791</v>
      </c>
      <c r="G48" s="15"/>
    </row>
    <row r="49" spans="1:7">
      <c r="A49" s="25" t="s">
        <v>44</v>
      </c>
      <c r="B49" s="26">
        <f>+B48-B47</f>
        <v>272</v>
      </c>
      <c r="C49" s="26"/>
      <c r="D49" s="27"/>
      <c r="E49" s="29"/>
      <c r="F49" s="25"/>
      <c r="G49" s="15"/>
    </row>
    <row r="50" spans="1:7">
      <c r="A50" s="25" t="s">
        <v>42</v>
      </c>
      <c r="B50" s="32">
        <v>41913</v>
      </c>
      <c r="C50" s="26"/>
      <c r="D50" s="27"/>
      <c r="E50" s="28">
        <f>+(B44*D51)/365</f>
        <v>197.42136986301369</v>
      </c>
      <c r="F50" s="37"/>
      <c r="G50" s="15"/>
    </row>
    <row r="51" spans="1:7">
      <c r="A51" s="25" t="s">
        <v>43</v>
      </c>
      <c r="B51" s="32">
        <v>41928</v>
      </c>
      <c r="C51" s="26">
        <f>+B51-B50</f>
        <v>15</v>
      </c>
      <c r="D51" s="27">
        <v>0.24</v>
      </c>
      <c r="E51" s="29" t="s">
        <v>37</v>
      </c>
      <c r="F51" s="29">
        <f>+E50*C51</f>
        <v>2961.3205479452054</v>
      </c>
      <c r="G51" s="15"/>
    </row>
    <row r="52" spans="1:7">
      <c r="A52" s="25" t="s">
        <v>44</v>
      </c>
      <c r="B52" s="26">
        <f>+B51-B45</f>
        <v>288</v>
      </c>
      <c r="C52" s="26"/>
      <c r="D52" s="27"/>
      <c r="E52" s="29"/>
      <c r="F52" s="25"/>
      <c r="G52" s="15"/>
    </row>
    <row r="53" spans="1:7">
      <c r="A53" s="2"/>
      <c r="B53" s="1" t="s">
        <v>47</v>
      </c>
      <c r="C53" s="2"/>
      <c r="D53" s="2"/>
      <c r="E53" s="2"/>
      <c r="F53" s="2"/>
      <c r="G53" s="22">
        <f>+F48+F51</f>
        <v>43235.28</v>
      </c>
    </row>
    <row r="54" spans="1:7">
      <c r="A54" s="1" t="s">
        <v>39</v>
      </c>
      <c r="B54" s="33">
        <f>+C20-B24-B29-B34-B44</f>
        <v>157162</v>
      </c>
      <c r="C54" s="2"/>
      <c r="D54" s="2"/>
      <c r="F54" s="15"/>
      <c r="G54" s="15"/>
    </row>
    <row r="55" spans="1:7">
      <c r="A55" s="2" t="s">
        <v>40</v>
      </c>
      <c r="B55" s="31">
        <v>41640</v>
      </c>
      <c r="C55" s="2"/>
      <c r="D55" s="2"/>
      <c r="E55" s="24"/>
      <c r="F55" s="15"/>
      <c r="G55" s="15"/>
    </row>
    <row r="56" spans="1:7">
      <c r="A56" s="2" t="s">
        <v>41</v>
      </c>
      <c r="B56" s="31">
        <v>41943</v>
      </c>
      <c r="C56" s="13">
        <f>+B56-B55</f>
        <v>303</v>
      </c>
      <c r="D56" s="23"/>
      <c r="E56" s="15"/>
      <c r="F56" s="2"/>
      <c r="G56" s="15"/>
    </row>
    <row r="57" spans="1:7">
      <c r="A57" s="25" t="s">
        <v>42</v>
      </c>
      <c r="B57" s="32">
        <v>41640</v>
      </c>
      <c r="C57" s="26"/>
      <c r="D57" s="27"/>
      <c r="E57" s="28">
        <f>+(B54*D58)/365</f>
        <v>77.504547945205474</v>
      </c>
      <c r="F57" s="37"/>
      <c r="G57" s="15"/>
    </row>
    <row r="58" spans="1:7">
      <c r="A58" s="25" t="s">
        <v>43</v>
      </c>
      <c r="B58" s="32">
        <v>41912</v>
      </c>
      <c r="C58" s="26">
        <f>+B58-B57</f>
        <v>272</v>
      </c>
      <c r="D58" s="27">
        <v>0.18</v>
      </c>
      <c r="E58" s="29" t="s">
        <v>37</v>
      </c>
      <c r="F58" s="29">
        <f>+E57*C58</f>
        <v>21081.23704109589</v>
      </c>
      <c r="G58" s="15"/>
    </row>
    <row r="59" spans="1:7">
      <c r="A59" s="25" t="s">
        <v>44</v>
      </c>
      <c r="B59" s="26">
        <f>+B58-B57</f>
        <v>272</v>
      </c>
      <c r="C59" s="26"/>
      <c r="D59" s="27"/>
      <c r="E59" s="29"/>
      <c r="F59" s="25"/>
      <c r="G59" s="15"/>
    </row>
    <row r="60" spans="1:7">
      <c r="A60" s="25" t="s">
        <v>42</v>
      </c>
      <c r="B60" s="32">
        <v>41913</v>
      </c>
      <c r="C60" s="26"/>
      <c r="D60" s="27"/>
      <c r="E60" s="28">
        <f>+(B54*D61)/365</f>
        <v>103.33939726027397</v>
      </c>
      <c r="F60" s="37"/>
      <c r="G60" s="15"/>
    </row>
    <row r="61" spans="1:7">
      <c r="A61" s="25" t="s">
        <v>43</v>
      </c>
      <c r="B61" s="32">
        <v>41943</v>
      </c>
      <c r="C61" s="26">
        <f>+B61-B60</f>
        <v>30</v>
      </c>
      <c r="D61" s="27">
        <v>0.24</v>
      </c>
      <c r="E61" s="29" t="s">
        <v>37</v>
      </c>
      <c r="F61" s="29">
        <f>+E60*C61</f>
        <v>3100.1819178082192</v>
      </c>
      <c r="G61" s="15"/>
    </row>
    <row r="62" spans="1:7">
      <c r="A62" s="25" t="s">
        <v>44</v>
      </c>
      <c r="B62" s="26">
        <f>+B61-B55</f>
        <v>303</v>
      </c>
      <c r="C62" s="26"/>
      <c r="D62" s="27"/>
      <c r="E62" s="29"/>
      <c r="F62" s="25"/>
      <c r="G62" s="15"/>
    </row>
    <row r="63" spans="1:7">
      <c r="A63" s="2"/>
      <c r="B63" s="1" t="s">
        <v>48</v>
      </c>
      <c r="C63" s="2"/>
      <c r="D63" s="2"/>
      <c r="E63" s="2"/>
      <c r="F63" s="2"/>
      <c r="G63" s="22">
        <f>+F58+F61</f>
        <v>24181.418958904109</v>
      </c>
    </row>
    <row r="64" spans="1:7">
      <c r="A64" s="51"/>
      <c r="B64" s="51" t="s">
        <v>5</v>
      </c>
      <c r="C64" s="55"/>
      <c r="D64" s="51"/>
      <c r="E64" s="56">
        <f>+B24+B29+B34+B44+B54</f>
        <v>1632534</v>
      </c>
      <c r="F64" s="51"/>
      <c r="G64" s="56">
        <f>+G28+G32+G43+G53+G63</f>
        <v>222200.60646575343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50"/>
  <sheetViews>
    <sheetView topLeftCell="A19" zoomScaleSheetLayoutView="100" workbookViewId="0">
      <selection activeCell="E34" sqref="E34"/>
    </sheetView>
  </sheetViews>
  <sheetFormatPr defaultRowHeight="14.25"/>
  <cols>
    <col min="1" max="1" width="32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4.28515625" style="3" bestFit="1" customWidth="1"/>
    <col min="7" max="7" width="13.140625" style="3" bestFit="1" customWidth="1"/>
    <col min="8" max="8" width="10.425781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58" t="s">
        <v>12</v>
      </c>
      <c r="B4" s="58"/>
      <c r="C4" s="58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27</v>
      </c>
      <c r="B10" s="8"/>
      <c r="C10" s="46">
        <v>831445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831445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JAN.14</v>
      </c>
      <c r="B16" s="8"/>
      <c r="C16" s="46">
        <v>35849</v>
      </c>
      <c r="D16" s="9"/>
    </row>
    <row r="17" spans="1:7">
      <c r="A17" s="2"/>
      <c r="B17" s="2"/>
      <c r="C17" s="2"/>
    </row>
    <row r="18" spans="1:7">
      <c r="A18" s="1" t="s">
        <v>5</v>
      </c>
      <c r="B18" s="10"/>
      <c r="C18" s="10">
        <f>SUM(C15:C17)</f>
        <v>35849</v>
      </c>
      <c r="D18" s="11"/>
    </row>
    <row r="19" spans="1:7">
      <c r="A19" s="2"/>
      <c r="B19" s="2"/>
      <c r="C19" s="2"/>
    </row>
    <row r="20" spans="1:7">
      <c r="A20" s="51" t="s">
        <v>7</v>
      </c>
      <c r="B20" s="52"/>
      <c r="C20" s="52">
        <f>C12-C18</f>
        <v>795596</v>
      </c>
      <c r="D20" s="12"/>
      <c r="F20" s="6"/>
    </row>
    <row r="22" spans="1:7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7">
      <c r="A23" s="51" t="s">
        <v>55</v>
      </c>
      <c r="B23" s="53"/>
      <c r="C23" s="51"/>
      <c r="D23" s="51"/>
      <c r="E23" s="60"/>
      <c r="F23" s="54"/>
      <c r="G23" s="54"/>
    </row>
    <row r="24" spans="1:7">
      <c r="A24" s="1" t="s">
        <v>39</v>
      </c>
      <c r="B24" s="33">
        <v>515000</v>
      </c>
      <c r="C24" s="2"/>
      <c r="D24" s="2"/>
      <c r="F24" s="15"/>
      <c r="G24" s="15"/>
    </row>
    <row r="25" spans="1:7">
      <c r="A25" s="2" t="s">
        <v>40</v>
      </c>
      <c r="B25" s="31">
        <v>41671</v>
      </c>
      <c r="C25" s="2"/>
      <c r="D25" s="2"/>
      <c r="E25" s="15"/>
      <c r="F25" s="15"/>
      <c r="G25" s="15"/>
    </row>
    <row r="26" spans="1:7">
      <c r="A26" s="2" t="s">
        <v>41</v>
      </c>
      <c r="B26" s="31">
        <v>41898</v>
      </c>
      <c r="C26" s="13">
        <f>+B26-B25</f>
        <v>227</v>
      </c>
      <c r="D26" s="23">
        <v>0.18</v>
      </c>
      <c r="E26" s="24">
        <f>+(B24*D26)/365</f>
        <v>253.97260273972603</v>
      </c>
      <c r="F26" s="15">
        <f>+E26*C26</f>
        <v>57651.780821917811</v>
      </c>
      <c r="G26" s="15">
        <f>+C26*E26</f>
        <v>57651.780821917811</v>
      </c>
    </row>
    <row r="27" spans="1:7">
      <c r="A27" s="2"/>
      <c r="B27" s="13"/>
      <c r="C27" s="13"/>
      <c r="D27" s="2"/>
      <c r="E27" s="15" t="s">
        <v>37</v>
      </c>
      <c r="F27" s="15"/>
      <c r="G27" s="15"/>
    </row>
    <row r="28" spans="1:7">
      <c r="A28" s="2"/>
      <c r="B28" s="1" t="s">
        <v>38</v>
      </c>
      <c r="C28" s="17"/>
      <c r="D28" s="14"/>
      <c r="E28" s="15"/>
      <c r="F28" s="16"/>
      <c r="G28" s="16">
        <f>+G26</f>
        <v>57651.780821917811</v>
      </c>
    </row>
    <row r="29" spans="1:7">
      <c r="A29" s="51" t="s">
        <v>57</v>
      </c>
      <c r="B29" s="51"/>
      <c r="C29" s="55"/>
      <c r="D29" s="61"/>
      <c r="E29" s="64"/>
      <c r="F29" s="54"/>
      <c r="G29" s="54"/>
    </row>
    <row r="30" spans="1:7">
      <c r="A30" s="1" t="s">
        <v>39</v>
      </c>
      <c r="B30" s="33">
        <v>125660</v>
      </c>
      <c r="C30" s="2"/>
      <c r="D30" s="2"/>
      <c r="F30" s="15"/>
      <c r="G30" s="15"/>
    </row>
    <row r="31" spans="1:7">
      <c r="A31" s="2" t="s">
        <v>40</v>
      </c>
      <c r="B31" s="31">
        <v>41640</v>
      </c>
      <c r="C31" s="2"/>
      <c r="D31" s="2"/>
      <c r="E31" s="24"/>
      <c r="F31" s="15"/>
      <c r="G31" s="15"/>
    </row>
    <row r="32" spans="1:7">
      <c r="A32" s="2" t="s">
        <v>41</v>
      </c>
      <c r="B32" s="31">
        <v>41928</v>
      </c>
      <c r="C32" s="13">
        <f>+B32-B31</f>
        <v>288</v>
      </c>
      <c r="D32" s="23"/>
      <c r="E32" s="15"/>
      <c r="F32" s="2"/>
      <c r="G32" s="15"/>
    </row>
    <row r="33" spans="1:7">
      <c r="A33" s="25" t="s">
        <v>42</v>
      </c>
      <c r="B33" s="32">
        <v>41640</v>
      </c>
      <c r="C33" s="26"/>
      <c r="D33" s="27"/>
      <c r="E33" s="28">
        <f>+(B30*D34)/365</f>
        <v>61.969315068493145</v>
      </c>
      <c r="F33" s="37"/>
      <c r="G33" s="15"/>
    </row>
    <row r="34" spans="1:7">
      <c r="A34" s="25" t="s">
        <v>43</v>
      </c>
      <c r="B34" s="32">
        <v>41912</v>
      </c>
      <c r="C34" s="26">
        <f>+B34-B33</f>
        <v>272</v>
      </c>
      <c r="D34" s="27">
        <v>0.18</v>
      </c>
      <c r="E34" s="29" t="s">
        <v>37</v>
      </c>
      <c r="F34" s="29">
        <f>+E33*C34</f>
        <v>16855.653698630136</v>
      </c>
      <c r="G34" s="15"/>
    </row>
    <row r="35" spans="1:7">
      <c r="A35" s="25" t="s">
        <v>44</v>
      </c>
      <c r="B35" s="26">
        <f>+B34-B33</f>
        <v>272</v>
      </c>
      <c r="C35" s="26"/>
      <c r="D35" s="27"/>
      <c r="E35" s="29"/>
      <c r="F35" s="25"/>
      <c r="G35" s="15"/>
    </row>
    <row r="36" spans="1:7">
      <c r="A36" s="25" t="s">
        <v>42</v>
      </c>
      <c r="B36" s="32">
        <v>41913</v>
      </c>
      <c r="C36" s="26"/>
      <c r="D36" s="27"/>
      <c r="E36" s="28">
        <f>+(B30*D37)/365</f>
        <v>82.625753424657532</v>
      </c>
      <c r="F36" s="37"/>
      <c r="G36" s="15"/>
    </row>
    <row r="37" spans="1:7">
      <c r="A37" s="25" t="s">
        <v>43</v>
      </c>
      <c r="B37" s="32">
        <v>41928</v>
      </c>
      <c r="C37" s="26">
        <f>+B37-B36</f>
        <v>15</v>
      </c>
      <c r="D37" s="27">
        <v>0.24</v>
      </c>
      <c r="E37" s="29" t="s">
        <v>37</v>
      </c>
      <c r="F37" s="29">
        <f>+E36*C37</f>
        <v>1239.3863013698631</v>
      </c>
      <c r="G37" s="15"/>
    </row>
    <row r="38" spans="1:7">
      <c r="A38" s="25" t="s">
        <v>44</v>
      </c>
      <c r="B38" s="26">
        <f>+B37-B31</f>
        <v>288</v>
      </c>
      <c r="C38" s="26"/>
      <c r="D38" s="27"/>
      <c r="E38" s="29"/>
      <c r="F38" s="25"/>
      <c r="G38" s="15"/>
    </row>
    <row r="39" spans="1:7">
      <c r="A39" s="2"/>
      <c r="B39" s="1" t="s">
        <v>45</v>
      </c>
      <c r="C39" s="2"/>
      <c r="D39" s="2"/>
      <c r="E39" s="2"/>
      <c r="F39" s="2"/>
      <c r="G39" s="22">
        <f>+F34+F37</f>
        <v>18095.04</v>
      </c>
    </row>
    <row r="40" spans="1:7">
      <c r="A40" s="1" t="s">
        <v>39</v>
      </c>
      <c r="B40" s="33">
        <f>+C20-B24-B30</f>
        <v>154936</v>
      </c>
      <c r="C40" s="2"/>
      <c r="D40" s="2"/>
      <c r="F40" s="15"/>
      <c r="G40" s="15"/>
    </row>
    <row r="41" spans="1:7">
      <c r="A41" s="2" t="s">
        <v>40</v>
      </c>
      <c r="B41" s="31">
        <v>41640</v>
      </c>
      <c r="C41" s="2"/>
      <c r="D41" s="2"/>
      <c r="E41" s="24"/>
      <c r="F41" s="15"/>
      <c r="G41" s="15"/>
    </row>
    <row r="42" spans="1:7">
      <c r="A42" s="2" t="s">
        <v>41</v>
      </c>
      <c r="B42" s="31">
        <v>41943</v>
      </c>
      <c r="C42" s="13">
        <f>+B42-B41</f>
        <v>303</v>
      </c>
      <c r="D42" s="23"/>
      <c r="E42" s="15"/>
      <c r="F42" s="2"/>
      <c r="G42" s="15"/>
    </row>
    <row r="43" spans="1:7">
      <c r="A43" s="25" t="s">
        <v>42</v>
      </c>
      <c r="B43" s="32">
        <v>41640</v>
      </c>
      <c r="C43" s="26"/>
      <c r="D43" s="27"/>
      <c r="E43" s="28">
        <f>+(B40*D44)/365</f>
        <v>76.406794520547948</v>
      </c>
      <c r="F43" s="37"/>
      <c r="G43" s="15"/>
    </row>
    <row r="44" spans="1:7">
      <c r="A44" s="25" t="s">
        <v>43</v>
      </c>
      <c r="B44" s="32">
        <v>41912</v>
      </c>
      <c r="C44" s="26">
        <f>+B44-B43</f>
        <v>272</v>
      </c>
      <c r="D44" s="27">
        <v>0.18</v>
      </c>
      <c r="E44" s="29" t="s">
        <v>37</v>
      </c>
      <c r="F44" s="29">
        <f>+E43*C44</f>
        <v>20782.648109589041</v>
      </c>
      <c r="G44" s="15"/>
    </row>
    <row r="45" spans="1:7">
      <c r="A45" s="25" t="s">
        <v>44</v>
      </c>
      <c r="B45" s="26">
        <f>+B44-B43</f>
        <v>272</v>
      </c>
      <c r="C45" s="26"/>
      <c r="D45" s="27"/>
      <c r="E45" s="29"/>
      <c r="F45" s="25"/>
      <c r="G45" s="15"/>
    </row>
    <row r="46" spans="1:7">
      <c r="A46" s="25" t="s">
        <v>42</v>
      </c>
      <c r="B46" s="32">
        <v>41913</v>
      </c>
      <c r="C46" s="26"/>
      <c r="D46" s="27"/>
      <c r="E46" s="28">
        <f>+(B40*D47)/365</f>
        <v>101.87572602739726</v>
      </c>
      <c r="F46" s="37"/>
      <c r="G46" s="15"/>
    </row>
    <row r="47" spans="1:7">
      <c r="A47" s="25" t="s">
        <v>43</v>
      </c>
      <c r="B47" s="32">
        <v>41943</v>
      </c>
      <c r="C47" s="26">
        <f>+B47-B46</f>
        <v>30</v>
      </c>
      <c r="D47" s="27">
        <v>0.24</v>
      </c>
      <c r="E47" s="29" t="s">
        <v>37</v>
      </c>
      <c r="F47" s="29">
        <f>+E46*C47</f>
        <v>3056.2717808219177</v>
      </c>
      <c r="G47" s="15"/>
    </row>
    <row r="48" spans="1:7">
      <c r="A48" s="25" t="s">
        <v>44</v>
      </c>
      <c r="B48" s="26">
        <f>+B47-B41</f>
        <v>303</v>
      </c>
      <c r="C48" s="26"/>
      <c r="D48" s="27"/>
      <c r="E48" s="29"/>
      <c r="F48" s="25"/>
      <c r="G48" s="15"/>
    </row>
    <row r="49" spans="1:7">
      <c r="A49" s="2"/>
      <c r="B49" s="1" t="s">
        <v>46</v>
      </c>
      <c r="C49" s="2"/>
      <c r="D49" s="2"/>
      <c r="E49" s="2"/>
      <c r="F49" s="2"/>
      <c r="G49" s="22">
        <f>+F44+F47</f>
        <v>23838.919890410958</v>
      </c>
    </row>
    <row r="50" spans="1:7">
      <c r="A50" s="51"/>
      <c r="B50" s="51" t="s">
        <v>5</v>
      </c>
      <c r="C50" s="55"/>
      <c r="D50" s="51"/>
      <c r="E50" s="56">
        <f>+B24+B30+B40</f>
        <v>795596</v>
      </c>
      <c r="F50" s="51"/>
      <c r="G50" s="56">
        <f>+G28+G39+G49</f>
        <v>99585.740712328785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40"/>
  <sheetViews>
    <sheetView topLeftCell="A19" zoomScaleSheetLayoutView="100" workbookViewId="0">
      <selection activeCell="B31" sqref="B31"/>
    </sheetView>
  </sheetViews>
  <sheetFormatPr defaultRowHeight="14.25"/>
  <cols>
    <col min="1" max="1" width="32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3.140625" style="3" bestFit="1" customWidth="1"/>
    <col min="7" max="7" width="14.28515625" style="3" bestFit="1" customWidth="1"/>
    <col min="8" max="8" width="10.425781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58" t="s">
        <v>13</v>
      </c>
      <c r="B4" s="58"/>
      <c r="C4" s="58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28</v>
      </c>
      <c r="B10" s="8"/>
      <c r="C10" s="46">
        <v>816996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816996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FEB.14</v>
      </c>
      <c r="B16" s="8"/>
      <c r="C16" s="46">
        <v>107302</v>
      </c>
      <c r="D16" s="9"/>
    </row>
    <row r="17" spans="1:7">
      <c r="A17" s="2"/>
      <c r="B17" s="2"/>
      <c r="C17" s="2"/>
    </row>
    <row r="18" spans="1:7">
      <c r="A18" s="1" t="s">
        <v>5</v>
      </c>
      <c r="B18" s="10"/>
      <c r="C18" s="10">
        <f>SUM(C15:C17)</f>
        <v>107302</v>
      </c>
      <c r="D18" s="11"/>
    </row>
    <row r="19" spans="1:7">
      <c r="A19" s="2"/>
      <c r="B19" s="2"/>
      <c r="C19" s="2"/>
    </row>
    <row r="20" spans="1:7">
      <c r="A20" s="51" t="s">
        <v>7</v>
      </c>
      <c r="B20" s="52"/>
      <c r="C20" s="52">
        <f>C12-C18</f>
        <v>709694</v>
      </c>
      <c r="D20" s="12"/>
      <c r="F20" s="6"/>
    </row>
    <row r="22" spans="1:7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7">
      <c r="A23" s="51" t="s">
        <v>55</v>
      </c>
      <c r="B23" s="53"/>
      <c r="C23" s="51"/>
      <c r="D23" s="51"/>
      <c r="E23" s="60"/>
      <c r="F23" s="54"/>
      <c r="G23" s="54"/>
    </row>
    <row r="24" spans="1:7">
      <c r="A24" s="1" t="s">
        <v>39</v>
      </c>
      <c r="B24" s="33">
        <v>515000</v>
      </c>
      <c r="C24" s="2"/>
      <c r="D24" s="2"/>
      <c r="F24" s="15"/>
      <c r="G24" s="15"/>
    </row>
    <row r="25" spans="1:7">
      <c r="A25" s="2" t="s">
        <v>40</v>
      </c>
      <c r="B25" s="31">
        <v>41704</v>
      </c>
      <c r="C25" s="2"/>
      <c r="D25" s="2"/>
      <c r="E25" s="15"/>
      <c r="F25" s="15"/>
      <c r="G25" s="15"/>
    </row>
    <row r="26" spans="1:7">
      <c r="A26" s="2" t="s">
        <v>41</v>
      </c>
      <c r="B26" s="31">
        <v>41898</v>
      </c>
      <c r="C26" s="13">
        <f>+B26-B25</f>
        <v>194</v>
      </c>
      <c r="D26" s="23">
        <v>0.18</v>
      </c>
      <c r="E26" s="24">
        <f>+(B24*D26)/365</f>
        <v>253.97260273972603</v>
      </c>
      <c r="F26" s="15">
        <f>+E26*C26</f>
        <v>49270.684931506847</v>
      </c>
      <c r="G26" s="15">
        <f>+C26*E26</f>
        <v>49270.684931506847</v>
      </c>
    </row>
    <row r="27" spans="1:7">
      <c r="A27" s="2"/>
      <c r="B27" s="13"/>
      <c r="C27" s="13"/>
      <c r="D27" s="2"/>
      <c r="E27" s="15" t="s">
        <v>37</v>
      </c>
      <c r="F27" s="15"/>
      <c r="G27" s="15"/>
    </row>
    <row r="28" spans="1:7">
      <c r="A28" s="2"/>
      <c r="B28" s="1" t="s">
        <v>38</v>
      </c>
      <c r="C28" s="17"/>
      <c r="D28" s="14"/>
      <c r="E28" s="15"/>
      <c r="F28" s="16"/>
      <c r="G28" s="16">
        <f>+G26</f>
        <v>49270.684931506847</v>
      </c>
    </row>
    <row r="29" spans="1:7">
      <c r="A29" s="51" t="s">
        <v>57</v>
      </c>
      <c r="B29" s="51"/>
      <c r="C29" s="55"/>
      <c r="D29" s="61"/>
      <c r="E29" s="64"/>
      <c r="F29" s="54"/>
      <c r="G29" s="54"/>
    </row>
    <row r="30" spans="1:7">
      <c r="A30" s="1" t="s">
        <v>39</v>
      </c>
      <c r="B30" s="33">
        <f>+C20-B24</f>
        <v>194694</v>
      </c>
      <c r="C30" s="2"/>
      <c r="D30" s="2"/>
      <c r="F30" s="15"/>
      <c r="G30" s="15"/>
    </row>
    <row r="31" spans="1:7">
      <c r="A31" s="2" t="s">
        <v>40</v>
      </c>
      <c r="B31" s="31">
        <v>41704</v>
      </c>
      <c r="C31" s="2"/>
      <c r="D31" s="2"/>
      <c r="E31" s="15"/>
      <c r="F31" s="15"/>
      <c r="G31" s="15"/>
    </row>
    <row r="32" spans="1:7">
      <c r="A32" s="2" t="s">
        <v>41</v>
      </c>
      <c r="B32" s="31">
        <v>41943</v>
      </c>
      <c r="C32" s="13">
        <f>+B32-B31</f>
        <v>239</v>
      </c>
      <c r="D32" s="2"/>
      <c r="E32" s="15"/>
      <c r="F32" s="15"/>
      <c r="G32" s="15"/>
    </row>
    <row r="33" spans="1:7">
      <c r="A33" s="25" t="s">
        <v>42</v>
      </c>
      <c r="B33" s="32">
        <v>41704</v>
      </c>
      <c r="C33" s="25"/>
      <c r="D33" s="25"/>
      <c r="E33" s="29"/>
      <c r="F33" s="29"/>
      <c r="G33" s="29"/>
    </row>
    <row r="34" spans="1:7">
      <c r="A34" s="25" t="s">
        <v>43</v>
      </c>
      <c r="B34" s="32">
        <v>41912</v>
      </c>
      <c r="C34" s="26">
        <f>+B34-B33</f>
        <v>208</v>
      </c>
      <c r="D34" s="27">
        <v>0.18</v>
      </c>
      <c r="E34" s="28">
        <f>+(B30*D34)/365</f>
        <v>96.013479452054796</v>
      </c>
      <c r="F34" s="29">
        <f>+E34*C34</f>
        <v>19970.803726027396</v>
      </c>
      <c r="G34" s="29"/>
    </row>
    <row r="35" spans="1:7">
      <c r="A35" s="25" t="s">
        <v>44</v>
      </c>
      <c r="B35" s="34">
        <f>+B34-B33</f>
        <v>208</v>
      </c>
      <c r="C35" s="26"/>
      <c r="D35" s="27"/>
      <c r="E35" s="29" t="s">
        <v>37</v>
      </c>
      <c r="F35" s="29"/>
      <c r="G35" s="29"/>
    </row>
    <row r="36" spans="1:7">
      <c r="A36" s="25" t="s">
        <v>42</v>
      </c>
      <c r="B36" s="32">
        <v>41913</v>
      </c>
      <c r="C36" s="26"/>
      <c r="D36" s="30"/>
      <c r="E36" s="29"/>
      <c r="F36" s="29"/>
      <c r="G36" s="29"/>
    </row>
    <row r="37" spans="1:7">
      <c r="A37" s="25" t="s">
        <v>43</v>
      </c>
      <c r="B37" s="32">
        <v>41943</v>
      </c>
      <c r="C37" s="26">
        <f>+B37-B36</f>
        <v>30</v>
      </c>
      <c r="D37" s="30">
        <v>0.24</v>
      </c>
      <c r="E37" s="28">
        <f>+(B30*D37)/365</f>
        <v>128.01797260273972</v>
      </c>
      <c r="F37" s="29">
        <f>+E37*C37</f>
        <v>3840.5391780821915</v>
      </c>
      <c r="G37" s="29"/>
    </row>
    <row r="38" spans="1:7">
      <c r="A38" s="25" t="s">
        <v>44</v>
      </c>
      <c r="B38" s="34">
        <f>+B37-B25</f>
        <v>239</v>
      </c>
      <c r="C38" s="35"/>
      <c r="D38" s="35"/>
      <c r="E38" s="29" t="s">
        <v>37</v>
      </c>
      <c r="F38" s="36"/>
      <c r="G38" s="36"/>
    </row>
    <row r="39" spans="1:7">
      <c r="A39" s="2"/>
      <c r="B39" s="1" t="s">
        <v>45</v>
      </c>
      <c r="C39" s="1"/>
      <c r="D39" s="1"/>
      <c r="E39" s="1"/>
      <c r="F39" s="22"/>
      <c r="G39" s="22">
        <f>+F34+F37</f>
        <v>23811.342904109588</v>
      </c>
    </row>
    <row r="40" spans="1:7">
      <c r="A40" s="53"/>
      <c r="B40" s="51" t="s">
        <v>5</v>
      </c>
      <c r="C40" s="55"/>
      <c r="D40" s="53"/>
      <c r="E40" s="56">
        <f>+B24+B30</f>
        <v>709694</v>
      </c>
      <c r="F40" s="56"/>
      <c r="G40" s="56">
        <f>+G28+G39</f>
        <v>73082.027835616434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51"/>
  <sheetViews>
    <sheetView topLeftCell="A34" zoomScaleSheetLayoutView="100" workbookViewId="0">
      <selection activeCell="C28" sqref="C28"/>
    </sheetView>
  </sheetViews>
  <sheetFormatPr defaultRowHeight="14.25"/>
  <cols>
    <col min="1" max="1" width="32" style="3" bestFit="1" customWidth="1"/>
    <col min="2" max="2" width="15.5703125" style="3" bestFit="1" customWidth="1"/>
    <col min="3" max="3" width="15.140625" style="3" bestFit="1" customWidth="1"/>
    <col min="4" max="4" width="6.85546875" style="3" bestFit="1" customWidth="1"/>
    <col min="5" max="5" width="16" style="3" bestFit="1" customWidth="1"/>
    <col min="6" max="7" width="14.28515625" style="3" bestFit="1" customWidth="1"/>
    <col min="8" max="8" width="12.1406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>
      <c r="A2" s="4" t="s">
        <v>1</v>
      </c>
      <c r="B2" s="1"/>
      <c r="C2" s="2"/>
    </row>
    <row r="3" spans="1:6">
      <c r="A3" s="2"/>
      <c r="B3" s="2"/>
      <c r="C3" s="2"/>
    </row>
    <row r="4" spans="1:6">
      <c r="A4" s="58" t="s">
        <v>14</v>
      </c>
      <c r="B4" s="58"/>
      <c r="C4" s="58"/>
    </row>
    <row r="5" spans="1:6">
      <c r="A5" s="2"/>
      <c r="B5" s="2"/>
      <c r="C5" s="2"/>
    </row>
    <row r="6" spans="1:6">
      <c r="A6" s="51" t="s">
        <v>2</v>
      </c>
      <c r="B6" s="51"/>
      <c r="C6" s="51" t="s">
        <v>3</v>
      </c>
      <c r="D6" s="5"/>
      <c r="F6" s="5"/>
    </row>
    <row r="7" spans="1:6">
      <c r="A7" s="2"/>
      <c r="B7" s="2"/>
      <c r="C7" s="2"/>
    </row>
    <row r="8" spans="1:6">
      <c r="A8" s="1" t="s">
        <v>4</v>
      </c>
      <c r="B8" s="2"/>
      <c r="C8" s="2"/>
      <c r="F8" s="6"/>
    </row>
    <row r="9" spans="1:6">
      <c r="A9" s="2"/>
      <c r="B9" s="2"/>
      <c r="C9" s="2"/>
    </row>
    <row r="10" spans="1:6">
      <c r="A10" s="7" t="s">
        <v>29</v>
      </c>
      <c r="B10" s="8"/>
      <c r="C10" s="46">
        <v>2152824</v>
      </c>
      <c r="D10" s="9"/>
      <c r="F10" s="6"/>
    </row>
    <row r="11" spans="1:6">
      <c r="A11" s="2"/>
      <c r="B11" s="2"/>
      <c r="C11" s="2"/>
      <c r="E11" s="5"/>
    </row>
    <row r="12" spans="1:6">
      <c r="A12" s="1" t="s">
        <v>5</v>
      </c>
      <c r="B12" s="10"/>
      <c r="C12" s="10">
        <f>SUM(C8:C11)</f>
        <v>2152824</v>
      </c>
      <c r="D12" s="11"/>
      <c r="F12" s="21"/>
    </row>
    <row r="13" spans="1:6">
      <c r="A13" s="2"/>
      <c r="B13" s="2"/>
      <c r="C13" s="2"/>
    </row>
    <row r="14" spans="1:6">
      <c r="A14" s="1" t="s">
        <v>6</v>
      </c>
      <c r="B14" s="2"/>
      <c r="C14" s="2"/>
      <c r="F14" s="12"/>
    </row>
    <row r="15" spans="1:6">
      <c r="A15" s="2"/>
      <c r="B15" s="2"/>
      <c r="C15" s="2"/>
    </row>
    <row r="16" spans="1:6">
      <c r="A16" s="7" t="str">
        <f>+A10</f>
        <v>MAR.14</v>
      </c>
      <c r="B16" s="8"/>
      <c r="C16" s="46">
        <v>48754</v>
      </c>
      <c r="D16" s="9"/>
    </row>
    <row r="17" spans="1:7">
      <c r="A17" s="2"/>
      <c r="B17" s="2"/>
      <c r="C17" s="2"/>
    </row>
    <row r="18" spans="1:7">
      <c r="A18" s="1" t="s">
        <v>5</v>
      </c>
      <c r="B18" s="10"/>
      <c r="C18" s="10">
        <f>SUM(C15:C17)</f>
        <v>48754</v>
      </c>
      <c r="D18" s="11"/>
    </row>
    <row r="19" spans="1:7">
      <c r="A19" s="2"/>
      <c r="B19" s="2"/>
      <c r="C19" s="2"/>
    </row>
    <row r="20" spans="1:7">
      <c r="A20" s="51" t="s">
        <v>7</v>
      </c>
      <c r="B20" s="52"/>
      <c r="C20" s="52">
        <f>C12-C18</f>
        <v>2104070</v>
      </c>
      <c r="D20" s="12"/>
      <c r="F20" s="6"/>
    </row>
    <row r="22" spans="1:7">
      <c r="A22" s="51" t="s">
        <v>8</v>
      </c>
      <c r="B22" s="53"/>
      <c r="C22" s="51" t="s">
        <v>36</v>
      </c>
      <c r="D22" s="51" t="s">
        <v>34</v>
      </c>
      <c r="E22" s="54" t="s">
        <v>53</v>
      </c>
      <c r="F22" s="54" t="s">
        <v>23</v>
      </c>
      <c r="G22" s="54" t="s">
        <v>23</v>
      </c>
    </row>
    <row r="23" spans="1:7">
      <c r="A23" s="51" t="s">
        <v>55</v>
      </c>
      <c r="B23" s="53"/>
      <c r="C23" s="51"/>
      <c r="D23" s="51"/>
      <c r="E23" s="60"/>
      <c r="F23" s="54"/>
      <c r="G23" s="54"/>
    </row>
    <row r="24" spans="1:7">
      <c r="A24" s="1" t="s">
        <v>39</v>
      </c>
      <c r="B24" s="33">
        <v>1369900</v>
      </c>
      <c r="C24" s="2"/>
      <c r="D24" s="2"/>
      <c r="F24" s="15"/>
      <c r="G24" s="15"/>
    </row>
    <row r="25" spans="1:7">
      <c r="A25" s="2" t="s">
        <v>40</v>
      </c>
      <c r="B25" s="31">
        <v>41729</v>
      </c>
      <c r="C25" s="2"/>
      <c r="D25" s="2"/>
      <c r="E25" s="15"/>
      <c r="F25" s="15"/>
      <c r="G25" s="15"/>
    </row>
    <row r="26" spans="1:7">
      <c r="A26" s="2" t="s">
        <v>41</v>
      </c>
      <c r="B26" s="31">
        <v>41898</v>
      </c>
      <c r="C26" s="13">
        <f>+B26-B25</f>
        <v>169</v>
      </c>
      <c r="D26" s="23">
        <v>0.18</v>
      </c>
      <c r="E26" s="24">
        <f>+(B24*D26)/365</f>
        <v>675.56712328767128</v>
      </c>
      <c r="F26" s="15">
        <f>+E26*C26</f>
        <v>114170.84383561644</v>
      </c>
      <c r="G26" s="15">
        <f>+C26*E26</f>
        <v>114170.84383561644</v>
      </c>
    </row>
    <row r="27" spans="1:7">
      <c r="A27" s="2"/>
      <c r="B27" s="13"/>
      <c r="C27" s="13"/>
      <c r="D27" s="2"/>
      <c r="E27" s="15" t="s">
        <v>37</v>
      </c>
      <c r="F27" s="15"/>
      <c r="G27" s="15"/>
    </row>
    <row r="28" spans="1:7">
      <c r="A28" s="2"/>
      <c r="B28" s="1" t="s">
        <v>38</v>
      </c>
      <c r="C28" s="17"/>
      <c r="D28" s="14"/>
      <c r="E28" s="15"/>
      <c r="F28" s="16"/>
      <c r="G28" s="16">
        <f>+G26</f>
        <v>114170.84383561644</v>
      </c>
    </row>
    <row r="29" spans="1:7">
      <c r="A29" s="51" t="s">
        <v>58</v>
      </c>
      <c r="B29" s="51"/>
      <c r="C29" s="55"/>
      <c r="D29" s="61"/>
      <c r="E29" s="64"/>
      <c r="F29" s="54"/>
      <c r="G29" s="54"/>
    </row>
    <row r="30" spans="1:7">
      <c r="A30" s="1" t="s">
        <v>39</v>
      </c>
      <c r="B30" s="33">
        <v>399640</v>
      </c>
      <c r="C30" s="2"/>
      <c r="D30" s="2"/>
      <c r="F30" s="15"/>
      <c r="G30" s="15"/>
    </row>
    <row r="31" spans="1:7">
      <c r="A31" s="2" t="s">
        <v>40</v>
      </c>
      <c r="B31" s="31">
        <v>41729</v>
      </c>
      <c r="C31" s="2"/>
      <c r="D31" s="2"/>
      <c r="E31" s="15"/>
      <c r="F31" s="15"/>
      <c r="G31" s="15"/>
    </row>
    <row r="32" spans="1:7">
      <c r="A32" s="2" t="s">
        <v>41</v>
      </c>
      <c r="B32" s="31">
        <v>41928</v>
      </c>
      <c r="C32" s="13">
        <f>+B32-B31</f>
        <v>199</v>
      </c>
      <c r="D32" s="2"/>
      <c r="E32" s="15"/>
      <c r="F32" s="15"/>
      <c r="G32" s="15"/>
    </row>
    <row r="33" spans="1:7">
      <c r="A33" s="25" t="s">
        <v>42</v>
      </c>
      <c r="B33" s="32">
        <v>41729</v>
      </c>
      <c r="C33" s="25"/>
      <c r="D33" s="25"/>
      <c r="E33" s="29"/>
      <c r="F33" s="29"/>
      <c r="G33" s="29"/>
    </row>
    <row r="34" spans="1:7">
      <c r="A34" s="25" t="s">
        <v>43</v>
      </c>
      <c r="B34" s="32">
        <v>41912</v>
      </c>
      <c r="C34" s="26">
        <f>+B34-B33</f>
        <v>183</v>
      </c>
      <c r="D34" s="27">
        <v>0.18</v>
      </c>
      <c r="E34" s="28">
        <f>+(B30*D34)/365</f>
        <v>197.0827397260274</v>
      </c>
      <c r="F34" s="29">
        <f>+E34*C34</f>
        <v>36066.141369863013</v>
      </c>
      <c r="G34" s="29"/>
    </row>
    <row r="35" spans="1:7">
      <c r="A35" s="25" t="s">
        <v>44</v>
      </c>
      <c r="B35" s="34">
        <f>+B34-B33</f>
        <v>183</v>
      </c>
      <c r="C35" s="26"/>
      <c r="D35" s="27"/>
      <c r="E35" s="29" t="s">
        <v>37</v>
      </c>
      <c r="F35" s="29"/>
      <c r="G35" s="29"/>
    </row>
    <row r="36" spans="1:7">
      <c r="A36" s="25" t="s">
        <v>42</v>
      </c>
      <c r="B36" s="32">
        <v>41913</v>
      </c>
      <c r="C36" s="26"/>
      <c r="D36" s="30"/>
      <c r="E36" s="29"/>
      <c r="F36" s="29"/>
      <c r="G36" s="29"/>
    </row>
    <row r="37" spans="1:7">
      <c r="A37" s="25" t="s">
        <v>43</v>
      </c>
      <c r="B37" s="32">
        <v>41928</v>
      </c>
      <c r="C37" s="26">
        <f>+B37-B36</f>
        <v>15</v>
      </c>
      <c r="D37" s="30">
        <v>0.24</v>
      </c>
      <c r="E37" s="28">
        <f>+(B30*D37)/365</f>
        <v>262.77698630136985</v>
      </c>
      <c r="F37" s="29">
        <f>+E37*C37</f>
        <v>3941.6547945205475</v>
      </c>
      <c r="G37" s="29"/>
    </row>
    <row r="38" spans="1:7">
      <c r="A38" s="25" t="s">
        <v>44</v>
      </c>
      <c r="B38" s="34">
        <f>+B37-B25</f>
        <v>199</v>
      </c>
      <c r="C38" s="35"/>
      <c r="D38" s="35"/>
      <c r="E38" s="29" t="s">
        <v>37</v>
      </c>
      <c r="F38" s="36"/>
      <c r="G38" s="36"/>
    </row>
    <row r="39" spans="1:7">
      <c r="A39" s="25"/>
      <c r="B39" s="34"/>
      <c r="C39" s="35"/>
      <c r="D39" s="35"/>
      <c r="E39" s="29"/>
      <c r="F39" s="36"/>
      <c r="G39" s="36"/>
    </row>
    <row r="40" spans="1:7">
      <c r="A40" s="25"/>
      <c r="B40" s="17" t="s">
        <v>45</v>
      </c>
      <c r="C40" s="35"/>
      <c r="D40" s="35"/>
      <c r="E40" s="29"/>
      <c r="F40" s="36"/>
      <c r="G40" s="22">
        <f>+F34+F37</f>
        <v>40007.796164383559</v>
      </c>
    </row>
    <row r="41" spans="1:7">
      <c r="A41" s="1" t="s">
        <v>39</v>
      </c>
      <c r="B41" s="33">
        <f>+C20-B24-B30</f>
        <v>334530</v>
      </c>
      <c r="C41" s="2"/>
      <c r="D41" s="2"/>
      <c r="F41" s="15"/>
      <c r="G41" s="15"/>
    </row>
    <row r="42" spans="1:7">
      <c r="A42" s="2" t="s">
        <v>40</v>
      </c>
      <c r="B42" s="31">
        <v>41729</v>
      </c>
      <c r="C42" s="2"/>
      <c r="D42" s="2"/>
      <c r="E42" s="15"/>
      <c r="F42" s="15"/>
      <c r="G42" s="15"/>
    </row>
    <row r="43" spans="1:7">
      <c r="A43" s="2" t="s">
        <v>41</v>
      </c>
      <c r="B43" s="31">
        <v>41943</v>
      </c>
      <c r="C43" s="13">
        <f>+B43-B42</f>
        <v>214</v>
      </c>
      <c r="D43" s="2"/>
      <c r="E43" s="15"/>
      <c r="F43" s="15"/>
      <c r="G43" s="15"/>
    </row>
    <row r="44" spans="1:7">
      <c r="A44" s="25" t="s">
        <v>42</v>
      </c>
      <c r="B44" s="32">
        <v>41729</v>
      </c>
      <c r="C44" s="25"/>
      <c r="D44" s="25"/>
      <c r="E44" s="29"/>
      <c r="F44" s="29"/>
      <c r="G44" s="29"/>
    </row>
    <row r="45" spans="1:7">
      <c r="A45" s="25" t="s">
        <v>43</v>
      </c>
      <c r="B45" s="32">
        <v>41912</v>
      </c>
      <c r="C45" s="26">
        <f>+B45-B44</f>
        <v>183</v>
      </c>
      <c r="D45" s="27">
        <v>0.18</v>
      </c>
      <c r="E45" s="28">
        <f>+(B41*D45)/365</f>
        <v>164.97369863013697</v>
      </c>
      <c r="F45" s="29">
        <f>+E45*C45</f>
        <v>30190.186849315065</v>
      </c>
      <c r="G45" s="29"/>
    </row>
    <row r="46" spans="1:7">
      <c r="A46" s="25" t="s">
        <v>44</v>
      </c>
      <c r="B46" s="34">
        <f>+B45-B44</f>
        <v>183</v>
      </c>
      <c r="C46" s="26"/>
      <c r="D46" s="27"/>
      <c r="E46" s="29" t="s">
        <v>37</v>
      </c>
      <c r="F46" s="29"/>
      <c r="G46" s="29"/>
    </row>
    <row r="47" spans="1:7">
      <c r="A47" s="25" t="s">
        <v>42</v>
      </c>
      <c r="B47" s="32">
        <v>41913</v>
      </c>
      <c r="C47" s="26"/>
      <c r="D47" s="30"/>
      <c r="E47" s="29"/>
      <c r="F47" s="29"/>
      <c r="G47" s="29"/>
    </row>
    <row r="48" spans="1:7">
      <c r="A48" s="25" t="s">
        <v>43</v>
      </c>
      <c r="B48" s="31">
        <v>41943</v>
      </c>
      <c r="C48" s="26">
        <f>+B48-B47</f>
        <v>30</v>
      </c>
      <c r="D48" s="30">
        <v>0.24</v>
      </c>
      <c r="E48" s="28">
        <f>+(B41*D48)/365</f>
        <v>219.9649315068493</v>
      </c>
      <c r="F48" s="29">
        <f>+E48*C48</f>
        <v>6598.9479452054793</v>
      </c>
      <c r="G48" s="29"/>
    </row>
    <row r="49" spans="1:7">
      <c r="A49" s="25" t="s">
        <v>44</v>
      </c>
      <c r="B49" s="34">
        <f>+B48-B31</f>
        <v>214</v>
      </c>
      <c r="C49" s="35"/>
      <c r="D49" s="35"/>
      <c r="E49" s="29" t="s">
        <v>37</v>
      </c>
      <c r="F49" s="36"/>
      <c r="G49" s="36"/>
    </row>
    <row r="50" spans="1:7">
      <c r="A50" s="2"/>
      <c r="B50" s="1" t="s">
        <v>46</v>
      </c>
      <c r="C50" s="1"/>
      <c r="D50" s="1"/>
      <c r="E50" s="1"/>
      <c r="F50" s="22"/>
      <c r="G50" s="22">
        <f>+F45+F48</f>
        <v>36789.134794520542</v>
      </c>
    </row>
    <row r="51" spans="1:7">
      <c r="A51" s="53"/>
      <c r="B51" s="51" t="s">
        <v>5</v>
      </c>
      <c r="C51" s="55"/>
      <c r="D51" s="53"/>
      <c r="E51" s="56">
        <f>+B24+B30+B41</f>
        <v>2104070</v>
      </c>
      <c r="F51" s="56"/>
      <c r="G51" s="56">
        <f>+G28+G50+G40</f>
        <v>190967.77479452055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OCT.13</vt:lpstr>
      <vt:lpstr>NOV.13</vt:lpstr>
      <vt:lpstr>DEC.13</vt:lpstr>
      <vt:lpstr>JAN.14</vt:lpstr>
      <vt:lpstr>FEB.14</vt:lpstr>
      <vt:lpstr>MAR.14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2014-10-21T10:08:22Z</dcterms:modified>
</cp:coreProperties>
</file>