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120" yWindow="105" windowWidth="19095" windowHeight="10740"/>
  </bookViews>
  <sheets>
    <sheet name="CalC" sheetId="3" r:id="rId1"/>
  </sheets>
  <calcPr calcId="124519"/>
</workbook>
</file>

<file path=xl/calcChain.xml><?xml version="1.0" encoding="utf-8"?>
<calcChain xmlns="http://schemas.openxmlformats.org/spreadsheetml/2006/main">
  <c r="Q7" i="3"/>
  <c r="Q15"/>
  <c r="A25" s="1"/>
  <c r="A19" l="1"/>
  <c r="H19" s="1"/>
  <c r="A21"/>
  <c r="E22" s="1"/>
  <c r="E21"/>
  <c r="E25"/>
  <c r="E27"/>
  <c r="J25"/>
  <c r="E26"/>
  <c r="L25"/>
  <c r="N25" s="1"/>
  <c r="J21"/>
  <c r="L21" s="1"/>
  <c r="N21" s="1"/>
  <c r="J19" l="1"/>
  <c r="L19" s="1"/>
  <c r="N19" s="1"/>
  <c r="J26"/>
  <c r="L26" s="1"/>
  <c r="J22"/>
  <c r="L22" s="1"/>
  <c r="N22" s="1"/>
  <c r="J27" l="1"/>
  <c r="L27" s="1"/>
  <c r="N27" s="1"/>
  <c r="N26"/>
  <c r="K21" l="1"/>
  <c r="K22" s="1"/>
  <c r="K25" s="1"/>
  <c r="K26" s="1"/>
  <c r="K27" s="1"/>
  <c r="H26" l="1"/>
  <c r="H27"/>
  <c r="H25"/>
  <c r="H21"/>
  <c r="P21" s="1"/>
  <c r="H22"/>
  <c r="R19"/>
  <c r="P25" l="1"/>
  <c r="P22"/>
  <c r="R22" s="1"/>
  <c r="P26" l="1"/>
  <c r="P27" l="1"/>
  <c r="R27" s="1"/>
</calcChain>
</file>

<file path=xl/sharedStrings.xml><?xml version="1.0" encoding="utf-8"?>
<sst xmlns="http://schemas.openxmlformats.org/spreadsheetml/2006/main" count="23" uniqueCount="22">
  <si>
    <t>Turnover during the preceding F.Y.</t>
  </si>
  <si>
    <t>Service tax payable</t>
  </si>
  <si>
    <t>Due date of payment</t>
  </si>
  <si>
    <t>Actual date of payment</t>
  </si>
  <si>
    <t>Interest for the period</t>
  </si>
  <si>
    <t>to</t>
  </si>
  <si>
    <t>Period of delay</t>
  </si>
  <si>
    <t>No. of days of delay</t>
  </si>
  <si>
    <t>Computation of Interest</t>
  </si>
  <si>
    <t>Rate of Simple Interest</t>
  </si>
  <si>
    <t>Total period of delay (in days)</t>
  </si>
  <si>
    <r>
      <t xml:space="preserve">Concession of 3% in rate of interest applicable or not </t>
    </r>
    <r>
      <rPr>
        <b/>
        <i/>
        <sz val="11"/>
        <color theme="1"/>
        <rFont val="Times New Roman"/>
        <family val="1"/>
      </rPr>
      <t>(Provisio to Section 75 of the Finance Act, 1994)</t>
    </r>
  </si>
  <si>
    <t>Service Tax Delayed Payment Interest Calculator w.e.f. 01.10.2014</t>
  </si>
  <si>
    <t>Developed by Deepak Gupta</t>
  </si>
  <si>
    <t>Copyright © All Rights Reserved</t>
  </si>
  <si>
    <r>
      <t xml:space="preserve">Fill data only in </t>
    </r>
    <r>
      <rPr>
        <b/>
        <sz val="11"/>
        <color rgb="FFFFFF00"/>
        <rFont val="Eras Bold ITC"/>
        <family val="2"/>
      </rPr>
      <t>YELLOW</t>
    </r>
    <r>
      <rPr>
        <b/>
        <sz val="11"/>
        <color theme="1"/>
        <rFont val="Times New Roman"/>
        <family val="1"/>
      </rPr>
      <t xml:space="preserve"> cells (1,2,3 &amp;4) and rest of the calculations will be done automatically.</t>
    </r>
  </si>
  <si>
    <t>(1)</t>
  </si>
  <si>
    <t>(2)</t>
  </si>
  <si>
    <t>(3)</t>
  </si>
  <si>
    <t>(4)</t>
  </si>
  <si>
    <t>--</t>
  </si>
  <si>
    <t>(DD/MM/YYYY)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</si>
</sst>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/m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0"/>
      <name val="Eras Bold ITC"/>
      <family val="2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FF00"/>
      <name val="Eras Bold ITC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4" fontId="2" fillId="0" borderId="1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9" fontId="2" fillId="0" borderId="11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3" fontId="3" fillId="0" borderId="11" xfId="0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NumberFormat="1" applyFont="1" applyFill="1" applyBorder="1"/>
    <xf numFmtId="0" fontId="3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14" fontId="3" fillId="7" borderId="5" xfId="0" applyNumberFormat="1" applyFont="1" applyFill="1" applyBorder="1" applyAlignment="1">
      <alignment vertical="center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3" fontId="3" fillId="0" borderId="0" xfId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8" xfId="0" quotePrefix="1" applyFont="1" applyBorder="1" applyAlignment="1">
      <alignment horizontal="left" vertical="center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7" borderId="3" xfId="0" applyFill="1" applyBorder="1"/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2" borderId="3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Border="1" applyProtection="1">
      <protection locked="0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9" fillId="0" borderId="8" xfId="0" applyFont="1" applyBorder="1"/>
    <xf numFmtId="0" fontId="9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9" fillId="0" borderId="0" xfId="0" applyFont="1"/>
    <xf numFmtId="0" fontId="9" fillId="0" borderId="11" xfId="0" applyFont="1" applyBorder="1"/>
    <xf numFmtId="0" fontId="9" fillId="0" borderId="10" xfId="0" applyFont="1" applyBorder="1"/>
    <xf numFmtId="43" fontId="3" fillId="0" borderId="8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2525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2525"/>
      <color rgb="FFFF1919"/>
      <color rgb="FFEEF3F8"/>
      <color rgb="FFFFFF81"/>
      <color rgb="FFFF7171"/>
      <color rgb="FFFF2D2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autoPageBreaks="0"/>
  </sheetPr>
  <dimension ref="A1:V31"/>
  <sheetViews>
    <sheetView showGridLines="0" showRowColHeaders="0" tabSelected="1" zoomScaleSheetLayoutView="100" workbookViewId="0">
      <selection activeCell="Q13" sqref="Q13:R13"/>
    </sheetView>
  </sheetViews>
  <sheetFormatPr defaultRowHeight="15"/>
  <cols>
    <col min="1" max="1" width="5.5703125" style="1" customWidth="1"/>
    <col min="2" max="2" width="5.42578125" style="1" customWidth="1"/>
    <col min="3" max="3" width="9.28515625" style="1" customWidth="1"/>
    <col min="4" max="4" width="0.85546875" style="1" customWidth="1"/>
    <col min="5" max="5" width="7.7109375" style="1" customWidth="1"/>
    <col min="6" max="6" width="11.5703125" style="1" customWidth="1"/>
    <col min="7" max="7" width="21" style="1" customWidth="1"/>
    <col min="8" max="8" width="6.42578125" style="1" customWidth="1"/>
    <col min="9" max="9" width="0.85546875" style="1" customWidth="1"/>
    <col min="10" max="10" width="10.28515625" style="1" customWidth="1"/>
    <col min="11" max="11" width="2.5703125" style="4" bestFit="1" customWidth="1"/>
    <col min="12" max="12" width="10.140625" style="1" customWidth="1"/>
    <col min="13" max="13" width="0.5703125" style="1" customWidth="1"/>
    <col min="14" max="14" width="13.7109375" style="1" customWidth="1"/>
    <col min="15" max="15" width="0.5703125" style="1" customWidth="1"/>
    <col min="16" max="16" width="2.42578125" style="1" customWidth="1"/>
    <col min="17" max="17" width="10.140625" style="1" customWidth="1"/>
    <col min="18" max="18" width="12.28515625" style="1" customWidth="1"/>
    <col min="19" max="19" width="2.28515625" style="1" customWidth="1"/>
    <col min="20" max="20" width="3.5703125" style="1" customWidth="1"/>
    <col min="21" max="21" width="1.5703125" style="1" customWidth="1"/>
    <col min="22" max="16384" width="9.140625" style="1"/>
  </cols>
  <sheetData>
    <row r="1" spans="1:22" s="3" customFormat="1" ht="20.100000000000001" customHeight="1">
      <c r="A1" s="100" t="s">
        <v>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6"/>
      <c r="T1" s="6"/>
      <c r="U1" s="6"/>
    </row>
    <row r="2" spans="1:22" ht="5.25" customHeight="1"/>
    <row r="3" spans="1:22">
      <c r="A3" s="110" t="s">
        <v>15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2"/>
    </row>
    <row r="5" spans="1:22" s="3" customFormat="1" ht="15" customHeight="1">
      <c r="A5" s="107" t="s">
        <v>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  <c r="Q5" s="93">
        <v>0</v>
      </c>
      <c r="R5" s="94"/>
      <c r="T5" s="81" t="s">
        <v>16</v>
      </c>
      <c r="U5" s="81"/>
    </row>
    <row r="6" spans="1:22">
      <c r="Q6" s="51"/>
      <c r="R6" s="51"/>
      <c r="T6" s="53"/>
      <c r="U6" s="53"/>
    </row>
    <row r="7" spans="1:22" s="3" customFormat="1">
      <c r="A7" s="107" t="s">
        <v>11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Q7" s="95" t="str">
        <f>IF(Q5&lt;=0,"--",IF(Q5&lt;=6000000,"YES","NO"))</f>
        <v>--</v>
      </c>
      <c r="R7" s="96"/>
      <c r="T7" s="82"/>
      <c r="U7" s="82"/>
    </row>
    <row r="8" spans="1:22">
      <c r="Q8" s="51"/>
      <c r="R8" s="51"/>
      <c r="T8" s="53"/>
      <c r="U8" s="53"/>
    </row>
    <row r="9" spans="1:22" s="3" customFormat="1">
      <c r="A9" s="107" t="s">
        <v>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Q9" s="93">
        <v>0</v>
      </c>
      <c r="R9" s="94"/>
      <c r="T9" s="81" t="s">
        <v>17</v>
      </c>
      <c r="U9" s="81"/>
    </row>
    <row r="10" spans="1:22">
      <c r="Q10" s="51"/>
      <c r="R10" s="51"/>
      <c r="T10" s="53"/>
      <c r="U10" s="53"/>
      <c r="V10" s="80"/>
    </row>
    <row r="11" spans="1:22" s="3" customFormat="1">
      <c r="A11" s="83" t="s">
        <v>2</v>
      </c>
      <c r="B11" s="84"/>
      <c r="C11" s="84"/>
      <c r="D11" s="84"/>
      <c r="E11" s="84"/>
      <c r="F11" s="124" t="s">
        <v>21</v>
      </c>
      <c r="G11" s="84"/>
      <c r="H11" s="84"/>
      <c r="I11" s="84"/>
      <c r="J11" s="84"/>
      <c r="K11" s="84"/>
      <c r="L11" s="84"/>
      <c r="M11" s="84"/>
      <c r="N11" s="84"/>
      <c r="O11" s="85"/>
      <c r="Q11" s="104">
        <v>42222</v>
      </c>
      <c r="R11" s="106"/>
      <c r="T11" s="81" t="s">
        <v>18</v>
      </c>
      <c r="U11" s="81"/>
    </row>
    <row r="12" spans="1:22">
      <c r="Q12" s="52"/>
      <c r="R12" s="52"/>
      <c r="T12" s="53"/>
      <c r="U12" s="53"/>
    </row>
    <row r="13" spans="1:22" s="3" customFormat="1">
      <c r="A13" s="83" t="s">
        <v>3</v>
      </c>
      <c r="B13" s="84"/>
      <c r="C13" s="84"/>
      <c r="D13" s="84"/>
      <c r="E13" s="84"/>
      <c r="F13" s="124" t="s">
        <v>21</v>
      </c>
      <c r="G13" s="84"/>
      <c r="H13" s="84"/>
      <c r="I13" s="84"/>
      <c r="J13" s="84"/>
      <c r="K13" s="84"/>
      <c r="L13" s="84"/>
      <c r="M13" s="84"/>
      <c r="N13" s="84"/>
      <c r="O13" s="85"/>
      <c r="Q13" s="104">
        <v>42228</v>
      </c>
      <c r="R13" s="105"/>
      <c r="T13" s="81" t="s">
        <v>19</v>
      </c>
      <c r="U13" s="81"/>
    </row>
    <row r="14" spans="1:22">
      <c r="Q14" s="51"/>
      <c r="R14" s="51"/>
      <c r="T14" s="53"/>
      <c r="U14" s="53"/>
    </row>
    <row r="15" spans="1:22" s="3" customFormat="1">
      <c r="A15" s="107" t="s">
        <v>10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Q15" s="102">
        <f>Q13-Q11</f>
        <v>6</v>
      </c>
      <c r="R15" s="103"/>
    </row>
    <row r="17" spans="1:18" s="3" customFormat="1" ht="35.25" customHeight="1">
      <c r="A17" s="73" t="s">
        <v>6</v>
      </c>
      <c r="B17" s="74"/>
      <c r="C17" s="75"/>
      <c r="D17" s="76"/>
      <c r="E17" s="90" t="s">
        <v>9</v>
      </c>
      <c r="F17" s="90"/>
      <c r="G17" s="90"/>
      <c r="H17" s="91"/>
      <c r="I17" s="73"/>
      <c r="J17" s="77" t="s">
        <v>4</v>
      </c>
      <c r="K17" s="78"/>
      <c r="L17" s="74"/>
      <c r="M17" s="74"/>
      <c r="N17" s="79" t="s">
        <v>7</v>
      </c>
      <c r="O17" s="73"/>
      <c r="P17" s="97" t="s">
        <v>8</v>
      </c>
      <c r="Q17" s="98"/>
      <c r="R17" s="99"/>
    </row>
    <row r="18" spans="1:18" s="3" customFormat="1" ht="6" customHeight="1">
      <c r="A18" s="28"/>
      <c r="B18" s="29"/>
      <c r="C18" s="30"/>
      <c r="D18" s="31"/>
      <c r="E18" s="54"/>
      <c r="F18" s="54"/>
      <c r="G18" s="54"/>
      <c r="H18" s="54"/>
      <c r="I18" s="28"/>
      <c r="J18" s="32"/>
      <c r="K18" s="33"/>
      <c r="L18" s="29"/>
      <c r="M18" s="29"/>
      <c r="N18" s="35"/>
      <c r="O18" s="55"/>
      <c r="P18" s="56"/>
      <c r="Q18" s="56"/>
      <c r="R18" s="57"/>
    </row>
    <row r="19" spans="1:18" s="3" customFormat="1" ht="16.5" customHeight="1">
      <c r="A19" s="116" t="str">
        <f>IF(Q15&lt;=181,"Up to 6 months","--")</f>
        <v>Up to 6 months</v>
      </c>
      <c r="B19" s="117"/>
      <c r="C19" s="118"/>
      <c r="D19" s="37"/>
      <c r="E19" s="92" t="s">
        <v>20</v>
      </c>
      <c r="F19" s="92"/>
      <c r="G19" s="92"/>
      <c r="H19" s="38">
        <f>IF(A19="Up to 6 months",IF(Q7="YES",15%,18%),"--")</f>
        <v>0.18</v>
      </c>
      <c r="I19" s="39"/>
      <c r="J19" s="40">
        <f>IF(A19="Up to 6 months",Q11+1,"--")</f>
        <v>42223</v>
      </c>
      <c r="K19" s="41" t="s">
        <v>5</v>
      </c>
      <c r="L19" s="40">
        <f>IF(A19="Up to 6 months",J19+Q15-1,"--")</f>
        <v>42228</v>
      </c>
      <c r="M19" s="42"/>
      <c r="N19" s="43">
        <f>IF(A19="Up to 6 months",L19-J19+1,"--")</f>
        <v>6</v>
      </c>
      <c r="O19" s="58"/>
      <c r="P19" s="59"/>
      <c r="Q19" s="60"/>
      <c r="R19" s="61">
        <f>IF(Q15&lt;=181,ROUND(Q9*H19*N19/365,0),"N.A.")</f>
        <v>0</v>
      </c>
    </row>
    <row r="20" spans="1:18" ht="6" customHeight="1">
      <c r="A20" s="7"/>
      <c r="B20" s="2"/>
      <c r="C20" s="8"/>
      <c r="D20" s="7"/>
      <c r="E20" s="2"/>
      <c r="F20" s="2"/>
      <c r="G20" s="2"/>
      <c r="H20" s="2"/>
      <c r="I20" s="7"/>
      <c r="J20" s="5"/>
      <c r="K20" s="5"/>
      <c r="L20" s="2"/>
      <c r="M20" s="2"/>
      <c r="N20" s="36"/>
      <c r="O20" s="62"/>
      <c r="P20" s="63"/>
      <c r="Q20" s="64"/>
      <c r="R20" s="65"/>
    </row>
    <row r="21" spans="1:18" s="3" customFormat="1" ht="16.5" customHeight="1">
      <c r="A21" s="119" t="str">
        <f>IF(AND(Q15&gt;181,Q15&lt;=365),"More than 6 months and up to 1 year","--")</f>
        <v>--</v>
      </c>
      <c r="B21" s="120"/>
      <c r="C21" s="121"/>
      <c r="D21" s="44"/>
      <c r="E21" s="114" t="str">
        <f>IF(A21="More than 6 months and up to 1 year","for the first 6 months of delay","--")</f>
        <v>--</v>
      </c>
      <c r="F21" s="115"/>
      <c r="G21" s="115"/>
      <c r="H21" s="45" t="str">
        <f>IF(A21="More than 6 months and up to 1 year",IF(Q7="YES",15%,18%),"--")</f>
        <v>--</v>
      </c>
      <c r="I21" s="44"/>
      <c r="J21" s="46" t="str">
        <f>IF(A21="More than 6 months and up to 1 year",Q11+1,"--")</f>
        <v>--</v>
      </c>
      <c r="K21" s="47" t="str">
        <f>K19</f>
        <v>to</v>
      </c>
      <c r="L21" s="46" t="str">
        <f>IF(A21="More than 6 months and up to 1 year",DATE(YEAR(J21),MONTH(J21)+6,DAY(J21))-1,"--")</f>
        <v>--</v>
      </c>
      <c r="M21" s="48"/>
      <c r="N21" s="49" t="str">
        <f>IF(A21="More than 6 months and up to 1 year",L21-J21+1,"--")</f>
        <v>--</v>
      </c>
      <c r="O21" s="66"/>
      <c r="P21" s="89" t="str">
        <f>IF(AND(Q15&gt;181,Q15&lt;=365),ROUND(Q9*H21*N21/365,0),"N.A.")</f>
        <v>N.A.</v>
      </c>
      <c r="Q21" s="89"/>
      <c r="R21" s="67"/>
    </row>
    <row r="22" spans="1:18" s="3" customFormat="1" ht="17.100000000000001" customHeight="1">
      <c r="A22" s="122"/>
      <c r="B22" s="120"/>
      <c r="C22" s="121"/>
      <c r="D22" s="44"/>
      <c r="E22" s="114" t="str">
        <f>IF(A21="More than 6 months and up to 1 year","for the delay beyond 6 months","--")</f>
        <v>--</v>
      </c>
      <c r="F22" s="115"/>
      <c r="G22" s="115"/>
      <c r="H22" s="45" t="str">
        <f>IF(A21="More than 6 months and up to 1 year",IF(Q7="YES",21%,24%),"--")</f>
        <v>--</v>
      </c>
      <c r="I22" s="44"/>
      <c r="J22" s="46" t="str">
        <f>IF(A21="More than 6 months and up to 1 year",L21+1,"--")</f>
        <v>--</v>
      </c>
      <c r="K22" s="47" t="str">
        <f>K21</f>
        <v>to</v>
      </c>
      <c r="L22" s="46" t="str">
        <f>IF(A21="More than 6 months and up to 1 year",J22+(Q15-N21)-1,"--")</f>
        <v>--</v>
      </c>
      <c r="M22" s="48"/>
      <c r="N22" s="49" t="str">
        <f>IF(A21="More than 6 months and up to 1 year",L22-J22+1,"--")</f>
        <v>--</v>
      </c>
      <c r="O22" s="66"/>
      <c r="P22" s="123" t="str">
        <f>IF(AND(Q15&gt;181,Q15&lt;=365),ROUND(Q9*H22*N22/365,0),"N.A.")</f>
        <v>N.A.</v>
      </c>
      <c r="Q22" s="123"/>
      <c r="R22" s="68" t="str">
        <f>IF(P21="N.A.","N.A.",SUM(P21:Q22))</f>
        <v>N.A.</v>
      </c>
    </row>
    <row r="23" spans="1:18">
      <c r="A23" s="21"/>
      <c r="B23" s="22"/>
      <c r="C23" s="23"/>
      <c r="D23" s="24"/>
      <c r="E23" s="25"/>
      <c r="F23" s="25"/>
      <c r="G23" s="25"/>
      <c r="H23" s="26"/>
      <c r="I23" s="24"/>
      <c r="J23" s="13"/>
      <c r="K23" s="18"/>
      <c r="L23" s="13"/>
      <c r="M23" s="14"/>
      <c r="N23" s="27"/>
      <c r="O23" s="69"/>
      <c r="P23" s="70"/>
      <c r="Q23" s="70"/>
      <c r="R23" s="71"/>
    </row>
    <row r="24" spans="1:18" ht="6" customHeight="1">
      <c r="A24" s="9"/>
      <c r="B24" s="10"/>
      <c r="C24" s="11"/>
      <c r="D24" s="15"/>
      <c r="E24" s="16"/>
      <c r="F24" s="16"/>
      <c r="G24" s="16"/>
      <c r="H24" s="17"/>
      <c r="I24" s="15"/>
      <c r="J24" s="2"/>
      <c r="K24" s="5"/>
      <c r="L24" s="2"/>
      <c r="M24" s="8"/>
      <c r="N24" s="19"/>
      <c r="O24" s="62"/>
      <c r="P24" s="63"/>
      <c r="Q24" s="63"/>
      <c r="R24" s="65"/>
    </row>
    <row r="25" spans="1:18" s="3" customFormat="1" ht="16.5" customHeight="1">
      <c r="A25" s="86" t="str">
        <f>IF(Q15&gt;365,"More than 1 year","--")</f>
        <v>--</v>
      </c>
      <c r="B25" s="87"/>
      <c r="C25" s="88"/>
      <c r="D25" s="44"/>
      <c r="E25" s="114" t="str">
        <f>IF(A25="More than 1 year","for the first 6 months of delay","--")</f>
        <v>--</v>
      </c>
      <c r="F25" s="115"/>
      <c r="G25" s="115"/>
      <c r="H25" s="45" t="str">
        <f>IF(A25="More than 1 year",IF(Q7="YES",15%,18%),"--")</f>
        <v>--</v>
      </c>
      <c r="I25" s="44"/>
      <c r="J25" s="46" t="str">
        <f>IF(A25="More than 1 year",Q11+1,"--")</f>
        <v>--</v>
      </c>
      <c r="K25" s="47" t="str">
        <f>K22</f>
        <v>to</v>
      </c>
      <c r="L25" s="46" t="str">
        <f>IF(A25="More than 1 year",DATE(YEAR(J25),MONTH(J25)+6,DAY(J25))-1,"--")</f>
        <v>--</v>
      </c>
      <c r="M25" s="48"/>
      <c r="N25" s="50" t="str">
        <f>IF(A25="More than 1 year",L25-J25+1,"--")</f>
        <v>--</v>
      </c>
      <c r="O25" s="66"/>
      <c r="P25" s="89" t="str">
        <f>IF(Q15&gt;365,ROUND(Q9*H25*N25/365,0),"N.A.")</f>
        <v>N.A.</v>
      </c>
      <c r="Q25" s="89"/>
      <c r="R25" s="67"/>
    </row>
    <row r="26" spans="1:18" s="3" customFormat="1" ht="17.100000000000001" customHeight="1">
      <c r="A26" s="44"/>
      <c r="B26" s="34"/>
      <c r="C26" s="48"/>
      <c r="D26" s="44"/>
      <c r="E26" s="114" t="str">
        <f>IF(A25="More than 1 year","for the period beyond 6 months up to 1 year","--")</f>
        <v>--</v>
      </c>
      <c r="F26" s="115"/>
      <c r="G26" s="115"/>
      <c r="H26" s="45" t="str">
        <f>IF(A25="More than 1 year",IF(Q7="YES",21%,24%),"--")</f>
        <v>--</v>
      </c>
      <c r="I26" s="44"/>
      <c r="J26" s="46" t="str">
        <f>IF(A25="More than 1 year",L25+1,"--")</f>
        <v>--</v>
      </c>
      <c r="K26" s="47" t="str">
        <f>K25</f>
        <v>to</v>
      </c>
      <c r="L26" s="46" t="str">
        <f>IF(A25="More than 1 year",J26+(365-N25)-1,"--")</f>
        <v>--</v>
      </c>
      <c r="M26" s="48"/>
      <c r="N26" s="50" t="str">
        <f>IF(A25="More than 1 year",L26-J26+1,"--")</f>
        <v>--</v>
      </c>
      <c r="O26" s="66"/>
      <c r="P26" s="89" t="str">
        <f>IF(Q15&gt;365,ROUND(Q9*H26*N26/365,0),"N.A.")</f>
        <v>N.A.</v>
      </c>
      <c r="Q26" s="89"/>
      <c r="R26" s="67"/>
    </row>
    <row r="27" spans="1:18" s="3" customFormat="1" ht="17.100000000000001" customHeight="1">
      <c r="A27" s="44"/>
      <c r="B27" s="34"/>
      <c r="C27" s="48"/>
      <c r="D27" s="44"/>
      <c r="E27" s="114" t="str">
        <f>IF(A25="More than 1 year","for any delay beyond 1 year","--")</f>
        <v>--</v>
      </c>
      <c r="F27" s="115"/>
      <c r="G27" s="115"/>
      <c r="H27" s="45" t="str">
        <f>IF(A25="More than 1 year",IF(Q7="YES",27%,30%),"--")</f>
        <v>--</v>
      </c>
      <c r="I27" s="44"/>
      <c r="J27" s="46" t="str">
        <f>IF(A25="More than 1 year",L26+1,"--")</f>
        <v>--</v>
      </c>
      <c r="K27" s="47" t="str">
        <f>K26</f>
        <v>to</v>
      </c>
      <c r="L27" s="46" t="str">
        <f>IF(A25="More than 1 year",J27+(Q15-N25-N26)-1,"--")</f>
        <v>--</v>
      </c>
      <c r="M27" s="48"/>
      <c r="N27" s="50" t="str">
        <f>IF(A25="More than 1 year",L27-J27+1,"--")</f>
        <v>--</v>
      </c>
      <c r="O27" s="66"/>
      <c r="P27" s="123" t="str">
        <f>IF(Q15&gt;365,ROUND(Q9*H27*N27/365,0),"N.A")</f>
        <v>N.A</v>
      </c>
      <c r="Q27" s="123"/>
      <c r="R27" s="68" t="str">
        <f>IF(P25="N.A.","N.A.",SUM(P25:Q27))</f>
        <v>N.A.</v>
      </c>
    </row>
    <row r="28" spans="1:18" ht="6" customHeight="1">
      <c r="A28" s="12"/>
      <c r="B28" s="13"/>
      <c r="C28" s="14"/>
      <c r="D28" s="12"/>
      <c r="E28" s="13"/>
      <c r="F28" s="13"/>
      <c r="G28" s="13"/>
      <c r="H28" s="14"/>
      <c r="I28" s="12"/>
      <c r="J28" s="13"/>
      <c r="K28" s="18"/>
      <c r="L28" s="13"/>
      <c r="M28" s="14"/>
      <c r="N28" s="20"/>
      <c r="O28" s="69"/>
      <c r="P28" s="72"/>
      <c r="Q28" s="70"/>
      <c r="R28" s="71"/>
    </row>
    <row r="29" spans="1:18" ht="10.5" customHeight="1"/>
    <row r="30" spans="1:18">
      <c r="A30" s="113" t="s">
        <v>13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18">
      <c r="A31" s="113" t="s">
        <v>14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</sheetData>
  <sheetProtection password="96CC" sheet="1" objects="1" scenarios="1" selectLockedCells="1"/>
  <mergeCells count="30">
    <mergeCell ref="A30:R30"/>
    <mergeCell ref="A31:R31"/>
    <mergeCell ref="E27:G27"/>
    <mergeCell ref="A7:N7"/>
    <mergeCell ref="A5:N5"/>
    <mergeCell ref="A9:O9"/>
    <mergeCell ref="E26:G26"/>
    <mergeCell ref="E21:G21"/>
    <mergeCell ref="E22:G22"/>
    <mergeCell ref="E25:G25"/>
    <mergeCell ref="A19:C19"/>
    <mergeCell ref="A21:C22"/>
    <mergeCell ref="P27:Q27"/>
    <mergeCell ref="P26:Q26"/>
    <mergeCell ref="P25:Q25"/>
    <mergeCell ref="P22:Q22"/>
    <mergeCell ref="A1:R1"/>
    <mergeCell ref="Q15:R15"/>
    <mergeCell ref="Q13:R13"/>
    <mergeCell ref="Q11:R11"/>
    <mergeCell ref="Q9:R9"/>
    <mergeCell ref="A15:O15"/>
    <mergeCell ref="A3:R3"/>
    <mergeCell ref="A25:C25"/>
    <mergeCell ref="P21:Q21"/>
    <mergeCell ref="E17:H17"/>
    <mergeCell ref="E19:G19"/>
    <mergeCell ref="Q5:R5"/>
    <mergeCell ref="Q7:R7"/>
    <mergeCell ref="P17:R17"/>
  </mergeCells>
  <conditionalFormatting sqref="Q7:R7">
    <cfRule type="cellIs" dxfId="13" priority="16" operator="equal">
      <formula>"NO"</formula>
    </cfRule>
    <cfRule type="containsText" dxfId="12" priority="5" operator="containsText" text="YES">
      <formula>NOT(ISERROR(SEARCH("YES",Q7)))</formula>
    </cfRule>
    <cfRule type="containsText" dxfId="11" priority="4" operator="containsText" text="NO">
      <formula>NOT(ISERROR(SEARCH("NO",Q7)))</formula>
    </cfRule>
    <cfRule type="containsText" dxfId="10" priority="3" operator="containsText" text="YES">
      <formula>NOT(ISERROR(SEARCH("YES",Q7)))</formula>
    </cfRule>
    <cfRule type="containsText" dxfId="9" priority="2" operator="containsText" text="NO">
      <formula>NOT(ISERROR(SEARCH("NO",Q7)))</formula>
    </cfRule>
    <cfRule type="containsText" dxfId="8" priority="1" operator="containsText" text="NO">
      <formula>NOT(ISERROR(SEARCH("NO",Q7)))</formula>
    </cfRule>
  </conditionalFormatting>
  <conditionalFormatting sqref="R19 R22 R27">
    <cfRule type="cellIs" dxfId="7" priority="13" operator="notEqual">
      <formula>"N.A."</formula>
    </cfRule>
  </conditionalFormatting>
  <conditionalFormatting sqref="A19:C19">
    <cfRule type="containsText" dxfId="6" priority="12" operator="containsText" text="*Up">
      <formula>NOT(ISERROR(SEARCH("*Up",A19)))</formula>
    </cfRule>
  </conditionalFormatting>
  <conditionalFormatting sqref="A21:C22">
    <cfRule type="containsText" dxfId="5" priority="11" operator="containsText" text="*More">
      <formula>NOT(ISERROR(SEARCH("*More",A21)))</formula>
    </cfRule>
  </conditionalFormatting>
  <conditionalFormatting sqref="A25:C25">
    <cfRule type="containsText" dxfId="4" priority="10" operator="containsText" text="*More">
      <formula>NOT(ISERROR(SEARCH("*More",A25)))</formula>
    </cfRule>
  </conditionalFormatting>
  <conditionalFormatting sqref="R19">
    <cfRule type="cellIs" dxfId="3" priority="9" operator="notEqual">
      <formula>"N.A."</formula>
    </cfRule>
    <cfRule type="cellIs" dxfId="2" priority="8" operator="notEqual">
      <formula>"N.A."</formula>
    </cfRule>
  </conditionalFormatting>
  <conditionalFormatting sqref="R22">
    <cfRule type="cellIs" dxfId="1" priority="7" operator="notEqual">
      <formula>"N.A."</formula>
    </cfRule>
  </conditionalFormatting>
  <conditionalFormatting sqref="R27">
    <cfRule type="cellIs" dxfId="0" priority="6" operator="notEqual">
      <formula>"N.A."</formula>
    </cfRule>
  </conditionalFormatting>
  <printOptions horizontalCentered="1"/>
  <pageMargins left="0.04" right="0.05" top="0.34" bottom="0.38" header="0.12" footer="0.3"/>
  <pageSetup paperSize="9" orientation="landscape" horizontalDpi="300" verticalDpi="300" r:id="rId1"/>
  <ignoredErrors>
    <ignoredError sqref="T5 T9 T11 T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</dc:creator>
  <cp:lastModifiedBy>Deepak</cp:lastModifiedBy>
  <cp:lastPrinted>2014-08-06T12:51:16Z</cp:lastPrinted>
  <dcterms:created xsi:type="dcterms:W3CDTF">2014-07-12T08:31:16Z</dcterms:created>
  <dcterms:modified xsi:type="dcterms:W3CDTF">2014-08-08T13:37:11Z</dcterms:modified>
</cp:coreProperties>
</file>