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35" windowWidth="15135" windowHeight="8385"/>
  </bookViews>
  <sheets>
    <sheet name="Incl. ST" sheetId="5" r:id="rId1"/>
    <sheet name="Excl. ST" sheetId="7" r:id="rId2"/>
  </sheets>
  <definedNames>
    <definedName name="_xlnm._FilterDatabase" localSheetId="1" hidden="1">'Excl. ST'!$J$26:$M$33</definedName>
    <definedName name="_xlnm._FilterDatabase" localSheetId="0" hidden="1">'Incl. ST'!$J$26:$M$33</definedName>
    <definedName name="_xlnm.Print_Area" localSheetId="1">'Excl. ST'!$A$1:$M$33</definedName>
    <definedName name="_xlnm.Print_Area" localSheetId="0">'Incl. ST'!$A$1:$M$33</definedName>
  </definedNames>
  <calcPr calcId="124519"/>
</workbook>
</file>

<file path=xl/calcChain.xml><?xml version="1.0" encoding="utf-8"?>
<calcChain xmlns="http://schemas.openxmlformats.org/spreadsheetml/2006/main">
  <c r="A1" i="7"/>
  <c r="R78"/>
  <c r="Q78"/>
  <c r="R77"/>
  <c r="Q77"/>
  <c r="R76"/>
  <c r="Q76"/>
  <c r="R75"/>
  <c r="Q75"/>
  <c r="R74"/>
  <c r="Q74"/>
  <c r="R73"/>
  <c r="Q73"/>
  <c r="R72"/>
  <c r="Q72"/>
  <c r="R71"/>
  <c r="Q71"/>
  <c r="R70"/>
  <c r="Q70"/>
  <c r="R69"/>
  <c r="Q69"/>
  <c r="R68"/>
  <c r="Q68"/>
  <c r="R67"/>
  <c r="Q67"/>
  <c r="R66"/>
  <c r="Q66"/>
  <c r="R65"/>
  <c r="Q65"/>
  <c r="R64"/>
  <c r="Q64"/>
  <c r="R63"/>
  <c r="Q63"/>
  <c r="R62"/>
  <c r="Q62"/>
  <c r="R61"/>
  <c r="Q61"/>
  <c r="R60"/>
  <c r="Q60"/>
  <c r="R59"/>
  <c r="Q59"/>
  <c r="R58"/>
  <c r="Q58"/>
  <c r="R57"/>
  <c r="Q57"/>
  <c r="R56"/>
  <c r="Q56"/>
  <c r="R55"/>
  <c r="Q55"/>
  <c r="R54"/>
  <c r="Q54"/>
  <c r="R53"/>
  <c r="Q53"/>
  <c r="R52"/>
  <c r="Q52"/>
  <c r="R51"/>
  <c r="Q51"/>
  <c r="R50"/>
  <c r="Q50"/>
  <c r="R49"/>
  <c r="Q49"/>
  <c r="R48"/>
  <c r="Q48"/>
  <c r="R47"/>
  <c r="Q47"/>
  <c r="R46"/>
  <c r="Q46"/>
  <c r="R45"/>
  <c r="Q45"/>
  <c r="R44"/>
  <c r="Q44"/>
  <c r="R43"/>
  <c r="Q43"/>
  <c r="C33"/>
  <c r="A27"/>
  <c r="E27" s="1"/>
  <c r="H27" s="1"/>
  <c r="C24"/>
  <c r="H23"/>
  <c r="H22"/>
  <c r="C17"/>
  <c r="B17"/>
  <c r="D16"/>
  <c r="E16" s="1"/>
  <c r="D15"/>
  <c r="E15" s="1"/>
  <c r="D14"/>
  <c r="B12"/>
  <c r="C10"/>
  <c r="B10"/>
  <c r="D9"/>
  <c r="E9" s="1"/>
  <c r="D8"/>
  <c r="E8" s="1"/>
  <c r="A8"/>
  <c r="A9" s="1"/>
  <c r="I7"/>
  <c r="D7"/>
  <c r="A6"/>
  <c r="A22" s="1"/>
  <c r="A5"/>
  <c r="F23" s="1"/>
  <c r="F1"/>
  <c r="A27" i="5"/>
  <c r="E27" s="1"/>
  <c r="H27" s="1"/>
  <c r="C33"/>
  <c r="S78"/>
  <c r="R78"/>
  <c r="S77"/>
  <c r="R77"/>
  <c r="S76"/>
  <c r="R76"/>
  <c r="S75"/>
  <c r="R75"/>
  <c r="S74"/>
  <c r="R74"/>
  <c r="S73"/>
  <c r="R73"/>
  <c r="S72"/>
  <c r="R72"/>
  <c r="S71"/>
  <c r="R71"/>
  <c r="S70"/>
  <c r="R70"/>
  <c r="S69"/>
  <c r="R69"/>
  <c r="S68"/>
  <c r="R68"/>
  <c r="S67"/>
  <c r="R67"/>
  <c r="S66"/>
  <c r="R66"/>
  <c r="S65"/>
  <c r="R65"/>
  <c r="S64"/>
  <c r="R64"/>
  <c r="S63"/>
  <c r="R63"/>
  <c r="S62"/>
  <c r="R62"/>
  <c r="S61"/>
  <c r="R61"/>
  <c r="S60"/>
  <c r="R60"/>
  <c r="S59"/>
  <c r="R59"/>
  <c r="S58"/>
  <c r="R58"/>
  <c r="S57"/>
  <c r="R57"/>
  <c r="S56"/>
  <c r="R56"/>
  <c r="S55"/>
  <c r="R55"/>
  <c r="F1"/>
  <c r="F2" i="7" l="1"/>
  <c r="D17"/>
  <c r="K1"/>
  <c r="D10"/>
  <c r="I8"/>
  <c r="C19"/>
  <c r="B19"/>
  <c r="E14"/>
  <c r="E7"/>
  <c r="G8"/>
  <c r="H8" s="1"/>
  <c r="A14"/>
  <c r="I9"/>
  <c r="A29"/>
  <c r="E29" s="1"/>
  <c r="H29" s="1"/>
  <c r="D19"/>
  <c r="A10"/>
  <c r="F22"/>
  <c r="A28"/>
  <c r="E28" s="1"/>
  <c r="H28" s="1"/>
  <c r="A5" i="5"/>
  <c r="K1" s="1"/>
  <c r="A6"/>
  <c r="H23"/>
  <c r="R43"/>
  <c r="S43"/>
  <c r="R44"/>
  <c r="S44"/>
  <c r="R45"/>
  <c r="S45"/>
  <c r="R46"/>
  <c r="S46"/>
  <c r="R47"/>
  <c r="S47"/>
  <c r="R48"/>
  <c r="S48"/>
  <c r="R49"/>
  <c r="S49"/>
  <c r="R50"/>
  <c r="S50"/>
  <c r="R51"/>
  <c r="S51"/>
  <c r="R52"/>
  <c r="S52"/>
  <c r="R53"/>
  <c r="S53"/>
  <c r="R54"/>
  <c r="S54"/>
  <c r="J8" i="7" l="1"/>
  <c r="K8" s="1"/>
  <c r="L8"/>
  <c r="A13"/>
  <c r="I14"/>
  <c r="A12"/>
  <c r="A30"/>
  <c r="E30" s="1"/>
  <c r="H30" s="1"/>
  <c r="A15"/>
  <c r="E10"/>
  <c r="G7"/>
  <c r="H7" s="1"/>
  <c r="I10"/>
  <c r="A10" i="5"/>
  <c r="C24"/>
  <c r="H22"/>
  <c r="A22"/>
  <c r="I7"/>
  <c r="C17"/>
  <c r="B17"/>
  <c r="D16"/>
  <c r="D15"/>
  <c r="D14"/>
  <c r="B12"/>
  <c r="C10"/>
  <c r="B10"/>
  <c r="D9"/>
  <c r="D8"/>
  <c r="A8"/>
  <c r="D7"/>
  <c r="M8" i="7" l="1"/>
  <c r="B28" s="1"/>
  <c r="D28" s="1"/>
  <c r="K28" s="1"/>
  <c r="J7"/>
  <c r="G9"/>
  <c r="H9" s="1"/>
  <c r="G14"/>
  <c r="H14" s="1"/>
  <c r="F31"/>
  <c r="F27"/>
  <c r="F32"/>
  <c r="F28"/>
  <c r="L28" s="1"/>
  <c r="M28" s="1"/>
  <c r="F29"/>
  <c r="F30"/>
  <c r="A31"/>
  <c r="E31" s="1"/>
  <c r="H31" s="1"/>
  <c r="I15"/>
  <c r="A16"/>
  <c r="A23"/>
  <c r="I2"/>
  <c r="A17"/>
  <c r="A19"/>
  <c r="I8" i="5"/>
  <c r="E8" s="1"/>
  <c r="A28"/>
  <c r="E28" s="1"/>
  <c r="H28" s="1"/>
  <c r="F22"/>
  <c r="F23"/>
  <c r="F2"/>
  <c r="E7"/>
  <c r="C19"/>
  <c r="B19"/>
  <c r="D10"/>
  <c r="D17"/>
  <c r="A9"/>
  <c r="G10" i="7" l="1"/>
  <c r="J9"/>
  <c r="J10" s="1"/>
  <c r="H10"/>
  <c r="J14"/>
  <c r="L7"/>
  <c r="K7"/>
  <c r="G15"/>
  <c r="H15" s="1"/>
  <c r="A32"/>
  <c r="E32" s="1"/>
  <c r="H32" s="1"/>
  <c r="I16"/>
  <c r="I1"/>
  <c r="I9" i="5"/>
  <c r="A29"/>
  <c r="E29" s="1"/>
  <c r="H29" s="1"/>
  <c r="D19"/>
  <c r="G8"/>
  <c r="H8" s="1"/>
  <c r="J8" s="1"/>
  <c r="G7"/>
  <c r="A14"/>
  <c r="A30" s="1"/>
  <c r="E30" s="1"/>
  <c r="H30" s="1"/>
  <c r="J15" i="7" l="1"/>
  <c r="K14"/>
  <c r="M14" s="1"/>
  <c r="L14"/>
  <c r="I17"/>
  <c r="L9"/>
  <c r="K9"/>
  <c r="K10" s="1"/>
  <c r="M7"/>
  <c r="I14" i="5"/>
  <c r="E14" s="1"/>
  <c r="A12"/>
  <c r="A13"/>
  <c r="L8"/>
  <c r="K8"/>
  <c r="A15"/>
  <c r="I10"/>
  <c r="E9"/>
  <c r="H7"/>
  <c r="J7" s="1"/>
  <c r="M9" i="7" l="1"/>
  <c r="B29" s="1"/>
  <c r="D29" s="1"/>
  <c r="M8" i="5"/>
  <c r="B28" s="1"/>
  <c r="D28" s="1"/>
  <c r="K28" s="1"/>
  <c r="L10" i="7"/>
  <c r="B30"/>
  <c r="D30" s="1"/>
  <c r="B27"/>
  <c r="G16"/>
  <c r="G17" s="1"/>
  <c r="G19" s="1"/>
  <c r="E17"/>
  <c r="E19" s="1"/>
  <c r="K15"/>
  <c r="L15"/>
  <c r="I2" i="5"/>
  <c r="A17"/>
  <c r="A19"/>
  <c r="F29"/>
  <c r="F30"/>
  <c r="F31"/>
  <c r="F27"/>
  <c r="F32"/>
  <c r="F28"/>
  <c r="I15"/>
  <c r="A31"/>
  <c r="E31" s="1"/>
  <c r="H31" s="1"/>
  <c r="A23"/>
  <c r="G14"/>
  <c r="A16"/>
  <c r="G9"/>
  <c r="G10" s="1"/>
  <c r="E10"/>
  <c r="L28" l="1"/>
  <c r="M28" s="1"/>
  <c r="M10" i="7"/>
  <c r="B22" s="1"/>
  <c r="K29"/>
  <c r="L29"/>
  <c r="M29" s="1"/>
  <c r="M15"/>
  <c r="B31" s="1"/>
  <c r="D31" s="1"/>
  <c r="L31" s="1"/>
  <c r="M31" s="1"/>
  <c r="H16"/>
  <c r="H17" s="1"/>
  <c r="H19" s="1"/>
  <c r="K30"/>
  <c r="L30"/>
  <c r="M30" s="1"/>
  <c r="D27"/>
  <c r="I16" i="5"/>
  <c r="A32"/>
  <c r="E32" s="1"/>
  <c r="H32" s="1"/>
  <c r="I1"/>
  <c r="H9"/>
  <c r="J9" s="1"/>
  <c r="H14"/>
  <c r="L7"/>
  <c r="K7"/>
  <c r="E15"/>
  <c r="K31" i="7" l="1"/>
  <c r="J16"/>
  <c r="J17" s="1"/>
  <c r="J19" s="1"/>
  <c r="D22"/>
  <c r="K27"/>
  <c r="L27"/>
  <c r="M7" i="5"/>
  <c r="B27" s="1"/>
  <c r="H10"/>
  <c r="I17"/>
  <c r="E16"/>
  <c r="E17" s="1"/>
  <c r="E19" s="1"/>
  <c r="G15"/>
  <c r="J14"/>
  <c r="K16" i="7" l="1"/>
  <c r="K17" s="1"/>
  <c r="K19" s="1"/>
  <c r="L16"/>
  <c r="L17" s="1"/>
  <c r="L19" s="1"/>
  <c r="L22"/>
  <c r="K22"/>
  <c r="M27"/>
  <c r="J10" i="5"/>
  <c r="K9"/>
  <c r="L9"/>
  <c r="L10" s="1"/>
  <c r="G16"/>
  <c r="H16" s="1"/>
  <c r="J16" s="1"/>
  <c r="K14"/>
  <c r="L14"/>
  <c r="H15"/>
  <c r="M16" i="7" l="1"/>
  <c r="M17" s="1"/>
  <c r="M22"/>
  <c r="G17" i="5"/>
  <c r="G19" s="1"/>
  <c r="M14"/>
  <c r="B30" s="1"/>
  <c r="D30" s="1"/>
  <c r="M9"/>
  <c r="K10"/>
  <c r="K16"/>
  <c r="L16"/>
  <c r="J15"/>
  <c r="H17"/>
  <c r="H19" s="1"/>
  <c r="B32" i="7" l="1"/>
  <c r="B33" s="1"/>
  <c r="K30" i="5"/>
  <c r="B23" i="7"/>
  <c r="M19"/>
  <c r="L30" i="5"/>
  <c r="M30" s="1"/>
  <c r="M10"/>
  <c r="B22" s="1"/>
  <c r="B29"/>
  <c r="M16"/>
  <c r="B32" s="1"/>
  <c r="D32" s="1"/>
  <c r="K15"/>
  <c r="K17" s="1"/>
  <c r="K19" s="1"/>
  <c r="L15"/>
  <c r="L17" s="1"/>
  <c r="J17"/>
  <c r="J19" s="1"/>
  <c r="D32" i="7" l="1"/>
  <c r="K32" s="1"/>
  <c r="K33" s="1"/>
  <c r="K32" i="5"/>
  <c r="D23" i="7"/>
  <c r="B24"/>
  <c r="D29" i="5"/>
  <c r="L32"/>
  <c r="M32" s="1"/>
  <c r="D22"/>
  <c r="L19"/>
  <c r="M15"/>
  <c r="D33" i="7" l="1"/>
  <c r="L32"/>
  <c r="L33" s="1"/>
  <c r="L29" i="5"/>
  <c r="M29" s="1"/>
  <c r="K29"/>
  <c r="L23" i="7"/>
  <c r="L24" s="1"/>
  <c r="K23"/>
  <c r="K24" s="1"/>
  <c r="D24"/>
  <c r="M17" i="5"/>
  <c r="M19" s="1"/>
  <c r="B31"/>
  <c r="D27"/>
  <c r="K22"/>
  <c r="L22"/>
  <c r="M22" s="1"/>
  <c r="M32" i="7" l="1"/>
  <c r="M33" s="1"/>
  <c r="K27" i="5"/>
  <c r="M23" i="7"/>
  <c r="M24" s="1"/>
  <c r="B23" i="5"/>
  <c r="B24" s="1"/>
  <c r="D31"/>
  <c r="B33"/>
  <c r="L27"/>
  <c r="M27" s="1"/>
  <c r="D23"/>
  <c r="K31" l="1"/>
  <c r="K33" s="1"/>
  <c r="D33"/>
  <c r="L31"/>
  <c r="M31" s="1"/>
  <c r="M33" s="1"/>
  <c r="L23"/>
  <c r="L24" s="1"/>
  <c r="K23"/>
  <c r="K24" s="1"/>
  <c r="D24"/>
  <c r="L33" l="1"/>
  <c r="M23"/>
  <c r="M24" s="1"/>
</calcChain>
</file>

<file path=xl/sharedStrings.xml><?xml version="1.0" encoding="utf-8"?>
<sst xmlns="http://schemas.openxmlformats.org/spreadsheetml/2006/main" count="543" uniqueCount="74">
  <si>
    <t>Receipt</t>
  </si>
  <si>
    <t xml:space="preserve">SERVICE TAX </t>
  </si>
  <si>
    <t>Net Receipts</t>
  </si>
  <si>
    <t>Net Payable</t>
  </si>
  <si>
    <t>Date of Deposit</t>
  </si>
  <si>
    <t>Delay Days</t>
  </si>
  <si>
    <t>Interest Payable</t>
  </si>
  <si>
    <t>Total Service Tax Payable</t>
  </si>
  <si>
    <t>SHE Cess
@ 1%</t>
  </si>
  <si>
    <t>Edu Cess 
@ 2%</t>
  </si>
  <si>
    <t>Net Taxable Amount</t>
  </si>
  <si>
    <t>(%)</t>
  </si>
  <si>
    <t xml:space="preserve">ABATEMENT </t>
  </si>
  <si>
    <t>to</t>
  </si>
  <si>
    <t>&amp;</t>
  </si>
  <si>
    <t>Value of Taxable Services</t>
  </si>
  <si>
    <t>Abate-ment</t>
  </si>
  <si>
    <t>Service Tax @ 10%</t>
  </si>
  <si>
    <t>Total Tax 
@ 10.30%</t>
  </si>
  <si>
    <t>Month</t>
  </si>
  <si>
    <t>Service Tax Rate</t>
  </si>
  <si>
    <t>Quarter</t>
  </si>
  <si>
    <t>Year</t>
  </si>
  <si>
    <t>Quarter-1</t>
  </si>
  <si>
    <t>2008-09</t>
  </si>
  <si>
    <t>Quarter-2</t>
  </si>
  <si>
    <t>Quarter-3</t>
  </si>
  <si>
    <t>Quarter-4</t>
  </si>
  <si>
    <t>2009-10</t>
  </si>
  <si>
    <t>2010-11</t>
  </si>
  <si>
    <t>2011-12</t>
  </si>
  <si>
    <t>2012-13</t>
  </si>
  <si>
    <t>2013-14</t>
  </si>
  <si>
    <t>Receipts inclusive of Service Tax</t>
  </si>
  <si>
    <t>Service Tax</t>
  </si>
  <si>
    <t>Re-Payment</t>
  </si>
  <si>
    <t>Late filing consequences:</t>
  </si>
  <si>
    <t xml:space="preserve">Fees for Late Filling Return (Section-70) : </t>
  </si>
  <si>
    <t>Penalty for default in obtaining Service Tax registration (Required if turnover exceed Rs.9 Lac) Section-77:</t>
  </si>
  <si>
    <t>Upto Rs. 10,000 or Rs. 200 per day till failure whichever is higher - Registration is required within30 days</t>
  </si>
  <si>
    <t>Non payment of Service Tax:</t>
  </si>
  <si>
    <t>Penal Interest (Section-75)</t>
  </si>
  <si>
    <t xml:space="preserve">As per Notification 14/2011 interest at the rate of 18% p.a. levied on late payment but interest rate is 15% for </t>
  </si>
  <si>
    <t>service  providers whose turnover is upto 60 lac in that year. (Interest is to be paid before filing of return)</t>
  </si>
  <si>
    <t>Penalty for failure to pay Service Tax (Section-76)</t>
  </si>
  <si>
    <t>Min. Penalty 1% p.m. or Rs. 100 per day whichever is higher maximum penalty 50% of tax amount</t>
  </si>
  <si>
    <t>DUE DATE</t>
  </si>
  <si>
    <t>Construction of Residential Complex</t>
  </si>
  <si>
    <t>Physical (By Challan)</t>
  </si>
  <si>
    <t>e-Payment (online)</t>
  </si>
  <si>
    <t>Service Tax Payable by</t>
  </si>
  <si>
    <t>Individual, Proprietorship &amp; Partnership Firms</t>
  </si>
  <si>
    <t>Others (Companies, Societies, Trusts, etc)</t>
  </si>
  <si>
    <t>Month / Quarter</t>
  </si>
  <si>
    <t xml:space="preserve">Note - </t>
  </si>
  <si>
    <t>Individual &amp; Partnership firms having Turnover of Taxable Service in Previous Year not exceeding Rs. 50 Lac can pay tax on receipt basis till Turnover of Rs. 50 Lac in the Current financial Year</t>
  </si>
  <si>
    <t>Basic exemption is 10,00,000 in terms of invocies issued for services rendered.</t>
  </si>
  <si>
    <t>Delay upto 15days - Rs.500, 15-30days - Rs. 1000, more than 30days - Rs. 1000+100 per day from 31st max. 20000.</t>
  </si>
  <si>
    <t>Days of Year</t>
  </si>
  <si>
    <t>Rate of 
Interest</t>
  </si>
  <si>
    <t>CENVAT Credit Utilized</t>
  </si>
  <si>
    <t>Days of the Year</t>
  </si>
  <si>
    <t>Service Tax Payable</t>
  </si>
  <si>
    <t>Total Amount Payable</t>
  </si>
  <si>
    <t>Due Date for Tax Payment</t>
  </si>
  <si>
    <t>Rate of 
Interest *</t>
  </si>
  <si>
    <t>for Quarterly Payment</t>
  </si>
  <si>
    <t>Tax Payable</t>
  </si>
  <si>
    <t>for Monthly Payment</t>
  </si>
  <si>
    <t>Receipts exclusive of Service Tax</t>
  </si>
  <si>
    <t>TOTAL</t>
  </si>
  <si>
    <t>* Sales/Receipts are exclusive of Service Tax</t>
  </si>
  <si>
    <t>* Sales/Receipts are inclusive of Service Tax</t>
  </si>
  <si>
    <t>MAG and Associates</t>
  </si>
</sst>
</file>

<file path=xl/styles.xml><?xml version="1.0" encoding="utf-8"?>
<styleSheet xmlns="http://schemas.openxmlformats.org/spreadsheetml/2006/main">
  <numFmts count="4">
    <numFmt numFmtId="164" formatCode="[$-409]d\-mmm\-yy;@"/>
    <numFmt numFmtId="165" formatCode="[$-409]d\-mmm\-yyyy;@"/>
    <numFmt numFmtId="166" formatCode="[$-409]mmmm\-yy;@"/>
    <numFmt numFmtId="167" formatCode="0.000"/>
  </numFmts>
  <fonts count="13">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b/>
      <sz val="14"/>
      <color theme="1"/>
      <name val="Calibri"/>
      <family val="2"/>
      <scheme val="minor"/>
    </font>
    <font>
      <u/>
      <sz val="11"/>
      <color theme="1"/>
      <name val="Calibri"/>
      <family val="2"/>
      <scheme val="minor"/>
    </font>
    <font>
      <b/>
      <u/>
      <sz val="11"/>
      <color rgb="FF000000"/>
      <name val="Arial Black"/>
      <family val="2"/>
    </font>
    <font>
      <sz val="10"/>
      <color theme="1"/>
      <name val="Calibri"/>
      <family val="2"/>
      <scheme val="minor"/>
    </font>
    <font>
      <b/>
      <u/>
      <sz val="10"/>
      <color rgb="FF000000"/>
      <name val="Arial"/>
      <family val="2"/>
    </font>
    <font>
      <sz val="10"/>
      <color rgb="FF000000"/>
      <name val="Arial"/>
      <family val="2"/>
    </font>
    <font>
      <sz val="9"/>
      <color rgb="FF000000"/>
      <name val="Verdana"/>
      <family val="2"/>
    </font>
    <font>
      <b/>
      <sz val="13"/>
      <color theme="1"/>
      <name val="Calibri"/>
      <family val="2"/>
      <scheme val="minor"/>
    </font>
    <font>
      <b/>
      <sz val="12"/>
      <color rgb="FFFF0000"/>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indexed="64"/>
      </right>
      <top style="thin">
        <color auto="1"/>
      </top>
      <bottom/>
      <diagonal/>
    </border>
    <border>
      <left/>
      <right/>
      <top/>
      <bottom style="thin">
        <color auto="1"/>
      </bottom>
      <diagonal/>
    </border>
  </borders>
  <cellStyleXfs count="1">
    <xf numFmtId="0" fontId="0" fillId="0" borderId="0"/>
  </cellStyleXfs>
  <cellXfs count="97">
    <xf numFmtId="0" fontId="0" fillId="0" borderId="0" xfId="0"/>
    <xf numFmtId="0" fontId="2" fillId="0" borderId="1" xfId="0" applyFont="1" applyFill="1" applyBorder="1" applyAlignment="1" applyProtection="1">
      <alignment horizontal="center" vertical="center" wrapText="1"/>
      <protection locked="0"/>
    </xf>
    <xf numFmtId="0" fontId="0" fillId="0" borderId="0" xfId="0" applyFill="1" applyBorder="1"/>
    <xf numFmtId="164" fontId="3" fillId="0" borderId="1" xfId="0" applyNumberFormat="1" applyFont="1" applyFill="1" applyBorder="1" applyAlignment="1" applyProtection="1">
      <alignment horizontal="center" vertical="center" wrapText="1"/>
      <protection locked="0"/>
    </xf>
    <xf numFmtId="0" fontId="0" fillId="0" borderId="0" xfId="0" applyFill="1"/>
    <xf numFmtId="0" fontId="2" fillId="0" borderId="1" xfId="0" applyFont="1" applyFill="1" applyBorder="1" applyAlignment="1" applyProtection="1">
      <alignment vertical="center" wrapText="1"/>
      <protection locked="0"/>
    </xf>
    <xf numFmtId="1" fontId="2" fillId="0" borderId="1" xfId="0" applyNumberFormat="1" applyFont="1" applyFill="1" applyBorder="1" applyAlignment="1" applyProtection="1">
      <alignment vertical="center" wrapText="1"/>
      <protection locked="0"/>
    </xf>
    <xf numFmtId="0" fontId="3" fillId="0" borderId="1" xfId="0" applyFont="1" applyFill="1" applyBorder="1" applyAlignment="1" applyProtection="1">
      <alignment vertical="center" wrapText="1"/>
      <protection locked="0"/>
    </xf>
    <xf numFmtId="1" fontId="3" fillId="0" borderId="1" xfId="0" applyNumberFormat="1" applyFont="1" applyFill="1" applyBorder="1" applyAlignment="1" applyProtection="1">
      <alignment horizontal="center" vertical="center" wrapText="1"/>
      <protection locked="0"/>
    </xf>
    <xf numFmtId="0" fontId="1" fillId="0" borderId="1" xfId="0" applyFont="1" applyFill="1" applyBorder="1" applyAlignment="1">
      <alignment horizontal="center" vertical="center" wrapText="1"/>
    </xf>
    <xf numFmtId="167" fontId="0" fillId="0" borderId="0" xfId="0" applyNumberFormat="1"/>
    <xf numFmtId="0" fontId="0" fillId="0" borderId="0" xfId="0" applyBorder="1"/>
    <xf numFmtId="0" fontId="0" fillId="0" borderId="0" xfId="0" applyFill="1" applyAlignment="1">
      <alignment horizontal="center"/>
    </xf>
    <xf numFmtId="0" fontId="1" fillId="0" borderId="1" xfId="0" applyFont="1" applyFill="1" applyBorder="1" applyAlignment="1">
      <alignment horizontal="center" vertical="center"/>
    </xf>
    <xf numFmtId="166" fontId="0" fillId="0" borderId="1" xfId="0" applyNumberFormat="1" applyFill="1" applyBorder="1" applyAlignment="1">
      <alignment horizontal="center"/>
    </xf>
    <xf numFmtId="0" fontId="0" fillId="0" borderId="1" xfId="0" applyFill="1" applyBorder="1" applyAlignment="1">
      <alignment horizontal="center"/>
    </xf>
    <xf numFmtId="0" fontId="0" fillId="0" borderId="1" xfId="0" applyFill="1" applyBorder="1" applyAlignment="1" applyProtection="1">
      <alignment horizontal="center"/>
      <protection locked="0"/>
    </xf>
    <xf numFmtId="1" fontId="0" fillId="0" borderId="3" xfId="0" applyNumberFormat="1" applyFill="1" applyBorder="1" applyAlignment="1" applyProtection="1">
      <alignment horizontal="center"/>
      <protection hidden="1"/>
    </xf>
    <xf numFmtId="1" fontId="0" fillId="0" borderId="3" xfId="0" applyNumberFormat="1" applyFill="1" applyBorder="1" applyProtection="1">
      <protection hidden="1"/>
    </xf>
    <xf numFmtId="0" fontId="1" fillId="0" borderId="1" xfId="0" applyFont="1" applyFill="1" applyBorder="1" applyAlignment="1" applyProtection="1">
      <alignment horizontal="center" vertical="center" wrapText="1"/>
      <protection hidden="1"/>
    </xf>
    <xf numFmtId="0" fontId="1" fillId="0" borderId="4" xfId="0" applyFont="1" applyFill="1" applyBorder="1" applyAlignment="1" applyProtection="1">
      <alignment horizontal="center" vertical="center" wrapText="1"/>
      <protection hidden="1"/>
    </xf>
    <xf numFmtId="0" fontId="5" fillId="0" borderId="0" xfId="0" applyFont="1"/>
    <xf numFmtId="0" fontId="6" fillId="0" borderId="0" xfId="0" applyFont="1"/>
    <xf numFmtId="0" fontId="7" fillId="0" borderId="0" xfId="0" applyFont="1"/>
    <xf numFmtId="0" fontId="8" fillId="0" borderId="0" xfId="0" applyFont="1"/>
    <xf numFmtId="0" fontId="9" fillId="0" borderId="0" xfId="0" applyFont="1" applyFill="1" applyAlignment="1">
      <alignment horizontal="left"/>
    </xf>
    <xf numFmtId="0" fontId="7" fillId="0" borderId="0" xfId="0" applyFont="1" applyAlignment="1">
      <alignment horizontal="left"/>
    </xf>
    <xf numFmtId="0" fontId="8" fillId="0" borderId="0" xfId="0" applyFont="1" applyAlignment="1">
      <alignment horizontal="left"/>
    </xf>
    <xf numFmtId="0" fontId="9" fillId="0" borderId="0" xfId="0" applyFont="1" applyAlignment="1">
      <alignment horizontal="left"/>
    </xf>
    <xf numFmtId="0" fontId="0" fillId="0" borderId="0" xfId="0" applyAlignment="1">
      <alignment horizontal="left"/>
    </xf>
    <xf numFmtId="0" fontId="5" fillId="0" borderId="0" xfId="0" applyFont="1" applyAlignment="1">
      <alignment horizontal="left"/>
    </xf>
    <xf numFmtId="0" fontId="10" fillId="0" borderId="0" xfId="0" applyFont="1"/>
    <xf numFmtId="0" fontId="0" fillId="0" borderId="1" xfId="0" applyBorder="1" applyAlignment="1">
      <alignment horizontal="center" vertical="center" wrapText="1"/>
    </xf>
    <xf numFmtId="166" fontId="0" fillId="0" borderId="1" xfId="0" applyNumberFormat="1" applyBorder="1" applyAlignment="1">
      <alignment horizontal="center"/>
    </xf>
    <xf numFmtId="0" fontId="0" fillId="0" borderId="1" xfId="0" applyBorder="1"/>
    <xf numFmtId="165" fontId="0" fillId="0" borderId="1" xfId="0" applyNumberFormat="1" applyBorder="1" applyAlignment="1">
      <alignment horizontal="center" vertical="center"/>
    </xf>
    <xf numFmtId="14" fontId="0" fillId="0" borderId="0" xfId="0" applyNumberFormat="1" applyFill="1"/>
    <xf numFmtId="14" fontId="0" fillId="0" borderId="0" xfId="0" applyNumberFormat="1" applyFill="1" applyAlignment="1">
      <alignment horizontal="center"/>
    </xf>
    <xf numFmtId="0" fontId="0" fillId="0" borderId="1" xfId="0" applyBorder="1" applyAlignment="1">
      <alignment horizontal="center" vertical="center" wrapText="1"/>
    </xf>
    <xf numFmtId="0" fontId="4" fillId="0" borderId="8" xfId="0" applyFont="1" applyBorder="1" applyAlignment="1" applyProtection="1">
      <alignment vertical="center"/>
      <protection hidden="1"/>
    </xf>
    <xf numFmtId="0" fontId="4" fillId="0" borderId="9" xfId="0" applyFont="1" applyBorder="1" applyAlignment="1" applyProtection="1">
      <alignment vertical="center"/>
      <protection hidden="1"/>
    </xf>
    <xf numFmtId="0" fontId="11" fillId="0" borderId="8" xfId="0" applyFont="1" applyBorder="1" applyAlignment="1" applyProtection="1">
      <alignment horizontal="center" vertical="center"/>
      <protection hidden="1"/>
    </xf>
    <xf numFmtId="0" fontId="1" fillId="0" borderId="1" xfId="0" applyFont="1" applyFill="1" applyBorder="1" applyAlignment="1" applyProtection="1">
      <alignment horizontal="center"/>
      <protection hidden="1"/>
    </xf>
    <xf numFmtId="166" fontId="0" fillId="0" borderId="3" xfId="0" applyNumberFormat="1" applyFill="1" applyBorder="1" applyAlignment="1" applyProtection="1">
      <alignment horizontal="center"/>
      <protection hidden="1"/>
    </xf>
    <xf numFmtId="0" fontId="2" fillId="3" borderId="1" xfId="0" applyFont="1" applyFill="1" applyBorder="1" applyAlignment="1" applyProtection="1">
      <alignment horizontal="center" vertical="center" wrapText="1"/>
      <protection hidden="1"/>
    </xf>
    <xf numFmtId="0" fontId="3" fillId="0" borderId="1" xfId="0" applyFont="1" applyFill="1" applyBorder="1" applyAlignment="1" applyProtection="1">
      <alignment horizontal="center" vertical="center" wrapText="1"/>
      <protection hidden="1"/>
    </xf>
    <xf numFmtId="0" fontId="2" fillId="0" borderId="1" xfId="0" applyFont="1" applyFill="1" applyBorder="1" applyAlignment="1" applyProtection="1">
      <alignment horizontal="center" vertical="center" wrapText="1"/>
      <protection hidden="1"/>
    </xf>
    <xf numFmtId="166" fontId="3" fillId="0" borderId="1" xfId="0" applyNumberFormat="1" applyFont="1" applyFill="1" applyBorder="1" applyAlignment="1" applyProtection="1">
      <alignment horizontal="center" vertical="center" wrapText="1"/>
      <protection hidden="1"/>
    </xf>
    <xf numFmtId="0" fontId="0" fillId="0" borderId="1" xfId="0" applyFill="1" applyBorder="1" applyAlignment="1" applyProtection="1">
      <alignment horizontal="center"/>
      <protection hidden="1"/>
    </xf>
    <xf numFmtId="1" fontId="3" fillId="0" borderId="1" xfId="0" applyNumberFormat="1" applyFont="1" applyFill="1" applyBorder="1" applyAlignment="1" applyProtection="1">
      <alignment vertical="center" wrapText="1"/>
      <protection locked="0"/>
    </xf>
    <xf numFmtId="0" fontId="1" fillId="0" borderId="0" xfId="0" applyFont="1" applyFill="1" applyBorder="1" applyAlignment="1" applyProtection="1">
      <alignment horizontal="center"/>
      <protection hidden="1"/>
    </xf>
    <xf numFmtId="0" fontId="0" fillId="0" borderId="0" xfId="0" applyFill="1" applyProtection="1">
      <protection hidden="1"/>
    </xf>
    <xf numFmtId="1" fontId="1" fillId="0" borderId="1" xfId="0" applyNumberFormat="1" applyFont="1" applyFill="1" applyBorder="1" applyProtection="1">
      <protection hidden="1"/>
    </xf>
    <xf numFmtId="0" fontId="4" fillId="0" borderId="6" xfId="0" applyFont="1" applyBorder="1" applyAlignment="1" applyProtection="1">
      <protection locked="0"/>
    </xf>
    <xf numFmtId="0" fontId="1" fillId="0" borderId="1" xfId="0" applyFont="1" applyFill="1"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1" fontId="0" fillId="0" borderId="3" xfId="0" applyNumberFormat="1" applyFill="1" applyBorder="1" applyProtection="1">
      <protection locked="0"/>
    </xf>
    <xf numFmtId="1" fontId="0" fillId="0" borderId="3" xfId="0" applyNumberFormat="1" applyFill="1" applyBorder="1" applyAlignment="1" applyProtection="1">
      <alignment horizontal="center"/>
      <protection locked="0"/>
    </xf>
    <xf numFmtId="1" fontId="0" fillId="0" borderId="3" xfId="0" applyNumberFormat="1" applyBorder="1" applyProtection="1">
      <protection locked="0"/>
    </xf>
    <xf numFmtId="1" fontId="0" fillId="0" borderId="4" xfId="0" applyNumberFormat="1" applyFill="1" applyBorder="1" applyProtection="1">
      <protection locked="0"/>
    </xf>
    <xf numFmtId="1" fontId="1" fillId="0" borderId="1" xfId="0" applyNumberFormat="1" applyFont="1" applyFill="1" applyBorder="1" applyProtection="1">
      <protection locked="0"/>
    </xf>
    <xf numFmtId="1" fontId="1" fillId="0" borderId="1" xfId="0" applyNumberFormat="1" applyFont="1" applyFill="1" applyBorder="1" applyAlignment="1" applyProtection="1">
      <alignment horizontal="center"/>
      <protection locked="0"/>
    </xf>
    <xf numFmtId="1" fontId="1" fillId="0" borderId="0" xfId="0" applyNumberFormat="1" applyFont="1" applyFill="1" applyBorder="1" applyProtection="1">
      <protection locked="0"/>
    </xf>
    <xf numFmtId="0" fontId="0" fillId="0" borderId="0" xfId="0" applyFill="1" applyBorder="1" applyProtection="1">
      <protection locked="0"/>
    </xf>
    <xf numFmtId="1" fontId="1" fillId="0" borderId="0" xfId="0" applyNumberFormat="1" applyFont="1" applyFill="1" applyBorder="1" applyAlignment="1" applyProtection="1">
      <alignment horizontal="center"/>
      <protection locked="0"/>
    </xf>
    <xf numFmtId="0" fontId="0" fillId="0" borderId="0" xfId="0" applyFill="1" applyProtection="1">
      <protection locked="0"/>
    </xf>
    <xf numFmtId="9" fontId="0" fillId="0" borderId="1" xfId="0" applyNumberFormat="1" applyFill="1" applyBorder="1" applyAlignment="1" applyProtection="1">
      <alignment horizontal="center"/>
      <protection locked="0"/>
    </xf>
    <xf numFmtId="0" fontId="0" fillId="0" borderId="0" xfId="0" applyFill="1" applyAlignment="1" applyProtection="1">
      <alignment horizontal="center"/>
      <protection locked="0"/>
    </xf>
    <xf numFmtId="0" fontId="3" fillId="0" borderId="1" xfId="0" applyFont="1" applyFill="1" applyBorder="1" applyAlignment="1" applyProtection="1">
      <alignment vertical="center" wrapText="1"/>
      <protection hidden="1"/>
    </xf>
    <xf numFmtId="0" fontId="2" fillId="0" borderId="1" xfId="0" applyFont="1" applyFill="1" applyBorder="1" applyAlignment="1" applyProtection="1">
      <alignment vertical="center" wrapText="1"/>
      <protection hidden="1"/>
    </xf>
    <xf numFmtId="1" fontId="1" fillId="0" borderId="1" xfId="0" applyNumberFormat="1" applyFont="1" applyFill="1" applyBorder="1" applyAlignment="1" applyProtection="1">
      <alignment horizontal="center"/>
      <protection hidden="1"/>
    </xf>
    <xf numFmtId="0" fontId="1" fillId="2" borderId="1" xfId="0" applyFont="1" applyFill="1" applyBorder="1" applyAlignment="1" applyProtection="1">
      <alignment horizontal="center" vertical="center"/>
      <protection locked="0"/>
    </xf>
    <xf numFmtId="0" fontId="1" fillId="0" borderId="2"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protection locked="0"/>
    </xf>
    <xf numFmtId="0" fontId="1" fillId="0" borderId="6" xfId="0" applyFont="1" applyBorder="1" applyAlignment="1" applyProtection="1">
      <alignment horizontal="center" vertical="center"/>
      <protection locked="0"/>
    </xf>
    <xf numFmtId="0" fontId="1" fillId="0" borderId="10" xfId="0" applyFont="1" applyBorder="1" applyAlignment="1" applyProtection="1">
      <alignment horizontal="center" vertical="center"/>
      <protection locked="0"/>
    </xf>
    <xf numFmtId="0" fontId="1" fillId="0" borderId="7" xfId="0" applyFont="1" applyBorder="1" applyAlignment="1" applyProtection="1">
      <alignment horizontal="center" vertical="center"/>
      <protection locked="0"/>
    </xf>
    <xf numFmtId="0" fontId="1" fillId="0" borderId="8" xfId="0" applyFont="1" applyBorder="1" applyAlignment="1" applyProtection="1">
      <alignment horizontal="center" vertical="center"/>
      <protection locked="0"/>
    </xf>
    <xf numFmtId="0" fontId="1" fillId="0" borderId="9" xfId="0" applyFont="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165" fontId="4" fillId="0" borderId="7" xfId="0" applyNumberFormat="1" applyFont="1" applyBorder="1" applyAlignment="1" applyProtection="1">
      <alignment horizontal="center" vertical="center"/>
      <protection hidden="1"/>
    </xf>
    <xf numFmtId="165" fontId="4" fillId="0" borderId="8" xfId="0" applyNumberFormat="1" applyFont="1" applyBorder="1" applyAlignment="1" applyProtection="1">
      <alignment horizontal="center" vertical="center"/>
      <protection hidden="1"/>
    </xf>
    <xf numFmtId="165" fontId="4" fillId="0" borderId="9" xfId="0" applyNumberFormat="1" applyFont="1" applyBorder="1" applyAlignment="1" applyProtection="1">
      <alignment horizontal="center" vertical="center"/>
      <protection hidden="1"/>
    </xf>
    <xf numFmtId="0" fontId="4" fillId="2" borderId="1" xfId="0" applyFont="1" applyFill="1" applyBorder="1" applyAlignment="1" applyProtection="1">
      <alignment horizontal="center" vertical="center"/>
      <protection locked="0"/>
    </xf>
    <xf numFmtId="0" fontId="12" fillId="0" borderId="11" xfId="0" applyFont="1" applyBorder="1" applyAlignment="1" applyProtection="1">
      <alignment horizontal="left"/>
      <protection locked="0"/>
    </xf>
    <xf numFmtId="165" fontId="11" fillId="0" borderId="7" xfId="0" applyNumberFormat="1" applyFont="1" applyBorder="1" applyAlignment="1" applyProtection="1">
      <alignment horizontal="right" vertical="center"/>
      <protection hidden="1"/>
    </xf>
    <xf numFmtId="165" fontId="11" fillId="0" borderId="8" xfId="0" applyNumberFormat="1" applyFont="1" applyBorder="1" applyAlignment="1" applyProtection="1">
      <alignment horizontal="right" vertical="center"/>
      <protection hidden="1"/>
    </xf>
    <xf numFmtId="0" fontId="11" fillId="0" borderId="7" xfId="0" applyFont="1" applyBorder="1" applyAlignment="1" applyProtection="1">
      <alignment horizontal="right" vertical="center"/>
      <protection hidden="1"/>
    </xf>
    <xf numFmtId="0" fontId="11" fillId="0" borderId="8" xfId="0" applyFont="1" applyBorder="1" applyAlignment="1" applyProtection="1">
      <alignment horizontal="right" vertical="center"/>
      <protection hidden="1"/>
    </xf>
    <xf numFmtId="165" fontId="11" fillId="0" borderId="8" xfId="0" applyNumberFormat="1" applyFont="1" applyBorder="1" applyAlignment="1" applyProtection="1">
      <alignment horizontal="left" vertical="center"/>
      <protection hidden="1"/>
    </xf>
    <xf numFmtId="165" fontId="11" fillId="0" borderId="9" xfId="0" applyNumberFormat="1" applyFont="1" applyBorder="1" applyAlignment="1" applyProtection="1">
      <alignment horizontal="left" vertical="center"/>
      <protection hidden="1"/>
    </xf>
    <xf numFmtId="0" fontId="11" fillId="0" borderId="8" xfId="0" applyFont="1" applyBorder="1" applyAlignment="1" applyProtection="1">
      <alignment horizontal="left" vertical="center"/>
      <protection hidden="1"/>
    </xf>
    <xf numFmtId="0" fontId="11" fillId="0" borderId="9" xfId="0" applyFont="1" applyBorder="1" applyAlignment="1" applyProtection="1">
      <alignment horizontal="left" vertical="center"/>
      <protection hidden="1"/>
    </xf>
    <xf numFmtId="0" fontId="0" fillId="0" borderId="0" xfId="0" applyBorder="1" applyAlignment="1">
      <alignment horizontal="left" wrapText="1"/>
    </xf>
    <xf numFmtId="0" fontId="0" fillId="0" borderId="1" xfId="0" applyBorder="1" applyAlignment="1">
      <alignment horizontal="center" vertical="center" wrapText="1"/>
    </xf>
    <xf numFmtId="0" fontId="0" fillId="0" borderId="1" xfId="0" applyBorder="1" applyAlignment="1">
      <alignment horizontal="center" vertic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pageSetUpPr fitToPage="1"/>
  </sheetPr>
  <dimension ref="A1:AO417"/>
  <sheetViews>
    <sheetView tabSelected="1" view="pageBreakPreview" zoomScale="85" zoomScaleSheetLayoutView="85" workbookViewId="0">
      <selection activeCell="B44" sqref="B44"/>
    </sheetView>
  </sheetViews>
  <sheetFormatPr defaultRowHeight="15"/>
  <cols>
    <col min="1" max="1" width="14.7109375" style="4" customWidth="1"/>
    <col min="2" max="2" width="11.140625" style="4" customWidth="1"/>
    <col min="3" max="3" width="10.28515625" style="4" customWidth="1"/>
    <col min="4" max="4" width="10.42578125" style="4" customWidth="1"/>
    <col min="5" max="5" width="10.7109375" style="4" customWidth="1"/>
    <col min="6" max="6" width="6" style="4" customWidth="1"/>
    <col min="7" max="8" width="10.7109375" style="4" customWidth="1"/>
    <col min="9" max="9" width="6" style="12" customWidth="1"/>
    <col min="10" max="10" width="11.42578125" style="4" customWidth="1"/>
    <col min="11" max="11" width="10.85546875" style="4" bestFit="1" customWidth="1"/>
    <col min="12" max="12" width="8.7109375" style="4" bestFit="1" customWidth="1"/>
    <col min="13" max="13" width="11.140625" style="4" customWidth="1"/>
    <col min="16" max="16" width="16.42578125" customWidth="1"/>
    <col min="17" max="17" width="42.7109375" bestFit="1" customWidth="1"/>
    <col min="18" max="19" width="14.85546875" customWidth="1"/>
  </cols>
  <sheetData>
    <row r="1" spans="1:41" ht="18.75">
      <c r="A1" s="80" t="s">
        <v>73</v>
      </c>
      <c r="B1" s="80"/>
      <c r="C1" s="80"/>
      <c r="D1" s="80"/>
      <c r="E1" s="80"/>
      <c r="F1" s="86">
        <f>A7</f>
        <v>41183</v>
      </c>
      <c r="G1" s="87"/>
      <c r="H1" s="41" t="s">
        <v>13</v>
      </c>
      <c r="I1" s="90">
        <f>EOMONTH(A16,0)</f>
        <v>41364</v>
      </c>
      <c r="J1" s="91"/>
      <c r="K1" s="81" t="str">
        <f>CONCATENATE("FY"," ",A5)</f>
        <v>FY 2012-13</v>
      </c>
      <c r="L1" s="82"/>
      <c r="M1" s="83"/>
    </row>
    <row r="2" spans="1:41" ht="18.75">
      <c r="A2" s="84" t="s">
        <v>47</v>
      </c>
      <c r="B2" s="84"/>
      <c r="C2" s="84"/>
      <c r="D2" s="84"/>
      <c r="E2" s="84"/>
      <c r="F2" s="88" t="str">
        <f>A6</f>
        <v>Quarter-3</v>
      </c>
      <c r="G2" s="89"/>
      <c r="H2" s="41" t="s">
        <v>14</v>
      </c>
      <c r="I2" s="92" t="str">
        <f>A13</f>
        <v>Quarter-4</v>
      </c>
      <c r="J2" s="93"/>
      <c r="K2" s="39"/>
      <c r="L2" s="39"/>
      <c r="M2" s="40"/>
    </row>
    <row r="3" spans="1:41" ht="18.75">
      <c r="A3" s="53"/>
      <c r="B3" s="53"/>
      <c r="C3" s="53"/>
      <c r="D3" s="53"/>
      <c r="E3" s="53"/>
      <c r="F3" s="53"/>
      <c r="G3" s="53"/>
      <c r="H3" s="53"/>
      <c r="I3" s="53"/>
      <c r="J3" s="53"/>
      <c r="K3" s="53"/>
      <c r="L3" s="53"/>
      <c r="M3" s="53"/>
    </row>
    <row r="4" spans="1:41" ht="15.75">
      <c r="A4" s="85" t="s">
        <v>72</v>
      </c>
      <c r="B4" s="85"/>
      <c r="C4" s="85"/>
      <c r="D4" s="85"/>
      <c r="E4" s="85"/>
      <c r="F4" s="85"/>
      <c r="G4" s="85"/>
      <c r="H4" s="85"/>
      <c r="I4" s="85"/>
      <c r="J4" s="85"/>
      <c r="K4" s="85"/>
      <c r="L4" s="85"/>
      <c r="M4" s="85"/>
    </row>
    <row r="5" spans="1:41" ht="15" customHeight="1">
      <c r="A5" s="19" t="str">
        <f>VLOOKUP(A7,$A$346:$D$417,4)</f>
        <v>2012-13</v>
      </c>
      <c r="B5" s="71" t="s">
        <v>33</v>
      </c>
      <c r="C5" s="71"/>
      <c r="D5" s="71"/>
      <c r="E5" s="72" t="s">
        <v>15</v>
      </c>
      <c r="F5" s="74" t="s">
        <v>12</v>
      </c>
      <c r="G5" s="75"/>
      <c r="H5" s="76"/>
      <c r="I5" s="77" t="s">
        <v>1</v>
      </c>
      <c r="J5" s="78"/>
      <c r="K5" s="78"/>
      <c r="L5" s="78"/>
      <c r="M5" s="79"/>
    </row>
    <row r="6" spans="1:41" ht="45">
      <c r="A6" s="20" t="str">
        <f>VLOOKUP(A7,$A$346:$C$417,3)</f>
        <v>Quarter-3</v>
      </c>
      <c r="B6" s="54" t="s">
        <v>0</v>
      </c>
      <c r="C6" s="54" t="s">
        <v>35</v>
      </c>
      <c r="D6" s="54" t="s">
        <v>2</v>
      </c>
      <c r="E6" s="73"/>
      <c r="F6" s="55" t="s">
        <v>11</v>
      </c>
      <c r="G6" s="55" t="s">
        <v>16</v>
      </c>
      <c r="H6" s="55" t="s">
        <v>10</v>
      </c>
      <c r="I6" s="55" t="s">
        <v>11</v>
      </c>
      <c r="J6" s="55" t="s">
        <v>34</v>
      </c>
      <c r="K6" s="55" t="s">
        <v>9</v>
      </c>
      <c r="L6" s="55" t="s">
        <v>8</v>
      </c>
      <c r="M6" s="55" t="s">
        <v>7</v>
      </c>
    </row>
    <row r="7" spans="1:41">
      <c r="A7" s="43">
        <v>41183</v>
      </c>
      <c r="B7" s="56">
        <v>103090</v>
      </c>
      <c r="C7" s="56">
        <v>0</v>
      </c>
      <c r="D7" s="56">
        <f>B7-C7</f>
        <v>103090</v>
      </c>
      <c r="E7" s="18">
        <f>ROUND((D7*100)/(100+(I7*1.03)-((I7*1.03)*F7%)),0)</f>
        <v>100000</v>
      </c>
      <c r="F7" s="57">
        <v>75</v>
      </c>
      <c r="G7" s="56">
        <f>ROUND(E7*F7%,0)</f>
        <v>75000</v>
      </c>
      <c r="H7" s="56">
        <f>ROUND(E7-G7,0)</f>
        <v>25000</v>
      </c>
      <c r="I7" s="17">
        <f>VLOOKUP(A7,$A$346:$B$417,2)</f>
        <v>12</v>
      </c>
      <c r="J7" s="56">
        <f>ROUND(H7*I7%,0)</f>
        <v>3000</v>
      </c>
      <c r="K7" s="58">
        <f>ROUND(J7*2%,0)</f>
        <v>60</v>
      </c>
      <c r="L7" s="58">
        <f>ROUND(J7*1%,0)</f>
        <v>30</v>
      </c>
      <c r="M7" s="58">
        <f>ROUND(SUM(J7:L7),0)</f>
        <v>3090</v>
      </c>
      <c r="N7" s="10"/>
    </row>
    <row r="8" spans="1:41" s="11" customFormat="1">
      <c r="A8" s="43">
        <f>EOMONTH(A7,0)+1</f>
        <v>41214</v>
      </c>
      <c r="B8" s="56">
        <v>0</v>
      </c>
      <c r="C8" s="56">
        <v>0</v>
      </c>
      <c r="D8" s="56">
        <f>B8-C8</f>
        <v>0</v>
      </c>
      <c r="E8" s="18">
        <f>ROUND((D8*100)/(100+(I8*1.03)-((I8*1.03)*F8%)),0)</f>
        <v>0</v>
      </c>
      <c r="F8" s="57">
        <v>75</v>
      </c>
      <c r="G8" s="56">
        <f>ROUND(E8*F8%,0)</f>
        <v>0</v>
      </c>
      <c r="H8" s="56">
        <f t="shared" ref="H8:H9" si="0">ROUND(E8-G8,0)</f>
        <v>0</v>
      </c>
      <c r="I8" s="17">
        <f>VLOOKUP(A8,$A$346:$B$417,2)</f>
        <v>12</v>
      </c>
      <c r="J8" s="56">
        <f t="shared" ref="J8:J9" si="1">ROUND(H8*I8%,0)</f>
        <v>0</v>
      </c>
      <c r="K8" s="58">
        <f t="shared" ref="K8:K9" si="2">ROUND(J8*2%,0)</f>
        <v>0</v>
      </c>
      <c r="L8" s="58">
        <f t="shared" ref="L8:L9" si="3">ROUND(J8*1%,0)</f>
        <v>0</v>
      </c>
      <c r="M8" s="58">
        <f t="shared" ref="M8:M9" si="4">ROUND(SUM(J8:L8),0)</f>
        <v>0</v>
      </c>
      <c r="T8"/>
      <c r="U8"/>
      <c r="V8"/>
      <c r="AA8"/>
      <c r="AB8"/>
      <c r="AC8"/>
      <c r="AD8"/>
      <c r="AE8"/>
      <c r="AF8"/>
      <c r="AG8"/>
      <c r="AH8"/>
      <c r="AI8"/>
      <c r="AJ8"/>
      <c r="AK8"/>
      <c r="AL8"/>
      <c r="AM8"/>
      <c r="AN8"/>
      <c r="AO8"/>
    </row>
    <row r="9" spans="1:41" s="11" customFormat="1">
      <c r="A9" s="43">
        <f>EOMONTH(A8,0)+1</f>
        <v>41244</v>
      </c>
      <c r="B9" s="59">
        <v>206180</v>
      </c>
      <c r="C9" s="59">
        <v>0</v>
      </c>
      <c r="D9" s="56">
        <f>B9-C9</f>
        <v>206180</v>
      </c>
      <c r="E9" s="18">
        <f>ROUND((D9*100)/(100+(I9*1.03)-((I9*1.03)*F9%)),0)</f>
        <v>200000</v>
      </c>
      <c r="F9" s="57">
        <v>75</v>
      </c>
      <c r="G9" s="56">
        <f>ROUND(E9*F9%,0)</f>
        <v>150000</v>
      </c>
      <c r="H9" s="56">
        <f t="shared" si="0"/>
        <v>50000</v>
      </c>
      <c r="I9" s="17">
        <f>VLOOKUP(A9,$A$346:$B$417,2)</f>
        <v>12</v>
      </c>
      <c r="J9" s="56">
        <f t="shared" si="1"/>
        <v>6000</v>
      </c>
      <c r="K9" s="58">
        <f t="shared" si="2"/>
        <v>120</v>
      </c>
      <c r="L9" s="58">
        <f t="shared" si="3"/>
        <v>60</v>
      </c>
      <c r="M9" s="58">
        <f t="shared" si="4"/>
        <v>6180</v>
      </c>
      <c r="T9"/>
      <c r="U9"/>
      <c r="V9"/>
      <c r="AA9"/>
      <c r="AB9"/>
      <c r="AC9"/>
      <c r="AD9"/>
      <c r="AE9"/>
      <c r="AF9"/>
      <c r="AG9"/>
      <c r="AH9"/>
      <c r="AI9"/>
      <c r="AJ9"/>
      <c r="AK9"/>
      <c r="AL9"/>
      <c r="AM9"/>
      <c r="AN9"/>
      <c r="AO9"/>
    </row>
    <row r="10" spans="1:41" s="4" customFormat="1">
      <c r="A10" s="42" t="str">
        <f>CONCATENATE("Total"," ",A6)</f>
        <v>Total Quarter-3</v>
      </c>
      <c r="B10" s="60">
        <f t="shared" ref="B10:C10" si="5">SUM(B7:B9)</f>
        <v>309270</v>
      </c>
      <c r="C10" s="60">
        <f t="shared" si="5"/>
        <v>0</v>
      </c>
      <c r="D10" s="60">
        <f>SUM(D7:D9)</f>
        <v>309270</v>
      </c>
      <c r="E10" s="52">
        <f t="shared" ref="E10" si="6">SUM(E7:E9)</f>
        <v>300000</v>
      </c>
      <c r="F10" s="61"/>
      <c r="G10" s="60">
        <f t="shared" ref="G10:H10" si="7">SUM(G7:G9)</f>
        <v>225000</v>
      </c>
      <c r="H10" s="60">
        <f t="shared" si="7"/>
        <v>75000</v>
      </c>
      <c r="I10" s="70">
        <f>I9</f>
        <v>12</v>
      </c>
      <c r="J10" s="60">
        <f t="shared" ref="J10:M10" si="8">SUM(J7:J9)</f>
        <v>9000</v>
      </c>
      <c r="K10" s="60">
        <f t="shared" si="8"/>
        <v>180</v>
      </c>
      <c r="L10" s="60">
        <f t="shared" si="8"/>
        <v>90</v>
      </c>
      <c r="M10" s="60">
        <f t="shared" si="8"/>
        <v>9270</v>
      </c>
      <c r="T10"/>
      <c r="U10"/>
      <c r="V10"/>
      <c r="AA10"/>
      <c r="AB10"/>
      <c r="AC10"/>
      <c r="AD10"/>
      <c r="AE10"/>
      <c r="AF10"/>
      <c r="AG10"/>
      <c r="AH10"/>
      <c r="AI10"/>
      <c r="AJ10"/>
      <c r="AK10"/>
      <c r="AL10"/>
      <c r="AM10"/>
      <c r="AN10"/>
      <c r="AO10"/>
    </row>
    <row r="11" spans="1:41" s="2" customFormat="1">
      <c r="A11" s="50"/>
      <c r="B11" s="62"/>
      <c r="C11" s="62"/>
      <c r="D11" s="62"/>
      <c r="E11" s="63"/>
      <c r="F11" s="62"/>
      <c r="G11" s="62"/>
      <c r="H11" s="62"/>
      <c r="I11" s="64"/>
      <c r="J11" s="62"/>
      <c r="K11" s="62"/>
      <c r="L11" s="62"/>
      <c r="M11" s="62"/>
      <c r="T11"/>
      <c r="U11"/>
      <c r="V11"/>
      <c r="AA11"/>
      <c r="AB11"/>
      <c r="AC11"/>
      <c r="AD11"/>
      <c r="AE11"/>
      <c r="AF11"/>
      <c r="AG11"/>
      <c r="AH11"/>
      <c r="AI11"/>
      <c r="AJ11"/>
      <c r="AK11"/>
      <c r="AL11"/>
      <c r="AM11"/>
      <c r="AN11"/>
      <c r="AO11"/>
    </row>
    <row r="12" spans="1:41" s="4" customFormat="1" ht="15" customHeight="1">
      <c r="A12" s="19" t="str">
        <f>VLOOKUP(A14,$A$346:$D$417,4)</f>
        <v>2012-13</v>
      </c>
      <c r="B12" s="71" t="str">
        <f>B5</f>
        <v>Receipts inclusive of Service Tax</v>
      </c>
      <c r="C12" s="71"/>
      <c r="D12" s="71"/>
      <c r="E12" s="72" t="s">
        <v>15</v>
      </c>
      <c r="F12" s="74" t="s">
        <v>12</v>
      </c>
      <c r="G12" s="75"/>
      <c r="H12" s="76"/>
      <c r="I12" s="77" t="s">
        <v>1</v>
      </c>
      <c r="J12" s="78"/>
      <c r="K12" s="78"/>
      <c r="L12" s="78"/>
      <c r="M12" s="79"/>
      <c r="T12"/>
      <c r="U12"/>
      <c r="V12"/>
      <c r="AA12"/>
      <c r="AB12"/>
      <c r="AC12"/>
      <c r="AD12"/>
      <c r="AE12"/>
      <c r="AF12"/>
      <c r="AG12"/>
      <c r="AH12"/>
      <c r="AI12"/>
      <c r="AJ12"/>
      <c r="AK12"/>
      <c r="AL12"/>
      <c r="AM12"/>
      <c r="AN12"/>
      <c r="AO12"/>
    </row>
    <row r="13" spans="1:41" s="4" customFormat="1" ht="45">
      <c r="A13" s="20" t="str">
        <f>VLOOKUP(A14,$A$346:$C$417,3)</f>
        <v>Quarter-4</v>
      </c>
      <c r="B13" s="54" t="s">
        <v>0</v>
      </c>
      <c r="C13" s="54" t="s">
        <v>35</v>
      </c>
      <c r="D13" s="54" t="s">
        <v>2</v>
      </c>
      <c r="E13" s="73"/>
      <c r="F13" s="55" t="s">
        <v>11</v>
      </c>
      <c r="G13" s="55" t="s">
        <v>16</v>
      </c>
      <c r="H13" s="55" t="s">
        <v>10</v>
      </c>
      <c r="I13" s="55" t="s">
        <v>11</v>
      </c>
      <c r="J13" s="55" t="s">
        <v>17</v>
      </c>
      <c r="K13" s="55" t="s">
        <v>9</v>
      </c>
      <c r="L13" s="55" t="s">
        <v>8</v>
      </c>
      <c r="M13" s="55" t="s">
        <v>18</v>
      </c>
      <c r="T13"/>
      <c r="U13"/>
      <c r="V13"/>
      <c r="AA13"/>
      <c r="AB13"/>
      <c r="AC13"/>
      <c r="AD13"/>
      <c r="AE13"/>
      <c r="AF13"/>
      <c r="AG13"/>
      <c r="AH13"/>
      <c r="AI13"/>
      <c r="AJ13"/>
      <c r="AK13"/>
      <c r="AL13"/>
      <c r="AM13"/>
      <c r="AN13"/>
      <c r="AO13"/>
    </row>
    <row r="14" spans="1:41">
      <c r="A14" s="43">
        <f>EOMONTH(A9,0)+1</f>
        <v>41275</v>
      </c>
      <c r="B14" s="56">
        <v>103090</v>
      </c>
      <c r="C14" s="56">
        <v>0</v>
      </c>
      <c r="D14" s="56">
        <f>B14-C14</f>
        <v>103090</v>
      </c>
      <c r="E14" s="18">
        <f>ROUND((D14*100)/(100+(I14*1.03)-((I14*1.03)*F14%)),0)</f>
        <v>100000</v>
      </c>
      <c r="F14" s="57">
        <v>75</v>
      </c>
      <c r="G14" s="56">
        <f>ROUND(E14*F14%,0)</f>
        <v>75000</v>
      </c>
      <c r="H14" s="56">
        <f>ROUND(E14-G14,0)</f>
        <v>25000</v>
      </c>
      <c r="I14" s="17">
        <f>VLOOKUP(A14,$A$346:$B$417,2)</f>
        <v>12</v>
      </c>
      <c r="J14" s="56">
        <f>ROUND(H14*I14%,0)</f>
        <v>3000</v>
      </c>
      <c r="K14" s="58">
        <f>ROUND(J14*2%,0)</f>
        <v>60</v>
      </c>
      <c r="L14" s="58">
        <f>ROUND(J14*1%,0)</f>
        <v>30</v>
      </c>
      <c r="M14" s="58">
        <f t="shared" ref="M14:M16" si="9">ROUND(SUM(J14:L14),0)</f>
        <v>3090</v>
      </c>
    </row>
    <row r="15" spans="1:41">
      <c r="A15" s="43">
        <f>EOMONTH(A14,0)+1</f>
        <v>41306</v>
      </c>
      <c r="B15" s="56">
        <v>103090</v>
      </c>
      <c r="C15" s="56">
        <v>0</v>
      </c>
      <c r="D15" s="56">
        <f>B15-C15</f>
        <v>103090</v>
      </c>
      <c r="E15" s="18">
        <f>ROUND((D15*100)/(100+(I15*1.03)-((I15*1.03)*F15%)),0)</f>
        <v>100000</v>
      </c>
      <c r="F15" s="57">
        <v>75</v>
      </c>
      <c r="G15" s="56">
        <f t="shared" ref="G15:G16" si="10">ROUND(E15*F15%,0)</f>
        <v>75000</v>
      </c>
      <c r="H15" s="56">
        <f t="shared" ref="H15:H16" si="11">ROUND(E15-G15,0)</f>
        <v>25000</v>
      </c>
      <c r="I15" s="17">
        <f>VLOOKUP(A15,$A$346:$B$417,2)</f>
        <v>12</v>
      </c>
      <c r="J15" s="56">
        <f>ROUND(H15*I15%,0)</f>
        <v>3000</v>
      </c>
      <c r="K15" s="58">
        <f t="shared" ref="K15:K16" si="12">ROUND(J15*2%,0)</f>
        <v>60</v>
      </c>
      <c r="L15" s="58">
        <f t="shared" ref="L15:L16" si="13">ROUND(J15*1%,0)</f>
        <v>30</v>
      </c>
      <c r="M15" s="58">
        <f t="shared" si="9"/>
        <v>3090</v>
      </c>
    </row>
    <row r="16" spans="1:41">
      <c r="A16" s="43">
        <f>EOMONTH(A15,0)+1</f>
        <v>41334</v>
      </c>
      <c r="B16" s="56">
        <v>103090</v>
      </c>
      <c r="C16" s="56">
        <v>0</v>
      </c>
      <c r="D16" s="56">
        <f>B16-C16</f>
        <v>103090</v>
      </c>
      <c r="E16" s="18">
        <f>ROUND((D16*100)/(100+(I16*1.03)-((I16*1.03)*F16%)),0)</f>
        <v>100000</v>
      </c>
      <c r="F16" s="57">
        <v>75</v>
      </c>
      <c r="G16" s="56">
        <f t="shared" si="10"/>
        <v>75000</v>
      </c>
      <c r="H16" s="56">
        <f t="shared" si="11"/>
        <v>25000</v>
      </c>
      <c r="I16" s="17">
        <f>VLOOKUP(A16,$A$346:$B$417,2)</f>
        <v>12</v>
      </c>
      <c r="J16" s="56">
        <f>ROUND(H16*I16%,0)</f>
        <v>3000</v>
      </c>
      <c r="K16" s="58">
        <f t="shared" si="12"/>
        <v>60</v>
      </c>
      <c r="L16" s="58">
        <f t="shared" si="13"/>
        <v>30</v>
      </c>
      <c r="M16" s="58">
        <f t="shared" si="9"/>
        <v>3090</v>
      </c>
    </row>
    <row r="17" spans="1:41" s="4" customFormat="1">
      <c r="A17" s="42" t="str">
        <f>CONCATENATE("Total"," ",A13)</f>
        <v>Total Quarter-4</v>
      </c>
      <c r="B17" s="60">
        <f t="shared" ref="B17" si="14">SUM(B14:B16)</f>
        <v>309270</v>
      </c>
      <c r="C17" s="60">
        <f t="shared" ref="C17" si="15">SUM(C14:C16)</f>
        <v>0</v>
      </c>
      <c r="D17" s="60">
        <f>SUM(D14:D16)</f>
        <v>309270</v>
      </c>
      <c r="E17" s="52">
        <f>SUM(E12:E16)</f>
        <v>300000</v>
      </c>
      <c r="F17" s="61"/>
      <c r="G17" s="60">
        <f t="shared" ref="G17:H17" si="16">SUM(G14:G16)</f>
        <v>225000</v>
      </c>
      <c r="H17" s="60">
        <f t="shared" si="16"/>
        <v>75000</v>
      </c>
      <c r="I17" s="70">
        <f>I16</f>
        <v>12</v>
      </c>
      <c r="J17" s="60">
        <f t="shared" ref="J17:M17" si="17">SUM(J14:J16)</f>
        <v>9000</v>
      </c>
      <c r="K17" s="60">
        <f t="shared" si="17"/>
        <v>180</v>
      </c>
      <c r="L17" s="60">
        <f t="shared" si="17"/>
        <v>90</v>
      </c>
      <c r="M17" s="60">
        <f t="shared" si="17"/>
        <v>9270</v>
      </c>
      <c r="T17"/>
      <c r="U17"/>
      <c r="V17"/>
      <c r="AA17"/>
      <c r="AB17"/>
      <c r="AC17"/>
      <c r="AD17"/>
      <c r="AE17"/>
      <c r="AF17"/>
      <c r="AG17"/>
      <c r="AH17"/>
      <c r="AI17"/>
      <c r="AJ17"/>
      <c r="AK17"/>
      <c r="AL17"/>
      <c r="AM17"/>
      <c r="AN17"/>
      <c r="AO17"/>
    </row>
    <row r="18" spans="1:41" s="2" customFormat="1">
      <c r="A18" s="50"/>
      <c r="B18" s="62"/>
      <c r="C18" s="62"/>
      <c r="D18" s="62"/>
      <c r="E18" s="63"/>
      <c r="F18" s="62"/>
      <c r="G18" s="62"/>
      <c r="H18" s="62"/>
      <c r="I18" s="64"/>
      <c r="J18" s="62"/>
      <c r="K18" s="62"/>
      <c r="L18" s="62"/>
      <c r="M18" s="62"/>
      <c r="T18"/>
      <c r="U18"/>
      <c r="V18"/>
      <c r="AA18"/>
      <c r="AB18"/>
      <c r="AC18"/>
      <c r="AD18"/>
      <c r="AE18"/>
      <c r="AF18"/>
      <c r="AG18"/>
      <c r="AH18"/>
      <c r="AI18"/>
      <c r="AJ18"/>
      <c r="AK18"/>
      <c r="AL18"/>
      <c r="AM18"/>
      <c r="AN18"/>
      <c r="AO18"/>
    </row>
    <row r="19" spans="1:41">
      <c r="A19" s="42" t="str">
        <f>CONCATENATE("Total"," ","Q",RIGHT(A6,1)," + Q",RIGHT(A13,1))</f>
        <v>Total Q3 + Q4</v>
      </c>
      <c r="B19" s="60">
        <f>B10+B17</f>
        <v>618540</v>
      </c>
      <c r="C19" s="60">
        <f>C10+C17</f>
        <v>0</v>
      </c>
      <c r="D19" s="60">
        <f>D10+D17</f>
        <v>618540</v>
      </c>
      <c r="E19" s="60">
        <f>E10+E17</f>
        <v>600000</v>
      </c>
      <c r="F19" s="60"/>
      <c r="G19" s="60">
        <f t="shared" ref="G19:M19" si="18">G10+G17</f>
        <v>450000</v>
      </c>
      <c r="H19" s="60">
        <f t="shared" si="18"/>
        <v>150000</v>
      </c>
      <c r="I19" s="61"/>
      <c r="J19" s="60">
        <f t="shared" si="18"/>
        <v>18000</v>
      </c>
      <c r="K19" s="60">
        <f t="shared" si="18"/>
        <v>360</v>
      </c>
      <c r="L19" s="60">
        <f t="shared" si="18"/>
        <v>180</v>
      </c>
      <c r="M19" s="60">
        <f t="shared" si="18"/>
        <v>18540</v>
      </c>
    </row>
    <row r="20" spans="1:41" s="4" customFormat="1">
      <c r="A20" s="51"/>
      <c r="B20" s="65"/>
      <c r="C20" s="65"/>
      <c r="D20" s="65"/>
      <c r="E20" s="65"/>
      <c r="F20" s="65"/>
      <c r="G20" s="65"/>
      <c r="H20" s="65"/>
      <c r="I20" s="65"/>
      <c r="J20" s="65"/>
      <c r="K20" s="65"/>
      <c r="L20" s="65"/>
      <c r="M20" s="65"/>
      <c r="T20"/>
      <c r="U20"/>
      <c r="V20"/>
      <c r="W20"/>
      <c r="X20"/>
      <c r="Y20"/>
      <c r="Z20"/>
      <c r="AA20"/>
      <c r="AB20"/>
      <c r="AC20"/>
      <c r="AD20"/>
      <c r="AE20"/>
      <c r="AF20"/>
      <c r="AG20"/>
      <c r="AH20"/>
      <c r="AI20"/>
      <c r="AJ20"/>
      <c r="AK20"/>
      <c r="AL20"/>
      <c r="AM20"/>
      <c r="AN20"/>
      <c r="AO20"/>
    </row>
    <row r="21" spans="1:41" s="4" customFormat="1" ht="45">
      <c r="A21" s="44" t="s">
        <v>66</v>
      </c>
      <c r="B21" s="1" t="s">
        <v>67</v>
      </c>
      <c r="C21" s="1" t="s">
        <v>60</v>
      </c>
      <c r="D21" s="1" t="s">
        <v>3</v>
      </c>
      <c r="E21" s="1" t="s">
        <v>64</v>
      </c>
      <c r="F21" s="1" t="s">
        <v>58</v>
      </c>
      <c r="G21" s="1" t="s">
        <v>4</v>
      </c>
      <c r="H21" s="1" t="s">
        <v>5</v>
      </c>
      <c r="I21" s="65"/>
      <c r="J21" s="1" t="s">
        <v>59</v>
      </c>
      <c r="K21" s="1" t="s">
        <v>62</v>
      </c>
      <c r="L21" s="1" t="s">
        <v>6</v>
      </c>
      <c r="M21" s="1" t="s">
        <v>63</v>
      </c>
      <c r="T21"/>
      <c r="U21"/>
      <c r="V21"/>
      <c r="W21"/>
      <c r="X21"/>
      <c r="Y21"/>
      <c r="Z21"/>
      <c r="AA21"/>
      <c r="AB21"/>
      <c r="AC21"/>
      <c r="AD21"/>
      <c r="AE21"/>
      <c r="AF21"/>
      <c r="AG21"/>
      <c r="AH21"/>
      <c r="AI21"/>
      <c r="AJ21"/>
      <c r="AK21"/>
      <c r="AL21"/>
      <c r="AM21"/>
      <c r="AN21"/>
      <c r="AO21"/>
    </row>
    <row r="22" spans="1:41" s="4" customFormat="1">
      <c r="A22" s="45" t="str">
        <f>A6</f>
        <v>Quarter-3</v>
      </c>
      <c r="B22" s="49">
        <f>M10</f>
        <v>9270</v>
      </c>
      <c r="C22" s="7">
        <v>0</v>
      </c>
      <c r="D22" s="6">
        <f>B22-C22</f>
        <v>9270</v>
      </c>
      <c r="E22" s="3">
        <v>41279</v>
      </c>
      <c r="F22" s="48">
        <f>VLOOKUP(A5,$D$345:$E$417,2)</f>
        <v>365</v>
      </c>
      <c r="G22" s="3">
        <v>41506</v>
      </c>
      <c r="H22" s="8">
        <f>G22-E22</f>
        <v>227</v>
      </c>
      <c r="I22" s="65"/>
      <c r="J22" s="66">
        <v>0.18</v>
      </c>
      <c r="K22" s="7">
        <f>D22</f>
        <v>9270</v>
      </c>
      <c r="L22" s="68">
        <f>ROUND(D22*J22*H22/F22,0)</f>
        <v>1038</v>
      </c>
      <c r="M22" s="6">
        <f>D22+L22</f>
        <v>10308</v>
      </c>
      <c r="T22"/>
      <c r="U22"/>
      <c r="V22"/>
      <c r="W22"/>
      <c r="X22"/>
      <c r="Y22"/>
      <c r="Z22"/>
      <c r="AA22"/>
      <c r="AB22"/>
      <c r="AC22"/>
      <c r="AD22"/>
      <c r="AE22"/>
      <c r="AF22"/>
      <c r="AG22"/>
      <c r="AH22"/>
      <c r="AI22"/>
      <c r="AJ22"/>
      <c r="AK22"/>
      <c r="AL22"/>
      <c r="AM22"/>
      <c r="AN22"/>
      <c r="AO22"/>
    </row>
    <row r="23" spans="1:41" s="4" customFormat="1">
      <c r="A23" s="45" t="str">
        <f>A13</f>
        <v>Quarter-4</v>
      </c>
      <c r="B23" s="49">
        <f>M17</f>
        <v>9270</v>
      </c>
      <c r="C23" s="7">
        <v>0</v>
      </c>
      <c r="D23" s="6">
        <f>B23-C23</f>
        <v>9270</v>
      </c>
      <c r="E23" s="3">
        <v>41364</v>
      </c>
      <c r="F23" s="48">
        <f>VLOOKUP(A5,$D$345:$E$417,2)</f>
        <v>365</v>
      </c>
      <c r="G23" s="3">
        <v>41506</v>
      </c>
      <c r="H23" s="8">
        <f>G23-E23</f>
        <v>142</v>
      </c>
      <c r="I23" s="65"/>
      <c r="J23" s="66">
        <v>0.18</v>
      </c>
      <c r="K23" s="7">
        <f>D23</f>
        <v>9270</v>
      </c>
      <c r="L23" s="68">
        <f>ROUND(D23*J23*H23/F23,0)</f>
        <v>649</v>
      </c>
      <c r="M23" s="6">
        <f>D23+L23</f>
        <v>9919</v>
      </c>
      <c r="T23"/>
      <c r="U23"/>
      <c r="V23"/>
      <c r="W23"/>
      <c r="X23"/>
      <c r="Y23"/>
      <c r="Z23"/>
      <c r="AA23"/>
      <c r="AB23"/>
      <c r="AC23"/>
      <c r="AD23"/>
      <c r="AE23"/>
      <c r="AF23"/>
      <c r="AG23"/>
      <c r="AH23"/>
      <c r="AI23"/>
      <c r="AJ23"/>
      <c r="AK23"/>
      <c r="AL23"/>
      <c r="AM23"/>
      <c r="AN23"/>
      <c r="AO23"/>
    </row>
    <row r="24" spans="1:41" s="4" customFormat="1">
      <c r="A24" s="46" t="s">
        <v>70</v>
      </c>
      <c r="B24" s="6">
        <f>SUM(B22:B23)</f>
        <v>18540</v>
      </c>
      <c r="C24" s="6">
        <f t="shared" ref="C24:D24" si="19">SUM(C22:C23)</f>
        <v>0</v>
      </c>
      <c r="D24" s="6">
        <f t="shared" si="19"/>
        <v>18540</v>
      </c>
      <c r="E24" s="65"/>
      <c r="F24" s="65"/>
      <c r="G24" s="65"/>
      <c r="H24" s="65"/>
      <c r="I24" s="65"/>
      <c r="J24" s="65"/>
      <c r="K24" s="5">
        <f>SUM(K22:K23)</f>
        <v>18540</v>
      </c>
      <c r="L24" s="69">
        <f t="shared" ref="L24" si="20">SUM(L22:L23)</f>
        <v>1687</v>
      </c>
      <c r="M24" s="6">
        <f>SUM(M22:M23)</f>
        <v>20227</v>
      </c>
      <c r="T24"/>
      <c r="U24"/>
      <c r="V24"/>
      <c r="W24"/>
      <c r="X24"/>
      <c r="Y24"/>
      <c r="Z24"/>
      <c r="AA24"/>
      <c r="AB24"/>
      <c r="AC24"/>
      <c r="AD24"/>
      <c r="AE24"/>
      <c r="AF24"/>
      <c r="AG24"/>
      <c r="AH24"/>
      <c r="AI24"/>
      <c r="AJ24"/>
      <c r="AK24"/>
      <c r="AL24"/>
      <c r="AM24"/>
      <c r="AN24"/>
      <c r="AO24"/>
    </row>
    <row r="25" spans="1:41">
      <c r="A25" s="51"/>
      <c r="B25" s="65"/>
      <c r="C25" s="65"/>
      <c r="D25" s="65"/>
      <c r="E25" s="65"/>
      <c r="F25" s="65"/>
      <c r="G25" s="65"/>
      <c r="H25" s="65"/>
      <c r="I25" s="67"/>
      <c r="J25" s="65"/>
      <c r="K25" s="65"/>
      <c r="L25" s="65"/>
      <c r="M25" s="65"/>
    </row>
    <row r="26" spans="1:41" ht="45">
      <c r="A26" s="44" t="s">
        <v>68</v>
      </c>
      <c r="B26" s="1" t="s">
        <v>67</v>
      </c>
      <c r="C26" s="1" t="s">
        <v>60</v>
      </c>
      <c r="D26" s="1" t="s">
        <v>3</v>
      </c>
      <c r="E26" s="1" t="s">
        <v>64</v>
      </c>
      <c r="F26" s="1" t="s">
        <v>58</v>
      </c>
      <c r="G26" s="1" t="s">
        <v>4</v>
      </c>
      <c r="H26" s="1" t="s">
        <v>5</v>
      </c>
      <c r="I26" s="65"/>
      <c r="J26" s="1" t="s">
        <v>65</v>
      </c>
      <c r="K26" s="1" t="s">
        <v>62</v>
      </c>
      <c r="L26" s="1" t="s">
        <v>6</v>
      </c>
      <c r="M26" s="1" t="s">
        <v>63</v>
      </c>
    </row>
    <row r="27" spans="1:41">
      <c r="A27" s="47">
        <f>A7</f>
        <v>41183</v>
      </c>
      <c r="B27" s="49">
        <f>M7</f>
        <v>3090</v>
      </c>
      <c r="C27" s="7">
        <v>0</v>
      </c>
      <c r="D27" s="6">
        <f t="shared" ref="D27:D32" si="21">B27-C27</f>
        <v>3090</v>
      </c>
      <c r="E27" s="3">
        <f>EOMONTH(A27,0)+5</f>
        <v>41218</v>
      </c>
      <c r="F27" s="48">
        <f t="shared" ref="F27:F32" si="22">VLOOKUP($A$12,$D$345:$E$417,2)</f>
        <v>365</v>
      </c>
      <c r="G27" s="3">
        <v>41506</v>
      </c>
      <c r="H27" s="8">
        <f t="shared" ref="H27:H32" si="23">G27-E27</f>
        <v>288</v>
      </c>
      <c r="I27" s="65"/>
      <c r="J27" s="66">
        <v>0.18</v>
      </c>
      <c r="K27" s="7">
        <f t="shared" ref="K27:K32" si="24">D27</f>
        <v>3090</v>
      </c>
      <c r="L27" s="68">
        <f t="shared" ref="L27:L32" si="25">ROUND(D27*J27*H27/F27,0)</f>
        <v>439</v>
      </c>
      <c r="M27" s="6">
        <f t="shared" ref="M27:M32" si="26">D27+L27</f>
        <v>3529</v>
      </c>
    </row>
    <row r="28" spans="1:41">
      <c r="A28" s="47">
        <f>A8</f>
        <v>41214</v>
      </c>
      <c r="B28" s="49">
        <f>M8</f>
        <v>0</v>
      </c>
      <c r="C28" s="7">
        <v>0</v>
      </c>
      <c r="D28" s="6">
        <f t="shared" si="21"/>
        <v>0</v>
      </c>
      <c r="E28" s="3">
        <f t="shared" ref="E28:E31" si="27">EOMONTH(A28,0)+5</f>
        <v>41248</v>
      </c>
      <c r="F28" s="48">
        <f t="shared" si="22"/>
        <v>365</v>
      </c>
      <c r="G28" s="3">
        <v>41506</v>
      </c>
      <c r="H28" s="8">
        <f t="shared" si="23"/>
        <v>258</v>
      </c>
      <c r="I28" s="65"/>
      <c r="J28" s="66">
        <v>0.18</v>
      </c>
      <c r="K28" s="7">
        <f t="shared" si="24"/>
        <v>0</v>
      </c>
      <c r="L28" s="68">
        <f t="shared" si="25"/>
        <v>0</v>
      </c>
      <c r="M28" s="6">
        <f t="shared" si="26"/>
        <v>0</v>
      </c>
    </row>
    <row r="29" spans="1:41">
      <c r="A29" s="47">
        <f>A9</f>
        <v>41244</v>
      </c>
      <c r="B29" s="49">
        <f>M9</f>
        <v>6180</v>
      </c>
      <c r="C29" s="7">
        <v>0</v>
      </c>
      <c r="D29" s="6">
        <f t="shared" si="21"/>
        <v>6180</v>
      </c>
      <c r="E29" s="3">
        <f t="shared" si="27"/>
        <v>41279</v>
      </c>
      <c r="F29" s="48">
        <f t="shared" si="22"/>
        <v>365</v>
      </c>
      <c r="G29" s="3">
        <v>41506</v>
      </c>
      <c r="H29" s="8">
        <f t="shared" si="23"/>
        <v>227</v>
      </c>
      <c r="I29" s="65"/>
      <c r="J29" s="66">
        <v>0.18</v>
      </c>
      <c r="K29" s="7">
        <f t="shared" si="24"/>
        <v>6180</v>
      </c>
      <c r="L29" s="68">
        <f t="shared" si="25"/>
        <v>692</v>
      </c>
      <c r="M29" s="6">
        <f t="shared" si="26"/>
        <v>6872</v>
      </c>
    </row>
    <row r="30" spans="1:41">
      <c r="A30" s="47">
        <f>A14</f>
        <v>41275</v>
      </c>
      <c r="B30" s="49">
        <f>M14</f>
        <v>3090</v>
      </c>
      <c r="C30" s="7">
        <v>0</v>
      </c>
      <c r="D30" s="6">
        <f t="shared" si="21"/>
        <v>3090</v>
      </c>
      <c r="E30" s="3">
        <f t="shared" si="27"/>
        <v>41310</v>
      </c>
      <c r="F30" s="48">
        <f t="shared" si="22"/>
        <v>365</v>
      </c>
      <c r="G30" s="3">
        <v>41506</v>
      </c>
      <c r="H30" s="8">
        <f t="shared" si="23"/>
        <v>196</v>
      </c>
      <c r="I30" s="65"/>
      <c r="J30" s="66">
        <v>0.18</v>
      </c>
      <c r="K30" s="7">
        <f t="shared" si="24"/>
        <v>3090</v>
      </c>
      <c r="L30" s="68">
        <f t="shared" si="25"/>
        <v>299</v>
      </c>
      <c r="M30" s="6">
        <f t="shared" si="26"/>
        <v>3389</v>
      </c>
    </row>
    <row r="31" spans="1:41">
      <c r="A31" s="47">
        <f>A15</f>
        <v>41306</v>
      </c>
      <c r="B31" s="49">
        <f>M15</f>
        <v>3090</v>
      </c>
      <c r="C31" s="7">
        <v>0</v>
      </c>
      <c r="D31" s="6">
        <f t="shared" si="21"/>
        <v>3090</v>
      </c>
      <c r="E31" s="3">
        <f t="shared" si="27"/>
        <v>41338</v>
      </c>
      <c r="F31" s="48">
        <f t="shared" si="22"/>
        <v>365</v>
      </c>
      <c r="G31" s="3">
        <v>41506</v>
      </c>
      <c r="H31" s="8">
        <f t="shared" si="23"/>
        <v>168</v>
      </c>
      <c r="I31" s="65"/>
      <c r="J31" s="66">
        <v>0.18</v>
      </c>
      <c r="K31" s="7">
        <f t="shared" si="24"/>
        <v>3090</v>
      </c>
      <c r="L31" s="68">
        <f t="shared" si="25"/>
        <v>256</v>
      </c>
      <c r="M31" s="6">
        <f t="shared" si="26"/>
        <v>3346</v>
      </c>
    </row>
    <row r="32" spans="1:41">
      <c r="A32" s="47">
        <f>A16</f>
        <v>41334</v>
      </c>
      <c r="B32" s="49">
        <f>M16</f>
        <v>3090</v>
      </c>
      <c r="C32" s="7">
        <v>0</v>
      </c>
      <c r="D32" s="6">
        <f t="shared" si="21"/>
        <v>3090</v>
      </c>
      <c r="E32" s="3">
        <f>EOMONTH(A32,0)</f>
        <v>41364</v>
      </c>
      <c r="F32" s="48">
        <f t="shared" si="22"/>
        <v>365</v>
      </c>
      <c r="G32" s="3">
        <v>41506</v>
      </c>
      <c r="H32" s="8">
        <f t="shared" si="23"/>
        <v>142</v>
      </c>
      <c r="I32" s="65"/>
      <c r="J32" s="66">
        <v>0.18</v>
      </c>
      <c r="K32" s="7">
        <f t="shared" si="24"/>
        <v>3090</v>
      </c>
      <c r="L32" s="68">
        <f t="shared" si="25"/>
        <v>216</v>
      </c>
      <c r="M32" s="6">
        <f t="shared" si="26"/>
        <v>3306</v>
      </c>
    </row>
    <row r="33" spans="1:19">
      <c r="A33" s="46" t="s">
        <v>70</v>
      </c>
      <c r="B33" s="6">
        <f>SUM(B27:B32)</f>
        <v>18540</v>
      </c>
      <c r="C33" s="6">
        <f>SUM(C27:C32)</f>
        <v>0</v>
      </c>
      <c r="D33" s="6">
        <f>SUM(D27:D32)</f>
        <v>18540</v>
      </c>
      <c r="E33" s="65"/>
      <c r="F33" s="65"/>
      <c r="G33" s="65"/>
      <c r="H33" s="65"/>
      <c r="I33" s="65"/>
      <c r="J33" s="65"/>
      <c r="K33" s="5">
        <f>SUM(K27:K32)</f>
        <v>18540</v>
      </c>
      <c r="L33" s="69">
        <f>SUM(L27:L32)</f>
        <v>1902</v>
      </c>
      <c r="M33" s="6">
        <f>SUM(M27:M32)</f>
        <v>20442</v>
      </c>
    </row>
    <row r="40" spans="1:19">
      <c r="A40" s="11" t="s">
        <v>54</v>
      </c>
      <c r="B40" s="11"/>
      <c r="C40" s="11"/>
      <c r="D40" s="11"/>
      <c r="E40" s="11"/>
      <c r="F40" s="11"/>
      <c r="G40" s="11"/>
      <c r="H40" s="11"/>
      <c r="I40" s="11"/>
      <c r="J40" s="11"/>
    </row>
    <row r="41" spans="1:19" ht="31.5" customHeight="1">
      <c r="A41" s="94" t="s">
        <v>55</v>
      </c>
      <c r="B41" s="94"/>
      <c r="C41" s="94"/>
      <c r="D41" s="94"/>
      <c r="E41" s="94"/>
      <c r="F41" s="94"/>
      <c r="G41" s="94"/>
      <c r="H41" s="94"/>
      <c r="I41" s="94"/>
      <c r="J41" s="94"/>
      <c r="K41" s="94"/>
      <c r="L41" s="94"/>
      <c r="M41" s="94"/>
      <c r="P41" s="96" t="s">
        <v>53</v>
      </c>
      <c r="Q41" s="96" t="s">
        <v>50</v>
      </c>
      <c r="R41" s="95" t="s">
        <v>46</v>
      </c>
      <c r="S41" s="95"/>
    </row>
    <row r="42" spans="1:19" ht="30">
      <c r="A42" s="94" t="s">
        <v>56</v>
      </c>
      <c r="B42" s="94"/>
      <c r="C42" s="94"/>
      <c r="D42" s="94"/>
      <c r="E42" s="94"/>
      <c r="F42" s="94"/>
      <c r="G42" s="94"/>
      <c r="H42" s="94"/>
      <c r="I42" s="94"/>
      <c r="J42" s="94"/>
      <c r="K42" s="94"/>
      <c r="L42" s="94"/>
      <c r="M42" s="94"/>
      <c r="P42" s="96"/>
      <c r="Q42" s="96"/>
      <c r="R42" s="32" t="s">
        <v>48</v>
      </c>
      <c r="S42" s="32" t="s">
        <v>49</v>
      </c>
    </row>
    <row r="43" spans="1:19">
      <c r="A43"/>
      <c r="B43" s="11"/>
      <c r="C43" s="11"/>
      <c r="D43" s="11"/>
      <c r="E43" s="11"/>
      <c r="F43" s="11"/>
      <c r="G43" s="11"/>
      <c r="H43" s="11"/>
      <c r="I43" s="11"/>
      <c r="J43" s="11"/>
      <c r="P43" s="33">
        <v>41000</v>
      </c>
      <c r="Q43" s="34" t="s">
        <v>51</v>
      </c>
      <c r="R43" s="35">
        <f t="shared" ref="R43:R53" si="28">EOMONTH(P43,0)+5</f>
        <v>41034</v>
      </c>
      <c r="S43" s="35">
        <f t="shared" ref="S43:S53" si="29">EOMONTH(P43,0)+6</f>
        <v>41035</v>
      </c>
    </row>
    <row r="44" spans="1:19">
      <c r="A44"/>
      <c r="B44"/>
      <c r="C44"/>
      <c r="D44"/>
      <c r="E44"/>
      <c r="F44"/>
      <c r="G44"/>
      <c r="H44"/>
      <c r="I44"/>
      <c r="J44"/>
      <c r="P44" s="33">
        <v>41030</v>
      </c>
      <c r="Q44" s="34" t="s">
        <v>51</v>
      </c>
      <c r="R44" s="35">
        <f t="shared" si="28"/>
        <v>41065</v>
      </c>
      <c r="S44" s="35">
        <f t="shared" si="29"/>
        <v>41066</v>
      </c>
    </row>
    <row r="45" spans="1:19" ht="18.75">
      <c r="A45" s="22" t="s">
        <v>36</v>
      </c>
      <c r="B45" s="23"/>
      <c r="C45" s="23"/>
      <c r="D45" s="23"/>
      <c r="E45" s="23"/>
      <c r="F45" s="23"/>
      <c r="G45" s="23"/>
      <c r="H45" s="23"/>
      <c r="I45" s="23"/>
      <c r="J45" s="23"/>
      <c r="P45" s="33">
        <v>41061</v>
      </c>
      <c r="Q45" s="34" t="s">
        <v>51</v>
      </c>
      <c r="R45" s="35">
        <f t="shared" si="28"/>
        <v>41095</v>
      </c>
      <c r="S45" s="35">
        <f t="shared" si="29"/>
        <v>41096</v>
      </c>
    </row>
    <row r="46" spans="1:19">
      <c r="A46" s="23"/>
      <c r="B46" s="23"/>
      <c r="C46" s="23"/>
      <c r="D46" s="23"/>
      <c r="E46" s="23"/>
      <c r="F46" s="23"/>
      <c r="G46" s="23"/>
      <c r="H46" s="23"/>
      <c r="I46" s="23"/>
      <c r="J46" s="23"/>
      <c r="P46" s="33">
        <v>41091</v>
      </c>
      <c r="Q46" s="34" t="s">
        <v>51</v>
      </c>
      <c r="R46" s="35">
        <f t="shared" si="28"/>
        <v>41126</v>
      </c>
      <c r="S46" s="35">
        <f t="shared" si="29"/>
        <v>41127</v>
      </c>
    </row>
    <row r="47" spans="1:19">
      <c r="A47" s="24" t="s">
        <v>37</v>
      </c>
      <c r="B47" s="23"/>
      <c r="C47" s="23"/>
      <c r="D47" s="23"/>
      <c r="E47" s="23"/>
      <c r="F47" s="23"/>
      <c r="G47" s="23"/>
      <c r="H47" s="23"/>
      <c r="I47" s="23"/>
      <c r="J47" s="23"/>
      <c r="P47" s="33">
        <v>41122</v>
      </c>
      <c r="Q47" s="34" t="s">
        <v>51</v>
      </c>
      <c r="R47" s="35">
        <f t="shared" si="28"/>
        <v>41157</v>
      </c>
      <c r="S47" s="35">
        <f t="shared" si="29"/>
        <v>41158</v>
      </c>
    </row>
    <row r="48" spans="1:19">
      <c r="A48" s="25" t="s">
        <v>57</v>
      </c>
      <c r="B48" s="26"/>
      <c r="C48" s="26"/>
      <c r="D48" s="26"/>
      <c r="E48" s="26"/>
      <c r="F48" s="26"/>
      <c r="G48" s="26"/>
      <c r="H48" s="26"/>
      <c r="I48" s="26"/>
      <c r="J48" s="26"/>
      <c r="P48" s="33">
        <v>41153</v>
      </c>
      <c r="Q48" s="34" t="s">
        <v>51</v>
      </c>
      <c r="R48" s="35">
        <f t="shared" si="28"/>
        <v>41187</v>
      </c>
      <c r="S48" s="35">
        <f t="shared" si="29"/>
        <v>41188</v>
      </c>
    </row>
    <row r="49" spans="1:19">
      <c r="A49" s="25"/>
      <c r="B49" s="26"/>
      <c r="C49" s="26"/>
      <c r="D49" s="26"/>
      <c r="E49" s="26"/>
      <c r="F49" s="26"/>
      <c r="G49" s="26"/>
      <c r="H49" s="26"/>
      <c r="I49" s="26"/>
      <c r="J49" s="26"/>
      <c r="P49" s="33">
        <v>41183</v>
      </c>
      <c r="Q49" s="34" t="s">
        <v>51</v>
      </c>
      <c r="R49" s="35">
        <f t="shared" si="28"/>
        <v>41218</v>
      </c>
      <c r="S49" s="35">
        <f t="shared" si="29"/>
        <v>41219</v>
      </c>
    </row>
    <row r="50" spans="1:19">
      <c r="A50" s="27" t="s">
        <v>38</v>
      </c>
      <c r="B50" s="26"/>
      <c r="C50" s="26"/>
      <c r="D50" s="26"/>
      <c r="E50" s="26"/>
      <c r="F50" s="26"/>
      <c r="G50" s="26"/>
      <c r="H50" s="26"/>
      <c r="I50" s="26"/>
      <c r="J50" s="26"/>
      <c r="P50" s="33">
        <v>41214</v>
      </c>
      <c r="Q50" s="34" t="s">
        <v>51</v>
      </c>
      <c r="R50" s="35">
        <f t="shared" si="28"/>
        <v>41248</v>
      </c>
      <c r="S50" s="35">
        <f t="shared" si="29"/>
        <v>41249</v>
      </c>
    </row>
    <row r="51" spans="1:19">
      <c r="A51" s="25" t="s">
        <v>39</v>
      </c>
      <c r="B51" s="26"/>
      <c r="C51" s="26"/>
      <c r="D51" s="26"/>
      <c r="E51" s="26"/>
      <c r="F51" s="26"/>
      <c r="G51" s="26"/>
      <c r="H51" s="26"/>
      <c r="I51" s="26"/>
      <c r="J51" s="26"/>
      <c r="P51" s="33">
        <v>41244</v>
      </c>
      <c r="Q51" s="34" t="s">
        <v>51</v>
      </c>
      <c r="R51" s="35">
        <f t="shared" si="28"/>
        <v>41279</v>
      </c>
      <c r="S51" s="35">
        <f t="shared" si="29"/>
        <v>41280</v>
      </c>
    </row>
    <row r="52" spans="1:19">
      <c r="A52" s="28"/>
      <c r="B52" s="26"/>
      <c r="C52" s="26"/>
      <c r="D52" s="26"/>
      <c r="E52" s="26"/>
      <c r="F52" s="26"/>
      <c r="G52" s="26"/>
      <c r="H52" s="26"/>
      <c r="I52" s="26"/>
      <c r="J52" s="26"/>
      <c r="P52" s="33">
        <v>41275</v>
      </c>
      <c r="Q52" s="34" t="s">
        <v>51</v>
      </c>
      <c r="R52" s="35">
        <f t="shared" si="28"/>
        <v>41310</v>
      </c>
      <c r="S52" s="35">
        <f t="shared" si="29"/>
        <v>41311</v>
      </c>
    </row>
    <row r="53" spans="1:19">
      <c r="A53" s="29"/>
      <c r="B53" s="29"/>
      <c r="C53" s="29"/>
      <c r="D53" s="29"/>
      <c r="E53" s="29"/>
      <c r="F53" s="29"/>
      <c r="G53" s="29"/>
      <c r="H53" s="29"/>
      <c r="I53" s="29"/>
      <c r="J53" s="29"/>
      <c r="P53" s="33">
        <v>41306</v>
      </c>
      <c r="Q53" s="34" t="s">
        <v>51</v>
      </c>
      <c r="R53" s="35">
        <f t="shared" si="28"/>
        <v>41338</v>
      </c>
      <c r="S53" s="35">
        <f t="shared" si="29"/>
        <v>41339</v>
      </c>
    </row>
    <row r="54" spans="1:19" ht="18.75">
      <c r="A54" s="22" t="s">
        <v>40</v>
      </c>
      <c r="B54" s="29"/>
      <c r="C54" s="29"/>
      <c r="D54" s="29"/>
      <c r="E54" s="29"/>
      <c r="F54" s="29"/>
      <c r="G54" s="29"/>
      <c r="H54" s="29"/>
      <c r="I54" s="29"/>
      <c r="J54" s="29"/>
      <c r="P54" s="33">
        <v>41334</v>
      </c>
      <c r="Q54" s="34" t="s">
        <v>51</v>
      </c>
      <c r="R54" s="35">
        <f>EOMONTH(P54,0)</f>
        <v>41364</v>
      </c>
      <c r="S54" s="35">
        <f>EOMONTH(P54,0)</f>
        <v>41364</v>
      </c>
    </row>
    <row r="55" spans="1:19">
      <c r="A55" s="21" t="s">
        <v>41</v>
      </c>
      <c r="B55" s="29"/>
      <c r="C55" s="29"/>
      <c r="D55" s="29"/>
      <c r="E55" s="29"/>
      <c r="F55" s="29"/>
      <c r="G55" s="29"/>
      <c r="H55" s="29"/>
      <c r="I55" s="29"/>
      <c r="J55" s="29"/>
      <c r="P55" s="33">
        <v>41365</v>
      </c>
      <c r="Q55" s="34" t="s">
        <v>51</v>
      </c>
      <c r="R55" s="35">
        <f t="shared" ref="R55:R65" si="30">EOMONTH(P55,0)+5</f>
        <v>41399</v>
      </c>
      <c r="S55" s="35">
        <f t="shared" ref="S55:S65" si="31">EOMONTH(P55,0)+6</f>
        <v>41400</v>
      </c>
    </row>
    <row r="56" spans="1:19">
      <c r="A56" s="29" t="s">
        <v>42</v>
      </c>
      <c r="B56" s="29"/>
      <c r="C56" s="29"/>
      <c r="D56" s="29"/>
      <c r="E56" s="29"/>
      <c r="F56" s="29"/>
      <c r="G56" s="29"/>
      <c r="H56" s="29"/>
      <c r="I56" s="29"/>
      <c r="J56" s="29"/>
      <c r="P56" s="33">
        <v>41395</v>
      </c>
      <c r="Q56" s="34" t="s">
        <v>51</v>
      </c>
      <c r="R56" s="35">
        <f t="shared" si="30"/>
        <v>41430</v>
      </c>
      <c r="S56" s="35">
        <f t="shared" si="31"/>
        <v>41431</v>
      </c>
    </row>
    <row r="57" spans="1:19">
      <c r="A57" s="29" t="s">
        <v>43</v>
      </c>
      <c r="B57"/>
      <c r="C57"/>
      <c r="D57"/>
      <c r="E57"/>
      <c r="F57"/>
      <c r="G57"/>
      <c r="H57"/>
      <c r="I57"/>
      <c r="J57"/>
      <c r="P57" s="33">
        <v>41426</v>
      </c>
      <c r="Q57" s="34" t="s">
        <v>51</v>
      </c>
      <c r="R57" s="35">
        <f t="shared" si="30"/>
        <v>41460</v>
      </c>
      <c r="S57" s="35">
        <f t="shared" si="31"/>
        <v>41461</v>
      </c>
    </row>
    <row r="58" spans="1:19">
      <c r="A58" s="29"/>
      <c r="B58"/>
      <c r="C58"/>
      <c r="D58"/>
      <c r="E58"/>
      <c r="F58"/>
      <c r="G58"/>
      <c r="H58"/>
      <c r="I58"/>
      <c r="J58"/>
      <c r="P58" s="33">
        <v>41456</v>
      </c>
      <c r="Q58" s="34" t="s">
        <v>51</v>
      </c>
      <c r="R58" s="35">
        <f t="shared" si="30"/>
        <v>41491</v>
      </c>
      <c r="S58" s="35">
        <f t="shared" si="31"/>
        <v>41492</v>
      </c>
    </row>
    <row r="59" spans="1:19">
      <c r="A59" s="30" t="s">
        <v>44</v>
      </c>
      <c r="B59"/>
      <c r="C59"/>
      <c r="D59"/>
      <c r="E59"/>
      <c r="F59"/>
      <c r="G59"/>
      <c r="H59"/>
      <c r="I59"/>
      <c r="J59"/>
      <c r="P59" s="33">
        <v>41487</v>
      </c>
      <c r="Q59" s="34" t="s">
        <v>51</v>
      </c>
      <c r="R59" s="35">
        <f t="shared" si="30"/>
        <v>41522</v>
      </c>
      <c r="S59" s="35">
        <f t="shared" si="31"/>
        <v>41523</v>
      </c>
    </row>
    <row r="60" spans="1:19">
      <c r="A60" s="31" t="s">
        <v>45</v>
      </c>
      <c r="B60"/>
      <c r="C60"/>
      <c r="D60"/>
      <c r="E60"/>
      <c r="F60"/>
      <c r="G60"/>
      <c r="H60"/>
      <c r="I60"/>
      <c r="J60"/>
      <c r="P60" s="33">
        <v>41518</v>
      </c>
      <c r="Q60" s="34" t="s">
        <v>51</v>
      </c>
      <c r="R60" s="35">
        <f t="shared" si="30"/>
        <v>41552</v>
      </c>
      <c r="S60" s="35">
        <f t="shared" si="31"/>
        <v>41553</v>
      </c>
    </row>
    <row r="61" spans="1:19">
      <c r="P61" s="33">
        <v>41548</v>
      </c>
      <c r="Q61" s="34" t="s">
        <v>51</v>
      </c>
      <c r="R61" s="35">
        <f t="shared" si="30"/>
        <v>41583</v>
      </c>
      <c r="S61" s="35">
        <f t="shared" si="31"/>
        <v>41584</v>
      </c>
    </row>
    <row r="62" spans="1:19">
      <c r="P62" s="33">
        <v>41579</v>
      </c>
      <c r="Q62" s="34" t="s">
        <v>51</v>
      </c>
      <c r="R62" s="35">
        <f t="shared" si="30"/>
        <v>41613</v>
      </c>
      <c r="S62" s="35">
        <f t="shared" si="31"/>
        <v>41614</v>
      </c>
    </row>
    <row r="63" spans="1:19">
      <c r="P63" s="33">
        <v>41609</v>
      </c>
      <c r="Q63" s="34" t="s">
        <v>51</v>
      </c>
      <c r="R63" s="35">
        <f t="shared" si="30"/>
        <v>41644</v>
      </c>
      <c r="S63" s="35">
        <f t="shared" si="31"/>
        <v>41645</v>
      </c>
    </row>
    <row r="64" spans="1:19">
      <c r="P64" s="33">
        <v>41640</v>
      </c>
      <c r="Q64" s="34" t="s">
        <v>51</v>
      </c>
      <c r="R64" s="35">
        <f t="shared" si="30"/>
        <v>41675</v>
      </c>
      <c r="S64" s="35">
        <f t="shared" si="31"/>
        <v>41676</v>
      </c>
    </row>
    <row r="65" spans="16:19">
      <c r="P65" s="33">
        <v>41671</v>
      </c>
      <c r="Q65" s="34" t="s">
        <v>51</v>
      </c>
      <c r="R65" s="35">
        <f t="shared" si="30"/>
        <v>41703</v>
      </c>
      <c r="S65" s="35">
        <f t="shared" si="31"/>
        <v>41704</v>
      </c>
    </row>
    <row r="66" spans="16:19">
      <c r="P66" s="33">
        <v>41699</v>
      </c>
      <c r="Q66" s="34" t="s">
        <v>51</v>
      </c>
      <c r="R66" s="35">
        <f>EOMONTH(P66,0)</f>
        <v>41729</v>
      </c>
      <c r="S66" s="35">
        <f>EOMONTH(P66,0)</f>
        <v>41729</v>
      </c>
    </row>
    <row r="67" spans="16:19">
      <c r="P67" s="33">
        <v>41730</v>
      </c>
      <c r="Q67" s="34" t="s">
        <v>51</v>
      </c>
      <c r="R67" s="35">
        <f t="shared" ref="R67:R77" si="32">EOMONTH(P67,0)+5</f>
        <v>41764</v>
      </c>
      <c r="S67" s="35">
        <f t="shared" ref="S67:S77" si="33">EOMONTH(P67,0)+6</f>
        <v>41765</v>
      </c>
    </row>
    <row r="68" spans="16:19">
      <c r="P68" s="33">
        <v>41760</v>
      </c>
      <c r="Q68" s="34" t="s">
        <v>51</v>
      </c>
      <c r="R68" s="35">
        <f t="shared" si="32"/>
        <v>41795</v>
      </c>
      <c r="S68" s="35">
        <f t="shared" si="33"/>
        <v>41796</v>
      </c>
    </row>
    <row r="69" spans="16:19">
      <c r="P69" s="33">
        <v>41791</v>
      </c>
      <c r="Q69" s="34" t="s">
        <v>51</v>
      </c>
      <c r="R69" s="35">
        <f t="shared" si="32"/>
        <v>41825</v>
      </c>
      <c r="S69" s="35">
        <f t="shared" si="33"/>
        <v>41826</v>
      </c>
    </row>
    <row r="70" spans="16:19">
      <c r="P70" s="33">
        <v>41821</v>
      </c>
      <c r="Q70" s="34" t="s">
        <v>51</v>
      </c>
      <c r="R70" s="35">
        <f t="shared" si="32"/>
        <v>41856</v>
      </c>
      <c r="S70" s="35">
        <f t="shared" si="33"/>
        <v>41857</v>
      </c>
    </row>
    <row r="71" spans="16:19">
      <c r="P71" s="33">
        <v>41852</v>
      </c>
      <c r="Q71" s="34" t="s">
        <v>51</v>
      </c>
      <c r="R71" s="35">
        <f t="shared" si="32"/>
        <v>41887</v>
      </c>
      <c r="S71" s="35">
        <f t="shared" si="33"/>
        <v>41888</v>
      </c>
    </row>
    <row r="72" spans="16:19">
      <c r="P72" s="33">
        <v>41883</v>
      </c>
      <c r="Q72" s="34" t="s">
        <v>51</v>
      </c>
      <c r="R72" s="35">
        <f t="shared" si="32"/>
        <v>41917</v>
      </c>
      <c r="S72" s="35">
        <f t="shared" si="33"/>
        <v>41918</v>
      </c>
    </row>
    <row r="73" spans="16:19">
      <c r="P73" s="33">
        <v>41913</v>
      </c>
      <c r="Q73" s="34" t="s">
        <v>51</v>
      </c>
      <c r="R73" s="35">
        <f t="shared" si="32"/>
        <v>41948</v>
      </c>
      <c r="S73" s="35">
        <f t="shared" si="33"/>
        <v>41949</v>
      </c>
    </row>
    <row r="74" spans="16:19">
      <c r="P74" s="33">
        <v>41944</v>
      </c>
      <c r="Q74" s="34" t="s">
        <v>51</v>
      </c>
      <c r="R74" s="35">
        <f t="shared" si="32"/>
        <v>41978</v>
      </c>
      <c r="S74" s="35">
        <f t="shared" si="33"/>
        <v>41979</v>
      </c>
    </row>
    <row r="75" spans="16:19">
      <c r="P75" s="33">
        <v>41974</v>
      </c>
      <c r="Q75" s="34" t="s">
        <v>51</v>
      </c>
      <c r="R75" s="35">
        <f t="shared" si="32"/>
        <v>42009</v>
      </c>
      <c r="S75" s="35">
        <f t="shared" si="33"/>
        <v>42010</v>
      </c>
    </row>
    <row r="76" spans="16:19">
      <c r="P76" s="33">
        <v>42005</v>
      </c>
      <c r="Q76" s="34" t="s">
        <v>51</v>
      </c>
      <c r="R76" s="35">
        <f t="shared" si="32"/>
        <v>42040</v>
      </c>
      <c r="S76" s="35">
        <f t="shared" si="33"/>
        <v>42041</v>
      </c>
    </row>
    <row r="77" spans="16:19">
      <c r="P77" s="33">
        <v>42036</v>
      </c>
      <c r="Q77" s="34" t="s">
        <v>51</v>
      </c>
      <c r="R77" s="35">
        <f t="shared" si="32"/>
        <v>42068</v>
      </c>
      <c r="S77" s="35">
        <f t="shared" si="33"/>
        <v>42069</v>
      </c>
    </row>
    <row r="78" spans="16:19">
      <c r="P78" s="33">
        <v>42064</v>
      </c>
      <c r="Q78" s="34" t="s">
        <v>51</v>
      </c>
      <c r="R78" s="35">
        <f>EOMONTH(P78,0)</f>
        <v>42094</v>
      </c>
      <c r="S78" s="35">
        <f>EOMONTH(P78,0)</f>
        <v>42094</v>
      </c>
    </row>
    <row r="84" spans="16:19">
      <c r="P84" s="33" t="s">
        <v>23</v>
      </c>
      <c r="Q84" s="34" t="s">
        <v>52</v>
      </c>
      <c r="R84" s="35">
        <v>41095</v>
      </c>
      <c r="S84" s="35">
        <v>41096</v>
      </c>
    </row>
    <row r="85" spans="16:19">
      <c r="P85" s="33" t="s">
        <v>25</v>
      </c>
      <c r="Q85" s="34" t="s">
        <v>52</v>
      </c>
      <c r="R85" s="35">
        <v>41187</v>
      </c>
      <c r="S85" s="35">
        <v>41188</v>
      </c>
    </row>
    <row r="86" spans="16:19">
      <c r="P86" s="33" t="s">
        <v>26</v>
      </c>
      <c r="Q86" s="34" t="s">
        <v>52</v>
      </c>
      <c r="R86" s="35">
        <v>41279</v>
      </c>
      <c r="S86" s="35">
        <v>41280</v>
      </c>
    </row>
    <row r="87" spans="16:19">
      <c r="P87" s="33" t="s">
        <v>27</v>
      </c>
      <c r="Q87" s="34" t="s">
        <v>52</v>
      </c>
      <c r="R87" s="35">
        <v>41364</v>
      </c>
      <c r="S87" s="35">
        <v>41364</v>
      </c>
    </row>
    <row r="345" spans="1:13" ht="30" hidden="1">
      <c r="A345" s="13" t="s">
        <v>19</v>
      </c>
      <c r="B345" s="9" t="s">
        <v>20</v>
      </c>
      <c r="C345" s="9" t="s">
        <v>21</v>
      </c>
      <c r="D345" s="9" t="s">
        <v>22</v>
      </c>
      <c r="E345" s="9" t="s">
        <v>61</v>
      </c>
      <c r="H345" s="12"/>
      <c r="I345" s="4"/>
      <c r="M345"/>
    </row>
    <row r="346" spans="1:13" hidden="1">
      <c r="A346" s="14">
        <v>39539</v>
      </c>
      <c r="B346" s="15">
        <v>12</v>
      </c>
      <c r="C346" s="16" t="s">
        <v>23</v>
      </c>
      <c r="D346" s="16" t="s">
        <v>24</v>
      </c>
      <c r="E346" s="16">
        <v>365</v>
      </c>
      <c r="G346" s="36"/>
      <c r="H346" s="37"/>
      <c r="I346" s="4"/>
      <c r="M346"/>
    </row>
    <row r="347" spans="1:13" hidden="1">
      <c r="A347" s="14">
        <v>39569</v>
      </c>
      <c r="B347" s="15">
        <v>12</v>
      </c>
      <c r="C347" s="16" t="s">
        <v>23</v>
      </c>
      <c r="D347" s="16" t="s">
        <v>24</v>
      </c>
      <c r="E347" s="16">
        <v>365</v>
      </c>
      <c r="G347" s="36"/>
      <c r="H347" s="37"/>
      <c r="I347" s="4"/>
      <c r="M347"/>
    </row>
    <row r="348" spans="1:13" hidden="1">
      <c r="A348" s="14">
        <v>39600</v>
      </c>
      <c r="B348" s="15">
        <v>12</v>
      </c>
      <c r="C348" s="16" t="s">
        <v>23</v>
      </c>
      <c r="D348" s="16" t="s">
        <v>24</v>
      </c>
      <c r="E348" s="16">
        <v>365</v>
      </c>
      <c r="G348" s="36"/>
      <c r="H348" s="37"/>
      <c r="I348" s="4"/>
      <c r="M348"/>
    </row>
    <row r="349" spans="1:13" hidden="1">
      <c r="A349" s="14">
        <v>39630</v>
      </c>
      <c r="B349" s="15">
        <v>12</v>
      </c>
      <c r="C349" s="16" t="s">
        <v>25</v>
      </c>
      <c r="D349" s="16" t="s">
        <v>24</v>
      </c>
      <c r="E349" s="16">
        <v>365</v>
      </c>
      <c r="G349" s="36"/>
      <c r="H349" s="37"/>
      <c r="I349" s="4"/>
      <c r="M349"/>
    </row>
    <row r="350" spans="1:13" hidden="1">
      <c r="A350" s="14">
        <v>39661</v>
      </c>
      <c r="B350" s="15">
        <v>12</v>
      </c>
      <c r="C350" s="16" t="s">
        <v>25</v>
      </c>
      <c r="D350" s="16" t="s">
        <v>24</v>
      </c>
      <c r="E350" s="16">
        <v>365</v>
      </c>
      <c r="G350" s="36"/>
      <c r="H350" s="37"/>
      <c r="I350" s="4"/>
      <c r="M350"/>
    </row>
    <row r="351" spans="1:13" hidden="1">
      <c r="A351" s="14">
        <v>39692</v>
      </c>
      <c r="B351" s="15">
        <v>12</v>
      </c>
      <c r="C351" s="16" t="s">
        <v>25</v>
      </c>
      <c r="D351" s="16" t="s">
        <v>24</v>
      </c>
      <c r="E351" s="16">
        <v>365</v>
      </c>
      <c r="G351" s="36"/>
      <c r="H351" s="37"/>
      <c r="I351" s="4"/>
      <c r="M351"/>
    </row>
    <row r="352" spans="1:13" hidden="1">
      <c r="A352" s="14">
        <v>39722</v>
      </c>
      <c r="B352" s="15">
        <v>12</v>
      </c>
      <c r="C352" s="16" t="s">
        <v>26</v>
      </c>
      <c r="D352" s="16" t="s">
        <v>24</v>
      </c>
      <c r="E352" s="16">
        <v>365</v>
      </c>
      <c r="G352" s="36"/>
      <c r="H352" s="37"/>
      <c r="I352" s="4"/>
      <c r="M352"/>
    </row>
    <row r="353" spans="1:13" hidden="1">
      <c r="A353" s="14">
        <v>39753</v>
      </c>
      <c r="B353" s="15">
        <v>12</v>
      </c>
      <c r="C353" s="16" t="s">
        <v>26</v>
      </c>
      <c r="D353" s="16" t="s">
        <v>24</v>
      </c>
      <c r="E353" s="16">
        <v>365</v>
      </c>
      <c r="G353" s="36"/>
      <c r="H353" s="37"/>
      <c r="I353" s="4"/>
      <c r="M353"/>
    </row>
    <row r="354" spans="1:13" hidden="1">
      <c r="A354" s="14">
        <v>39783</v>
      </c>
      <c r="B354" s="15">
        <v>12</v>
      </c>
      <c r="C354" s="16" t="s">
        <v>26</v>
      </c>
      <c r="D354" s="16" t="s">
        <v>24</v>
      </c>
      <c r="E354" s="16">
        <v>365</v>
      </c>
      <c r="H354" s="12"/>
      <c r="I354" s="4"/>
      <c r="M354"/>
    </row>
    <row r="355" spans="1:13" hidden="1">
      <c r="A355" s="14">
        <v>39814</v>
      </c>
      <c r="B355" s="15">
        <v>12</v>
      </c>
      <c r="C355" s="16" t="s">
        <v>27</v>
      </c>
      <c r="D355" s="16" t="s">
        <v>24</v>
      </c>
      <c r="E355" s="16">
        <v>365</v>
      </c>
      <c r="H355" s="12"/>
      <c r="I355" s="4"/>
      <c r="M355"/>
    </row>
    <row r="356" spans="1:13" hidden="1">
      <c r="A356" s="14">
        <v>39845</v>
      </c>
      <c r="B356" s="15">
        <v>12</v>
      </c>
      <c r="C356" s="16" t="s">
        <v>27</v>
      </c>
      <c r="D356" s="16" t="s">
        <v>24</v>
      </c>
      <c r="E356" s="16">
        <v>365</v>
      </c>
      <c r="H356" s="12"/>
      <c r="I356" s="4"/>
      <c r="M356"/>
    </row>
    <row r="357" spans="1:13" hidden="1">
      <c r="A357" s="14">
        <v>39873</v>
      </c>
      <c r="B357" s="15">
        <v>10</v>
      </c>
      <c r="C357" s="16" t="s">
        <v>27</v>
      </c>
      <c r="D357" s="16" t="s">
        <v>24</v>
      </c>
      <c r="E357" s="16">
        <v>365</v>
      </c>
      <c r="H357" s="12"/>
      <c r="I357" s="4"/>
      <c r="M357"/>
    </row>
    <row r="358" spans="1:13" hidden="1">
      <c r="A358" s="14">
        <v>39904</v>
      </c>
      <c r="B358" s="15">
        <v>10</v>
      </c>
      <c r="C358" s="16" t="s">
        <v>23</v>
      </c>
      <c r="D358" s="16" t="s">
        <v>28</v>
      </c>
      <c r="E358" s="16">
        <v>365</v>
      </c>
      <c r="H358" s="12"/>
      <c r="I358" s="4"/>
      <c r="M358"/>
    </row>
    <row r="359" spans="1:13" hidden="1">
      <c r="A359" s="14">
        <v>39934</v>
      </c>
      <c r="B359" s="15">
        <v>10</v>
      </c>
      <c r="C359" s="16" t="s">
        <v>23</v>
      </c>
      <c r="D359" s="16" t="s">
        <v>28</v>
      </c>
      <c r="E359" s="16">
        <v>365</v>
      </c>
      <c r="H359" s="12"/>
      <c r="I359" s="4"/>
      <c r="M359"/>
    </row>
    <row r="360" spans="1:13" hidden="1">
      <c r="A360" s="14">
        <v>39965</v>
      </c>
      <c r="B360" s="15">
        <v>10</v>
      </c>
      <c r="C360" s="16" t="s">
        <v>23</v>
      </c>
      <c r="D360" s="16" t="s">
        <v>28</v>
      </c>
      <c r="E360" s="16">
        <v>365</v>
      </c>
      <c r="H360" s="12"/>
      <c r="I360" s="4"/>
      <c r="M360"/>
    </row>
    <row r="361" spans="1:13" hidden="1">
      <c r="A361" s="14">
        <v>39995</v>
      </c>
      <c r="B361" s="15">
        <v>10</v>
      </c>
      <c r="C361" s="16" t="s">
        <v>25</v>
      </c>
      <c r="D361" s="16" t="s">
        <v>28</v>
      </c>
      <c r="E361" s="16">
        <v>365</v>
      </c>
      <c r="H361" s="12"/>
      <c r="I361" s="4"/>
      <c r="M361"/>
    </row>
    <row r="362" spans="1:13" hidden="1">
      <c r="A362" s="14">
        <v>40026</v>
      </c>
      <c r="B362" s="15">
        <v>10</v>
      </c>
      <c r="C362" s="16" t="s">
        <v>25</v>
      </c>
      <c r="D362" s="16" t="s">
        <v>28</v>
      </c>
      <c r="E362" s="16">
        <v>365</v>
      </c>
      <c r="H362" s="12"/>
      <c r="I362" s="4"/>
      <c r="M362"/>
    </row>
    <row r="363" spans="1:13" hidden="1">
      <c r="A363" s="14">
        <v>40057</v>
      </c>
      <c r="B363" s="15">
        <v>10</v>
      </c>
      <c r="C363" s="16" t="s">
        <v>25</v>
      </c>
      <c r="D363" s="16" t="s">
        <v>28</v>
      </c>
      <c r="E363" s="16">
        <v>365</v>
      </c>
      <c r="H363" s="12"/>
      <c r="I363" s="4"/>
      <c r="M363"/>
    </row>
    <row r="364" spans="1:13" hidden="1">
      <c r="A364" s="14">
        <v>40087</v>
      </c>
      <c r="B364" s="15">
        <v>10</v>
      </c>
      <c r="C364" s="16" t="s">
        <v>26</v>
      </c>
      <c r="D364" s="16" t="s">
        <v>28</v>
      </c>
      <c r="E364" s="16">
        <v>365</v>
      </c>
      <c r="H364" s="12"/>
      <c r="I364" s="4"/>
      <c r="M364"/>
    </row>
    <row r="365" spans="1:13" hidden="1">
      <c r="A365" s="14">
        <v>40118</v>
      </c>
      <c r="B365" s="15">
        <v>10</v>
      </c>
      <c r="C365" s="16" t="s">
        <v>26</v>
      </c>
      <c r="D365" s="16" t="s">
        <v>28</v>
      </c>
      <c r="E365" s="16">
        <v>365</v>
      </c>
      <c r="H365" s="12"/>
      <c r="I365" s="4"/>
      <c r="M365"/>
    </row>
    <row r="366" spans="1:13" hidden="1">
      <c r="A366" s="14">
        <v>40148</v>
      </c>
      <c r="B366" s="15">
        <v>10</v>
      </c>
      <c r="C366" s="16" t="s">
        <v>26</v>
      </c>
      <c r="D366" s="16" t="s">
        <v>28</v>
      </c>
      <c r="E366" s="16">
        <v>365</v>
      </c>
      <c r="H366" s="12"/>
      <c r="I366" s="4"/>
      <c r="M366"/>
    </row>
    <row r="367" spans="1:13" hidden="1">
      <c r="A367" s="14">
        <v>40179</v>
      </c>
      <c r="B367" s="15">
        <v>10</v>
      </c>
      <c r="C367" s="16" t="s">
        <v>27</v>
      </c>
      <c r="D367" s="16" t="s">
        <v>28</v>
      </c>
      <c r="E367" s="16">
        <v>365</v>
      </c>
      <c r="H367" s="12"/>
      <c r="I367" s="4"/>
      <c r="M367"/>
    </row>
    <row r="368" spans="1:13" hidden="1">
      <c r="A368" s="14">
        <v>40210</v>
      </c>
      <c r="B368" s="15">
        <v>10</v>
      </c>
      <c r="C368" s="16" t="s">
        <v>27</v>
      </c>
      <c r="D368" s="16" t="s">
        <v>28</v>
      </c>
      <c r="E368" s="16">
        <v>365</v>
      </c>
      <c r="H368" s="12"/>
      <c r="I368" s="4"/>
      <c r="M368"/>
    </row>
    <row r="369" spans="1:13" hidden="1">
      <c r="A369" s="14">
        <v>40238</v>
      </c>
      <c r="B369" s="15">
        <v>10</v>
      </c>
      <c r="C369" s="16" t="s">
        <v>27</v>
      </c>
      <c r="D369" s="16" t="s">
        <v>28</v>
      </c>
      <c r="E369" s="16">
        <v>365</v>
      </c>
      <c r="H369" s="12"/>
      <c r="I369" s="4"/>
      <c r="M369"/>
    </row>
    <row r="370" spans="1:13" hidden="1">
      <c r="A370" s="14">
        <v>40269</v>
      </c>
      <c r="B370" s="15">
        <v>10</v>
      </c>
      <c r="C370" s="16" t="s">
        <v>23</v>
      </c>
      <c r="D370" s="16" t="s">
        <v>29</v>
      </c>
      <c r="E370" s="16">
        <v>365</v>
      </c>
      <c r="H370" s="12"/>
      <c r="I370" s="4"/>
      <c r="M370"/>
    </row>
    <row r="371" spans="1:13" hidden="1">
      <c r="A371" s="14">
        <v>40299</v>
      </c>
      <c r="B371" s="15">
        <v>10</v>
      </c>
      <c r="C371" s="16" t="s">
        <v>23</v>
      </c>
      <c r="D371" s="16" t="s">
        <v>29</v>
      </c>
      <c r="E371" s="16">
        <v>365</v>
      </c>
      <c r="H371" s="12"/>
      <c r="I371" s="4"/>
      <c r="M371"/>
    </row>
    <row r="372" spans="1:13" hidden="1">
      <c r="A372" s="14">
        <v>40330</v>
      </c>
      <c r="B372" s="15">
        <v>10</v>
      </c>
      <c r="C372" s="16" t="s">
        <v>23</v>
      </c>
      <c r="D372" s="16" t="s">
        <v>29</v>
      </c>
      <c r="E372" s="16">
        <v>365</v>
      </c>
      <c r="H372" s="12"/>
      <c r="I372" s="4"/>
      <c r="M372"/>
    </row>
    <row r="373" spans="1:13" hidden="1">
      <c r="A373" s="14">
        <v>40360</v>
      </c>
      <c r="B373" s="15">
        <v>10</v>
      </c>
      <c r="C373" s="16" t="s">
        <v>25</v>
      </c>
      <c r="D373" s="16" t="s">
        <v>29</v>
      </c>
      <c r="E373" s="16">
        <v>365</v>
      </c>
      <c r="H373" s="12"/>
      <c r="I373" s="4"/>
      <c r="M373"/>
    </row>
    <row r="374" spans="1:13" hidden="1">
      <c r="A374" s="14">
        <v>40391</v>
      </c>
      <c r="B374" s="15">
        <v>10</v>
      </c>
      <c r="C374" s="16" t="s">
        <v>25</v>
      </c>
      <c r="D374" s="16" t="s">
        <v>29</v>
      </c>
      <c r="E374" s="16">
        <v>365</v>
      </c>
      <c r="H374" s="12"/>
      <c r="I374" s="4"/>
      <c r="M374"/>
    </row>
    <row r="375" spans="1:13" hidden="1">
      <c r="A375" s="14">
        <v>40422</v>
      </c>
      <c r="B375" s="15">
        <v>10</v>
      </c>
      <c r="C375" s="16" t="s">
        <v>25</v>
      </c>
      <c r="D375" s="16" t="s">
        <v>29</v>
      </c>
      <c r="E375" s="16">
        <v>365</v>
      </c>
      <c r="H375" s="12"/>
      <c r="I375" s="4"/>
      <c r="M375"/>
    </row>
    <row r="376" spans="1:13" hidden="1">
      <c r="A376" s="14">
        <v>40452</v>
      </c>
      <c r="B376" s="15">
        <v>10</v>
      </c>
      <c r="C376" s="16" t="s">
        <v>26</v>
      </c>
      <c r="D376" s="16" t="s">
        <v>29</v>
      </c>
      <c r="E376" s="16">
        <v>365</v>
      </c>
      <c r="H376" s="12"/>
      <c r="I376" s="4"/>
      <c r="M376"/>
    </row>
    <row r="377" spans="1:13" hidden="1">
      <c r="A377" s="14">
        <v>40483</v>
      </c>
      <c r="B377" s="15">
        <v>10</v>
      </c>
      <c r="C377" s="16" t="s">
        <v>26</v>
      </c>
      <c r="D377" s="16" t="s">
        <v>29</v>
      </c>
      <c r="E377" s="16">
        <v>365</v>
      </c>
      <c r="H377" s="12"/>
      <c r="I377" s="4"/>
      <c r="M377"/>
    </row>
    <row r="378" spans="1:13" hidden="1">
      <c r="A378" s="14">
        <v>40513</v>
      </c>
      <c r="B378" s="15">
        <v>10</v>
      </c>
      <c r="C378" s="16" t="s">
        <v>26</v>
      </c>
      <c r="D378" s="16" t="s">
        <v>29</v>
      </c>
      <c r="E378" s="16">
        <v>365</v>
      </c>
      <c r="H378" s="12"/>
      <c r="I378" s="4"/>
      <c r="M378"/>
    </row>
    <row r="379" spans="1:13" hidden="1">
      <c r="A379" s="14">
        <v>40544</v>
      </c>
      <c r="B379" s="15">
        <v>10</v>
      </c>
      <c r="C379" s="16" t="s">
        <v>27</v>
      </c>
      <c r="D379" s="16" t="s">
        <v>29</v>
      </c>
      <c r="E379" s="16">
        <v>365</v>
      </c>
      <c r="H379" s="12"/>
      <c r="I379" s="4"/>
      <c r="M379"/>
    </row>
    <row r="380" spans="1:13" hidden="1">
      <c r="A380" s="14">
        <v>40575</v>
      </c>
      <c r="B380" s="15">
        <v>10</v>
      </c>
      <c r="C380" s="16" t="s">
        <v>27</v>
      </c>
      <c r="D380" s="16" t="s">
        <v>29</v>
      </c>
      <c r="E380" s="16">
        <v>365</v>
      </c>
      <c r="H380" s="12"/>
      <c r="I380" s="4"/>
      <c r="M380"/>
    </row>
    <row r="381" spans="1:13" hidden="1">
      <c r="A381" s="14">
        <v>40603</v>
      </c>
      <c r="B381" s="15">
        <v>10</v>
      </c>
      <c r="C381" s="16" t="s">
        <v>27</v>
      </c>
      <c r="D381" s="16" t="s">
        <v>29</v>
      </c>
      <c r="E381" s="16">
        <v>365</v>
      </c>
      <c r="H381" s="12"/>
      <c r="I381" s="4"/>
      <c r="M381"/>
    </row>
    <row r="382" spans="1:13" hidden="1">
      <c r="A382" s="14">
        <v>40634</v>
      </c>
      <c r="B382" s="15">
        <v>10</v>
      </c>
      <c r="C382" s="16" t="s">
        <v>23</v>
      </c>
      <c r="D382" s="16" t="s">
        <v>30</v>
      </c>
      <c r="E382" s="16">
        <v>366</v>
      </c>
      <c r="H382" s="12"/>
      <c r="I382" s="4"/>
      <c r="M382"/>
    </row>
    <row r="383" spans="1:13" hidden="1">
      <c r="A383" s="14">
        <v>40664</v>
      </c>
      <c r="B383" s="15">
        <v>10</v>
      </c>
      <c r="C383" s="16" t="s">
        <v>23</v>
      </c>
      <c r="D383" s="16" t="s">
        <v>30</v>
      </c>
      <c r="E383" s="16">
        <v>366</v>
      </c>
      <c r="H383" s="12"/>
      <c r="I383" s="4"/>
      <c r="M383"/>
    </row>
    <row r="384" spans="1:13" hidden="1">
      <c r="A384" s="14">
        <v>40695</v>
      </c>
      <c r="B384" s="15">
        <v>10</v>
      </c>
      <c r="C384" s="16" t="s">
        <v>23</v>
      </c>
      <c r="D384" s="16" t="s">
        <v>30</v>
      </c>
      <c r="E384" s="16">
        <v>366</v>
      </c>
      <c r="H384" s="12"/>
      <c r="I384" s="4"/>
      <c r="M384"/>
    </row>
    <row r="385" spans="1:13" hidden="1">
      <c r="A385" s="14">
        <v>40725</v>
      </c>
      <c r="B385" s="15">
        <v>10</v>
      </c>
      <c r="C385" s="16" t="s">
        <v>25</v>
      </c>
      <c r="D385" s="16" t="s">
        <v>30</v>
      </c>
      <c r="E385" s="16">
        <v>366</v>
      </c>
      <c r="H385" s="12"/>
      <c r="I385" s="4"/>
      <c r="M385"/>
    </row>
    <row r="386" spans="1:13" hidden="1">
      <c r="A386" s="14">
        <v>40756</v>
      </c>
      <c r="B386" s="15">
        <v>10</v>
      </c>
      <c r="C386" s="16" t="s">
        <v>25</v>
      </c>
      <c r="D386" s="16" t="s">
        <v>30</v>
      </c>
      <c r="E386" s="16">
        <v>366</v>
      </c>
      <c r="H386" s="12"/>
      <c r="I386" s="4"/>
      <c r="M386"/>
    </row>
    <row r="387" spans="1:13" hidden="1">
      <c r="A387" s="14">
        <v>40787</v>
      </c>
      <c r="B387" s="15">
        <v>10</v>
      </c>
      <c r="C387" s="16" t="s">
        <v>25</v>
      </c>
      <c r="D387" s="16" t="s">
        <v>30</v>
      </c>
      <c r="E387" s="16">
        <v>366</v>
      </c>
      <c r="H387" s="12"/>
      <c r="I387" s="4"/>
      <c r="M387"/>
    </row>
    <row r="388" spans="1:13" hidden="1">
      <c r="A388" s="14">
        <v>40817</v>
      </c>
      <c r="B388" s="15">
        <v>10</v>
      </c>
      <c r="C388" s="16" t="s">
        <v>26</v>
      </c>
      <c r="D388" s="16" t="s">
        <v>30</v>
      </c>
      <c r="E388" s="16">
        <v>366</v>
      </c>
      <c r="H388" s="12"/>
      <c r="I388" s="4"/>
      <c r="M388"/>
    </row>
    <row r="389" spans="1:13" hidden="1">
      <c r="A389" s="14">
        <v>40848</v>
      </c>
      <c r="B389" s="15">
        <v>10</v>
      </c>
      <c r="C389" s="16" t="s">
        <v>26</v>
      </c>
      <c r="D389" s="16" t="s">
        <v>30</v>
      </c>
      <c r="E389" s="16">
        <v>366</v>
      </c>
      <c r="H389" s="12"/>
      <c r="I389" s="4"/>
      <c r="M389"/>
    </row>
    <row r="390" spans="1:13" hidden="1">
      <c r="A390" s="14">
        <v>40878</v>
      </c>
      <c r="B390" s="15">
        <v>10</v>
      </c>
      <c r="C390" s="16" t="s">
        <v>26</v>
      </c>
      <c r="D390" s="16" t="s">
        <v>30</v>
      </c>
      <c r="E390" s="16">
        <v>366</v>
      </c>
      <c r="H390" s="12"/>
      <c r="I390" s="4"/>
      <c r="M390"/>
    </row>
    <row r="391" spans="1:13" hidden="1">
      <c r="A391" s="14">
        <v>40909</v>
      </c>
      <c r="B391" s="15">
        <v>10</v>
      </c>
      <c r="C391" s="16" t="s">
        <v>27</v>
      </c>
      <c r="D391" s="16" t="s">
        <v>30</v>
      </c>
      <c r="E391" s="16">
        <v>366</v>
      </c>
      <c r="H391" s="12"/>
      <c r="I391" s="4"/>
      <c r="M391"/>
    </row>
    <row r="392" spans="1:13" hidden="1">
      <c r="A392" s="14">
        <v>40940</v>
      </c>
      <c r="B392" s="15">
        <v>10</v>
      </c>
      <c r="C392" s="16" t="s">
        <v>27</v>
      </c>
      <c r="D392" s="16" t="s">
        <v>30</v>
      </c>
      <c r="E392" s="16">
        <v>366</v>
      </c>
      <c r="H392" s="12"/>
      <c r="I392" s="4"/>
      <c r="M392"/>
    </row>
    <row r="393" spans="1:13" hidden="1">
      <c r="A393" s="14">
        <v>40969</v>
      </c>
      <c r="B393" s="15">
        <v>10</v>
      </c>
      <c r="C393" s="16" t="s">
        <v>27</v>
      </c>
      <c r="D393" s="16" t="s">
        <v>30</v>
      </c>
      <c r="E393" s="16">
        <v>366</v>
      </c>
      <c r="H393" s="12"/>
      <c r="I393" s="4"/>
      <c r="M393"/>
    </row>
    <row r="394" spans="1:13" hidden="1">
      <c r="A394" s="14">
        <v>41000</v>
      </c>
      <c r="B394" s="15">
        <v>12</v>
      </c>
      <c r="C394" s="16" t="s">
        <v>23</v>
      </c>
      <c r="D394" s="16" t="s">
        <v>31</v>
      </c>
      <c r="E394" s="16">
        <v>365</v>
      </c>
      <c r="H394" s="12"/>
      <c r="I394" s="4"/>
      <c r="M394"/>
    </row>
    <row r="395" spans="1:13" hidden="1">
      <c r="A395" s="14">
        <v>41030</v>
      </c>
      <c r="B395" s="15">
        <v>12</v>
      </c>
      <c r="C395" s="16" t="s">
        <v>23</v>
      </c>
      <c r="D395" s="16" t="s">
        <v>31</v>
      </c>
      <c r="E395" s="16">
        <v>365</v>
      </c>
      <c r="H395" s="12"/>
      <c r="I395" s="4"/>
      <c r="M395"/>
    </row>
    <row r="396" spans="1:13" hidden="1">
      <c r="A396" s="14">
        <v>41061</v>
      </c>
      <c r="B396" s="15">
        <v>12</v>
      </c>
      <c r="C396" s="16" t="s">
        <v>23</v>
      </c>
      <c r="D396" s="16" t="s">
        <v>31</v>
      </c>
      <c r="E396" s="16">
        <v>365</v>
      </c>
      <c r="H396" s="12"/>
      <c r="I396" s="4"/>
      <c r="M396"/>
    </row>
    <row r="397" spans="1:13" hidden="1">
      <c r="A397" s="14">
        <v>41091</v>
      </c>
      <c r="B397" s="15">
        <v>12</v>
      </c>
      <c r="C397" s="16" t="s">
        <v>25</v>
      </c>
      <c r="D397" s="16" t="s">
        <v>31</v>
      </c>
      <c r="E397" s="16">
        <v>365</v>
      </c>
      <c r="H397" s="12"/>
      <c r="I397" s="4"/>
      <c r="M397"/>
    </row>
    <row r="398" spans="1:13" hidden="1">
      <c r="A398" s="14">
        <v>41122</v>
      </c>
      <c r="B398" s="15">
        <v>12</v>
      </c>
      <c r="C398" s="16" t="s">
        <v>25</v>
      </c>
      <c r="D398" s="16" t="s">
        <v>31</v>
      </c>
      <c r="E398" s="16">
        <v>365</v>
      </c>
      <c r="H398" s="12"/>
      <c r="I398" s="4"/>
      <c r="M398"/>
    </row>
    <row r="399" spans="1:13" hidden="1">
      <c r="A399" s="14">
        <v>41153</v>
      </c>
      <c r="B399" s="15">
        <v>12</v>
      </c>
      <c r="C399" s="16" t="s">
        <v>25</v>
      </c>
      <c r="D399" s="16" t="s">
        <v>31</v>
      </c>
      <c r="E399" s="16">
        <v>365</v>
      </c>
      <c r="H399" s="12"/>
      <c r="I399" s="4"/>
      <c r="M399"/>
    </row>
    <row r="400" spans="1:13" hidden="1">
      <c r="A400" s="14">
        <v>41183</v>
      </c>
      <c r="B400" s="15">
        <v>12</v>
      </c>
      <c r="C400" s="16" t="s">
        <v>26</v>
      </c>
      <c r="D400" s="16" t="s">
        <v>31</v>
      </c>
      <c r="E400" s="16">
        <v>365</v>
      </c>
      <c r="H400" s="12"/>
      <c r="I400" s="4"/>
      <c r="M400"/>
    </row>
    <row r="401" spans="1:13" hidden="1">
      <c r="A401" s="14">
        <v>41214</v>
      </c>
      <c r="B401" s="15">
        <v>12</v>
      </c>
      <c r="C401" s="16" t="s">
        <v>26</v>
      </c>
      <c r="D401" s="16" t="s">
        <v>31</v>
      </c>
      <c r="E401" s="16">
        <v>365</v>
      </c>
      <c r="H401" s="12"/>
      <c r="I401" s="4"/>
      <c r="M401"/>
    </row>
    <row r="402" spans="1:13" hidden="1">
      <c r="A402" s="14">
        <v>41244</v>
      </c>
      <c r="B402" s="15">
        <v>12</v>
      </c>
      <c r="C402" s="16" t="s">
        <v>26</v>
      </c>
      <c r="D402" s="16" t="s">
        <v>31</v>
      </c>
      <c r="E402" s="16">
        <v>365</v>
      </c>
      <c r="H402" s="12"/>
      <c r="I402" s="4"/>
      <c r="M402"/>
    </row>
    <row r="403" spans="1:13" hidden="1">
      <c r="A403" s="14">
        <v>41275</v>
      </c>
      <c r="B403" s="15">
        <v>12</v>
      </c>
      <c r="C403" s="16" t="s">
        <v>27</v>
      </c>
      <c r="D403" s="16" t="s">
        <v>31</v>
      </c>
      <c r="E403" s="16">
        <v>365</v>
      </c>
      <c r="H403" s="12"/>
      <c r="I403" s="4"/>
      <c r="M403"/>
    </row>
    <row r="404" spans="1:13" hidden="1">
      <c r="A404" s="14">
        <v>41306</v>
      </c>
      <c r="B404" s="15">
        <v>12</v>
      </c>
      <c r="C404" s="16" t="s">
        <v>27</v>
      </c>
      <c r="D404" s="16" t="s">
        <v>31</v>
      </c>
      <c r="E404" s="16">
        <v>365</v>
      </c>
      <c r="H404" s="12"/>
      <c r="I404" s="4"/>
      <c r="M404"/>
    </row>
    <row r="405" spans="1:13" hidden="1">
      <c r="A405" s="14">
        <v>41334</v>
      </c>
      <c r="B405" s="15">
        <v>12</v>
      </c>
      <c r="C405" s="16" t="s">
        <v>27</v>
      </c>
      <c r="D405" s="16" t="s">
        <v>31</v>
      </c>
      <c r="E405" s="16">
        <v>365</v>
      </c>
      <c r="H405" s="12"/>
      <c r="I405" s="4"/>
      <c r="M405"/>
    </row>
    <row r="406" spans="1:13" hidden="1">
      <c r="A406" s="14">
        <v>41365</v>
      </c>
      <c r="B406" s="15">
        <v>12</v>
      </c>
      <c r="C406" s="16" t="s">
        <v>23</v>
      </c>
      <c r="D406" s="16" t="s">
        <v>32</v>
      </c>
      <c r="E406" s="16">
        <v>365</v>
      </c>
      <c r="H406" s="12"/>
      <c r="I406" s="4"/>
      <c r="M406"/>
    </row>
    <row r="407" spans="1:13" hidden="1">
      <c r="A407" s="14">
        <v>41395</v>
      </c>
      <c r="B407" s="15">
        <v>12</v>
      </c>
      <c r="C407" s="16" t="s">
        <v>23</v>
      </c>
      <c r="D407" s="16" t="s">
        <v>32</v>
      </c>
      <c r="E407" s="16">
        <v>365</v>
      </c>
      <c r="H407" s="12"/>
      <c r="I407" s="4"/>
      <c r="M407"/>
    </row>
    <row r="408" spans="1:13" hidden="1">
      <c r="A408" s="14">
        <v>41426</v>
      </c>
      <c r="B408" s="15">
        <v>12</v>
      </c>
      <c r="C408" s="16" t="s">
        <v>23</v>
      </c>
      <c r="D408" s="16" t="s">
        <v>32</v>
      </c>
      <c r="E408" s="16">
        <v>365</v>
      </c>
      <c r="H408" s="12"/>
      <c r="I408" s="4"/>
      <c r="M408"/>
    </row>
    <row r="409" spans="1:13" hidden="1">
      <c r="A409" s="14">
        <v>41456</v>
      </c>
      <c r="B409" s="15">
        <v>12</v>
      </c>
      <c r="C409" s="16" t="s">
        <v>25</v>
      </c>
      <c r="D409" s="16" t="s">
        <v>32</v>
      </c>
      <c r="E409" s="16">
        <v>365</v>
      </c>
      <c r="H409" s="12"/>
      <c r="I409" s="4"/>
      <c r="M409"/>
    </row>
    <row r="410" spans="1:13" hidden="1">
      <c r="A410" s="14">
        <v>41487</v>
      </c>
      <c r="B410" s="15">
        <v>12</v>
      </c>
      <c r="C410" s="16" t="s">
        <v>25</v>
      </c>
      <c r="D410" s="16" t="s">
        <v>32</v>
      </c>
      <c r="E410" s="16">
        <v>365</v>
      </c>
      <c r="H410" s="12"/>
      <c r="I410" s="4"/>
      <c r="M410"/>
    </row>
    <row r="411" spans="1:13" hidden="1">
      <c r="A411" s="14">
        <v>41518</v>
      </c>
      <c r="B411" s="15">
        <v>12</v>
      </c>
      <c r="C411" s="16" t="s">
        <v>25</v>
      </c>
      <c r="D411" s="16" t="s">
        <v>32</v>
      </c>
      <c r="E411" s="16">
        <v>365</v>
      </c>
      <c r="H411" s="12"/>
      <c r="I411" s="4"/>
      <c r="M411"/>
    </row>
    <row r="412" spans="1:13" hidden="1">
      <c r="A412" s="14">
        <v>41548</v>
      </c>
      <c r="B412" s="15">
        <v>12</v>
      </c>
      <c r="C412" s="16" t="s">
        <v>26</v>
      </c>
      <c r="D412" s="16" t="s">
        <v>32</v>
      </c>
      <c r="E412" s="16">
        <v>365</v>
      </c>
      <c r="H412" s="12"/>
      <c r="I412" s="4"/>
      <c r="M412"/>
    </row>
    <row r="413" spans="1:13" hidden="1">
      <c r="A413" s="14">
        <v>41579</v>
      </c>
      <c r="B413" s="15">
        <v>12</v>
      </c>
      <c r="C413" s="16" t="s">
        <v>26</v>
      </c>
      <c r="D413" s="16" t="s">
        <v>32</v>
      </c>
      <c r="E413" s="16">
        <v>365</v>
      </c>
      <c r="H413" s="12"/>
      <c r="I413" s="4"/>
      <c r="M413"/>
    </row>
    <row r="414" spans="1:13" hidden="1">
      <c r="A414" s="14">
        <v>41609</v>
      </c>
      <c r="B414" s="15">
        <v>12</v>
      </c>
      <c r="C414" s="16" t="s">
        <v>26</v>
      </c>
      <c r="D414" s="16" t="s">
        <v>32</v>
      </c>
      <c r="E414" s="16">
        <v>365</v>
      </c>
      <c r="H414" s="12"/>
      <c r="I414" s="4"/>
      <c r="M414"/>
    </row>
    <row r="415" spans="1:13" hidden="1">
      <c r="A415" s="14">
        <v>41640</v>
      </c>
      <c r="B415" s="15">
        <v>12</v>
      </c>
      <c r="C415" s="16" t="s">
        <v>27</v>
      </c>
      <c r="D415" s="16" t="s">
        <v>32</v>
      </c>
      <c r="E415" s="16">
        <v>365</v>
      </c>
      <c r="H415" s="12"/>
      <c r="I415" s="4"/>
      <c r="M415"/>
    </row>
    <row r="416" spans="1:13" hidden="1">
      <c r="A416" s="14">
        <v>41671</v>
      </c>
      <c r="B416" s="15">
        <v>12</v>
      </c>
      <c r="C416" s="16" t="s">
        <v>27</v>
      </c>
      <c r="D416" s="16" t="s">
        <v>32</v>
      </c>
      <c r="E416" s="16">
        <v>365</v>
      </c>
      <c r="H416" s="12"/>
      <c r="I416" s="4"/>
      <c r="M416"/>
    </row>
    <row r="417" spans="1:13" hidden="1">
      <c r="A417" s="14">
        <v>41699</v>
      </c>
      <c r="B417" s="15">
        <v>12</v>
      </c>
      <c r="C417" s="16" t="s">
        <v>27</v>
      </c>
      <c r="D417" s="16" t="s">
        <v>32</v>
      </c>
      <c r="E417" s="16">
        <v>365</v>
      </c>
      <c r="H417" s="12"/>
      <c r="I417" s="4"/>
      <c r="M417"/>
    </row>
  </sheetData>
  <sheetProtection password="C5C1" sheet="1" scenarios="1" formatCells="0" formatColumns="0" formatRows="0" insertColumns="0" insertRows="0" deleteColumns="0" deleteRows="0"/>
  <mergeCells count="21">
    <mergeCell ref="A41:M41"/>
    <mergeCell ref="A42:M42"/>
    <mergeCell ref="R41:S41"/>
    <mergeCell ref="P41:P42"/>
    <mergeCell ref="Q41:Q42"/>
    <mergeCell ref="B12:D12"/>
    <mergeCell ref="E12:E13"/>
    <mergeCell ref="F12:H12"/>
    <mergeCell ref="I12:M12"/>
    <mergeCell ref="A1:E1"/>
    <mergeCell ref="K1:M1"/>
    <mergeCell ref="A2:E2"/>
    <mergeCell ref="A4:M4"/>
    <mergeCell ref="B5:D5"/>
    <mergeCell ref="E5:E6"/>
    <mergeCell ref="F5:H5"/>
    <mergeCell ref="I5:M5"/>
    <mergeCell ref="F1:G1"/>
    <mergeCell ref="F2:G2"/>
    <mergeCell ref="I1:J1"/>
    <mergeCell ref="I2:J2"/>
  </mergeCells>
  <dataValidations count="3">
    <dataValidation type="whole" allowBlank="1" showInputMessage="1" showErrorMessage="1" sqref="F8:F9 F15:F16">
      <formula1>0</formula1>
      <formula2>100</formula2>
    </dataValidation>
    <dataValidation type="whole" allowBlank="1" showInputMessage="1" showErrorMessage="1" errorTitle="Abatement (%)" error="Abatement (%) Amount should be between 0 to 100" sqref="F7 F14">
      <formula1>0</formula1>
      <formula2>100</formula2>
    </dataValidation>
    <dataValidation type="list" allowBlank="1" showInputMessage="1" showErrorMessage="1" sqref="A7:A9 A14:A16">
      <formula1>$A$346:$A$417</formula1>
    </dataValidation>
  </dataValidations>
  <pageMargins left="1" right="0.5" top="0.5" bottom="0.4" header="0.3" footer="0.3"/>
  <pageSetup paperSize="9" scale="87" orientation="landscape" r:id="rId1"/>
</worksheet>
</file>

<file path=xl/worksheets/sheet2.xml><?xml version="1.0" encoding="utf-8"?>
<worksheet xmlns="http://schemas.openxmlformats.org/spreadsheetml/2006/main" xmlns:r="http://schemas.openxmlformats.org/officeDocument/2006/relationships">
  <sheetPr>
    <pageSetUpPr fitToPage="1"/>
  </sheetPr>
  <dimension ref="A1:AN417"/>
  <sheetViews>
    <sheetView view="pageBreakPreview" zoomScale="85" zoomScaleSheetLayoutView="85" workbookViewId="0">
      <selection activeCell="A2" sqref="A2:E2"/>
    </sheetView>
  </sheetViews>
  <sheetFormatPr defaultRowHeight="15"/>
  <cols>
    <col min="1" max="1" width="14.7109375" style="4" customWidth="1"/>
    <col min="2" max="2" width="11.140625" style="4" customWidth="1"/>
    <col min="3" max="3" width="10.28515625" style="4" customWidth="1"/>
    <col min="4" max="4" width="10.42578125" style="4" customWidth="1"/>
    <col min="5" max="5" width="10.7109375" style="4" customWidth="1"/>
    <col min="6" max="6" width="6" style="4" customWidth="1"/>
    <col min="7" max="8" width="10.7109375" style="4" customWidth="1"/>
    <col min="9" max="9" width="6" style="12" customWidth="1"/>
    <col min="10" max="10" width="11.42578125" style="4" customWidth="1"/>
    <col min="11" max="11" width="10.85546875" style="4" bestFit="1" customWidth="1"/>
    <col min="12" max="12" width="8.7109375" style="4" bestFit="1" customWidth="1"/>
    <col min="13" max="13" width="11.140625" style="4" customWidth="1"/>
    <col min="15" max="15" width="16.42578125" customWidth="1"/>
    <col min="16" max="16" width="42.7109375" bestFit="1" customWidth="1"/>
    <col min="17" max="18" width="14.85546875" customWidth="1"/>
  </cols>
  <sheetData>
    <row r="1" spans="1:40" ht="18.75">
      <c r="A1" s="80" t="str">
        <f>'Incl. ST'!A1:E1</f>
        <v>MAG and Associates</v>
      </c>
      <c r="B1" s="80"/>
      <c r="C1" s="80"/>
      <c r="D1" s="80"/>
      <c r="E1" s="80"/>
      <c r="F1" s="86">
        <f>A7</f>
        <v>41183</v>
      </c>
      <c r="G1" s="87"/>
      <c r="H1" s="41" t="s">
        <v>13</v>
      </c>
      <c r="I1" s="90">
        <f>EOMONTH(A16,0)</f>
        <v>41364</v>
      </c>
      <c r="J1" s="91"/>
      <c r="K1" s="81" t="str">
        <f>CONCATENATE("FY"," ",A5)</f>
        <v>FY 2012-13</v>
      </c>
      <c r="L1" s="82"/>
      <c r="M1" s="83"/>
    </row>
    <row r="2" spans="1:40" ht="18.75">
      <c r="A2" s="84" t="s">
        <v>47</v>
      </c>
      <c r="B2" s="84"/>
      <c r="C2" s="84"/>
      <c r="D2" s="84"/>
      <c r="E2" s="84"/>
      <c r="F2" s="88" t="str">
        <f>A6</f>
        <v>Quarter-3</v>
      </c>
      <c r="G2" s="89"/>
      <c r="H2" s="41" t="s">
        <v>14</v>
      </c>
      <c r="I2" s="92" t="str">
        <f>A13</f>
        <v>Quarter-4</v>
      </c>
      <c r="J2" s="93"/>
      <c r="K2" s="39"/>
      <c r="L2" s="39"/>
      <c r="M2" s="40"/>
    </row>
    <row r="3" spans="1:40" ht="18.75">
      <c r="A3" s="53"/>
      <c r="B3" s="53"/>
      <c r="C3" s="53"/>
      <c r="D3" s="53"/>
      <c r="E3" s="53"/>
      <c r="F3" s="53"/>
      <c r="G3" s="53"/>
      <c r="H3" s="53"/>
      <c r="I3" s="53"/>
      <c r="J3" s="53"/>
      <c r="K3" s="53"/>
      <c r="L3" s="53"/>
      <c r="M3" s="53"/>
    </row>
    <row r="4" spans="1:40" ht="15.75">
      <c r="A4" s="85" t="s">
        <v>71</v>
      </c>
      <c r="B4" s="85"/>
      <c r="C4" s="85"/>
      <c r="D4" s="85"/>
      <c r="E4" s="85"/>
      <c r="F4" s="85"/>
      <c r="G4" s="85"/>
      <c r="H4" s="85"/>
      <c r="I4" s="85"/>
      <c r="J4" s="85"/>
      <c r="K4" s="85"/>
      <c r="L4" s="85"/>
      <c r="M4" s="85"/>
    </row>
    <row r="5" spans="1:40" ht="15" customHeight="1">
      <c r="A5" s="19" t="str">
        <f>VLOOKUP(A7,$A$346:$D$417,4)</f>
        <v>2012-13</v>
      </c>
      <c r="B5" s="71" t="s">
        <v>69</v>
      </c>
      <c r="C5" s="71"/>
      <c r="D5" s="71"/>
      <c r="E5" s="72" t="s">
        <v>15</v>
      </c>
      <c r="F5" s="74" t="s">
        <v>12</v>
      </c>
      <c r="G5" s="75"/>
      <c r="H5" s="76"/>
      <c r="I5" s="77" t="s">
        <v>1</v>
      </c>
      <c r="J5" s="78"/>
      <c r="K5" s="78"/>
      <c r="L5" s="78"/>
      <c r="M5" s="79"/>
    </row>
    <row r="6" spans="1:40" ht="45">
      <c r="A6" s="20" t="str">
        <f>VLOOKUP(A7,$A$346:$C$417,3)</f>
        <v>Quarter-3</v>
      </c>
      <c r="B6" s="54" t="s">
        <v>0</v>
      </c>
      <c r="C6" s="54" t="s">
        <v>35</v>
      </c>
      <c r="D6" s="54" t="s">
        <v>2</v>
      </c>
      <c r="E6" s="73"/>
      <c r="F6" s="55" t="s">
        <v>11</v>
      </c>
      <c r="G6" s="55" t="s">
        <v>16</v>
      </c>
      <c r="H6" s="55" t="s">
        <v>10</v>
      </c>
      <c r="I6" s="55" t="s">
        <v>11</v>
      </c>
      <c r="J6" s="55" t="s">
        <v>34</v>
      </c>
      <c r="K6" s="55" t="s">
        <v>9</v>
      </c>
      <c r="L6" s="55" t="s">
        <v>8</v>
      </c>
      <c r="M6" s="55" t="s">
        <v>7</v>
      </c>
    </row>
    <row r="7" spans="1:40">
      <c r="A7" s="43">
        <v>41183</v>
      </c>
      <c r="B7" s="56">
        <v>100000</v>
      </c>
      <c r="C7" s="56">
        <v>0</v>
      </c>
      <c r="D7" s="56">
        <f>B7-C7</f>
        <v>100000</v>
      </c>
      <c r="E7" s="18">
        <f>D7</f>
        <v>100000</v>
      </c>
      <c r="F7" s="57">
        <v>75</v>
      </c>
      <c r="G7" s="56">
        <f>ROUND(E7*F7%,0)</f>
        <v>75000</v>
      </c>
      <c r="H7" s="56">
        <f>ROUND(E7-G7,0)</f>
        <v>25000</v>
      </c>
      <c r="I7" s="17">
        <f>VLOOKUP(A7,$A$346:$B$417,2)</f>
        <v>12</v>
      </c>
      <c r="J7" s="56">
        <f>ROUND(H7*I7%,0)</f>
        <v>3000</v>
      </c>
      <c r="K7" s="58">
        <f>ROUND(J7*2%,0)</f>
        <v>60</v>
      </c>
      <c r="L7" s="58">
        <f>ROUND(J7*1%,0)</f>
        <v>30</v>
      </c>
      <c r="M7" s="58">
        <f>ROUND(SUM(J7:L7),0)</f>
        <v>3090</v>
      </c>
      <c r="N7" s="10"/>
    </row>
    <row r="8" spans="1:40" s="11" customFormat="1">
      <c r="A8" s="43">
        <f>EOMONTH(A7,0)+1</f>
        <v>41214</v>
      </c>
      <c r="B8" s="56">
        <v>0</v>
      </c>
      <c r="C8" s="56">
        <v>0</v>
      </c>
      <c r="D8" s="56">
        <f>B8-C8</f>
        <v>0</v>
      </c>
      <c r="E8" s="18">
        <f>D8</f>
        <v>0</v>
      </c>
      <c r="F8" s="57">
        <v>75</v>
      </c>
      <c r="G8" s="56">
        <f>ROUND(E8*F8%,0)</f>
        <v>0</v>
      </c>
      <c r="H8" s="56">
        <f t="shared" ref="H8:H9" si="0">ROUND(E8-G8,0)</f>
        <v>0</v>
      </c>
      <c r="I8" s="17">
        <f>VLOOKUP(A8,$A$346:$B$417,2)</f>
        <v>12</v>
      </c>
      <c r="J8" s="56">
        <f t="shared" ref="J8:J9" si="1">ROUND(H8*I8%,0)</f>
        <v>0</v>
      </c>
      <c r="K8" s="58">
        <f t="shared" ref="K8:K9" si="2">ROUND(J8*2%,0)</f>
        <v>0</v>
      </c>
      <c r="L8" s="58">
        <f t="shared" ref="L8:L9" si="3">ROUND(J8*1%,0)</f>
        <v>0</v>
      </c>
      <c r="M8" s="58">
        <f t="shared" ref="M8:M9" si="4">ROUND(SUM(J8:L8),0)</f>
        <v>0</v>
      </c>
      <c r="S8"/>
      <c r="T8"/>
      <c r="U8"/>
      <c r="Z8"/>
      <c r="AA8"/>
      <c r="AB8"/>
      <c r="AC8"/>
      <c r="AD8"/>
      <c r="AE8"/>
      <c r="AF8"/>
      <c r="AG8"/>
      <c r="AH8"/>
      <c r="AI8"/>
      <c r="AJ8"/>
      <c r="AK8"/>
      <c r="AL8"/>
      <c r="AM8"/>
      <c r="AN8"/>
    </row>
    <row r="9" spans="1:40" s="11" customFormat="1">
      <c r="A9" s="43">
        <f>EOMONTH(A8,0)+1</f>
        <v>41244</v>
      </c>
      <c r="B9" s="59">
        <v>200000</v>
      </c>
      <c r="C9" s="59">
        <v>0</v>
      </c>
      <c r="D9" s="56">
        <f>B9-C9</f>
        <v>200000</v>
      </c>
      <c r="E9" s="18">
        <f>D9</f>
        <v>200000</v>
      </c>
      <c r="F9" s="57">
        <v>75</v>
      </c>
      <c r="G9" s="56">
        <f>ROUND(E9*F9%,0)</f>
        <v>150000</v>
      </c>
      <c r="H9" s="56">
        <f t="shared" si="0"/>
        <v>50000</v>
      </c>
      <c r="I9" s="17">
        <f>VLOOKUP(A9,$A$346:$B$417,2)</f>
        <v>12</v>
      </c>
      <c r="J9" s="56">
        <f t="shared" si="1"/>
        <v>6000</v>
      </c>
      <c r="K9" s="58">
        <f t="shared" si="2"/>
        <v>120</v>
      </c>
      <c r="L9" s="58">
        <f t="shared" si="3"/>
        <v>60</v>
      </c>
      <c r="M9" s="58">
        <f t="shared" si="4"/>
        <v>6180</v>
      </c>
      <c r="S9"/>
      <c r="T9"/>
      <c r="U9"/>
      <c r="Z9"/>
      <c r="AA9"/>
      <c r="AB9"/>
      <c r="AC9"/>
      <c r="AD9"/>
      <c r="AE9"/>
      <c r="AF9"/>
      <c r="AG9"/>
      <c r="AH9"/>
      <c r="AI9"/>
      <c r="AJ9"/>
      <c r="AK9"/>
      <c r="AL9"/>
      <c r="AM9"/>
      <c r="AN9"/>
    </row>
    <row r="10" spans="1:40" s="4" customFormat="1">
      <c r="A10" s="42" t="str">
        <f>CONCATENATE("Total"," ",A6)</f>
        <v>Total Quarter-3</v>
      </c>
      <c r="B10" s="60">
        <f t="shared" ref="B10:C10" si="5">SUM(B7:B9)</f>
        <v>300000</v>
      </c>
      <c r="C10" s="60">
        <f t="shared" si="5"/>
        <v>0</v>
      </c>
      <c r="D10" s="60">
        <f>SUM(D7:D9)</f>
        <v>300000</v>
      </c>
      <c r="E10" s="52">
        <f t="shared" ref="E10" si="6">SUM(E7:E9)</f>
        <v>300000</v>
      </c>
      <c r="F10" s="61"/>
      <c r="G10" s="60">
        <f t="shared" ref="G10:H10" si="7">SUM(G7:G9)</f>
        <v>225000</v>
      </c>
      <c r="H10" s="60">
        <f t="shared" si="7"/>
        <v>75000</v>
      </c>
      <c r="I10" s="70">
        <f>I9</f>
        <v>12</v>
      </c>
      <c r="J10" s="60">
        <f t="shared" ref="J10:M10" si="8">SUM(J7:J9)</f>
        <v>9000</v>
      </c>
      <c r="K10" s="60">
        <f t="shared" si="8"/>
        <v>180</v>
      </c>
      <c r="L10" s="60">
        <f t="shared" si="8"/>
        <v>90</v>
      </c>
      <c r="M10" s="60">
        <f t="shared" si="8"/>
        <v>9270</v>
      </c>
      <c r="S10"/>
      <c r="T10"/>
      <c r="U10"/>
      <c r="Z10"/>
      <c r="AA10"/>
      <c r="AB10"/>
      <c r="AC10"/>
      <c r="AD10"/>
      <c r="AE10"/>
      <c r="AF10"/>
      <c r="AG10"/>
      <c r="AH10"/>
      <c r="AI10"/>
      <c r="AJ10"/>
      <c r="AK10"/>
      <c r="AL10"/>
      <c r="AM10"/>
      <c r="AN10"/>
    </row>
    <row r="11" spans="1:40" s="2" customFormat="1">
      <c r="A11" s="50"/>
      <c r="B11" s="62"/>
      <c r="C11" s="62"/>
      <c r="D11" s="62"/>
      <c r="E11" s="63"/>
      <c r="F11" s="62"/>
      <c r="G11" s="62"/>
      <c r="H11" s="62"/>
      <c r="I11" s="64"/>
      <c r="J11" s="62"/>
      <c r="K11" s="62"/>
      <c r="L11" s="62"/>
      <c r="M11" s="62"/>
      <c r="S11"/>
      <c r="T11"/>
      <c r="U11"/>
      <c r="Z11"/>
      <c r="AA11"/>
      <c r="AB11"/>
      <c r="AC11"/>
      <c r="AD11"/>
      <c r="AE11"/>
      <c r="AF11"/>
      <c r="AG11"/>
      <c r="AH11"/>
      <c r="AI11"/>
      <c r="AJ11"/>
      <c r="AK11"/>
      <c r="AL11"/>
      <c r="AM11"/>
      <c r="AN11"/>
    </row>
    <row r="12" spans="1:40" s="4" customFormat="1" ht="15" customHeight="1">
      <c r="A12" s="19" t="str">
        <f>VLOOKUP(A14,$A$346:$D$417,4)</f>
        <v>2012-13</v>
      </c>
      <c r="B12" s="71" t="str">
        <f>B5</f>
        <v>Receipts exclusive of Service Tax</v>
      </c>
      <c r="C12" s="71"/>
      <c r="D12" s="71"/>
      <c r="E12" s="72" t="s">
        <v>15</v>
      </c>
      <c r="F12" s="74" t="s">
        <v>12</v>
      </c>
      <c r="G12" s="75"/>
      <c r="H12" s="76"/>
      <c r="I12" s="77" t="s">
        <v>1</v>
      </c>
      <c r="J12" s="78"/>
      <c r="K12" s="78"/>
      <c r="L12" s="78"/>
      <c r="M12" s="79"/>
      <c r="S12"/>
      <c r="T12"/>
      <c r="U12"/>
      <c r="Z12"/>
      <c r="AA12"/>
      <c r="AB12"/>
      <c r="AC12"/>
      <c r="AD12"/>
      <c r="AE12"/>
      <c r="AF12"/>
      <c r="AG12"/>
      <c r="AH12"/>
      <c r="AI12"/>
      <c r="AJ12"/>
      <c r="AK12"/>
      <c r="AL12"/>
      <c r="AM12"/>
      <c r="AN12"/>
    </row>
    <row r="13" spans="1:40" s="4" customFormat="1" ht="45">
      <c r="A13" s="20" t="str">
        <f>VLOOKUP(A14,$A$346:$C$417,3)</f>
        <v>Quarter-4</v>
      </c>
      <c r="B13" s="54" t="s">
        <v>0</v>
      </c>
      <c r="C13" s="54" t="s">
        <v>35</v>
      </c>
      <c r="D13" s="54" t="s">
        <v>2</v>
      </c>
      <c r="E13" s="73"/>
      <c r="F13" s="55" t="s">
        <v>11</v>
      </c>
      <c r="G13" s="55" t="s">
        <v>16</v>
      </c>
      <c r="H13" s="55" t="s">
        <v>10</v>
      </c>
      <c r="I13" s="55" t="s">
        <v>11</v>
      </c>
      <c r="J13" s="55" t="s">
        <v>17</v>
      </c>
      <c r="K13" s="55" t="s">
        <v>9</v>
      </c>
      <c r="L13" s="55" t="s">
        <v>8</v>
      </c>
      <c r="M13" s="55" t="s">
        <v>18</v>
      </c>
      <c r="S13"/>
      <c r="T13"/>
      <c r="U13"/>
      <c r="Z13"/>
      <c r="AA13"/>
      <c r="AB13"/>
      <c r="AC13"/>
      <c r="AD13"/>
      <c r="AE13"/>
      <c r="AF13"/>
      <c r="AG13"/>
      <c r="AH13"/>
      <c r="AI13"/>
      <c r="AJ13"/>
      <c r="AK13"/>
      <c r="AL13"/>
      <c r="AM13"/>
      <c r="AN13"/>
    </row>
    <row r="14" spans="1:40">
      <c r="A14" s="43">
        <f>EOMONTH(A9,0)+1</f>
        <v>41275</v>
      </c>
      <c r="B14" s="56">
        <v>100000</v>
      </c>
      <c r="C14" s="56">
        <v>0</v>
      </c>
      <c r="D14" s="56">
        <f>B14-C14</f>
        <v>100000</v>
      </c>
      <c r="E14" s="18">
        <f>D14</f>
        <v>100000</v>
      </c>
      <c r="F14" s="57">
        <v>75</v>
      </c>
      <c r="G14" s="56">
        <f>ROUND(E14*F14%,0)</f>
        <v>75000</v>
      </c>
      <c r="H14" s="56">
        <f>ROUND(E14-G14,0)</f>
        <v>25000</v>
      </c>
      <c r="I14" s="17">
        <f>VLOOKUP(A14,$A$346:$B$417,2)</f>
        <v>12</v>
      </c>
      <c r="J14" s="56">
        <f>ROUND(H14*I14%,0)</f>
        <v>3000</v>
      </c>
      <c r="K14" s="58">
        <f>ROUND(J14*2%,0)</f>
        <v>60</v>
      </c>
      <c r="L14" s="58">
        <f>ROUND(J14*1%,0)</f>
        <v>30</v>
      </c>
      <c r="M14" s="58">
        <f t="shared" ref="M14:M16" si="9">ROUND(SUM(J14:L14),0)</f>
        <v>3090</v>
      </c>
    </row>
    <row r="15" spans="1:40">
      <c r="A15" s="43">
        <f>EOMONTH(A14,0)+1</f>
        <v>41306</v>
      </c>
      <c r="B15" s="56">
        <v>100000</v>
      </c>
      <c r="C15" s="56">
        <v>0</v>
      </c>
      <c r="D15" s="56">
        <f>B15-C15</f>
        <v>100000</v>
      </c>
      <c r="E15" s="18">
        <f>D15</f>
        <v>100000</v>
      </c>
      <c r="F15" s="57">
        <v>75</v>
      </c>
      <c r="G15" s="56">
        <f t="shared" ref="G15:G16" si="10">ROUND(E15*F15%,0)</f>
        <v>75000</v>
      </c>
      <c r="H15" s="56">
        <f t="shared" ref="H15:H16" si="11">ROUND(E15-G15,0)</f>
        <v>25000</v>
      </c>
      <c r="I15" s="17">
        <f>VLOOKUP(A15,$A$346:$B$417,2)</f>
        <v>12</v>
      </c>
      <c r="J15" s="56">
        <f>ROUND(H15*I15%,0)</f>
        <v>3000</v>
      </c>
      <c r="K15" s="58">
        <f t="shared" ref="K15:K16" si="12">ROUND(J15*2%,0)</f>
        <v>60</v>
      </c>
      <c r="L15" s="58">
        <f t="shared" ref="L15:L16" si="13">ROUND(J15*1%,0)</f>
        <v>30</v>
      </c>
      <c r="M15" s="58">
        <f t="shared" si="9"/>
        <v>3090</v>
      </c>
    </row>
    <row r="16" spans="1:40">
      <c r="A16" s="43">
        <f>EOMONTH(A15,0)+1</f>
        <v>41334</v>
      </c>
      <c r="B16" s="56">
        <v>100000</v>
      </c>
      <c r="C16" s="56">
        <v>0</v>
      </c>
      <c r="D16" s="56">
        <f>B16-C16</f>
        <v>100000</v>
      </c>
      <c r="E16" s="18">
        <f>D16</f>
        <v>100000</v>
      </c>
      <c r="F16" s="57">
        <v>75</v>
      </c>
      <c r="G16" s="56">
        <f t="shared" si="10"/>
        <v>75000</v>
      </c>
      <c r="H16" s="56">
        <f t="shared" si="11"/>
        <v>25000</v>
      </c>
      <c r="I16" s="17">
        <f>VLOOKUP(A16,$A$346:$B$417,2)</f>
        <v>12</v>
      </c>
      <c r="J16" s="56">
        <f>ROUND(H16*I16%,0)</f>
        <v>3000</v>
      </c>
      <c r="K16" s="58">
        <f t="shared" si="12"/>
        <v>60</v>
      </c>
      <c r="L16" s="58">
        <f t="shared" si="13"/>
        <v>30</v>
      </c>
      <c r="M16" s="58">
        <f t="shared" si="9"/>
        <v>3090</v>
      </c>
    </row>
    <row r="17" spans="1:40" s="4" customFormat="1">
      <c r="A17" s="42" t="str">
        <f>CONCATENATE("Total"," ",A13)</f>
        <v>Total Quarter-4</v>
      </c>
      <c r="B17" s="60">
        <f t="shared" ref="B17" si="14">SUM(B14:B16)</f>
        <v>300000</v>
      </c>
      <c r="C17" s="60">
        <f t="shared" ref="C17" si="15">SUM(C14:C16)</f>
        <v>0</v>
      </c>
      <c r="D17" s="60">
        <f>SUM(D14:D16)</f>
        <v>300000</v>
      </c>
      <c r="E17" s="52">
        <f>SUM(E12:E16)</f>
        <v>300000</v>
      </c>
      <c r="F17" s="61"/>
      <c r="G17" s="60">
        <f t="shared" ref="G17:H17" si="16">SUM(G14:G16)</f>
        <v>225000</v>
      </c>
      <c r="H17" s="60">
        <f t="shared" si="16"/>
        <v>75000</v>
      </c>
      <c r="I17" s="70">
        <f>I16</f>
        <v>12</v>
      </c>
      <c r="J17" s="60">
        <f t="shared" ref="J17:M17" si="17">SUM(J14:J16)</f>
        <v>9000</v>
      </c>
      <c r="K17" s="60">
        <f t="shared" si="17"/>
        <v>180</v>
      </c>
      <c r="L17" s="60">
        <f t="shared" si="17"/>
        <v>90</v>
      </c>
      <c r="M17" s="60">
        <f t="shared" si="17"/>
        <v>9270</v>
      </c>
      <c r="S17"/>
      <c r="T17"/>
      <c r="U17"/>
      <c r="Z17"/>
      <c r="AA17"/>
      <c r="AB17"/>
      <c r="AC17"/>
      <c r="AD17"/>
      <c r="AE17"/>
      <c r="AF17"/>
      <c r="AG17"/>
      <c r="AH17"/>
      <c r="AI17"/>
      <c r="AJ17"/>
      <c r="AK17"/>
      <c r="AL17"/>
      <c r="AM17"/>
      <c r="AN17"/>
    </row>
    <row r="18" spans="1:40" s="2" customFormat="1">
      <c r="A18" s="50"/>
      <c r="B18" s="62"/>
      <c r="C18" s="62"/>
      <c r="D18" s="62"/>
      <c r="E18" s="63"/>
      <c r="F18" s="62"/>
      <c r="G18" s="62"/>
      <c r="H18" s="62"/>
      <c r="I18" s="64"/>
      <c r="J18" s="62"/>
      <c r="K18" s="62"/>
      <c r="L18" s="62"/>
      <c r="M18" s="62"/>
      <c r="S18"/>
      <c r="T18"/>
      <c r="U18"/>
      <c r="Z18"/>
      <c r="AA18"/>
      <c r="AB18"/>
      <c r="AC18"/>
      <c r="AD18"/>
      <c r="AE18"/>
      <c r="AF18"/>
      <c r="AG18"/>
      <c r="AH18"/>
      <c r="AI18"/>
      <c r="AJ18"/>
      <c r="AK18"/>
      <c r="AL18"/>
      <c r="AM18"/>
      <c r="AN18"/>
    </row>
    <row r="19" spans="1:40">
      <c r="A19" s="42" t="str">
        <f>CONCATENATE("Total"," ","Q",RIGHT(A6,1)," + Q",RIGHT(A13,1))</f>
        <v>Total Q3 + Q4</v>
      </c>
      <c r="B19" s="60">
        <f>B10+B17</f>
        <v>600000</v>
      </c>
      <c r="C19" s="60">
        <f>C10+C17</f>
        <v>0</v>
      </c>
      <c r="D19" s="60">
        <f>D10+D17</f>
        <v>600000</v>
      </c>
      <c r="E19" s="60">
        <f>E10+E17</f>
        <v>600000</v>
      </c>
      <c r="F19" s="60"/>
      <c r="G19" s="60">
        <f t="shared" ref="G19:M19" si="18">G10+G17</f>
        <v>450000</v>
      </c>
      <c r="H19" s="60">
        <f t="shared" si="18"/>
        <v>150000</v>
      </c>
      <c r="I19" s="61"/>
      <c r="J19" s="60">
        <f t="shared" si="18"/>
        <v>18000</v>
      </c>
      <c r="K19" s="60">
        <f t="shared" si="18"/>
        <v>360</v>
      </c>
      <c r="L19" s="60">
        <f t="shared" si="18"/>
        <v>180</v>
      </c>
      <c r="M19" s="60">
        <f t="shared" si="18"/>
        <v>18540</v>
      </c>
    </row>
    <row r="20" spans="1:40" s="4" customFormat="1">
      <c r="A20" s="51"/>
      <c r="B20" s="65"/>
      <c r="C20" s="65"/>
      <c r="D20" s="65"/>
      <c r="E20" s="65"/>
      <c r="F20" s="65"/>
      <c r="G20" s="65"/>
      <c r="H20" s="65"/>
      <c r="I20" s="65"/>
      <c r="J20" s="65"/>
      <c r="K20" s="65"/>
      <c r="L20" s="65"/>
      <c r="M20" s="65"/>
      <c r="P20"/>
      <c r="Q20"/>
      <c r="R20"/>
      <c r="S20"/>
      <c r="T20"/>
      <c r="U20"/>
      <c r="V20"/>
      <c r="W20"/>
      <c r="X20"/>
      <c r="Y20"/>
      <c r="Z20"/>
      <c r="AA20"/>
      <c r="AB20"/>
      <c r="AC20"/>
      <c r="AD20"/>
      <c r="AE20"/>
      <c r="AF20"/>
      <c r="AG20"/>
      <c r="AH20"/>
      <c r="AI20"/>
      <c r="AJ20"/>
      <c r="AK20"/>
      <c r="AL20"/>
      <c r="AM20"/>
      <c r="AN20"/>
    </row>
    <row r="21" spans="1:40" s="4" customFormat="1" ht="45">
      <c r="A21" s="44" t="s">
        <v>66</v>
      </c>
      <c r="B21" s="1" t="s">
        <v>67</v>
      </c>
      <c r="C21" s="1" t="s">
        <v>60</v>
      </c>
      <c r="D21" s="1" t="s">
        <v>3</v>
      </c>
      <c r="E21" s="1" t="s">
        <v>64</v>
      </c>
      <c r="F21" s="1" t="s">
        <v>58</v>
      </c>
      <c r="G21" s="1" t="s">
        <v>4</v>
      </c>
      <c r="H21" s="1" t="s">
        <v>5</v>
      </c>
      <c r="I21" s="65"/>
      <c r="J21" s="1" t="s">
        <v>59</v>
      </c>
      <c r="K21" s="1" t="s">
        <v>62</v>
      </c>
      <c r="L21" s="1" t="s">
        <v>6</v>
      </c>
      <c r="M21" s="1" t="s">
        <v>63</v>
      </c>
      <c r="O21"/>
      <c r="P21"/>
      <c r="Q21"/>
      <c r="R21"/>
      <c r="S21"/>
      <c r="T21"/>
      <c r="U21"/>
      <c r="V21"/>
      <c r="W21"/>
      <c r="X21"/>
      <c r="Y21"/>
      <c r="Z21"/>
      <c r="AA21"/>
      <c r="AB21"/>
      <c r="AC21"/>
      <c r="AD21"/>
      <c r="AE21"/>
      <c r="AF21"/>
      <c r="AG21"/>
      <c r="AH21"/>
      <c r="AI21"/>
      <c r="AJ21"/>
      <c r="AK21"/>
      <c r="AL21"/>
      <c r="AM21"/>
      <c r="AN21"/>
    </row>
    <row r="22" spans="1:40" s="4" customFormat="1">
      <c r="A22" s="45" t="str">
        <f>A6</f>
        <v>Quarter-3</v>
      </c>
      <c r="B22" s="49">
        <f>M10</f>
        <v>9270</v>
      </c>
      <c r="C22" s="7">
        <v>0</v>
      </c>
      <c r="D22" s="6">
        <f>B22-C22</f>
        <v>9270</v>
      </c>
      <c r="E22" s="3">
        <v>41279</v>
      </c>
      <c r="F22" s="48">
        <f>VLOOKUP(A5,$D$345:$E$417,2)</f>
        <v>365</v>
      </c>
      <c r="G22" s="3">
        <v>41506</v>
      </c>
      <c r="H22" s="8">
        <f>G22-E22</f>
        <v>227</v>
      </c>
      <c r="I22" s="65"/>
      <c r="J22" s="66">
        <v>0.18</v>
      </c>
      <c r="K22" s="7">
        <f>D22</f>
        <v>9270</v>
      </c>
      <c r="L22" s="68">
        <f>ROUND(D22*J22*H22/F22,0)</f>
        <v>1038</v>
      </c>
      <c r="M22" s="6">
        <f>D22+L22</f>
        <v>10308</v>
      </c>
      <c r="O22"/>
      <c r="P22"/>
      <c r="Q22"/>
      <c r="R22"/>
      <c r="S22"/>
      <c r="T22"/>
      <c r="U22"/>
      <c r="V22"/>
      <c r="W22"/>
      <c r="X22"/>
      <c r="Y22"/>
      <c r="Z22"/>
      <c r="AA22"/>
      <c r="AB22"/>
      <c r="AC22"/>
      <c r="AD22"/>
      <c r="AE22"/>
      <c r="AF22"/>
      <c r="AG22"/>
      <c r="AH22"/>
      <c r="AI22"/>
      <c r="AJ22"/>
      <c r="AK22"/>
      <c r="AL22"/>
      <c r="AM22"/>
      <c r="AN22"/>
    </row>
    <row r="23" spans="1:40" s="4" customFormat="1">
      <c r="A23" s="45" t="str">
        <f>A13</f>
        <v>Quarter-4</v>
      </c>
      <c r="B23" s="49">
        <f>M17</f>
        <v>9270</v>
      </c>
      <c r="C23" s="7">
        <v>0</v>
      </c>
      <c r="D23" s="6">
        <f>B23-C23</f>
        <v>9270</v>
      </c>
      <c r="E23" s="3">
        <v>41364</v>
      </c>
      <c r="F23" s="48">
        <f>VLOOKUP(A5,$D$345:$E$417,2)</f>
        <v>365</v>
      </c>
      <c r="G23" s="3">
        <v>41506</v>
      </c>
      <c r="H23" s="8">
        <f>G23-E23</f>
        <v>142</v>
      </c>
      <c r="I23" s="65"/>
      <c r="J23" s="66">
        <v>0.18</v>
      </c>
      <c r="K23" s="7">
        <f>D23</f>
        <v>9270</v>
      </c>
      <c r="L23" s="68">
        <f>ROUND(D23*J23*H23/F23,0)</f>
        <v>649</v>
      </c>
      <c r="M23" s="6">
        <f>D23+L23</f>
        <v>9919</v>
      </c>
      <c r="O23"/>
      <c r="P23"/>
      <c r="Q23"/>
      <c r="R23"/>
      <c r="S23"/>
      <c r="T23"/>
      <c r="U23"/>
      <c r="V23"/>
      <c r="W23"/>
      <c r="X23"/>
      <c r="Y23"/>
      <c r="Z23"/>
      <c r="AA23"/>
      <c r="AB23"/>
      <c r="AC23"/>
      <c r="AD23"/>
      <c r="AE23"/>
      <c r="AF23"/>
      <c r="AG23"/>
      <c r="AH23"/>
      <c r="AI23"/>
      <c r="AJ23"/>
      <c r="AK23"/>
      <c r="AL23"/>
      <c r="AM23"/>
      <c r="AN23"/>
    </row>
    <row r="24" spans="1:40" s="4" customFormat="1">
      <c r="A24" s="46" t="s">
        <v>70</v>
      </c>
      <c r="B24" s="6">
        <f>SUM(B22:B23)</f>
        <v>18540</v>
      </c>
      <c r="C24" s="6">
        <f t="shared" ref="C24:D24" si="19">SUM(C22:C23)</f>
        <v>0</v>
      </c>
      <c r="D24" s="6">
        <f t="shared" si="19"/>
        <v>18540</v>
      </c>
      <c r="E24" s="65"/>
      <c r="F24" s="65"/>
      <c r="G24" s="65"/>
      <c r="H24" s="65"/>
      <c r="I24" s="65"/>
      <c r="J24" s="65"/>
      <c r="K24" s="5">
        <f>SUM(K22:K23)</f>
        <v>18540</v>
      </c>
      <c r="L24" s="69">
        <f t="shared" ref="L24" si="20">SUM(L22:L23)</f>
        <v>1687</v>
      </c>
      <c r="M24" s="6">
        <f>SUM(M22:M23)</f>
        <v>20227</v>
      </c>
      <c r="O24"/>
      <c r="P24"/>
      <c r="Q24"/>
      <c r="R24"/>
      <c r="S24"/>
      <c r="T24"/>
      <c r="U24"/>
      <c r="V24"/>
      <c r="W24"/>
      <c r="X24"/>
      <c r="Y24"/>
      <c r="Z24"/>
      <c r="AA24"/>
      <c r="AB24"/>
      <c r="AC24"/>
      <c r="AD24"/>
      <c r="AE24"/>
      <c r="AF24"/>
      <c r="AG24"/>
      <c r="AH24"/>
      <c r="AI24"/>
      <c r="AJ24"/>
      <c r="AK24"/>
      <c r="AL24"/>
      <c r="AM24"/>
      <c r="AN24"/>
    </row>
    <row r="25" spans="1:40">
      <c r="A25" s="51"/>
      <c r="B25" s="65"/>
      <c r="C25" s="65"/>
      <c r="D25" s="65"/>
      <c r="E25" s="65"/>
      <c r="F25" s="65"/>
      <c r="G25" s="65"/>
      <c r="H25" s="65"/>
      <c r="I25" s="67"/>
      <c r="J25" s="65"/>
      <c r="K25" s="65"/>
      <c r="L25" s="65"/>
      <c r="M25" s="65"/>
    </row>
    <row r="26" spans="1:40" ht="45">
      <c r="A26" s="44" t="s">
        <v>68</v>
      </c>
      <c r="B26" s="1" t="s">
        <v>67</v>
      </c>
      <c r="C26" s="1" t="s">
        <v>60</v>
      </c>
      <c r="D26" s="1" t="s">
        <v>3</v>
      </c>
      <c r="E26" s="1" t="s">
        <v>64</v>
      </c>
      <c r="F26" s="1" t="s">
        <v>58</v>
      </c>
      <c r="G26" s="1" t="s">
        <v>4</v>
      </c>
      <c r="H26" s="1" t="s">
        <v>5</v>
      </c>
      <c r="I26" s="65"/>
      <c r="J26" s="1" t="s">
        <v>65</v>
      </c>
      <c r="K26" s="1" t="s">
        <v>62</v>
      </c>
      <c r="L26" s="1" t="s">
        <v>6</v>
      </c>
      <c r="M26" s="1" t="s">
        <v>63</v>
      </c>
    </row>
    <row r="27" spans="1:40">
      <c r="A27" s="47">
        <f>A7</f>
        <v>41183</v>
      </c>
      <c r="B27" s="49">
        <f>M7</f>
        <v>3090</v>
      </c>
      <c r="C27" s="7">
        <v>0</v>
      </c>
      <c r="D27" s="6">
        <f t="shared" ref="D27:D32" si="21">B27-C27</f>
        <v>3090</v>
      </c>
      <c r="E27" s="3">
        <f>EOMONTH(A27,0)+5</f>
        <v>41218</v>
      </c>
      <c r="F27" s="48">
        <f t="shared" ref="F27:F32" si="22">VLOOKUP($A$12,$D$345:$E$417,2)</f>
        <v>365</v>
      </c>
      <c r="G27" s="3">
        <v>41506</v>
      </c>
      <c r="H27" s="8">
        <f t="shared" ref="H27:H32" si="23">G27-E27</f>
        <v>288</v>
      </c>
      <c r="I27" s="65"/>
      <c r="J27" s="66">
        <v>0.18</v>
      </c>
      <c r="K27" s="7">
        <f t="shared" ref="K27:K32" si="24">D27</f>
        <v>3090</v>
      </c>
      <c r="L27" s="68">
        <f t="shared" ref="L27:L32" si="25">ROUND(D27*J27*H27/F27,0)</f>
        <v>439</v>
      </c>
      <c r="M27" s="6">
        <f t="shared" ref="M27:M32" si="26">D27+L27</f>
        <v>3529</v>
      </c>
    </row>
    <row r="28" spans="1:40">
      <c r="A28" s="47">
        <f>A8</f>
        <v>41214</v>
      </c>
      <c r="B28" s="49">
        <f>M8</f>
        <v>0</v>
      </c>
      <c r="C28" s="7">
        <v>0</v>
      </c>
      <c r="D28" s="6">
        <f t="shared" si="21"/>
        <v>0</v>
      </c>
      <c r="E28" s="3">
        <f t="shared" ref="E28:E31" si="27">EOMONTH(A28,0)+5</f>
        <v>41248</v>
      </c>
      <c r="F28" s="48">
        <f t="shared" si="22"/>
        <v>365</v>
      </c>
      <c r="G28" s="3">
        <v>41506</v>
      </c>
      <c r="H28" s="8">
        <f t="shared" si="23"/>
        <v>258</v>
      </c>
      <c r="I28" s="65"/>
      <c r="J28" s="66">
        <v>0.18</v>
      </c>
      <c r="K28" s="7">
        <f t="shared" si="24"/>
        <v>0</v>
      </c>
      <c r="L28" s="68">
        <f t="shared" si="25"/>
        <v>0</v>
      </c>
      <c r="M28" s="6">
        <f t="shared" si="26"/>
        <v>0</v>
      </c>
    </row>
    <row r="29" spans="1:40">
      <c r="A29" s="47">
        <f>A9</f>
        <v>41244</v>
      </c>
      <c r="B29" s="49">
        <f>M9</f>
        <v>6180</v>
      </c>
      <c r="C29" s="7">
        <v>0</v>
      </c>
      <c r="D29" s="6">
        <f t="shared" si="21"/>
        <v>6180</v>
      </c>
      <c r="E29" s="3">
        <f t="shared" si="27"/>
        <v>41279</v>
      </c>
      <c r="F29" s="48">
        <f t="shared" si="22"/>
        <v>365</v>
      </c>
      <c r="G29" s="3">
        <v>41506</v>
      </c>
      <c r="H29" s="8">
        <f t="shared" si="23"/>
        <v>227</v>
      </c>
      <c r="I29" s="65"/>
      <c r="J29" s="66">
        <v>0.18</v>
      </c>
      <c r="K29" s="7">
        <f t="shared" si="24"/>
        <v>6180</v>
      </c>
      <c r="L29" s="68">
        <f t="shared" si="25"/>
        <v>692</v>
      </c>
      <c r="M29" s="6">
        <f t="shared" si="26"/>
        <v>6872</v>
      </c>
    </row>
    <row r="30" spans="1:40">
      <c r="A30" s="47">
        <f>A14</f>
        <v>41275</v>
      </c>
      <c r="B30" s="49">
        <f>M14</f>
        <v>3090</v>
      </c>
      <c r="C30" s="7">
        <v>0</v>
      </c>
      <c r="D30" s="6">
        <f t="shared" si="21"/>
        <v>3090</v>
      </c>
      <c r="E30" s="3">
        <f t="shared" si="27"/>
        <v>41310</v>
      </c>
      <c r="F30" s="48">
        <f t="shared" si="22"/>
        <v>365</v>
      </c>
      <c r="G30" s="3">
        <v>41506</v>
      </c>
      <c r="H30" s="8">
        <f t="shared" si="23"/>
        <v>196</v>
      </c>
      <c r="I30" s="65"/>
      <c r="J30" s="66">
        <v>0.18</v>
      </c>
      <c r="K30" s="7">
        <f t="shared" si="24"/>
        <v>3090</v>
      </c>
      <c r="L30" s="68">
        <f t="shared" si="25"/>
        <v>299</v>
      </c>
      <c r="M30" s="6">
        <f t="shared" si="26"/>
        <v>3389</v>
      </c>
    </row>
    <row r="31" spans="1:40">
      <c r="A31" s="47">
        <f>A15</f>
        <v>41306</v>
      </c>
      <c r="B31" s="49">
        <f>M15</f>
        <v>3090</v>
      </c>
      <c r="C31" s="7">
        <v>0</v>
      </c>
      <c r="D31" s="6">
        <f t="shared" si="21"/>
        <v>3090</v>
      </c>
      <c r="E31" s="3">
        <f t="shared" si="27"/>
        <v>41338</v>
      </c>
      <c r="F31" s="48">
        <f t="shared" si="22"/>
        <v>365</v>
      </c>
      <c r="G31" s="3">
        <v>41506</v>
      </c>
      <c r="H31" s="8">
        <f t="shared" si="23"/>
        <v>168</v>
      </c>
      <c r="I31" s="65"/>
      <c r="J31" s="66">
        <v>0.18</v>
      </c>
      <c r="K31" s="7">
        <f t="shared" si="24"/>
        <v>3090</v>
      </c>
      <c r="L31" s="68">
        <f t="shared" si="25"/>
        <v>256</v>
      </c>
      <c r="M31" s="6">
        <f t="shared" si="26"/>
        <v>3346</v>
      </c>
    </row>
    <row r="32" spans="1:40">
      <c r="A32" s="47">
        <f>A16</f>
        <v>41334</v>
      </c>
      <c r="B32" s="49">
        <f>M16</f>
        <v>3090</v>
      </c>
      <c r="C32" s="7">
        <v>0</v>
      </c>
      <c r="D32" s="6">
        <f t="shared" si="21"/>
        <v>3090</v>
      </c>
      <c r="E32" s="3">
        <f>EOMONTH(A32,0)</f>
        <v>41364</v>
      </c>
      <c r="F32" s="48">
        <f t="shared" si="22"/>
        <v>365</v>
      </c>
      <c r="G32" s="3">
        <v>41506</v>
      </c>
      <c r="H32" s="8">
        <f t="shared" si="23"/>
        <v>142</v>
      </c>
      <c r="I32" s="65"/>
      <c r="J32" s="66">
        <v>0.18</v>
      </c>
      <c r="K32" s="7">
        <f t="shared" si="24"/>
        <v>3090</v>
      </c>
      <c r="L32" s="68">
        <f t="shared" si="25"/>
        <v>216</v>
      </c>
      <c r="M32" s="6">
        <f t="shared" si="26"/>
        <v>3306</v>
      </c>
    </row>
    <row r="33" spans="1:18">
      <c r="A33" s="46" t="s">
        <v>70</v>
      </c>
      <c r="B33" s="6">
        <f>SUM(B27:B32)</f>
        <v>18540</v>
      </c>
      <c r="C33" s="6">
        <f>SUM(C27:C32)</f>
        <v>0</v>
      </c>
      <c r="D33" s="6">
        <f>SUM(D27:D32)</f>
        <v>18540</v>
      </c>
      <c r="E33" s="65"/>
      <c r="F33" s="65"/>
      <c r="G33" s="65"/>
      <c r="H33" s="65"/>
      <c r="I33" s="65"/>
      <c r="J33" s="65"/>
      <c r="K33" s="5">
        <f>SUM(K27:K32)</f>
        <v>18540</v>
      </c>
      <c r="L33" s="69">
        <f>SUM(L27:L32)</f>
        <v>1902</v>
      </c>
      <c r="M33" s="6">
        <f>SUM(M27:M32)</f>
        <v>20442</v>
      </c>
    </row>
    <row r="40" spans="1:18">
      <c r="A40" s="11" t="s">
        <v>54</v>
      </c>
      <c r="B40" s="11"/>
      <c r="C40" s="11"/>
      <c r="D40" s="11"/>
      <c r="E40" s="11"/>
      <c r="F40" s="11"/>
      <c r="G40" s="11"/>
      <c r="H40" s="11"/>
      <c r="I40" s="11"/>
      <c r="J40" s="11"/>
    </row>
    <row r="41" spans="1:18" ht="31.5" customHeight="1">
      <c r="A41" s="94" t="s">
        <v>55</v>
      </c>
      <c r="B41" s="94"/>
      <c r="C41" s="94"/>
      <c r="D41" s="94"/>
      <c r="E41" s="94"/>
      <c r="F41" s="94"/>
      <c r="G41" s="94"/>
      <c r="H41" s="94"/>
      <c r="I41" s="94"/>
      <c r="J41" s="94"/>
      <c r="K41" s="94"/>
      <c r="L41" s="94"/>
      <c r="M41" s="94"/>
      <c r="O41" s="96" t="s">
        <v>53</v>
      </c>
      <c r="P41" s="96" t="s">
        <v>50</v>
      </c>
      <c r="Q41" s="95" t="s">
        <v>46</v>
      </c>
      <c r="R41" s="95"/>
    </row>
    <row r="42" spans="1:18" ht="30">
      <c r="A42" s="94" t="s">
        <v>56</v>
      </c>
      <c r="B42" s="94"/>
      <c r="C42" s="94"/>
      <c r="D42" s="94"/>
      <c r="E42" s="94"/>
      <c r="F42" s="94"/>
      <c r="G42" s="94"/>
      <c r="H42" s="94"/>
      <c r="I42" s="94"/>
      <c r="J42" s="94"/>
      <c r="K42" s="94"/>
      <c r="L42" s="94"/>
      <c r="M42" s="94"/>
      <c r="O42" s="96"/>
      <c r="P42" s="96"/>
      <c r="Q42" s="38" t="s">
        <v>48</v>
      </c>
      <c r="R42" s="38" t="s">
        <v>49</v>
      </c>
    </row>
    <row r="43" spans="1:18">
      <c r="A43"/>
      <c r="B43" s="11"/>
      <c r="C43" s="11"/>
      <c r="D43" s="11"/>
      <c r="E43" s="11"/>
      <c r="F43" s="11"/>
      <c r="G43" s="11"/>
      <c r="H43" s="11"/>
      <c r="I43" s="11"/>
      <c r="J43" s="11"/>
      <c r="O43" s="33">
        <v>41000</v>
      </c>
      <c r="P43" s="34" t="s">
        <v>51</v>
      </c>
      <c r="Q43" s="35">
        <f t="shared" ref="Q43:Q53" si="28">EOMONTH(O43,0)+5</f>
        <v>41034</v>
      </c>
      <c r="R43" s="35">
        <f t="shared" ref="R43:R53" si="29">EOMONTH(O43,0)+6</f>
        <v>41035</v>
      </c>
    </row>
    <row r="44" spans="1:18">
      <c r="A44"/>
      <c r="B44"/>
      <c r="C44"/>
      <c r="D44"/>
      <c r="E44"/>
      <c r="F44"/>
      <c r="G44"/>
      <c r="H44"/>
      <c r="I44"/>
      <c r="J44"/>
      <c r="O44" s="33">
        <v>41030</v>
      </c>
      <c r="P44" s="34" t="s">
        <v>51</v>
      </c>
      <c r="Q44" s="35">
        <f t="shared" si="28"/>
        <v>41065</v>
      </c>
      <c r="R44" s="35">
        <f t="shared" si="29"/>
        <v>41066</v>
      </c>
    </row>
    <row r="45" spans="1:18" ht="18.75">
      <c r="A45" s="22" t="s">
        <v>36</v>
      </c>
      <c r="B45" s="23"/>
      <c r="C45" s="23"/>
      <c r="D45" s="23"/>
      <c r="E45" s="23"/>
      <c r="F45" s="23"/>
      <c r="G45" s="23"/>
      <c r="H45" s="23"/>
      <c r="I45" s="23"/>
      <c r="J45" s="23"/>
      <c r="O45" s="33">
        <v>41061</v>
      </c>
      <c r="P45" s="34" t="s">
        <v>51</v>
      </c>
      <c r="Q45" s="35">
        <f t="shared" si="28"/>
        <v>41095</v>
      </c>
      <c r="R45" s="35">
        <f t="shared" si="29"/>
        <v>41096</v>
      </c>
    </row>
    <row r="46" spans="1:18">
      <c r="A46" s="23"/>
      <c r="B46" s="23"/>
      <c r="C46" s="23"/>
      <c r="D46" s="23"/>
      <c r="E46" s="23"/>
      <c r="F46" s="23"/>
      <c r="G46" s="23"/>
      <c r="H46" s="23"/>
      <c r="I46" s="23"/>
      <c r="J46" s="23"/>
      <c r="O46" s="33">
        <v>41091</v>
      </c>
      <c r="P46" s="34" t="s">
        <v>51</v>
      </c>
      <c r="Q46" s="35">
        <f t="shared" si="28"/>
        <v>41126</v>
      </c>
      <c r="R46" s="35">
        <f t="shared" si="29"/>
        <v>41127</v>
      </c>
    </row>
    <row r="47" spans="1:18">
      <c r="A47" s="24" t="s">
        <v>37</v>
      </c>
      <c r="B47" s="23"/>
      <c r="C47" s="23"/>
      <c r="D47" s="23"/>
      <c r="E47" s="23"/>
      <c r="F47" s="23"/>
      <c r="G47" s="23"/>
      <c r="H47" s="23"/>
      <c r="I47" s="23"/>
      <c r="J47" s="23"/>
      <c r="O47" s="33">
        <v>41122</v>
      </c>
      <c r="P47" s="34" t="s">
        <v>51</v>
      </c>
      <c r="Q47" s="35">
        <f t="shared" si="28"/>
        <v>41157</v>
      </c>
      <c r="R47" s="35">
        <f t="shared" si="29"/>
        <v>41158</v>
      </c>
    </row>
    <row r="48" spans="1:18">
      <c r="A48" s="25" t="s">
        <v>57</v>
      </c>
      <c r="B48" s="26"/>
      <c r="C48" s="26"/>
      <c r="D48" s="26"/>
      <c r="E48" s="26"/>
      <c r="F48" s="26"/>
      <c r="G48" s="26"/>
      <c r="H48" s="26"/>
      <c r="I48" s="26"/>
      <c r="J48" s="26"/>
      <c r="O48" s="33">
        <v>41153</v>
      </c>
      <c r="P48" s="34" t="s">
        <v>51</v>
      </c>
      <c r="Q48" s="35">
        <f t="shared" si="28"/>
        <v>41187</v>
      </c>
      <c r="R48" s="35">
        <f t="shared" si="29"/>
        <v>41188</v>
      </c>
    </row>
    <row r="49" spans="1:18">
      <c r="A49" s="25"/>
      <c r="B49" s="26"/>
      <c r="C49" s="26"/>
      <c r="D49" s="26"/>
      <c r="E49" s="26"/>
      <c r="F49" s="26"/>
      <c r="G49" s="26"/>
      <c r="H49" s="26"/>
      <c r="I49" s="26"/>
      <c r="J49" s="26"/>
      <c r="O49" s="33">
        <v>41183</v>
      </c>
      <c r="P49" s="34" t="s">
        <v>51</v>
      </c>
      <c r="Q49" s="35">
        <f t="shared" si="28"/>
        <v>41218</v>
      </c>
      <c r="R49" s="35">
        <f t="shared" si="29"/>
        <v>41219</v>
      </c>
    </row>
    <row r="50" spans="1:18">
      <c r="A50" s="27" t="s">
        <v>38</v>
      </c>
      <c r="B50" s="26"/>
      <c r="C50" s="26"/>
      <c r="D50" s="26"/>
      <c r="E50" s="26"/>
      <c r="F50" s="26"/>
      <c r="G50" s="26"/>
      <c r="H50" s="26"/>
      <c r="I50" s="26"/>
      <c r="J50" s="26"/>
      <c r="O50" s="33">
        <v>41214</v>
      </c>
      <c r="P50" s="34" t="s">
        <v>51</v>
      </c>
      <c r="Q50" s="35">
        <f t="shared" si="28"/>
        <v>41248</v>
      </c>
      <c r="R50" s="35">
        <f t="shared" si="29"/>
        <v>41249</v>
      </c>
    </row>
    <row r="51" spans="1:18">
      <c r="A51" s="25" t="s">
        <v>39</v>
      </c>
      <c r="B51" s="26"/>
      <c r="C51" s="26"/>
      <c r="D51" s="26"/>
      <c r="E51" s="26"/>
      <c r="F51" s="26"/>
      <c r="G51" s="26"/>
      <c r="H51" s="26"/>
      <c r="I51" s="26"/>
      <c r="J51" s="26"/>
      <c r="O51" s="33">
        <v>41244</v>
      </c>
      <c r="P51" s="34" t="s">
        <v>51</v>
      </c>
      <c r="Q51" s="35">
        <f t="shared" si="28"/>
        <v>41279</v>
      </c>
      <c r="R51" s="35">
        <f t="shared" si="29"/>
        <v>41280</v>
      </c>
    </row>
    <row r="52" spans="1:18">
      <c r="A52" s="28"/>
      <c r="B52" s="26"/>
      <c r="C52" s="26"/>
      <c r="D52" s="26"/>
      <c r="E52" s="26"/>
      <c r="F52" s="26"/>
      <c r="G52" s="26"/>
      <c r="H52" s="26"/>
      <c r="I52" s="26"/>
      <c r="J52" s="26"/>
      <c r="O52" s="33">
        <v>41275</v>
      </c>
      <c r="P52" s="34" t="s">
        <v>51</v>
      </c>
      <c r="Q52" s="35">
        <f t="shared" si="28"/>
        <v>41310</v>
      </c>
      <c r="R52" s="35">
        <f t="shared" si="29"/>
        <v>41311</v>
      </c>
    </row>
    <row r="53" spans="1:18">
      <c r="A53" s="29"/>
      <c r="B53" s="29"/>
      <c r="C53" s="29"/>
      <c r="D53" s="29"/>
      <c r="E53" s="29"/>
      <c r="F53" s="29"/>
      <c r="G53" s="29"/>
      <c r="H53" s="29"/>
      <c r="I53" s="29"/>
      <c r="J53" s="29"/>
      <c r="O53" s="33">
        <v>41306</v>
      </c>
      <c r="P53" s="34" t="s">
        <v>51</v>
      </c>
      <c r="Q53" s="35">
        <f t="shared" si="28"/>
        <v>41338</v>
      </c>
      <c r="R53" s="35">
        <f t="shared" si="29"/>
        <v>41339</v>
      </c>
    </row>
    <row r="54" spans="1:18" ht="18.75">
      <c r="A54" s="22" t="s">
        <v>40</v>
      </c>
      <c r="B54" s="29"/>
      <c r="C54" s="29"/>
      <c r="D54" s="29"/>
      <c r="E54" s="29"/>
      <c r="F54" s="29"/>
      <c r="G54" s="29"/>
      <c r="H54" s="29"/>
      <c r="I54" s="29"/>
      <c r="J54" s="29"/>
      <c r="O54" s="33">
        <v>41334</v>
      </c>
      <c r="P54" s="34" t="s">
        <v>51</v>
      </c>
      <c r="Q54" s="35">
        <f>EOMONTH(O54,0)</f>
        <v>41364</v>
      </c>
      <c r="R54" s="35">
        <f>EOMONTH(O54,0)</f>
        <v>41364</v>
      </c>
    </row>
    <row r="55" spans="1:18">
      <c r="A55" s="21" t="s">
        <v>41</v>
      </c>
      <c r="B55" s="29"/>
      <c r="C55" s="29"/>
      <c r="D55" s="29"/>
      <c r="E55" s="29"/>
      <c r="F55" s="29"/>
      <c r="G55" s="29"/>
      <c r="H55" s="29"/>
      <c r="I55" s="29"/>
      <c r="J55" s="29"/>
      <c r="O55" s="33">
        <v>41365</v>
      </c>
      <c r="P55" s="34" t="s">
        <v>51</v>
      </c>
      <c r="Q55" s="35">
        <f t="shared" ref="Q55:Q65" si="30">EOMONTH(O55,0)+5</f>
        <v>41399</v>
      </c>
      <c r="R55" s="35">
        <f t="shared" ref="R55:R65" si="31">EOMONTH(O55,0)+6</f>
        <v>41400</v>
      </c>
    </row>
    <row r="56" spans="1:18">
      <c r="A56" s="29" t="s">
        <v>42</v>
      </c>
      <c r="B56" s="29"/>
      <c r="C56" s="29"/>
      <c r="D56" s="29"/>
      <c r="E56" s="29"/>
      <c r="F56" s="29"/>
      <c r="G56" s="29"/>
      <c r="H56" s="29"/>
      <c r="I56" s="29"/>
      <c r="J56" s="29"/>
      <c r="O56" s="33">
        <v>41395</v>
      </c>
      <c r="P56" s="34" t="s">
        <v>51</v>
      </c>
      <c r="Q56" s="35">
        <f t="shared" si="30"/>
        <v>41430</v>
      </c>
      <c r="R56" s="35">
        <f t="shared" si="31"/>
        <v>41431</v>
      </c>
    </row>
    <row r="57" spans="1:18">
      <c r="A57" s="29" t="s">
        <v>43</v>
      </c>
      <c r="B57"/>
      <c r="C57"/>
      <c r="D57"/>
      <c r="E57"/>
      <c r="F57"/>
      <c r="G57"/>
      <c r="H57"/>
      <c r="I57"/>
      <c r="J57"/>
      <c r="O57" s="33">
        <v>41426</v>
      </c>
      <c r="P57" s="34" t="s">
        <v>51</v>
      </c>
      <c r="Q57" s="35">
        <f t="shared" si="30"/>
        <v>41460</v>
      </c>
      <c r="R57" s="35">
        <f t="shared" si="31"/>
        <v>41461</v>
      </c>
    </row>
    <row r="58" spans="1:18">
      <c r="A58" s="29"/>
      <c r="B58"/>
      <c r="C58"/>
      <c r="D58"/>
      <c r="E58"/>
      <c r="F58"/>
      <c r="G58"/>
      <c r="H58"/>
      <c r="I58"/>
      <c r="J58"/>
      <c r="O58" s="33">
        <v>41456</v>
      </c>
      <c r="P58" s="34" t="s">
        <v>51</v>
      </c>
      <c r="Q58" s="35">
        <f t="shared" si="30"/>
        <v>41491</v>
      </c>
      <c r="R58" s="35">
        <f t="shared" si="31"/>
        <v>41492</v>
      </c>
    </row>
    <row r="59" spans="1:18">
      <c r="A59" s="30" t="s">
        <v>44</v>
      </c>
      <c r="B59"/>
      <c r="C59"/>
      <c r="D59"/>
      <c r="E59"/>
      <c r="F59"/>
      <c r="G59"/>
      <c r="H59"/>
      <c r="I59"/>
      <c r="J59"/>
      <c r="O59" s="33">
        <v>41487</v>
      </c>
      <c r="P59" s="34" t="s">
        <v>51</v>
      </c>
      <c r="Q59" s="35">
        <f t="shared" si="30"/>
        <v>41522</v>
      </c>
      <c r="R59" s="35">
        <f t="shared" si="31"/>
        <v>41523</v>
      </c>
    </row>
    <row r="60" spans="1:18">
      <c r="A60" s="31" t="s">
        <v>45</v>
      </c>
      <c r="B60"/>
      <c r="C60"/>
      <c r="D60"/>
      <c r="E60"/>
      <c r="F60"/>
      <c r="G60"/>
      <c r="H60"/>
      <c r="I60"/>
      <c r="J60"/>
      <c r="O60" s="33">
        <v>41518</v>
      </c>
      <c r="P60" s="34" t="s">
        <v>51</v>
      </c>
      <c r="Q60" s="35">
        <f t="shared" si="30"/>
        <v>41552</v>
      </c>
      <c r="R60" s="35">
        <f t="shared" si="31"/>
        <v>41553</v>
      </c>
    </row>
    <row r="61" spans="1:18">
      <c r="O61" s="33">
        <v>41548</v>
      </c>
      <c r="P61" s="34" t="s">
        <v>51</v>
      </c>
      <c r="Q61" s="35">
        <f t="shared" si="30"/>
        <v>41583</v>
      </c>
      <c r="R61" s="35">
        <f t="shared" si="31"/>
        <v>41584</v>
      </c>
    </row>
    <row r="62" spans="1:18">
      <c r="O62" s="33">
        <v>41579</v>
      </c>
      <c r="P62" s="34" t="s">
        <v>51</v>
      </c>
      <c r="Q62" s="35">
        <f t="shared" si="30"/>
        <v>41613</v>
      </c>
      <c r="R62" s="35">
        <f t="shared" si="31"/>
        <v>41614</v>
      </c>
    </row>
    <row r="63" spans="1:18">
      <c r="O63" s="33">
        <v>41609</v>
      </c>
      <c r="P63" s="34" t="s">
        <v>51</v>
      </c>
      <c r="Q63" s="35">
        <f t="shared" si="30"/>
        <v>41644</v>
      </c>
      <c r="R63" s="35">
        <f t="shared" si="31"/>
        <v>41645</v>
      </c>
    </row>
    <row r="64" spans="1:18">
      <c r="O64" s="33">
        <v>41640</v>
      </c>
      <c r="P64" s="34" t="s">
        <v>51</v>
      </c>
      <c r="Q64" s="35">
        <f t="shared" si="30"/>
        <v>41675</v>
      </c>
      <c r="R64" s="35">
        <f t="shared" si="31"/>
        <v>41676</v>
      </c>
    </row>
    <row r="65" spans="15:18">
      <c r="O65" s="33">
        <v>41671</v>
      </c>
      <c r="P65" s="34" t="s">
        <v>51</v>
      </c>
      <c r="Q65" s="35">
        <f t="shared" si="30"/>
        <v>41703</v>
      </c>
      <c r="R65" s="35">
        <f t="shared" si="31"/>
        <v>41704</v>
      </c>
    </row>
    <row r="66" spans="15:18">
      <c r="O66" s="33">
        <v>41699</v>
      </c>
      <c r="P66" s="34" t="s">
        <v>51</v>
      </c>
      <c r="Q66" s="35">
        <f>EOMONTH(O66,0)</f>
        <v>41729</v>
      </c>
      <c r="R66" s="35">
        <f>EOMONTH(O66,0)</f>
        <v>41729</v>
      </c>
    </row>
    <row r="67" spans="15:18">
      <c r="O67" s="33">
        <v>41730</v>
      </c>
      <c r="P67" s="34" t="s">
        <v>51</v>
      </c>
      <c r="Q67" s="35">
        <f t="shared" ref="Q67:Q77" si="32">EOMONTH(O67,0)+5</f>
        <v>41764</v>
      </c>
      <c r="R67" s="35">
        <f t="shared" ref="R67:R77" si="33">EOMONTH(O67,0)+6</f>
        <v>41765</v>
      </c>
    </row>
    <row r="68" spans="15:18">
      <c r="O68" s="33">
        <v>41760</v>
      </c>
      <c r="P68" s="34" t="s">
        <v>51</v>
      </c>
      <c r="Q68" s="35">
        <f t="shared" si="32"/>
        <v>41795</v>
      </c>
      <c r="R68" s="35">
        <f t="shared" si="33"/>
        <v>41796</v>
      </c>
    </row>
    <row r="69" spans="15:18">
      <c r="O69" s="33">
        <v>41791</v>
      </c>
      <c r="P69" s="34" t="s">
        <v>51</v>
      </c>
      <c r="Q69" s="35">
        <f t="shared" si="32"/>
        <v>41825</v>
      </c>
      <c r="R69" s="35">
        <f t="shared" si="33"/>
        <v>41826</v>
      </c>
    </row>
    <row r="70" spans="15:18">
      <c r="O70" s="33">
        <v>41821</v>
      </c>
      <c r="P70" s="34" t="s">
        <v>51</v>
      </c>
      <c r="Q70" s="35">
        <f t="shared" si="32"/>
        <v>41856</v>
      </c>
      <c r="R70" s="35">
        <f t="shared" si="33"/>
        <v>41857</v>
      </c>
    </row>
    <row r="71" spans="15:18">
      <c r="O71" s="33">
        <v>41852</v>
      </c>
      <c r="P71" s="34" t="s">
        <v>51</v>
      </c>
      <c r="Q71" s="35">
        <f t="shared" si="32"/>
        <v>41887</v>
      </c>
      <c r="R71" s="35">
        <f t="shared" si="33"/>
        <v>41888</v>
      </c>
    </row>
    <row r="72" spans="15:18">
      <c r="O72" s="33">
        <v>41883</v>
      </c>
      <c r="P72" s="34" t="s">
        <v>51</v>
      </c>
      <c r="Q72" s="35">
        <f t="shared" si="32"/>
        <v>41917</v>
      </c>
      <c r="R72" s="35">
        <f t="shared" si="33"/>
        <v>41918</v>
      </c>
    </row>
    <row r="73" spans="15:18">
      <c r="O73" s="33">
        <v>41913</v>
      </c>
      <c r="P73" s="34" t="s">
        <v>51</v>
      </c>
      <c r="Q73" s="35">
        <f t="shared" si="32"/>
        <v>41948</v>
      </c>
      <c r="R73" s="35">
        <f t="shared" si="33"/>
        <v>41949</v>
      </c>
    </row>
    <row r="74" spans="15:18">
      <c r="O74" s="33">
        <v>41944</v>
      </c>
      <c r="P74" s="34" t="s">
        <v>51</v>
      </c>
      <c r="Q74" s="35">
        <f t="shared" si="32"/>
        <v>41978</v>
      </c>
      <c r="R74" s="35">
        <f t="shared" si="33"/>
        <v>41979</v>
      </c>
    </row>
    <row r="75" spans="15:18">
      <c r="O75" s="33">
        <v>41974</v>
      </c>
      <c r="P75" s="34" t="s">
        <v>51</v>
      </c>
      <c r="Q75" s="35">
        <f t="shared" si="32"/>
        <v>42009</v>
      </c>
      <c r="R75" s="35">
        <f t="shared" si="33"/>
        <v>42010</v>
      </c>
    </row>
    <row r="76" spans="15:18">
      <c r="O76" s="33">
        <v>42005</v>
      </c>
      <c r="P76" s="34" t="s">
        <v>51</v>
      </c>
      <c r="Q76" s="35">
        <f t="shared" si="32"/>
        <v>42040</v>
      </c>
      <c r="R76" s="35">
        <f t="shared" si="33"/>
        <v>42041</v>
      </c>
    </row>
    <row r="77" spans="15:18">
      <c r="O77" s="33">
        <v>42036</v>
      </c>
      <c r="P77" s="34" t="s">
        <v>51</v>
      </c>
      <c r="Q77" s="35">
        <f t="shared" si="32"/>
        <v>42068</v>
      </c>
      <c r="R77" s="35">
        <f t="shared" si="33"/>
        <v>42069</v>
      </c>
    </row>
    <row r="78" spans="15:18">
      <c r="O78" s="33">
        <v>42064</v>
      </c>
      <c r="P78" s="34" t="s">
        <v>51</v>
      </c>
      <c r="Q78" s="35">
        <f>EOMONTH(O78,0)</f>
        <v>42094</v>
      </c>
      <c r="R78" s="35">
        <f>EOMONTH(O78,0)</f>
        <v>42094</v>
      </c>
    </row>
    <row r="82" spans="15:18">
      <c r="O82" s="33" t="s">
        <v>23</v>
      </c>
      <c r="P82" s="34" t="s">
        <v>52</v>
      </c>
      <c r="Q82" s="35">
        <v>41095</v>
      </c>
      <c r="R82" s="35">
        <v>41096</v>
      </c>
    </row>
    <row r="83" spans="15:18">
      <c r="O83" s="33" t="s">
        <v>25</v>
      </c>
      <c r="P83" s="34" t="s">
        <v>52</v>
      </c>
      <c r="Q83" s="35">
        <v>41187</v>
      </c>
      <c r="R83" s="35">
        <v>41188</v>
      </c>
    </row>
    <row r="84" spans="15:18">
      <c r="O84" s="33" t="s">
        <v>26</v>
      </c>
      <c r="P84" s="34" t="s">
        <v>52</v>
      </c>
      <c r="Q84" s="35">
        <v>41279</v>
      </c>
      <c r="R84" s="35">
        <v>41280</v>
      </c>
    </row>
    <row r="85" spans="15:18">
      <c r="O85" s="33" t="s">
        <v>27</v>
      </c>
      <c r="P85" s="34" t="s">
        <v>52</v>
      </c>
      <c r="Q85" s="35">
        <v>41364</v>
      </c>
      <c r="R85" s="35">
        <v>41364</v>
      </c>
    </row>
    <row r="345" spans="1:13" ht="30">
      <c r="A345" s="13" t="s">
        <v>19</v>
      </c>
      <c r="B345" s="9" t="s">
        <v>20</v>
      </c>
      <c r="C345" s="9" t="s">
        <v>21</v>
      </c>
      <c r="D345" s="9" t="s">
        <v>22</v>
      </c>
      <c r="E345" s="9" t="s">
        <v>61</v>
      </c>
      <c r="H345" s="12"/>
      <c r="I345" s="4"/>
      <c r="M345"/>
    </row>
    <row r="346" spans="1:13">
      <c r="A346" s="14">
        <v>39539</v>
      </c>
      <c r="B346" s="15">
        <v>12</v>
      </c>
      <c r="C346" s="16" t="s">
        <v>23</v>
      </c>
      <c r="D346" s="16" t="s">
        <v>24</v>
      </c>
      <c r="E346" s="16">
        <v>365</v>
      </c>
      <c r="G346" s="36"/>
      <c r="H346" s="37"/>
      <c r="I346" s="4"/>
      <c r="M346"/>
    </row>
    <row r="347" spans="1:13">
      <c r="A347" s="14">
        <v>39569</v>
      </c>
      <c r="B347" s="15">
        <v>12</v>
      </c>
      <c r="C347" s="16" t="s">
        <v>23</v>
      </c>
      <c r="D347" s="16" t="s">
        <v>24</v>
      </c>
      <c r="E347" s="16">
        <v>365</v>
      </c>
      <c r="G347" s="36"/>
      <c r="H347" s="37"/>
      <c r="I347" s="4"/>
      <c r="M347"/>
    </row>
    <row r="348" spans="1:13">
      <c r="A348" s="14">
        <v>39600</v>
      </c>
      <c r="B348" s="15">
        <v>12</v>
      </c>
      <c r="C348" s="16" t="s">
        <v>23</v>
      </c>
      <c r="D348" s="16" t="s">
        <v>24</v>
      </c>
      <c r="E348" s="16">
        <v>365</v>
      </c>
      <c r="G348" s="36"/>
      <c r="H348" s="37"/>
      <c r="I348" s="4"/>
      <c r="M348"/>
    </row>
    <row r="349" spans="1:13">
      <c r="A349" s="14">
        <v>39630</v>
      </c>
      <c r="B349" s="15">
        <v>12</v>
      </c>
      <c r="C349" s="16" t="s">
        <v>25</v>
      </c>
      <c r="D349" s="16" t="s">
        <v>24</v>
      </c>
      <c r="E349" s="16">
        <v>365</v>
      </c>
      <c r="G349" s="36"/>
      <c r="H349" s="37"/>
      <c r="I349" s="4"/>
      <c r="M349"/>
    </row>
    <row r="350" spans="1:13">
      <c r="A350" s="14">
        <v>39661</v>
      </c>
      <c r="B350" s="15">
        <v>12</v>
      </c>
      <c r="C350" s="16" t="s">
        <v>25</v>
      </c>
      <c r="D350" s="16" t="s">
        <v>24</v>
      </c>
      <c r="E350" s="16">
        <v>365</v>
      </c>
      <c r="G350" s="36"/>
      <c r="H350" s="37"/>
      <c r="I350" s="4"/>
      <c r="M350"/>
    </row>
    <row r="351" spans="1:13">
      <c r="A351" s="14">
        <v>39692</v>
      </c>
      <c r="B351" s="15">
        <v>12</v>
      </c>
      <c r="C351" s="16" t="s">
        <v>25</v>
      </c>
      <c r="D351" s="16" t="s">
        <v>24</v>
      </c>
      <c r="E351" s="16">
        <v>365</v>
      </c>
      <c r="G351" s="36"/>
      <c r="H351" s="37"/>
      <c r="I351" s="4"/>
      <c r="M351"/>
    </row>
    <row r="352" spans="1:13">
      <c r="A352" s="14">
        <v>39722</v>
      </c>
      <c r="B352" s="15">
        <v>12</v>
      </c>
      <c r="C352" s="16" t="s">
        <v>26</v>
      </c>
      <c r="D352" s="16" t="s">
        <v>24</v>
      </c>
      <c r="E352" s="16">
        <v>365</v>
      </c>
      <c r="G352" s="36"/>
      <c r="H352" s="37"/>
      <c r="I352" s="4"/>
      <c r="M352"/>
    </row>
    <row r="353" spans="1:13">
      <c r="A353" s="14">
        <v>39753</v>
      </c>
      <c r="B353" s="15">
        <v>12</v>
      </c>
      <c r="C353" s="16" t="s">
        <v>26</v>
      </c>
      <c r="D353" s="16" t="s">
        <v>24</v>
      </c>
      <c r="E353" s="16">
        <v>365</v>
      </c>
      <c r="G353" s="36"/>
      <c r="H353" s="37"/>
      <c r="I353" s="4"/>
      <c r="M353"/>
    </row>
    <row r="354" spans="1:13">
      <c r="A354" s="14">
        <v>39783</v>
      </c>
      <c r="B354" s="15">
        <v>12</v>
      </c>
      <c r="C354" s="16" t="s">
        <v>26</v>
      </c>
      <c r="D354" s="16" t="s">
        <v>24</v>
      </c>
      <c r="E354" s="16">
        <v>365</v>
      </c>
      <c r="H354" s="12"/>
      <c r="I354" s="4"/>
      <c r="M354"/>
    </row>
    <row r="355" spans="1:13">
      <c r="A355" s="14">
        <v>39814</v>
      </c>
      <c r="B355" s="15">
        <v>12</v>
      </c>
      <c r="C355" s="16" t="s">
        <v>27</v>
      </c>
      <c r="D355" s="16" t="s">
        <v>24</v>
      </c>
      <c r="E355" s="16">
        <v>365</v>
      </c>
      <c r="H355" s="12"/>
      <c r="I355" s="4"/>
      <c r="M355"/>
    </row>
    <row r="356" spans="1:13">
      <c r="A356" s="14">
        <v>39845</v>
      </c>
      <c r="B356" s="15">
        <v>12</v>
      </c>
      <c r="C356" s="16" t="s">
        <v>27</v>
      </c>
      <c r="D356" s="16" t="s">
        <v>24</v>
      </c>
      <c r="E356" s="16">
        <v>365</v>
      </c>
      <c r="H356" s="12"/>
      <c r="I356" s="4"/>
      <c r="M356"/>
    </row>
    <row r="357" spans="1:13">
      <c r="A357" s="14">
        <v>39873</v>
      </c>
      <c r="B357" s="15">
        <v>10</v>
      </c>
      <c r="C357" s="16" t="s">
        <v>27</v>
      </c>
      <c r="D357" s="16" t="s">
        <v>24</v>
      </c>
      <c r="E357" s="16">
        <v>365</v>
      </c>
      <c r="H357" s="12"/>
      <c r="I357" s="4"/>
      <c r="M357"/>
    </row>
    <row r="358" spans="1:13">
      <c r="A358" s="14">
        <v>39904</v>
      </c>
      <c r="B358" s="15">
        <v>10</v>
      </c>
      <c r="C358" s="16" t="s">
        <v>23</v>
      </c>
      <c r="D358" s="16" t="s">
        <v>28</v>
      </c>
      <c r="E358" s="16">
        <v>365</v>
      </c>
      <c r="H358" s="12"/>
      <c r="I358" s="4"/>
      <c r="M358"/>
    </row>
    <row r="359" spans="1:13">
      <c r="A359" s="14">
        <v>39934</v>
      </c>
      <c r="B359" s="15">
        <v>10</v>
      </c>
      <c r="C359" s="16" t="s">
        <v>23</v>
      </c>
      <c r="D359" s="16" t="s">
        <v>28</v>
      </c>
      <c r="E359" s="16">
        <v>365</v>
      </c>
      <c r="H359" s="12"/>
      <c r="I359" s="4"/>
      <c r="M359"/>
    </row>
    <row r="360" spans="1:13">
      <c r="A360" s="14">
        <v>39965</v>
      </c>
      <c r="B360" s="15">
        <v>10</v>
      </c>
      <c r="C360" s="16" t="s">
        <v>23</v>
      </c>
      <c r="D360" s="16" t="s">
        <v>28</v>
      </c>
      <c r="E360" s="16">
        <v>365</v>
      </c>
      <c r="H360" s="12"/>
      <c r="I360" s="4"/>
      <c r="M360"/>
    </row>
    <row r="361" spans="1:13">
      <c r="A361" s="14">
        <v>39995</v>
      </c>
      <c r="B361" s="15">
        <v>10</v>
      </c>
      <c r="C361" s="16" t="s">
        <v>25</v>
      </c>
      <c r="D361" s="16" t="s">
        <v>28</v>
      </c>
      <c r="E361" s="16">
        <v>365</v>
      </c>
      <c r="H361" s="12"/>
      <c r="I361" s="4"/>
      <c r="M361"/>
    </row>
    <row r="362" spans="1:13">
      <c r="A362" s="14">
        <v>40026</v>
      </c>
      <c r="B362" s="15">
        <v>10</v>
      </c>
      <c r="C362" s="16" t="s">
        <v>25</v>
      </c>
      <c r="D362" s="16" t="s">
        <v>28</v>
      </c>
      <c r="E362" s="16">
        <v>365</v>
      </c>
      <c r="H362" s="12"/>
      <c r="I362" s="4"/>
      <c r="M362"/>
    </row>
    <row r="363" spans="1:13">
      <c r="A363" s="14">
        <v>40057</v>
      </c>
      <c r="B363" s="15">
        <v>10</v>
      </c>
      <c r="C363" s="16" t="s">
        <v>25</v>
      </c>
      <c r="D363" s="16" t="s">
        <v>28</v>
      </c>
      <c r="E363" s="16">
        <v>365</v>
      </c>
      <c r="H363" s="12"/>
      <c r="I363" s="4"/>
      <c r="M363"/>
    </row>
    <row r="364" spans="1:13">
      <c r="A364" s="14">
        <v>40087</v>
      </c>
      <c r="B364" s="15">
        <v>10</v>
      </c>
      <c r="C364" s="16" t="s">
        <v>26</v>
      </c>
      <c r="D364" s="16" t="s">
        <v>28</v>
      </c>
      <c r="E364" s="16">
        <v>365</v>
      </c>
      <c r="H364" s="12"/>
      <c r="I364" s="4"/>
      <c r="M364"/>
    </row>
    <row r="365" spans="1:13">
      <c r="A365" s="14">
        <v>40118</v>
      </c>
      <c r="B365" s="15">
        <v>10</v>
      </c>
      <c r="C365" s="16" t="s">
        <v>26</v>
      </c>
      <c r="D365" s="16" t="s">
        <v>28</v>
      </c>
      <c r="E365" s="16">
        <v>365</v>
      </c>
      <c r="H365" s="12"/>
      <c r="I365" s="4"/>
      <c r="M365"/>
    </row>
    <row r="366" spans="1:13">
      <c r="A366" s="14">
        <v>40148</v>
      </c>
      <c r="B366" s="15">
        <v>10</v>
      </c>
      <c r="C366" s="16" t="s">
        <v>26</v>
      </c>
      <c r="D366" s="16" t="s">
        <v>28</v>
      </c>
      <c r="E366" s="16">
        <v>365</v>
      </c>
      <c r="H366" s="12"/>
      <c r="I366" s="4"/>
      <c r="M366"/>
    </row>
    <row r="367" spans="1:13">
      <c r="A367" s="14">
        <v>40179</v>
      </c>
      <c r="B367" s="15">
        <v>10</v>
      </c>
      <c r="C367" s="16" t="s">
        <v>27</v>
      </c>
      <c r="D367" s="16" t="s">
        <v>28</v>
      </c>
      <c r="E367" s="16">
        <v>365</v>
      </c>
      <c r="H367" s="12"/>
      <c r="I367" s="4"/>
      <c r="M367"/>
    </row>
    <row r="368" spans="1:13">
      <c r="A368" s="14">
        <v>40210</v>
      </c>
      <c r="B368" s="15">
        <v>10</v>
      </c>
      <c r="C368" s="16" t="s">
        <v>27</v>
      </c>
      <c r="D368" s="16" t="s">
        <v>28</v>
      </c>
      <c r="E368" s="16">
        <v>365</v>
      </c>
      <c r="H368" s="12"/>
      <c r="I368" s="4"/>
      <c r="M368"/>
    </row>
    <row r="369" spans="1:13">
      <c r="A369" s="14">
        <v>40238</v>
      </c>
      <c r="B369" s="15">
        <v>10</v>
      </c>
      <c r="C369" s="16" t="s">
        <v>27</v>
      </c>
      <c r="D369" s="16" t="s">
        <v>28</v>
      </c>
      <c r="E369" s="16">
        <v>365</v>
      </c>
      <c r="H369" s="12"/>
      <c r="I369" s="4"/>
      <c r="M369"/>
    </row>
    <row r="370" spans="1:13">
      <c r="A370" s="14">
        <v>40269</v>
      </c>
      <c r="B370" s="15">
        <v>10</v>
      </c>
      <c r="C370" s="16" t="s">
        <v>23</v>
      </c>
      <c r="D370" s="16" t="s">
        <v>29</v>
      </c>
      <c r="E370" s="16">
        <v>365</v>
      </c>
      <c r="H370" s="12"/>
      <c r="I370" s="4"/>
      <c r="M370"/>
    </row>
    <row r="371" spans="1:13">
      <c r="A371" s="14">
        <v>40299</v>
      </c>
      <c r="B371" s="15">
        <v>10</v>
      </c>
      <c r="C371" s="16" t="s">
        <v>23</v>
      </c>
      <c r="D371" s="16" t="s">
        <v>29</v>
      </c>
      <c r="E371" s="16">
        <v>365</v>
      </c>
      <c r="H371" s="12"/>
      <c r="I371" s="4"/>
      <c r="M371"/>
    </row>
    <row r="372" spans="1:13">
      <c r="A372" s="14">
        <v>40330</v>
      </c>
      <c r="B372" s="15">
        <v>10</v>
      </c>
      <c r="C372" s="16" t="s">
        <v>23</v>
      </c>
      <c r="D372" s="16" t="s">
        <v>29</v>
      </c>
      <c r="E372" s="16">
        <v>365</v>
      </c>
      <c r="H372" s="12"/>
      <c r="I372" s="4"/>
      <c r="M372"/>
    </row>
    <row r="373" spans="1:13">
      <c r="A373" s="14">
        <v>40360</v>
      </c>
      <c r="B373" s="15">
        <v>10</v>
      </c>
      <c r="C373" s="16" t="s">
        <v>25</v>
      </c>
      <c r="D373" s="16" t="s">
        <v>29</v>
      </c>
      <c r="E373" s="16">
        <v>365</v>
      </c>
      <c r="H373" s="12"/>
      <c r="I373" s="4"/>
      <c r="M373"/>
    </row>
    <row r="374" spans="1:13">
      <c r="A374" s="14">
        <v>40391</v>
      </c>
      <c r="B374" s="15">
        <v>10</v>
      </c>
      <c r="C374" s="16" t="s">
        <v>25</v>
      </c>
      <c r="D374" s="16" t="s">
        <v>29</v>
      </c>
      <c r="E374" s="16">
        <v>365</v>
      </c>
      <c r="H374" s="12"/>
      <c r="I374" s="4"/>
      <c r="M374"/>
    </row>
    <row r="375" spans="1:13">
      <c r="A375" s="14">
        <v>40422</v>
      </c>
      <c r="B375" s="15">
        <v>10</v>
      </c>
      <c r="C375" s="16" t="s">
        <v>25</v>
      </c>
      <c r="D375" s="16" t="s">
        <v>29</v>
      </c>
      <c r="E375" s="16">
        <v>365</v>
      </c>
      <c r="H375" s="12"/>
      <c r="I375" s="4"/>
      <c r="M375"/>
    </row>
    <row r="376" spans="1:13">
      <c r="A376" s="14">
        <v>40452</v>
      </c>
      <c r="B376" s="15">
        <v>10</v>
      </c>
      <c r="C376" s="16" t="s">
        <v>26</v>
      </c>
      <c r="D376" s="16" t="s">
        <v>29</v>
      </c>
      <c r="E376" s="16">
        <v>365</v>
      </c>
      <c r="H376" s="12"/>
      <c r="I376" s="4"/>
      <c r="M376"/>
    </row>
    <row r="377" spans="1:13">
      <c r="A377" s="14">
        <v>40483</v>
      </c>
      <c r="B377" s="15">
        <v>10</v>
      </c>
      <c r="C377" s="16" t="s">
        <v>26</v>
      </c>
      <c r="D377" s="16" t="s">
        <v>29</v>
      </c>
      <c r="E377" s="16">
        <v>365</v>
      </c>
      <c r="H377" s="12"/>
      <c r="I377" s="4"/>
      <c r="M377"/>
    </row>
    <row r="378" spans="1:13">
      <c r="A378" s="14">
        <v>40513</v>
      </c>
      <c r="B378" s="15">
        <v>10</v>
      </c>
      <c r="C378" s="16" t="s">
        <v>26</v>
      </c>
      <c r="D378" s="16" t="s">
        <v>29</v>
      </c>
      <c r="E378" s="16">
        <v>365</v>
      </c>
      <c r="H378" s="12"/>
      <c r="I378" s="4"/>
      <c r="M378"/>
    </row>
    <row r="379" spans="1:13">
      <c r="A379" s="14">
        <v>40544</v>
      </c>
      <c r="B379" s="15">
        <v>10</v>
      </c>
      <c r="C379" s="16" t="s">
        <v>27</v>
      </c>
      <c r="D379" s="16" t="s">
        <v>29</v>
      </c>
      <c r="E379" s="16">
        <v>365</v>
      </c>
      <c r="H379" s="12"/>
      <c r="I379" s="4"/>
      <c r="M379"/>
    </row>
    <row r="380" spans="1:13">
      <c r="A380" s="14">
        <v>40575</v>
      </c>
      <c r="B380" s="15">
        <v>10</v>
      </c>
      <c r="C380" s="16" t="s">
        <v>27</v>
      </c>
      <c r="D380" s="16" t="s">
        <v>29</v>
      </c>
      <c r="E380" s="16">
        <v>365</v>
      </c>
      <c r="H380" s="12"/>
      <c r="I380" s="4"/>
      <c r="M380"/>
    </row>
    <row r="381" spans="1:13">
      <c r="A381" s="14">
        <v>40603</v>
      </c>
      <c r="B381" s="15">
        <v>10</v>
      </c>
      <c r="C381" s="16" t="s">
        <v>27</v>
      </c>
      <c r="D381" s="16" t="s">
        <v>29</v>
      </c>
      <c r="E381" s="16">
        <v>365</v>
      </c>
      <c r="H381" s="12"/>
      <c r="I381" s="4"/>
      <c r="M381"/>
    </row>
    <row r="382" spans="1:13">
      <c r="A382" s="14">
        <v>40634</v>
      </c>
      <c r="B382" s="15">
        <v>10</v>
      </c>
      <c r="C382" s="16" t="s">
        <v>23</v>
      </c>
      <c r="D382" s="16" t="s">
        <v>30</v>
      </c>
      <c r="E382" s="16">
        <v>366</v>
      </c>
      <c r="H382" s="12"/>
      <c r="I382" s="4"/>
      <c r="M382"/>
    </row>
    <row r="383" spans="1:13">
      <c r="A383" s="14">
        <v>40664</v>
      </c>
      <c r="B383" s="15">
        <v>10</v>
      </c>
      <c r="C383" s="16" t="s">
        <v>23</v>
      </c>
      <c r="D383" s="16" t="s">
        <v>30</v>
      </c>
      <c r="E383" s="16">
        <v>366</v>
      </c>
      <c r="H383" s="12"/>
      <c r="I383" s="4"/>
      <c r="M383"/>
    </row>
    <row r="384" spans="1:13">
      <c r="A384" s="14">
        <v>40695</v>
      </c>
      <c r="B384" s="15">
        <v>10</v>
      </c>
      <c r="C384" s="16" t="s">
        <v>23</v>
      </c>
      <c r="D384" s="16" t="s">
        <v>30</v>
      </c>
      <c r="E384" s="16">
        <v>366</v>
      </c>
      <c r="H384" s="12"/>
      <c r="I384" s="4"/>
      <c r="M384"/>
    </row>
    <row r="385" spans="1:13">
      <c r="A385" s="14">
        <v>40725</v>
      </c>
      <c r="B385" s="15">
        <v>10</v>
      </c>
      <c r="C385" s="16" t="s">
        <v>25</v>
      </c>
      <c r="D385" s="16" t="s">
        <v>30</v>
      </c>
      <c r="E385" s="16">
        <v>366</v>
      </c>
      <c r="H385" s="12"/>
      <c r="I385" s="4"/>
      <c r="M385"/>
    </row>
    <row r="386" spans="1:13">
      <c r="A386" s="14">
        <v>40756</v>
      </c>
      <c r="B386" s="15">
        <v>10</v>
      </c>
      <c r="C386" s="16" t="s">
        <v>25</v>
      </c>
      <c r="D386" s="16" t="s">
        <v>30</v>
      </c>
      <c r="E386" s="16">
        <v>366</v>
      </c>
      <c r="H386" s="12"/>
      <c r="I386" s="4"/>
      <c r="M386"/>
    </row>
    <row r="387" spans="1:13">
      <c r="A387" s="14">
        <v>40787</v>
      </c>
      <c r="B387" s="15">
        <v>10</v>
      </c>
      <c r="C387" s="16" t="s">
        <v>25</v>
      </c>
      <c r="D387" s="16" t="s">
        <v>30</v>
      </c>
      <c r="E387" s="16">
        <v>366</v>
      </c>
      <c r="H387" s="12"/>
      <c r="I387" s="4"/>
      <c r="M387"/>
    </row>
    <row r="388" spans="1:13">
      <c r="A388" s="14">
        <v>40817</v>
      </c>
      <c r="B388" s="15">
        <v>10</v>
      </c>
      <c r="C388" s="16" t="s">
        <v>26</v>
      </c>
      <c r="D388" s="16" t="s">
        <v>30</v>
      </c>
      <c r="E388" s="16">
        <v>366</v>
      </c>
      <c r="H388" s="12"/>
      <c r="I388" s="4"/>
      <c r="M388"/>
    </row>
    <row r="389" spans="1:13">
      <c r="A389" s="14">
        <v>40848</v>
      </c>
      <c r="B389" s="15">
        <v>10</v>
      </c>
      <c r="C389" s="16" t="s">
        <v>26</v>
      </c>
      <c r="D389" s="16" t="s">
        <v>30</v>
      </c>
      <c r="E389" s="16">
        <v>366</v>
      </c>
      <c r="H389" s="12"/>
      <c r="I389" s="4"/>
      <c r="M389"/>
    </row>
    <row r="390" spans="1:13">
      <c r="A390" s="14">
        <v>40878</v>
      </c>
      <c r="B390" s="15">
        <v>10</v>
      </c>
      <c r="C390" s="16" t="s">
        <v>26</v>
      </c>
      <c r="D390" s="16" t="s">
        <v>30</v>
      </c>
      <c r="E390" s="16">
        <v>366</v>
      </c>
      <c r="H390" s="12"/>
      <c r="I390" s="4"/>
      <c r="M390"/>
    </row>
    <row r="391" spans="1:13">
      <c r="A391" s="14">
        <v>40909</v>
      </c>
      <c r="B391" s="15">
        <v>10</v>
      </c>
      <c r="C391" s="16" t="s">
        <v>27</v>
      </c>
      <c r="D391" s="16" t="s">
        <v>30</v>
      </c>
      <c r="E391" s="16">
        <v>366</v>
      </c>
      <c r="H391" s="12"/>
      <c r="I391" s="4"/>
      <c r="M391"/>
    </row>
    <row r="392" spans="1:13">
      <c r="A392" s="14">
        <v>40940</v>
      </c>
      <c r="B392" s="15">
        <v>10</v>
      </c>
      <c r="C392" s="16" t="s">
        <v>27</v>
      </c>
      <c r="D392" s="16" t="s">
        <v>30</v>
      </c>
      <c r="E392" s="16">
        <v>366</v>
      </c>
      <c r="H392" s="12"/>
      <c r="I392" s="4"/>
      <c r="M392"/>
    </row>
    <row r="393" spans="1:13">
      <c r="A393" s="14">
        <v>40969</v>
      </c>
      <c r="B393" s="15">
        <v>10</v>
      </c>
      <c r="C393" s="16" t="s">
        <v>27</v>
      </c>
      <c r="D393" s="16" t="s">
        <v>30</v>
      </c>
      <c r="E393" s="16">
        <v>366</v>
      </c>
      <c r="H393" s="12"/>
      <c r="I393" s="4"/>
      <c r="M393"/>
    </row>
    <row r="394" spans="1:13">
      <c r="A394" s="14">
        <v>41000</v>
      </c>
      <c r="B394" s="15">
        <v>12</v>
      </c>
      <c r="C394" s="16" t="s">
        <v>23</v>
      </c>
      <c r="D394" s="16" t="s">
        <v>31</v>
      </c>
      <c r="E394" s="16">
        <v>365</v>
      </c>
      <c r="H394" s="12"/>
      <c r="I394" s="4"/>
      <c r="M394"/>
    </row>
    <row r="395" spans="1:13">
      <c r="A395" s="14">
        <v>41030</v>
      </c>
      <c r="B395" s="15">
        <v>12</v>
      </c>
      <c r="C395" s="16" t="s">
        <v>23</v>
      </c>
      <c r="D395" s="16" t="s">
        <v>31</v>
      </c>
      <c r="E395" s="16">
        <v>365</v>
      </c>
      <c r="H395" s="12"/>
      <c r="I395" s="4"/>
      <c r="M395"/>
    </row>
    <row r="396" spans="1:13">
      <c r="A396" s="14">
        <v>41061</v>
      </c>
      <c r="B396" s="15">
        <v>12</v>
      </c>
      <c r="C396" s="16" t="s">
        <v>23</v>
      </c>
      <c r="D396" s="16" t="s">
        <v>31</v>
      </c>
      <c r="E396" s="16">
        <v>365</v>
      </c>
      <c r="H396" s="12"/>
      <c r="I396" s="4"/>
      <c r="M396"/>
    </row>
    <row r="397" spans="1:13">
      <c r="A397" s="14">
        <v>41091</v>
      </c>
      <c r="B397" s="15">
        <v>12</v>
      </c>
      <c r="C397" s="16" t="s">
        <v>25</v>
      </c>
      <c r="D397" s="16" t="s">
        <v>31</v>
      </c>
      <c r="E397" s="16">
        <v>365</v>
      </c>
      <c r="H397" s="12"/>
      <c r="I397" s="4"/>
      <c r="M397"/>
    </row>
    <row r="398" spans="1:13">
      <c r="A398" s="14">
        <v>41122</v>
      </c>
      <c r="B398" s="15">
        <v>12</v>
      </c>
      <c r="C398" s="16" t="s">
        <v>25</v>
      </c>
      <c r="D398" s="16" t="s">
        <v>31</v>
      </c>
      <c r="E398" s="16">
        <v>365</v>
      </c>
      <c r="H398" s="12"/>
      <c r="I398" s="4"/>
      <c r="M398"/>
    </row>
    <row r="399" spans="1:13">
      <c r="A399" s="14">
        <v>41153</v>
      </c>
      <c r="B399" s="15">
        <v>12</v>
      </c>
      <c r="C399" s="16" t="s">
        <v>25</v>
      </c>
      <c r="D399" s="16" t="s">
        <v>31</v>
      </c>
      <c r="E399" s="16">
        <v>365</v>
      </c>
      <c r="H399" s="12"/>
      <c r="I399" s="4"/>
      <c r="M399"/>
    </row>
    <row r="400" spans="1:13">
      <c r="A400" s="14">
        <v>41183</v>
      </c>
      <c r="B400" s="15">
        <v>12</v>
      </c>
      <c r="C400" s="16" t="s">
        <v>26</v>
      </c>
      <c r="D400" s="16" t="s">
        <v>31</v>
      </c>
      <c r="E400" s="16">
        <v>365</v>
      </c>
      <c r="H400" s="12"/>
      <c r="I400" s="4"/>
      <c r="M400"/>
    </row>
    <row r="401" spans="1:13">
      <c r="A401" s="14">
        <v>41214</v>
      </c>
      <c r="B401" s="15">
        <v>12</v>
      </c>
      <c r="C401" s="16" t="s">
        <v>26</v>
      </c>
      <c r="D401" s="16" t="s">
        <v>31</v>
      </c>
      <c r="E401" s="16">
        <v>365</v>
      </c>
      <c r="H401" s="12"/>
      <c r="I401" s="4"/>
      <c r="M401"/>
    </row>
    <row r="402" spans="1:13">
      <c r="A402" s="14">
        <v>41244</v>
      </c>
      <c r="B402" s="15">
        <v>12</v>
      </c>
      <c r="C402" s="16" t="s">
        <v>26</v>
      </c>
      <c r="D402" s="16" t="s">
        <v>31</v>
      </c>
      <c r="E402" s="16">
        <v>365</v>
      </c>
      <c r="H402" s="12"/>
      <c r="I402" s="4"/>
      <c r="M402"/>
    </row>
    <row r="403" spans="1:13">
      <c r="A403" s="14">
        <v>41275</v>
      </c>
      <c r="B403" s="15">
        <v>12</v>
      </c>
      <c r="C403" s="16" t="s">
        <v>27</v>
      </c>
      <c r="D403" s="16" t="s">
        <v>31</v>
      </c>
      <c r="E403" s="16">
        <v>365</v>
      </c>
      <c r="H403" s="12"/>
      <c r="I403" s="4"/>
      <c r="M403"/>
    </row>
    <row r="404" spans="1:13">
      <c r="A404" s="14">
        <v>41306</v>
      </c>
      <c r="B404" s="15">
        <v>12</v>
      </c>
      <c r="C404" s="16" t="s">
        <v>27</v>
      </c>
      <c r="D404" s="16" t="s">
        <v>31</v>
      </c>
      <c r="E404" s="16">
        <v>365</v>
      </c>
      <c r="H404" s="12"/>
      <c r="I404" s="4"/>
      <c r="M404"/>
    </row>
    <row r="405" spans="1:13">
      <c r="A405" s="14">
        <v>41334</v>
      </c>
      <c r="B405" s="15">
        <v>12</v>
      </c>
      <c r="C405" s="16" t="s">
        <v>27</v>
      </c>
      <c r="D405" s="16" t="s">
        <v>31</v>
      </c>
      <c r="E405" s="16">
        <v>365</v>
      </c>
      <c r="H405" s="12"/>
      <c r="I405" s="4"/>
      <c r="M405"/>
    </row>
    <row r="406" spans="1:13">
      <c r="A406" s="14">
        <v>41365</v>
      </c>
      <c r="B406" s="15">
        <v>12</v>
      </c>
      <c r="C406" s="16" t="s">
        <v>23</v>
      </c>
      <c r="D406" s="16" t="s">
        <v>32</v>
      </c>
      <c r="E406" s="16">
        <v>365</v>
      </c>
      <c r="H406" s="12"/>
      <c r="I406" s="4"/>
      <c r="M406"/>
    </row>
    <row r="407" spans="1:13">
      <c r="A407" s="14">
        <v>41395</v>
      </c>
      <c r="B407" s="15">
        <v>12</v>
      </c>
      <c r="C407" s="16" t="s">
        <v>23</v>
      </c>
      <c r="D407" s="16" t="s">
        <v>32</v>
      </c>
      <c r="E407" s="16">
        <v>365</v>
      </c>
      <c r="H407" s="12"/>
      <c r="I407" s="4"/>
      <c r="M407"/>
    </row>
    <row r="408" spans="1:13">
      <c r="A408" s="14">
        <v>41426</v>
      </c>
      <c r="B408" s="15">
        <v>12</v>
      </c>
      <c r="C408" s="16" t="s">
        <v>23</v>
      </c>
      <c r="D408" s="16" t="s">
        <v>32</v>
      </c>
      <c r="E408" s="16">
        <v>365</v>
      </c>
      <c r="H408" s="12"/>
      <c r="I408" s="4"/>
      <c r="M408"/>
    </row>
    <row r="409" spans="1:13">
      <c r="A409" s="14">
        <v>41456</v>
      </c>
      <c r="B409" s="15">
        <v>12</v>
      </c>
      <c r="C409" s="16" t="s">
        <v>25</v>
      </c>
      <c r="D409" s="16" t="s">
        <v>32</v>
      </c>
      <c r="E409" s="16">
        <v>365</v>
      </c>
      <c r="H409" s="12"/>
      <c r="I409" s="4"/>
      <c r="M409"/>
    </row>
    <row r="410" spans="1:13">
      <c r="A410" s="14">
        <v>41487</v>
      </c>
      <c r="B410" s="15">
        <v>12</v>
      </c>
      <c r="C410" s="16" t="s">
        <v>25</v>
      </c>
      <c r="D410" s="16" t="s">
        <v>32</v>
      </c>
      <c r="E410" s="16">
        <v>365</v>
      </c>
      <c r="H410" s="12"/>
      <c r="I410" s="4"/>
      <c r="M410"/>
    </row>
    <row r="411" spans="1:13">
      <c r="A411" s="14">
        <v>41518</v>
      </c>
      <c r="B411" s="15">
        <v>12</v>
      </c>
      <c r="C411" s="16" t="s">
        <v>25</v>
      </c>
      <c r="D411" s="16" t="s">
        <v>32</v>
      </c>
      <c r="E411" s="16">
        <v>365</v>
      </c>
      <c r="H411" s="12"/>
      <c r="I411" s="4"/>
      <c r="M411"/>
    </row>
    <row r="412" spans="1:13">
      <c r="A412" s="14">
        <v>41548</v>
      </c>
      <c r="B412" s="15">
        <v>12</v>
      </c>
      <c r="C412" s="16" t="s">
        <v>26</v>
      </c>
      <c r="D412" s="16" t="s">
        <v>32</v>
      </c>
      <c r="E412" s="16">
        <v>365</v>
      </c>
      <c r="H412" s="12"/>
      <c r="I412" s="4"/>
      <c r="M412"/>
    </row>
    <row r="413" spans="1:13">
      <c r="A413" s="14">
        <v>41579</v>
      </c>
      <c r="B413" s="15">
        <v>12</v>
      </c>
      <c r="C413" s="16" t="s">
        <v>26</v>
      </c>
      <c r="D413" s="16" t="s">
        <v>32</v>
      </c>
      <c r="E413" s="16">
        <v>365</v>
      </c>
      <c r="H413" s="12"/>
      <c r="I413" s="4"/>
      <c r="M413"/>
    </row>
    <row r="414" spans="1:13">
      <c r="A414" s="14">
        <v>41609</v>
      </c>
      <c r="B414" s="15">
        <v>12</v>
      </c>
      <c r="C414" s="16" t="s">
        <v>26</v>
      </c>
      <c r="D414" s="16" t="s">
        <v>32</v>
      </c>
      <c r="E414" s="16">
        <v>365</v>
      </c>
      <c r="H414" s="12"/>
      <c r="I414" s="4"/>
      <c r="M414"/>
    </row>
    <row r="415" spans="1:13">
      <c r="A415" s="14">
        <v>41640</v>
      </c>
      <c r="B415" s="15">
        <v>12</v>
      </c>
      <c r="C415" s="16" t="s">
        <v>27</v>
      </c>
      <c r="D415" s="16" t="s">
        <v>32</v>
      </c>
      <c r="E415" s="16">
        <v>365</v>
      </c>
      <c r="H415" s="12"/>
      <c r="I415" s="4"/>
      <c r="M415"/>
    </row>
    <row r="416" spans="1:13">
      <c r="A416" s="14">
        <v>41671</v>
      </c>
      <c r="B416" s="15">
        <v>12</v>
      </c>
      <c r="C416" s="16" t="s">
        <v>27</v>
      </c>
      <c r="D416" s="16" t="s">
        <v>32</v>
      </c>
      <c r="E416" s="16">
        <v>365</v>
      </c>
      <c r="H416" s="12"/>
      <c r="I416" s="4"/>
      <c r="M416"/>
    </row>
    <row r="417" spans="1:13">
      <c r="A417" s="14">
        <v>41699</v>
      </c>
      <c r="B417" s="15">
        <v>12</v>
      </c>
      <c r="C417" s="16" t="s">
        <v>27</v>
      </c>
      <c r="D417" s="16" t="s">
        <v>32</v>
      </c>
      <c r="E417" s="16">
        <v>365</v>
      </c>
      <c r="H417" s="12"/>
      <c r="I417" s="4"/>
      <c r="M417"/>
    </row>
  </sheetData>
  <sheetProtection password="C5C1" sheet="1" scenarios="1" formatCells="0" formatColumns="0" formatRows="0" insertColumns="0" insertRows="0" deleteColumns="0" deleteRows="0"/>
  <mergeCells count="21">
    <mergeCell ref="B12:D12"/>
    <mergeCell ref="E12:E13"/>
    <mergeCell ref="F12:H12"/>
    <mergeCell ref="I12:M12"/>
    <mergeCell ref="A1:E1"/>
    <mergeCell ref="F1:G1"/>
    <mergeCell ref="I1:J1"/>
    <mergeCell ref="K1:M1"/>
    <mergeCell ref="A2:E2"/>
    <mergeCell ref="F2:G2"/>
    <mergeCell ref="I2:J2"/>
    <mergeCell ref="A4:M4"/>
    <mergeCell ref="B5:D5"/>
    <mergeCell ref="E5:E6"/>
    <mergeCell ref="F5:H5"/>
    <mergeCell ref="I5:M5"/>
    <mergeCell ref="A41:M41"/>
    <mergeCell ref="A42:M42"/>
    <mergeCell ref="O41:O42"/>
    <mergeCell ref="P41:P42"/>
    <mergeCell ref="Q41:R41"/>
  </mergeCells>
  <dataValidations count="3">
    <dataValidation type="list" allowBlank="1" showInputMessage="1" showErrorMessage="1" sqref="A7:A9 A14:A16">
      <formula1>$A$346:$A$417</formula1>
    </dataValidation>
    <dataValidation type="whole" allowBlank="1" showInputMessage="1" showErrorMessage="1" errorTitle="Abatement (%)" error="Abatement (%) Amount should be between 0 to 100" sqref="F7 F14">
      <formula1>0</formula1>
      <formula2>100</formula2>
    </dataValidation>
    <dataValidation type="whole" allowBlank="1" showInputMessage="1" showErrorMessage="1" sqref="F8:F9 F15:F16">
      <formula1>0</formula1>
      <formula2>100</formula2>
    </dataValidation>
  </dataValidations>
  <pageMargins left="1" right="0.5" top="0.5" bottom="0.4" header="0.3" footer="0.3"/>
  <pageSetup paperSize="9" scale="8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Incl. ST</vt:lpstr>
      <vt:lpstr>Excl. ST</vt:lpstr>
      <vt:lpstr>'Excl. ST'!Print_Area</vt:lpstr>
      <vt:lpstr>'Incl. ST'!Print_Area</vt:lpstr>
    </vt:vector>
  </TitlesOfParts>
  <Company>Rameshchandra B Patel &amp; Co</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Himanshu Patel</dc:creator>
  <cp:lastModifiedBy>user 2</cp:lastModifiedBy>
  <cp:lastPrinted>2013-08-15T18:36:14Z</cp:lastPrinted>
  <dcterms:created xsi:type="dcterms:W3CDTF">2010-12-30T10:34:04Z</dcterms:created>
  <dcterms:modified xsi:type="dcterms:W3CDTF">2013-08-19T06:40:37Z</dcterms:modified>
</cp:coreProperties>
</file>