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Interest &amp; Penalty" sheetId="1" r:id="rId1"/>
    <sheet name="ST Calculator" sheetId="2" r:id="rId2"/>
  </sheets>
  <calcPr calcId="124519"/>
</workbook>
</file>

<file path=xl/calcChain.xml><?xml version="1.0" encoding="utf-8"?>
<calcChain xmlns="http://schemas.openxmlformats.org/spreadsheetml/2006/main">
  <c r="G13" i="1"/>
  <c r="G12"/>
  <c r="G30"/>
  <c r="C26" i="2"/>
  <c r="G21"/>
  <c r="G22" s="1"/>
  <c r="D24" s="1"/>
  <c r="G20"/>
  <c r="H12"/>
  <c r="D10"/>
  <c r="C10"/>
  <c r="G29" i="1"/>
  <c r="L42"/>
  <c r="G37"/>
  <c r="F18"/>
  <c r="C18"/>
  <c r="E19"/>
  <c r="G15" l="1"/>
  <c r="G18" s="1"/>
  <c r="G21" s="1"/>
  <c r="D26" i="2"/>
  <c r="D12"/>
  <c r="D11"/>
  <c r="C34" i="1"/>
  <c r="G35" s="1"/>
  <c r="F34"/>
  <c r="G31"/>
  <c r="G32" s="1"/>
  <c r="F12" i="2" l="1"/>
  <c r="D14"/>
  <c r="E18" i="1"/>
  <c r="D27" i="2"/>
  <c r="D28"/>
  <c r="G36" i="1"/>
  <c r="G38" s="1"/>
  <c r="D32" i="2" l="1"/>
  <c r="D30"/>
</calcChain>
</file>

<file path=xl/sharedStrings.xml><?xml version="1.0" encoding="utf-8"?>
<sst xmlns="http://schemas.openxmlformats.org/spreadsheetml/2006/main" count="73" uniqueCount="67">
  <si>
    <t>If Turnover of Assessee is below Rs. 60 Lakh then 15%</t>
  </si>
  <si>
    <t>If Turnover of Assessee is above Rs. 60 Lakh then 18%</t>
  </si>
  <si>
    <t xml:space="preserve">Interest Rate will be as follow.     </t>
  </si>
  <si>
    <t>Refer 14/2011 S.T. dated 01.03.2011</t>
  </si>
  <si>
    <t>Service Tax to be payable :</t>
  </si>
  <si>
    <t>Due date for payment :</t>
  </si>
  <si>
    <t xml:space="preserve">Date on which cheque deposited : </t>
  </si>
  <si>
    <t>Difference in days</t>
  </si>
  <si>
    <t>X</t>
  </si>
  <si>
    <t>Rate of Interest applicable</t>
  </si>
  <si>
    <t>Interest =</t>
  </si>
  <si>
    <t>U/s 76 of Finance Act 1994, penalty would be Rs. 100 /- per day upto the date of payment from due date or</t>
  </si>
  <si>
    <t>Due date for Payment :</t>
  </si>
  <si>
    <t>Date on which service tax actually paid :</t>
  </si>
  <si>
    <t>Days in month</t>
  </si>
  <si>
    <t>1% per month of the amount of Service Tax payable restricted to 50% of the amount of service tax payable.</t>
  </si>
  <si>
    <t>Period of default at 1% per month</t>
  </si>
  <si>
    <t>Months</t>
  </si>
  <si>
    <t>Days</t>
  </si>
  <si>
    <t>Days = &gt;</t>
  </si>
  <si>
    <t>A) Penalty at Rs 100 /- per day</t>
  </si>
  <si>
    <t>B ) Penalty at 1% per month</t>
  </si>
  <si>
    <t>Higher of Above two limits ( A or B )</t>
  </si>
  <si>
    <t>Maximum penalty = 50% of Service tax</t>
  </si>
  <si>
    <t>Write below</t>
  </si>
  <si>
    <t>Chart</t>
  </si>
  <si>
    <t>Month</t>
  </si>
  <si>
    <t>Jan</t>
  </si>
  <si>
    <t xml:space="preserve">Feb </t>
  </si>
  <si>
    <t>March</t>
  </si>
  <si>
    <t>April</t>
  </si>
  <si>
    <t>May</t>
  </si>
  <si>
    <t>June</t>
  </si>
  <si>
    <t>July</t>
  </si>
  <si>
    <t>August</t>
  </si>
  <si>
    <t>Sept</t>
  </si>
  <si>
    <t>Oct</t>
  </si>
  <si>
    <t>Nov</t>
  </si>
  <si>
    <t>Dec</t>
  </si>
  <si>
    <t>Total no of days in year ( Non leap year )</t>
  </si>
  <si>
    <t>Total</t>
  </si>
  <si>
    <t>Hence penalty imposable (Lower of above)</t>
  </si>
  <si>
    <t xml:space="preserve">Note : Coloured Cells </t>
  </si>
  <si>
    <t xml:space="preserve"> are for Edit purpose</t>
  </si>
  <si>
    <t>Hence S.Tax with Interest Payable is Rs.</t>
  </si>
  <si>
    <t>Service Tax Calculator</t>
  </si>
  <si>
    <t>Rate</t>
  </si>
  <si>
    <t>Amount</t>
  </si>
  <si>
    <t xml:space="preserve">Gross Fees </t>
  </si>
  <si>
    <t>Multiply</t>
  </si>
  <si>
    <t>Edu Cess 2 %</t>
  </si>
  <si>
    <t>Sec. Edu Cess 1%</t>
  </si>
  <si>
    <t>Total Bill Amount</t>
  </si>
  <si>
    <t>Service Tax Back Calculation ( Amount Include in Gross Fees )</t>
  </si>
  <si>
    <t>Previous Rate</t>
  </si>
  <si>
    <t>Working</t>
  </si>
  <si>
    <t>Current Rate</t>
  </si>
  <si>
    <t>S.T.</t>
  </si>
  <si>
    <t>Cess</t>
  </si>
  <si>
    <r>
      <t xml:space="preserve">Amount </t>
    </r>
    <r>
      <rPr>
        <b/>
        <sz val="11"/>
        <rFont val="Arial"/>
        <family val="2"/>
      </rPr>
      <t>Inclusive</t>
    </r>
    <r>
      <rPr>
        <sz val="11"/>
        <rFont val="Arial"/>
        <family val="2"/>
      </rPr>
      <t xml:space="preserve"> of S.T.</t>
    </r>
  </si>
  <si>
    <t>Gross</t>
  </si>
  <si>
    <t xml:space="preserve"> Coloured Box fields are for Edit purpose.</t>
  </si>
  <si>
    <t xml:space="preserve"> &lt;= Write date in formalue format only.   i.e. Press F2</t>
  </si>
  <si>
    <t>&lt; = Displaying working.</t>
  </si>
  <si>
    <t>Penalty for Non payment of Service Tax alongwith Interest.</t>
  </si>
  <si>
    <t>Interest on delayed payment of Service Tax u/s 73B and u/s 75.</t>
  </si>
  <si>
    <t xml:space="preserve">Service Tax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</si>
</sst>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7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0" xfId="0" applyBorder="1"/>
    <xf numFmtId="0" fontId="0" fillId="0" borderId="7" xfId="0" applyBorder="1"/>
    <xf numFmtId="0" fontId="0" fillId="0" borderId="0" xfId="0" applyBorder="1" applyAlignment="1">
      <alignment horizontal="center"/>
    </xf>
    <xf numFmtId="0" fontId="0" fillId="0" borderId="1" xfId="0" applyBorder="1"/>
    <xf numFmtId="0" fontId="2" fillId="0" borderId="9" xfId="0" applyFont="1" applyBorder="1" applyAlignment="1">
      <alignment horizontal="left"/>
    </xf>
    <xf numFmtId="0" fontId="0" fillId="0" borderId="2" xfId="0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0" fillId="2" borderId="2" xfId="0" applyFill="1" applyBorder="1"/>
    <xf numFmtId="14" fontId="0" fillId="2" borderId="2" xfId="0" applyNumberFormat="1" applyFill="1" applyBorder="1"/>
    <xf numFmtId="9" fontId="0" fillId="2" borderId="2" xfId="0" applyNumberFormat="1" applyFill="1" applyBorder="1"/>
    <xf numFmtId="0" fontId="0" fillId="2" borderId="2" xfId="0" applyFill="1" applyBorder="1" applyAlignment="1">
      <alignment horizontal="center"/>
    </xf>
    <xf numFmtId="0" fontId="2" fillId="0" borderId="9" xfId="0" applyFont="1" applyBorder="1"/>
    <xf numFmtId="0" fontId="1" fillId="0" borderId="8" xfId="0" applyFont="1" applyBorder="1"/>
    <xf numFmtId="4" fontId="4" fillId="0" borderId="3" xfId="0" applyNumberFormat="1" applyFont="1" applyBorder="1"/>
    <xf numFmtId="4" fontId="4" fillId="0" borderId="4" xfId="0" applyNumberFormat="1" applyFont="1" applyBorder="1"/>
    <xf numFmtId="4" fontId="4" fillId="0" borderId="5" xfId="0" applyNumberFormat="1" applyFont="1" applyBorder="1"/>
    <xf numFmtId="4" fontId="4" fillId="0" borderId="6" xfId="0" applyNumberFormat="1" applyFont="1" applyBorder="1"/>
    <xf numFmtId="4" fontId="5" fillId="0" borderId="0" xfId="0" applyNumberFormat="1" applyFont="1" applyFill="1" applyBorder="1"/>
    <xf numFmtId="4" fontId="4" fillId="0" borderId="0" xfId="0" applyNumberFormat="1" applyFont="1" applyBorder="1" applyAlignment="1">
      <alignment horizontal="right"/>
    </xf>
    <xf numFmtId="4" fontId="5" fillId="0" borderId="0" xfId="0" applyNumberFormat="1" applyFont="1" applyBorder="1"/>
    <xf numFmtId="4" fontId="5" fillId="3" borderId="10" xfId="0" applyNumberFormat="1" applyFont="1" applyFill="1" applyBorder="1"/>
    <xf numFmtId="4" fontId="4" fillId="0" borderId="7" xfId="0" applyNumberFormat="1" applyFont="1" applyBorder="1"/>
    <xf numFmtId="4" fontId="4" fillId="0" borderId="0" xfId="0" applyNumberFormat="1" applyFont="1" applyBorder="1" applyAlignment="1">
      <alignment horizontal="center"/>
    </xf>
    <xf numFmtId="4" fontId="4" fillId="0" borderId="2" xfId="0" applyNumberFormat="1" applyFont="1" applyBorder="1"/>
    <xf numFmtId="4" fontId="4" fillId="4" borderId="11" xfId="0" applyNumberFormat="1" applyFont="1" applyFill="1" applyBorder="1" applyAlignment="1" applyProtection="1">
      <alignment horizontal="right"/>
    </xf>
    <xf numFmtId="4" fontId="4" fillId="0" borderId="12" xfId="0" applyNumberFormat="1" applyFont="1" applyBorder="1"/>
    <xf numFmtId="4" fontId="4" fillId="0" borderId="2" xfId="0" applyNumberFormat="1" applyFont="1" applyBorder="1" applyProtection="1"/>
    <xf numFmtId="4" fontId="4" fillId="5" borderId="2" xfId="0" applyNumberFormat="1" applyFont="1" applyFill="1" applyBorder="1"/>
    <xf numFmtId="4" fontId="4" fillId="0" borderId="13" xfId="0" applyNumberFormat="1" applyFont="1" applyBorder="1"/>
    <xf numFmtId="4" fontId="4" fillId="0" borderId="13" xfId="0" applyNumberFormat="1" applyFont="1" applyBorder="1" applyProtection="1"/>
    <xf numFmtId="4" fontId="4" fillId="0" borderId="14" xfId="0" applyNumberFormat="1" applyFont="1" applyBorder="1"/>
    <xf numFmtId="4" fontId="4" fillId="4" borderId="2" xfId="0" applyNumberFormat="1" applyFont="1" applyFill="1" applyBorder="1" applyAlignment="1" applyProtection="1">
      <alignment horizontal="right"/>
    </xf>
    <xf numFmtId="4" fontId="4" fillId="0" borderId="2" xfId="0" applyNumberFormat="1" applyFont="1" applyFill="1" applyBorder="1"/>
    <xf numFmtId="4" fontId="4" fillId="0" borderId="0" xfId="0" applyNumberFormat="1" applyFont="1" applyBorder="1" applyAlignment="1" applyProtection="1">
      <alignment horizontal="left"/>
    </xf>
    <xf numFmtId="4" fontId="4" fillId="0" borderId="0" xfId="0" applyNumberFormat="1" applyFont="1" applyBorder="1" applyProtection="1"/>
    <xf numFmtId="4" fontId="4" fillId="0" borderId="0" xfId="0" applyNumberFormat="1" applyFont="1" applyFill="1" applyBorder="1"/>
    <xf numFmtId="4" fontId="5" fillId="0" borderId="2" xfId="0" applyNumberFormat="1" applyFont="1" applyBorder="1" applyProtection="1"/>
    <xf numFmtId="4" fontId="4" fillId="0" borderId="8" xfId="0" applyNumberFormat="1" applyFont="1" applyBorder="1"/>
    <xf numFmtId="4" fontId="4" fillId="0" borderId="1" xfId="0" applyNumberFormat="1" applyFont="1" applyBorder="1"/>
    <xf numFmtId="4" fontId="4" fillId="0" borderId="9" xfId="0" applyNumberFormat="1" applyFont="1" applyBorder="1"/>
    <xf numFmtId="4" fontId="6" fillId="0" borderId="0" xfId="0" applyNumberFormat="1" applyFont="1" applyBorder="1" applyAlignment="1"/>
    <xf numFmtId="4" fontId="5" fillId="4" borderId="2" xfId="0" applyNumberFormat="1" applyFont="1" applyFill="1" applyBorder="1" applyProtection="1"/>
    <xf numFmtId="4" fontId="5" fillId="0" borderId="11" xfId="0" applyNumberFormat="1" applyFont="1" applyFill="1" applyBorder="1" applyProtection="1"/>
    <xf numFmtId="4" fontId="4" fillId="0" borderId="10" xfId="0" applyNumberFormat="1" applyFont="1" applyFill="1" applyBorder="1"/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4" fontId="4" fillId="0" borderId="0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AE5A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L42"/>
  <sheetViews>
    <sheetView tabSelected="1" workbookViewId="0">
      <selection activeCell="G42" sqref="G42"/>
    </sheetView>
  </sheetViews>
  <sheetFormatPr defaultRowHeight="15"/>
  <cols>
    <col min="2" max="2" width="9.28515625" customWidth="1"/>
    <col min="3" max="3" width="11.140625" customWidth="1"/>
    <col min="4" max="4" width="3.5703125" customWidth="1"/>
    <col min="5" max="5" width="5.28515625" customWidth="1"/>
    <col min="6" max="6" width="9" customWidth="1"/>
    <col min="7" max="7" width="10.7109375" bestFit="1" customWidth="1"/>
  </cols>
  <sheetData>
    <row r="2" spans="2:9">
      <c r="B2" t="s">
        <v>42</v>
      </c>
      <c r="D2" s="14"/>
      <c r="E2" t="s">
        <v>43</v>
      </c>
    </row>
    <row r="4" spans="2:9">
      <c r="B4" t="s">
        <v>65</v>
      </c>
    </row>
    <row r="6" spans="2:9">
      <c r="B6" t="s">
        <v>3</v>
      </c>
    </row>
    <row r="7" spans="2:9">
      <c r="B7" t="s">
        <v>2</v>
      </c>
    </row>
    <row r="8" spans="2:9">
      <c r="B8" t="s">
        <v>0</v>
      </c>
    </row>
    <row r="9" spans="2:9">
      <c r="B9" t="s">
        <v>1</v>
      </c>
    </row>
    <row r="11" spans="2:9">
      <c r="B11" s="3" t="s">
        <v>4</v>
      </c>
      <c r="C11" s="4"/>
      <c r="D11" s="4"/>
      <c r="E11" s="4"/>
      <c r="F11" s="4"/>
      <c r="G11" s="14"/>
    </row>
    <row r="12" spans="2:9">
      <c r="B12" s="5" t="s">
        <v>5</v>
      </c>
      <c r="C12" s="6"/>
      <c r="D12" s="6"/>
      <c r="E12" s="6"/>
      <c r="F12" s="6"/>
      <c r="G12" s="15">
        <f>DATE(2012,12,5)</f>
        <v>41248</v>
      </c>
      <c r="I12" t="s">
        <v>62</v>
      </c>
    </row>
    <row r="13" spans="2:9">
      <c r="B13" s="5" t="s">
        <v>6</v>
      </c>
      <c r="C13" s="6"/>
      <c r="D13" s="6"/>
      <c r="E13" s="6"/>
      <c r="F13" s="6"/>
      <c r="G13" s="15">
        <f>DATE(2012,12,5)</f>
        <v>41248</v>
      </c>
    </row>
    <row r="14" spans="2:9">
      <c r="B14" s="5" t="s">
        <v>9</v>
      </c>
      <c r="C14" s="6"/>
      <c r="D14" s="6"/>
      <c r="E14" s="6"/>
      <c r="F14" s="6"/>
      <c r="G14" s="16">
        <v>0.18</v>
      </c>
    </row>
    <row r="15" spans="2:9">
      <c r="B15" s="5" t="s">
        <v>7</v>
      </c>
      <c r="C15" s="6"/>
      <c r="D15" s="6"/>
      <c r="E15" s="6"/>
      <c r="F15" s="6"/>
      <c r="G15" s="11">
        <f>G13-G12</f>
        <v>0</v>
      </c>
    </row>
    <row r="16" spans="2:9">
      <c r="B16" s="5" t="s">
        <v>39</v>
      </c>
      <c r="C16" s="6"/>
      <c r="D16" s="6"/>
      <c r="E16" s="6"/>
      <c r="F16" s="6"/>
      <c r="G16" s="11">
        <v>365</v>
      </c>
    </row>
    <row r="17" spans="2:12">
      <c r="B17" s="5"/>
      <c r="C17" s="6"/>
      <c r="D17" s="6"/>
      <c r="E17" s="6"/>
      <c r="F17" s="6"/>
      <c r="G17" s="7"/>
    </row>
    <row r="18" spans="2:12" ht="18.75" customHeight="1">
      <c r="B18" s="54" t="s">
        <v>10</v>
      </c>
      <c r="C18" s="52" t="str">
        <f>"Rs. "&amp;G11</f>
        <v xml:space="preserve">Rs. </v>
      </c>
      <c r="D18" s="51" t="s">
        <v>8</v>
      </c>
      <c r="E18" s="2">
        <f>G15</f>
        <v>0</v>
      </c>
      <c r="F18" s="53" t="str">
        <f>" X "&amp;G14&amp;" ="</f>
        <v xml:space="preserve"> X 0.18 =</v>
      </c>
      <c r="G18" s="55">
        <f>ROUND(G11*G14*G15/G16,0)</f>
        <v>0</v>
      </c>
      <c r="I18" t="s">
        <v>63</v>
      </c>
    </row>
    <row r="19" spans="2:12">
      <c r="B19" s="54"/>
      <c r="C19" s="52"/>
      <c r="D19" s="51"/>
      <c r="E19" s="8">
        <f>G16</f>
        <v>365</v>
      </c>
      <c r="F19" s="53"/>
      <c r="G19" s="55"/>
    </row>
    <row r="20" spans="2:12">
      <c r="B20" s="5"/>
      <c r="C20" s="6"/>
      <c r="D20" s="6"/>
      <c r="E20" s="6"/>
      <c r="F20" s="6"/>
      <c r="G20" s="7"/>
    </row>
    <row r="21" spans="2:12" ht="15.75">
      <c r="B21" s="19" t="s">
        <v>44</v>
      </c>
      <c r="C21" s="9"/>
      <c r="D21" s="9"/>
      <c r="E21" s="9"/>
      <c r="F21" s="9"/>
      <c r="G21" s="10">
        <f>G11+G18</f>
        <v>0</v>
      </c>
    </row>
    <row r="24" spans="2:12">
      <c r="B24" t="s">
        <v>64</v>
      </c>
    </row>
    <row r="25" spans="2:12">
      <c r="B25" t="s">
        <v>11</v>
      </c>
    </row>
    <row r="26" spans="2:12">
      <c r="B26" t="s">
        <v>15</v>
      </c>
    </row>
    <row r="28" spans="2:12">
      <c r="B28" s="3" t="s">
        <v>4</v>
      </c>
      <c r="C28" s="4"/>
      <c r="D28" s="4"/>
      <c r="E28" s="4"/>
      <c r="F28" s="4"/>
      <c r="G28" s="14"/>
      <c r="I28" t="s">
        <v>24</v>
      </c>
      <c r="K28" t="s">
        <v>25</v>
      </c>
    </row>
    <row r="29" spans="2:12">
      <c r="B29" s="5" t="s">
        <v>12</v>
      </c>
      <c r="C29" s="6"/>
      <c r="D29" s="6"/>
      <c r="E29" s="6"/>
      <c r="F29" s="6"/>
      <c r="G29" s="15">
        <f>DATE(2011,5,5)</f>
        <v>40668</v>
      </c>
      <c r="I29" t="s">
        <v>14</v>
      </c>
      <c r="K29" t="s">
        <v>26</v>
      </c>
      <c r="L29" t="s">
        <v>18</v>
      </c>
    </row>
    <row r="30" spans="2:12">
      <c r="B30" s="5" t="s">
        <v>13</v>
      </c>
      <c r="C30" s="6"/>
      <c r="D30" s="6"/>
      <c r="E30" s="6"/>
      <c r="F30" s="6"/>
      <c r="G30" s="15">
        <f>DATE(2011,5,5)</f>
        <v>40668</v>
      </c>
      <c r="I30" s="17">
        <v>31</v>
      </c>
      <c r="K30" t="s">
        <v>27</v>
      </c>
      <c r="L30" s="1">
        <v>31</v>
      </c>
    </row>
    <row r="31" spans="2:12">
      <c r="B31" s="5" t="s">
        <v>7</v>
      </c>
      <c r="C31" s="6"/>
      <c r="D31" s="6"/>
      <c r="E31" s="6"/>
      <c r="F31" s="6"/>
      <c r="G31" s="7">
        <f>G30-G29</f>
        <v>0</v>
      </c>
      <c r="K31" t="s">
        <v>28</v>
      </c>
      <c r="L31" s="1">
        <v>28</v>
      </c>
    </row>
    <row r="32" spans="2:12">
      <c r="B32" s="5" t="s">
        <v>20</v>
      </c>
      <c r="C32" s="6"/>
      <c r="D32" s="6"/>
      <c r="E32" s="6"/>
      <c r="F32" s="6"/>
      <c r="G32" s="7">
        <f>100*G31</f>
        <v>0</v>
      </c>
      <c r="K32" t="s">
        <v>29</v>
      </c>
      <c r="L32" s="1">
        <v>31</v>
      </c>
    </row>
    <row r="33" spans="2:12">
      <c r="B33" s="5" t="s">
        <v>16</v>
      </c>
      <c r="C33" s="6"/>
      <c r="D33" s="6"/>
      <c r="E33" s="6"/>
      <c r="F33" s="6"/>
      <c r="G33" s="7"/>
      <c r="K33" t="s">
        <v>30</v>
      </c>
      <c r="L33" s="1">
        <v>30</v>
      </c>
    </row>
    <row r="34" spans="2:12">
      <c r="B34" s="5" t="s">
        <v>17</v>
      </c>
      <c r="C34" s="12">
        <f>DATEDIF(G29,G30,"ym")</f>
        <v>0</v>
      </c>
      <c r="D34" s="6" t="s">
        <v>19</v>
      </c>
      <c r="E34" s="6"/>
      <c r="F34" s="13">
        <f>DATEDIF(G29,G30,"md")</f>
        <v>0</v>
      </c>
      <c r="G34" s="7"/>
      <c r="K34" t="s">
        <v>31</v>
      </c>
      <c r="L34" s="1">
        <v>31</v>
      </c>
    </row>
    <row r="35" spans="2:12">
      <c r="B35" s="5" t="s">
        <v>21</v>
      </c>
      <c r="C35" s="6"/>
      <c r="D35" s="6"/>
      <c r="E35" s="6"/>
      <c r="F35" s="6"/>
      <c r="G35" s="7">
        <f>ROUND(IF(C34&gt;0,(G28*1%*C34+G28*1%*(F34/I30)),(G28*1%*(F34/I30))),0)</f>
        <v>0</v>
      </c>
      <c r="K35" t="s">
        <v>32</v>
      </c>
      <c r="L35" s="1">
        <v>30</v>
      </c>
    </row>
    <row r="36" spans="2:12">
      <c r="B36" s="5" t="s">
        <v>22</v>
      </c>
      <c r="C36" s="6"/>
      <c r="D36" s="6"/>
      <c r="E36" s="6"/>
      <c r="F36" s="6"/>
      <c r="G36" s="7">
        <f>IF(G35&gt;G32,G35,G32)</f>
        <v>0</v>
      </c>
      <c r="K36" t="s">
        <v>33</v>
      </c>
      <c r="L36" s="1">
        <v>31</v>
      </c>
    </row>
    <row r="37" spans="2:12">
      <c r="B37" s="5" t="s">
        <v>23</v>
      </c>
      <c r="C37" s="6"/>
      <c r="D37" s="6"/>
      <c r="E37" s="6"/>
      <c r="F37" s="6"/>
      <c r="G37" s="7">
        <f>G28*50%</f>
        <v>0</v>
      </c>
      <c r="K37" t="s">
        <v>34</v>
      </c>
      <c r="L37" s="1">
        <v>31</v>
      </c>
    </row>
    <row r="38" spans="2:12" ht="15.75">
      <c r="B38" s="19" t="s">
        <v>41</v>
      </c>
      <c r="C38" s="9"/>
      <c r="D38" s="9"/>
      <c r="E38" s="9"/>
      <c r="F38" s="9"/>
      <c r="G38" s="18">
        <f>IF(G36&gt;G37,G37,G36)</f>
        <v>0</v>
      </c>
      <c r="K38" t="s">
        <v>35</v>
      </c>
      <c r="L38" s="1">
        <v>30</v>
      </c>
    </row>
    <row r="39" spans="2:12">
      <c r="K39" t="s">
        <v>36</v>
      </c>
      <c r="L39" s="1">
        <v>31</v>
      </c>
    </row>
    <row r="40" spans="2:12">
      <c r="K40" t="s">
        <v>37</v>
      </c>
      <c r="L40" s="1">
        <v>30</v>
      </c>
    </row>
    <row r="41" spans="2:12">
      <c r="K41" t="s">
        <v>38</v>
      </c>
      <c r="L41" s="2">
        <v>31</v>
      </c>
    </row>
    <row r="42" spans="2:12">
      <c r="K42" t="s">
        <v>40</v>
      </c>
      <c r="L42" s="1">
        <f>SUM(L30:L41)</f>
        <v>365</v>
      </c>
    </row>
  </sheetData>
  <mergeCells count="5">
    <mergeCell ref="D18:D19"/>
    <mergeCell ref="C18:C19"/>
    <mergeCell ref="F18:F19"/>
    <mergeCell ref="B18:B19"/>
    <mergeCell ref="G18:G19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I33"/>
  <sheetViews>
    <sheetView topLeftCell="A13" workbookViewId="0">
      <selection activeCell="F26" sqref="F26"/>
    </sheetView>
  </sheetViews>
  <sheetFormatPr defaultRowHeight="15"/>
  <cols>
    <col min="1" max="1" width="4.85546875" customWidth="1"/>
    <col min="2" max="2" width="4" customWidth="1"/>
    <col min="3" max="3" width="29.85546875" customWidth="1"/>
    <col min="4" max="4" width="13.5703125" customWidth="1"/>
    <col min="6" max="6" width="9" customWidth="1"/>
  </cols>
  <sheetData>
    <row r="2" spans="2:9">
      <c r="B2" s="48"/>
      <c r="C2" t="s">
        <v>61</v>
      </c>
    </row>
    <row r="4" spans="2:9" ht="15.75" thickBot="1">
      <c r="B4" s="20"/>
      <c r="C4" s="21"/>
      <c r="D4" s="21"/>
      <c r="E4" s="21"/>
      <c r="F4" s="21"/>
      <c r="G4" s="21"/>
      <c r="H4" s="21"/>
      <c r="I4" s="22"/>
    </row>
    <row r="5" spans="2:9" ht="15.75" thickBot="1">
      <c r="B5" s="23"/>
      <c r="C5" s="24" t="s">
        <v>45</v>
      </c>
      <c r="D5" s="25"/>
      <c r="E5" s="26" t="s">
        <v>46</v>
      </c>
      <c r="F5" s="27">
        <v>0.12</v>
      </c>
      <c r="G5" s="25"/>
      <c r="H5" s="25"/>
      <c r="I5" s="28"/>
    </row>
    <row r="6" spans="2:9">
      <c r="B6" s="23"/>
      <c r="C6" s="25"/>
      <c r="D6" s="25"/>
      <c r="E6" s="25"/>
      <c r="F6" s="25"/>
      <c r="G6" s="25"/>
      <c r="H6" s="25"/>
      <c r="I6" s="28"/>
    </row>
    <row r="7" spans="2:9" ht="15.75" thickBot="1">
      <c r="B7" s="23"/>
      <c r="C7" s="25"/>
      <c r="D7" s="29" t="s">
        <v>47</v>
      </c>
      <c r="E7" s="25"/>
      <c r="F7" s="25"/>
      <c r="G7" s="25"/>
      <c r="H7" s="25"/>
      <c r="I7" s="28"/>
    </row>
    <row r="8" spans="2:9" ht="15.75" thickBot="1">
      <c r="B8" s="23"/>
      <c r="C8" s="30" t="s">
        <v>48</v>
      </c>
      <c r="D8" s="31"/>
      <c r="E8" s="25"/>
      <c r="F8" s="25"/>
      <c r="G8" s="25"/>
      <c r="H8" s="26" t="s">
        <v>49</v>
      </c>
      <c r="I8" s="28"/>
    </row>
    <row r="9" spans="2:9">
      <c r="B9" s="23"/>
      <c r="C9" s="32"/>
      <c r="D9" s="25"/>
      <c r="E9" s="25"/>
      <c r="F9" s="25"/>
      <c r="G9" s="25"/>
      <c r="H9" s="30"/>
      <c r="I9" s="28"/>
    </row>
    <row r="10" spans="2:9">
      <c r="B10" s="23"/>
      <c r="C10" s="30" t="str">
        <f>"S.T. "&amp;F5*100&amp;" %"</f>
        <v>S.T. 12 %</v>
      </c>
      <c r="D10" s="33">
        <f>ROUND(D8*F5,0)</f>
        <v>0</v>
      </c>
      <c r="E10" s="25"/>
      <c r="F10" s="25"/>
      <c r="G10" s="25"/>
      <c r="H10" s="30"/>
      <c r="I10" s="28"/>
    </row>
    <row r="11" spans="2:9">
      <c r="B11" s="23"/>
      <c r="C11" s="30" t="s">
        <v>50</v>
      </c>
      <c r="D11" s="33">
        <f>ROUND(D10*2%,0)</f>
        <v>0</v>
      </c>
      <c r="E11" s="25"/>
      <c r="F11" s="25"/>
      <c r="G11" s="25"/>
      <c r="H11" s="25"/>
      <c r="I11" s="28"/>
    </row>
    <row r="12" spans="2:9">
      <c r="B12" s="23"/>
      <c r="C12" s="30" t="s">
        <v>51</v>
      </c>
      <c r="D12" s="33">
        <f>ROUND(D10*1%,0)</f>
        <v>0</v>
      </c>
      <c r="E12" s="25"/>
      <c r="F12" s="34">
        <f>D10+D11+D12</f>
        <v>0</v>
      </c>
      <c r="G12" s="25"/>
      <c r="H12" s="34">
        <f>H9*H10</f>
        <v>0</v>
      </c>
      <c r="I12" s="28"/>
    </row>
    <row r="13" spans="2:9" ht="15.75" thickBot="1">
      <c r="B13" s="23"/>
      <c r="C13" s="35"/>
      <c r="D13" s="36"/>
      <c r="E13" s="25"/>
      <c r="F13" s="25"/>
      <c r="G13" s="25"/>
      <c r="H13" s="25"/>
      <c r="I13" s="28"/>
    </row>
    <row r="14" spans="2:9" ht="15.75" thickBot="1">
      <c r="B14" s="23"/>
      <c r="C14" s="37" t="s">
        <v>52</v>
      </c>
      <c r="D14" s="49">
        <f>SUM(D8:D12)</f>
        <v>0</v>
      </c>
      <c r="E14" s="25"/>
      <c r="F14" s="25"/>
      <c r="G14" s="25"/>
      <c r="H14" s="25"/>
      <c r="I14" s="28"/>
    </row>
    <row r="15" spans="2:9">
      <c r="B15" s="23"/>
      <c r="C15" s="25"/>
      <c r="D15" s="25"/>
      <c r="E15" s="25"/>
      <c r="F15" s="25"/>
      <c r="G15" s="25"/>
      <c r="H15" s="25"/>
      <c r="I15" s="28"/>
    </row>
    <row r="16" spans="2:9">
      <c r="B16" s="23"/>
      <c r="D16" s="25"/>
      <c r="E16" s="25"/>
      <c r="F16" s="25"/>
      <c r="G16" s="25"/>
      <c r="H16" s="25"/>
      <c r="I16" s="28"/>
    </row>
    <row r="17" spans="2:9">
      <c r="B17" s="23"/>
      <c r="C17" s="47" t="s">
        <v>53</v>
      </c>
      <c r="D17" s="25"/>
      <c r="E17" s="25"/>
      <c r="F17" s="25"/>
      <c r="G17" s="25"/>
      <c r="H17" s="25"/>
      <c r="I17" s="28"/>
    </row>
    <row r="18" spans="2:9">
      <c r="B18" s="23"/>
      <c r="C18" s="25"/>
      <c r="D18" s="25"/>
      <c r="E18" s="25"/>
      <c r="F18" s="25"/>
      <c r="G18" s="25"/>
      <c r="H18" s="25"/>
      <c r="I18" s="28"/>
    </row>
    <row r="19" spans="2:9">
      <c r="B19" s="23"/>
      <c r="C19" s="30" t="s">
        <v>54</v>
      </c>
      <c r="D19" s="30">
        <v>12</v>
      </c>
      <c r="E19" s="25"/>
      <c r="F19" s="25" t="s">
        <v>55</v>
      </c>
      <c r="G19" s="25">
        <v>100</v>
      </c>
      <c r="H19" s="25"/>
      <c r="I19" s="28"/>
    </row>
    <row r="20" spans="2:9">
      <c r="B20" s="23"/>
      <c r="C20" s="30" t="s">
        <v>56</v>
      </c>
      <c r="D20" s="30">
        <v>12</v>
      </c>
      <c r="E20" s="25"/>
      <c r="F20" s="25" t="s">
        <v>57</v>
      </c>
      <c r="G20" s="25">
        <f>G19*D19/100</f>
        <v>12</v>
      </c>
      <c r="H20" s="25"/>
      <c r="I20" s="28"/>
    </row>
    <row r="21" spans="2:9">
      <c r="B21" s="23"/>
      <c r="C21" s="25"/>
      <c r="D21" s="25"/>
      <c r="E21" s="25"/>
      <c r="F21" s="25" t="s">
        <v>58</v>
      </c>
      <c r="G21" s="25">
        <f>G20*3/100</f>
        <v>0.36</v>
      </c>
      <c r="H21" s="25"/>
      <c r="I21" s="28"/>
    </row>
    <row r="22" spans="2:9">
      <c r="B22" s="23"/>
      <c r="C22" s="30" t="s">
        <v>59</v>
      </c>
      <c r="D22" s="38"/>
      <c r="E22" s="25"/>
      <c r="F22" s="25" t="s">
        <v>60</v>
      </c>
      <c r="G22" s="25">
        <f>G21+G20+G19</f>
        <v>112.36</v>
      </c>
      <c r="H22" s="25"/>
      <c r="I22" s="28"/>
    </row>
    <row r="23" spans="2:9">
      <c r="B23" s="23"/>
      <c r="C23" s="25"/>
      <c r="D23" s="25"/>
      <c r="E23" s="25"/>
      <c r="F23" s="25"/>
      <c r="G23" s="25"/>
      <c r="H23" s="25"/>
      <c r="I23" s="28"/>
    </row>
    <row r="24" spans="2:9">
      <c r="B24" s="23"/>
      <c r="C24" s="30" t="s">
        <v>48</v>
      </c>
      <c r="D24" s="39">
        <f>ROUND(D22*G19/G22,0)</f>
        <v>0</v>
      </c>
      <c r="E24" s="25"/>
      <c r="F24" s="40"/>
      <c r="G24" s="25"/>
      <c r="H24" s="25"/>
      <c r="I24" s="28"/>
    </row>
    <row r="25" spans="2:9">
      <c r="B25" s="23"/>
      <c r="C25" s="25"/>
      <c r="D25" s="25"/>
      <c r="E25" s="25"/>
      <c r="F25" s="25"/>
      <c r="G25" s="25"/>
      <c r="H25" s="25"/>
      <c r="I25" s="28"/>
    </row>
    <row r="26" spans="2:9">
      <c r="B26" s="23"/>
      <c r="C26" s="30" t="str">
        <f>"S.T. "&amp;D20&amp;" %"</f>
        <v>S.T. 12 %</v>
      </c>
      <c r="D26" s="33">
        <f>ROUND(D24*D20/100,0)</f>
        <v>0</v>
      </c>
      <c r="E26" s="25"/>
      <c r="F26" s="25"/>
      <c r="G26" s="25"/>
      <c r="H26" s="25"/>
      <c r="I26" s="28"/>
    </row>
    <row r="27" spans="2:9">
      <c r="B27" s="23"/>
      <c r="C27" s="30" t="s">
        <v>50</v>
      </c>
      <c r="D27" s="33">
        <f>ROUND(D26*2%,0)</f>
        <v>0</v>
      </c>
      <c r="E27" s="25"/>
      <c r="F27" s="25"/>
      <c r="G27" s="25"/>
      <c r="H27" s="25"/>
      <c r="I27" s="28"/>
    </row>
    <row r="28" spans="2:9">
      <c r="B28" s="23"/>
      <c r="C28" s="30" t="s">
        <v>51</v>
      </c>
      <c r="D28" s="33">
        <f>ROUND(D26*1%,0)</f>
        <v>0</v>
      </c>
      <c r="E28" s="25"/>
      <c r="F28" s="25"/>
      <c r="G28" s="25"/>
      <c r="H28" s="25"/>
      <c r="I28" s="28"/>
    </row>
    <row r="29" spans="2:9" ht="15.75" thickBot="1">
      <c r="B29" s="23"/>
      <c r="C29" s="25"/>
      <c r="D29" s="41"/>
      <c r="E29" s="25"/>
      <c r="F29" s="42"/>
      <c r="G29" s="25"/>
      <c r="H29" s="25"/>
      <c r="I29" s="28"/>
    </row>
    <row r="30" spans="2:9" ht="15.75" thickBot="1">
      <c r="B30" s="23"/>
      <c r="C30" s="56" t="s">
        <v>66</v>
      </c>
      <c r="D30" s="50">
        <f>D26+D27+D28</f>
        <v>0</v>
      </c>
      <c r="E30" s="25"/>
      <c r="F30" s="42"/>
      <c r="G30" s="25"/>
      <c r="H30" s="25"/>
      <c r="I30" s="28"/>
    </row>
    <row r="31" spans="2:9">
      <c r="B31" s="23"/>
      <c r="C31" s="25"/>
      <c r="D31" s="41"/>
      <c r="E31" s="25"/>
      <c r="F31" s="25"/>
      <c r="G31" s="25"/>
      <c r="H31" s="25"/>
      <c r="I31" s="28"/>
    </row>
    <row r="32" spans="2:9">
      <c r="B32" s="23"/>
      <c r="C32" s="30" t="s">
        <v>52</v>
      </c>
      <c r="D32" s="43">
        <f>SUM(D24:D28)</f>
        <v>0</v>
      </c>
      <c r="E32" s="25"/>
      <c r="F32" s="25"/>
      <c r="G32" s="25"/>
      <c r="H32" s="25"/>
      <c r="I32" s="28"/>
    </row>
    <row r="33" spans="2:9">
      <c r="B33" s="44"/>
      <c r="C33" s="45"/>
      <c r="D33" s="45"/>
      <c r="E33" s="45"/>
      <c r="F33" s="45"/>
      <c r="G33" s="45"/>
      <c r="H33" s="45"/>
      <c r="I33" s="46"/>
    </row>
  </sheetData>
  <protectedRanges>
    <protectedRange sqref="D19:D20" name="Range5"/>
    <protectedRange sqref="D8" name="Range1"/>
    <protectedRange sqref="D22" name="Range2"/>
    <protectedRange sqref="F5" name="Range3"/>
    <protectedRange sqref="H9:H10" name="Range4"/>
  </protectedRange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Interest &amp; Penalty</vt:lpstr>
      <vt:lpstr>ST Calculator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2012-12-18T04:32:58Z</dcterms:modified>
</cp:coreProperties>
</file>