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7BF45F4A-F87E-4795-ADE4-2F241ECD69A0}" xr6:coauthVersionLast="47" xr6:coauthVersionMax="47" xr10:uidLastSave="{00000000-0000-0000-0000-000000000000}"/>
  <bookViews>
    <workbookView xWindow="-120" yWindow="-120" windowWidth="20730" windowHeight="11160" xr2:uid="{4EF78911-C3A5-4527-A8ED-DAA77E6581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" i="1" l="1"/>
  <c r="V10" i="1"/>
  <c r="U10" i="1"/>
  <c r="W9" i="1"/>
  <c r="X9" i="1" s="1"/>
  <c r="V9" i="1"/>
  <c r="U9" i="1"/>
  <c r="W8" i="1"/>
  <c r="V8" i="1"/>
  <c r="U8" i="1"/>
  <c r="W7" i="1"/>
  <c r="V7" i="1"/>
  <c r="U7" i="1"/>
  <c r="X7" i="1" s="1"/>
  <c r="W6" i="1"/>
  <c r="V6" i="1"/>
  <c r="U6" i="1"/>
  <c r="W5" i="1"/>
  <c r="V5" i="1"/>
  <c r="U5" i="1"/>
  <c r="W4" i="1"/>
  <c r="V4" i="1"/>
  <c r="U4" i="1"/>
  <c r="T5" i="1"/>
  <c r="T6" i="1"/>
  <c r="T7" i="1"/>
  <c r="T8" i="1"/>
  <c r="T9" i="1"/>
  <c r="T10" i="1"/>
  <c r="T4" i="1"/>
  <c r="P11" i="1"/>
  <c r="Q11" i="1"/>
  <c r="R11" i="1"/>
  <c r="X5" i="1"/>
  <c r="X6" i="1"/>
  <c r="S5" i="1"/>
  <c r="S6" i="1"/>
  <c r="S7" i="1"/>
  <c r="S8" i="1"/>
  <c r="S9" i="1"/>
  <c r="S10" i="1"/>
  <c r="S4" i="1"/>
  <c r="Q10" i="1"/>
  <c r="R10" i="1"/>
  <c r="Q5" i="1"/>
  <c r="R5" i="1"/>
  <c r="Q6" i="1"/>
  <c r="R6" i="1"/>
  <c r="Q7" i="1"/>
  <c r="R7" i="1"/>
  <c r="Q8" i="1"/>
  <c r="R8" i="1"/>
  <c r="Q9" i="1"/>
  <c r="R9" i="1"/>
  <c r="R4" i="1"/>
  <c r="Q4" i="1"/>
  <c r="P5" i="1"/>
  <c r="P6" i="1"/>
  <c r="P7" i="1"/>
  <c r="P8" i="1"/>
  <c r="P9" i="1"/>
  <c r="P10" i="1"/>
  <c r="P4" i="1"/>
  <c r="F5" i="1"/>
  <c r="F6" i="1"/>
  <c r="F7" i="1"/>
  <c r="F8" i="1"/>
  <c r="F9" i="1"/>
  <c r="F10" i="1"/>
  <c r="F4" i="1"/>
  <c r="E10" i="1"/>
  <c r="E5" i="1"/>
  <c r="E6" i="1"/>
  <c r="E7" i="1"/>
  <c r="E8" i="1"/>
  <c r="E9" i="1"/>
  <c r="E4" i="1"/>
  <c r="X8" i="1" l="1"/>
  <c r="X10" i="1"/>
  <c r="U11" i="1"/>
  <c r="V11" i="1"/>
  <c r="X4" i="1"/>
  <c r="M8" i="1"/>
  <c r="M7" i="1"/>
  <c r="M6" i="1"/>
  <c r="M5" i="1"/>
  <c r="M4" i="1"/>
  <c r="M9" i="1"/>
  <c r="M10" i="1"/>
  <c r="N11" i="1"/>
  <c r="K11" i="1"/>
  <c r="J11" i="1"/>
  <c r="W11" i="1" l="1"/>
  <c r="S11" i="1" l="1"/>
  <c r="X11" i="1"/>
</calcChain>
</file>

<file path=xl/sharedStrings.xml><?xml version="1.0" encoding="utf-8"?>
<sst xmlns="http://schemas.openxmlformats.org/spreadsheetml/2006/main" count="53" uniqueCount="38">
  <si>
    <t>Detail of Purchase of Scrap &amp; TDS Deducted from 10.10.2024 to 31.10.2024</t>
  </si>
  <si>
    <t>SL.No.</t>
  </si>
  <si>
    <t>Purchase Date</t>
  </si>
  <si>
    <t>Vendor Name</t>
  </si>
  <si>
    <t>Vendor GSTIN</t>
  </si>
  <si>
    <t>Items</t>
  </si>
  <si>
    <t>HSN Code</t>
  </si>
  <si>
    <t>Qty</t>
  </si>
  <si>
    <t>UQC</t>
  </si>
  <si>
    <t>Rate</t>
  </si>
  <si>
    <t>Assesable Value</t>
  </si>
  <si>
    <t>GST Rate (%)</t>
  </si>
  <si>
    <t>Purchase Value</t>
  </si>
  <si>
    <t>Net Payment</t>
  </si>
  <si>
    <t>ABC Metal Traders</t>
  </si>
  <si>
    <t>27ABCDE1234Z5</t>
  </si>
  <si>
    <t>S S Scrap</t>
  </si>
  <si>
    <t>Kg.</t>
  </si>
  <si>
    <t>XYZ Metal Scrap</t>
  </si>
  <si>
    <t>27XYZDC6789F0</t>
  </si>
  <si>
    <t>A S Scrap</t>
  </si>
  <si>
    <t>F.Chrom</t>
  </si>
  <si>
    <t>Total</t>
  </si>
  <si>
    <t>TDS Rate</t>
  </si>
  <si>
    <t>Bill.No.</t>
  </si>
  <si>
    <t>Date</t>
  </si>
  <si>
    <t>M/s XYZ Steels Pvt Ltd</t>
  </si>
  <si>
    <t>TDS(IGST)</t>
  </si>
  <si>
    <t>TDS(CGST)</t>
  </si>
  <si>
    <t>TDS(SGST)</t>
  </si>
  <si>
    <t>IGST</t>
  </si>
  <si>
    <t>CGST</t>
  </si>
  <si>
    <t>SGST</t>
  </si>
  <si>
    <t>09XYZDC6789F0</t>
  </si>
  <si>
    <t>GST Claimable on Purchase</t>
  </si>
  <si>
    <t>TDS deducted on GST Purchase</t>
  </si>
  <si>
    <t>Code</t>
  </si>
  <si>
    <t>Central/Local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</si>
</sst>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9" fontId="0" fillId="0" borderId="1" xfId="1" applyFont="1" applyBorder="1" applyAlignment="1" applyProtection="1">
      <alignment vertical="center" wrapText="1"/>
      <protection locked="0"/>
    </xf>
    <xf numFmtId="9" fontId="0" fillId="0" borderId="1" xfId="0" applyNumberForma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vertical="top"/>
    </xf>
    <xf numFmtId="2" fontId="0" fillId="5" borderId="1" xfId="0" applyNumberFormat="1" applyFill="1" applyBorder="1" applyAlignment="1" applyProtection="1">
      <alignment vertical="center" wrapText="1"/>
    </xf>
    <xf numFmtId="0" fontId="0" fillId="5" borderId="1" xfId="0" applyFill="1" applyBorder="1" applyAlignment="1" applyProtection="1">
      <alignment vertical="center" wrapText="1"/>
    </xf>
    <xf numFmtId="0" fontId="5" fillId="5" borderId="1" xfId="0" applyFont="1" applyFill="1" applyBorder="1" applyAlignment="1" applyProtection="1">
      <alignment horizontal="right" vertical="top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FFA90-5495-43ED-90E7-7DEF9D659708}">
  <dimension ref="A1:X11"/>
  <sheetViews>
    <sheetView tabSelected="1" view="pageBreakPreview" zoomScaleNormal="100" zoomScaleSheetLayoutView="100" workbookViewId="0">
      <selection activeCell="T4" sqref="T4"/>
    </sheetView>
  </sheetViews>
  <sheetFormatPr defaultRowHeight="15" x14ac:dyDescent="0.25"/>
  <cols>
    <col min="1" max="1" width="6.7109375" customWidth="1"/>
    <col min="3" max="3" width="18.28515625" customWidth="1"/>
    <col min="4" max="4" width="15.5703125" customWidth="1"/>
    <col min="5" max="5" width="2.7109375" bestFit="1" customWidth="1"/>
    <col min="6" max="6" width="6.85546875" customWidth="1"/>
    <col min="7" max="7" width="10.5703125" customWidth="1"/>
    <col min="8" max="8" width="10.7109375" customWidth="1"/>
    <col min="10" max="10" width="6" bestFit="1" customWidth="1"/>
    <col min="11" max="11" width="7.140625" customWidth="1"/>
    <col min="12" max="12" width="5" bestFit="1" customWidth="1"/>
    <col min="13" max="13" width="6.7109375" customWidth="1"/>
    <col min="14" max="14" width="10.140625" customWidth="1"/>
    <col min="19" max="19" width="12.85546875" bestFit="1" customWidth="1"/>
    <col min="20" max="20" width="5" bestFit="1" customWidth="1"/>
    <col min="21" max="21" width="9.7109375" customWidth="1"/>
    <col min="22" max="22" width="10.42578125" customWidth="1"/>
    <col min="23" max="23" width="11.140625" customWidth="1"/>
  </cols>
  <sheetData>
    <row r="1" spans="1:24" x14ac:dyDescent="0.25">
      <c r="C1" s="1" t="s">
        <v>26</v>
      </c>
    </row>
    <row r="2" spans="1:24" x14ac:dyDescent="0.25">
      <c r="C2" s="1" t="s">
        <v>0</v>
      </c>
      <c r="P2" s="9" t="s">
        <v>34</v>
      </c>
      <c r="Q2" s="9"/>
      <c r="R2" s="9"/>
      <c r="U2" s="9" t="s">
        <v>35</v>
      </c>
      <c r="V2" s="9"/>
      <c r="W2" s="9"/>
    </row>
    <row r="3" spans="1:24" ht="30.75" customHeight="1" x14ac:dyDescent="0.25">
      <c r="A3" s="2" t="s">
        <v>1</v>
      </c>
      <c r="B3" s="2" t="s">
        <v>2</v>
      </c>
      <c r="C3" s="3" t="s">
        <v>3</v>
      </c>
      <c r="D3" s="2" t="s">
        <v>4</v>
      </c>
      <c r="E3" s="10" t="s">
        <v>36</v>
      </c>
      <c r="F3" s="11" t="s">
        <v>37</v>
      </c>
      <c r="G3" s="2" t="s">
        <v>24</v>
      </c>
      <c r="H3" s="2" t="s">
        <v>25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30</v>
      </c>
      <c r="Q3" s="2" t="s">
        <v>31</v>
      </c>
      <c r="R3" s="2" t="s">
        <v>32</v>
      </c>
      <c r="S3" s="2" t="s">
        <v>12</v>
      </c>
      <c r="T3" s="2" t="s">
        <v>23</v>
      </c>
      <c r="U3" s="2" t="s">
        <v>27</v>
      </c>
      <c r="V3" s="2" t="s">
        <v>28</v>
      </c>
      <c r="W3" s="2" t="s">
        <v>29</v>
      </c>
      <c r="X3" s="2" t="s">
        <v>13</v>
      </c>
    </row>
    <row r="4" spans="1:24" ht="15" customHeight="1" x14ac:dyDescent="0.25">
      <c r="A4" s="4">
        <v>1</v>
      </c>
      <c r="B4" s="5">
        <v>45597</v>
      </c>
      <c r="C4" s="6" t="s">
        <v>14</v>
      </c>
      <c r="D4" s="7" t="s">
        <v>15</v>
      </c>
      <c r="E4" s="14" t="str">
        <f t="shared" ref="E4:E10" si="0">RIGHT(LEFT(D4,2),2)</f>
        <v>27</v>
      </c>
      <c r="F4" s="15" t="str">
        <f>IF(E4="09","Local",IF(E4&lt;=" "," ","Central"))</f>
        <v>Central</v>
      </c>
      <c r="G4" s="7">
        <v>1</v>
      </c>
      <c r="H4" s="5">
        <v>45575</v>
      </c>
      <c r="I4" s="7" t="s">
        <v>16</v>
      </c>
      <c r="J4" s="7">
        <v>7204</v>
      </c>
      <c r="K4" s="7">
        <v>1500</v>
      </c>
      <c r="L4" s="7" t="s">
        <v>17</v>
      </c>
      <c r="M4" s="16">
        <f t="shared" ref="M4:M8" si="1">IF(K4&gt;1,(N4/K4),"")</f>
        <v>33.690666666666665</v>
      </c>
      <c r="N4" s="7">
        <v>50536</v>
      </c>
      <c r="O4" s="12">
        <v>0.18</v>
      </c>
      <c r="P4" s="17">
        <f>IF(F4="Local","",ROUND(N4*O4,0))</f>
        <v>9096</v>
      </c>
      <c r="Q4" s="17" t="str">
        <f>IF(F4="Central","",ROUND(N4*O4,0))</f>
        <v/>
      </c>
      <c r="R4" s="17" t="str">
        <f>IF(F4="Central","",ROUND(N4*O4,0))</f>
        <v/>
      </c>
      <c r="S4" s="17">
        <f>_xlfn.AGGREGATE(9,6,N4,P4,Q4,R4)</f>
        <v>59632</v>
      </c>
      <c r="T4" s="18" t="str">
        <f>IF(E4="09","1%",IF(E4&lt;=" "," ","2%"))</f>
        <v>2%</v>
      </c>
      <c r="U4" s="17">
        <f>IFERROR(IF(F4="Local","",ROUND(N4*T4,0)),"")</f>
        <v>1011</v>
      </c>
      <c r="V4" s="17" t="str">
        <f>IFERROR(IF(F4="Central","",ROUND(N4*T4,0)),"")</f>
        <v/>
      </c>
      <c r="W4" s="17" t="str">
        <f>IFERROR(IF(F4="Central","",ROUND(N4*T4,0)),"")</f>
        <v/>
      </c>
      <c r="X4" s="17">
        <f>+S4-_xlfn.AGGREGATE(9,6,U4,V4,W4)</f>
        <v>58621</v>
      </c>
    </row>
    <row r="5" spans="1:24" ht="15" customHeight="1" x14ac:dyDescent="0.25">
      <c r="A5" s="4">
        <v>2</v>
      </c>
      <c r="B5" s="5">
        <v>45598</v>
      </c>
      <c r="C5" s="6" t="s">
        <v>18</v>
      </c>
      <c r="D5" s="7" t="s">
        <v>33</v>
      </c>
      <c r="E5" s="14" t="str">
        <f t="shared" si="0"/>
        <v>09</v>
      </c>
      <c r="F5" s="15" t="str">
        <f t="shared" ref="F5:F10" si="2">IF(E5="09","Local",IF(E5&lt;=" "," ","Central"))</f>
        <v>Local</v>
      </c>
      <c r="G5" s="7">
        <v>2</v>
      </c>
      <c r="H5" s="5">
        <v>45575</v>
      </c>
      <c r="I5" s="7" t="s">
        <v>20</v>
      </c>
      <c r="J5" s="7">
        <v>7204</v>
      </c>
      <c r="K5" s="7">
        <v>1800</v>
      </c>
      <c r="L5" s="7" t="s">
        <v>17</v>
      </c>
      <c r="M5" s="16">
        <f t="shared" si="1"/>
        <v>25.483333333333334</v>
      </c>
      <c r="N5" s="7">
        <v>45870</v>
      </c>
      <c r="O5" s="13">
        <v>0.18</v>
      </c>
      <c r="P5" s="17" t="str">
        <f t="shared" ref="P5:P10" si="3">IF(F5="Local","",ROUND(N5*O5,0))</f>
        <v/>
      </c>
      <c r="Q5" s="17">
        <f t="shared" ref="Q5:Q9" si="4">IF(F5="Central","",ROUND(N5*O5,0))</f>
        <v>8257</v>
      </c>
      <c r="R5" s="17">
        <f t="shared" ref="R5:R9" si="5">IF(F5="Central","",ROUND(N5*O5,0))</f>
        <v>8257</v>
      </c>
      <c r="S5" s="17">
        <f t="shared" ref="S5:S10" si="6">_xlfn.AGGREGATE(9,6,N5,P5,Q5,R5)</f>
        <v>62384</v>
      </c>
      <c r="T5" s="18" t="str">
        <f t="shared" ref="T5:T10" si="7">IF(E5="09","1%",IF(E5&lt;=" "," ","2%"))</f>
        <v>1%</v>
      </c>
      <c r="U5" s="17" t="str">
        <f>IFERROR(IF(F5="Local","",ROUND(N5*T5,0)),"")</f>
        <v/>
      </c>
      <c r="V5" s="17">
        <f>IFERROR(IF(F5="Central","",ROUND(N5*T5,0)),"")</f>
        <v>459</v>
      </c>
      <c r="W5" s="17">
        <f>IFERROR(IF(F5="Central","",ROUND(N5*T5,0)),"")</f>
        <v>459</v>
      </c>
      <c r="X5" s="17">
        <f t="shared" ref="X5:X10" si="8">+S5-_xlfn.AGGREGATE(9,6,U5,V5,W5)</f>
        <v>61466</v>
      </c>
    </row>
    <row r="6" spans="1:24" ht="15" customHeight="1" x14ac:dyDescent="0.25">
      <c r="A6" s="4">
        <v>3</v>
      </c>
      <c r="B6" s="5">
        <v>45597</v>
      </c>
      <c r="C6" s="6" t="s">
        <v>14</v>
      </c>
      <c r="D6" s="7" t="s">
        <v>15</v>
      </c>
      <c r="E6" s="14" t="str">
        <f t="shared" si="0"/>
        <v>27</v>
      </c>
      <c r="F6" s="15" t="str">
        <f t="shared" si="2"/>
        <v>Central</v>
      </c>
      <c r="G6" s="7">
        <v>3</v>
      </c>
      <c r="H6" s="5">
        <v>45575</v>
      </c>
      <c r="I6" s="7" t="s">
        <v>16</v>
      </c>
      <c r="J6" s="7">
        <v>7204</v>
      </c>
      <c r="K6" s="7">
        <v>1500</v>
      </c>
      <c r="L6" s="7" t="s">
        <v>17</v>
      </c>
      <c r="M6" s="16">
        <f t="shared" si="1"/>
        <v>16.386666666666667</v>
      </c>
      <c r="N6" s="7">
        <v>24580</v>
      </c>
      <c r="O6" s="13">
        <v>0.18</v>
      </c>
      <c r="P6" s="17">
        <f t="shared" si="3"/>
        <v>4424</v>
      </c>
      <c r="Q6" s="17" t="str">
        <f t="shared" si="4"/>
        <v/>
      </c>
      <c r="R6" s="17" t="str">
        <f t="shared" si="5"/>
        <v/>
      </c>
      <c r="S6" s="17">
        <f t="shared" si="6"/>
        <v>29004</v>
      </c>
      <c r="T6" s="18" t="str">
        <f t="shared" si="7"/>
        <v>2%</v>
      </c>
      <c r="U6" s="17">
        <f t="shared" ref="U6:U10" si="9">IFERROR(IF(F6="Local","",ROUND(N6*T6,0)),"")</f>
        <v>492</v>
      </c>
      <c r="V6" s="17" t="str">
        <f t="shared" ref="V6:V10" si="10">IFERROR(IF(F6="Central","",ROUND(N6*T6,0)),"")</f>
        <v/>
      </c>
      <c r="W6" s="17" t="str">
        <f t="shared" ref="W6:W10" si="11">IFERROR(IF(F6="Central","",ROUND(N6*T6,0)),"")</f>
        <v/>
      </c>
      <c r="X6" s="17">
        <f t="shared" si="8"/>
        <v>28512</v>
      </c>
    </row>
    <row r="7" spans="1:24" ht="15" customHeight="1" x14ac:dyDescent="0.25">
      <c r="A7" s="4">
        <v>4</v>
      </c>
      <c r="B7" s="5">
        <v>45598</v>
      </c>
      <c r="C7" s="6" t="s">
        <v>18</v>
      </c>
      <c r="D7" s="7" t="s">
        <v>19</v>
      </c>
      <c r="E7" s="14" t="str">
        <f t="shared" si="0"/>
        <v>27</v>
      </c>
      <c r="F7" s="15" t="str">
        <f t="shared" si="2"/>
        <v>Central</v>
      </c>
      <c r="G7" s="7">
        <v>4</v>
      </c>
      <c r="H7" s="5">
        <v>45575</v>
      </c>
      <c r="I7" s="7" t="s">
        <v>20</v>
      </c>
      <c r="J7" s="7">
        <v>7204</v>
      </c>
      <c r="K7" s="7">
        <v>1800</v>
      </c>
      <c r="L7" s="7" t="s">
        <v>17</v>
      </c>
      <c r="M7" s="16">
        <f t="shared" si="1"/>
        <v>31.051111111111112</v>
      </c>
      <c r="N7" s="7">
        <v>55892</v>
      </c>
      <c r="O7" s="13">
        <v>0.18</v>
      </c>
      <c r="P7" s="17">
        <f t="shared" si="3"/>
        <v>10061</v>
      </c>
      <c r="Q7" s="17" t="str">
        <f t="shared" si="4"/>
        <v/>
      </c>
      <c r="R7" s="17" t="str">
        <f t="shared" si="5"/>
        <v/>
      </c>
      <c r="S7" s="17">
        <f t="shared" si="6"/>
        <v>65953</v>
      </c>
      <c r="T7" s="18" t="str">
        <f t="shared" si="7"/>
        <v>2%</v>
      </c>
      <c r="U7" s="17">
        <f t="shared" si="9"/>
        <v>1118</v>
      </c>
      <c r="V7" s="17" t="str">
        <f t="shared" si="10"/>
        <v/>
      </c>
      <c r="W7" s="17" t="str">
        <f t="shared" si="11"/>
        <v/>
      </c>
      <c r="X7" s="17">
        <f t="shared" si="8"/>
        <v>64835</v>
      </c>
    </row>
    <row r="8" spans="1:24" ht="15" customHeight="1" x14ac:dyDescent="0.25">
      <c r="A8" s="4">
        <v>5</v>
      </c>
      <c r="B8" s="5">
        <v>45597</v>
      </c>
      <c r="C8" s="6" t="s">
        <v>14</v>
      </c>
      <c r="D8" s="7" t="s">
        <v>15</v>
      </c>
      <c r="E8" s="14" t="str">
        <f t="shared" si="0"/>
        <v>27</v>
      </c>
      <c r="F8" s="15" t="str">
        <f t="shared" si="2"/>
        <v>Central</v>
      </c>
      <c r="G8" s="7">
        <v>5</v>
      </c>
      <c r="H8" s="5">
        <v>45575</v>
      </c>
      <c r="I8" s="7" t="s">
        <v>16</v>
      </c>
      <c r="J8" s="7">
        <v>7204</v>
      </c>
      <c r="K8" s="7">
        <v>1500</v>
      </c>
      <c r="L8" s="7" t="s">
        <v>17</v>
      </c>
      <c r="M8" s="16">
        <f t="shared" si="1"/>
        <v>23.437333333333335</v>
      </c>
      <c r="N8" s="7">
        <v>35156</v>
      </c>
      <c r="O8" s="13">
        <v>0.18</v>
      </c>
      <c r="P8" s="17">
        <f t="shared" si="3"/>
        <v>6328</v>
      </c>
      <c r="Q8" s="17" t="str">
        <f t="shared" si="4"/>
        <v/>
      </c>
      <c r="R8" s="17" t="str">
        <f t="shared" si="5"/>
        <v/>
      </c>
      <c r="S8" s="17">
        <f t="shared" si="6"/>
        <v>41484</v>
      </c>
      <c r="T8" s="18" t="str">
        <f t="shared" si="7"/>
        <v>2%</v>
      </c>
      <c r="U8" s="17">
        <f t="shared" si="9"/>
        <v>703</v>
      </c>
      <c r="V8" s="17" t="str">
        <f t="shared" si="10"/>
        <v/>
      </c>
      <c r="W8" s="17" t="str">
        <f t="shared" si="11"/>
        <v/>
      </c>
      <c r="X8" s="17">
        <f t="shared" si="8"/>
        <v>40781</v>
      </c>
    </row>
    <row r="9" spans="1:24" ht="15" customHeight="1" x14ac:dyDescent="0.25">
      <c r="A9" s="4">
        <v>6</v>
      </c>
      <c r="B9" s="5">
        <v>45598</v>
      </c>
      <c r="C9" s="6" t="s">
        <v>18</v>
      </c>
      <c r="D9" s="7" t="s">
        <v>19</v>
      </c>
      <c r="E9" s="14" t="str">
        <f t="shared" si="0"/>
        <v>27</v>
      </c>
      <c r="F9" s="15" t="str">
        <f t="shared" si="2"/>
        <v>Central</v>
      </c>
      <c r="G9" s="7">
        <v>6</v>
      </c>
      <c r="H9" s="5">
        <v>45575</v>
      </c>
      <c r="I9" s="7" t="s">
        <v>21</v>
      </c>
      <c r="J9" s="7">
        <v>7204</v>
      </c>
      <c r="K9" s="7">
        <v>1800</v>
      </c>
      <c r="L9" s="7" t="s">
        <v>17</v>
      </c>
      <c r="M9" s="16">
        <f>IF(K9&gt;1,(N9/K9),"")</f>
        <v>259.01388888888891</v>
      </c>
      <c r="N9" s="7">
        <v>466225</v>
      </c>
      <c r="O9" s="13">
        <v>0.18</v>
      </c>
      <c r="P9" s="17">
        <f t="shared" si="3"/>
        <v>83921</v>
      </c>
      <c r="Q9" s="17" t="str">
        <f t="shared" si="4"/>
        <v/>
      </c>
      <c r="R9" s="17" t="str">
        <f t="shared" si="5"/>
        <v/>
      </c>
      <c r="S9" s="17">
        <f t="shared" si="6"/>
        <v>550146</v>
      </c>
      <c r="T9" s="18" t="str">
        <f t="shared" si="7"/>
        <v>2%</v>
      </c>
      <c r="U9" s="17">
        <f t="shared" si="9"/>
        <v>9325</v>
      </c>
      <c r="V9" s="17" t="str">
        <f t="shared" si="10"/>
        <v/>
      </c>
      <c r="W9" s="17" t="str">
        <f t="shared" si="11"/>
        <v/>
      </c>
      <c r="X9" s="17">
        <f t="shared" si="8"/>
        <v>540821</v>
      </c>
    </row>
    <row r="10" spans="1:24" ht="15" customHeight="1" x14ac:dyDescent="0.25">
      <c r="A10" s="4">
        <v>7</v>
      </c>
      <c r="B10" s="8"/>
      <c r="C10" s="8"/>
      <c r="D10" s="8"/>
      <c r="E10" s="14" t="str">
        <f t="shared" si="0"/>
        <v/>
      </c>
      <c r="F10" s="15" t="str">
        <f t="shared" si="2"/>
        <v xml:space="preserve"> </v>
      </c>
      <c r="G10" s="8"/>
      <c r="H10" s="8"/>
      <c r="I10" s="8"/>
      <c r="J10" s="8"/>
      <c r="K10" s="8"/>
      <c r="L10" s="8"/>
      <c r="M10" s="16" t="str">
        <f>IF(K10&gt;1,(N10/K10),"")</f>
        <v/>
      </c>
      <c r="N10" s="7"/>
      <c r="O10" s="13">
        <v>0.18</v>
      </c>
      <c r="P10" s="17">
        <f t="shared" si="3"/>
        <v>0</v>
      </c>
      <c r="Q10" s="17">
        <f>IF(F10="Central","",ROUND(N10*O10,0))</f>
        <v>0</v>
      </c>
      <c r="R10" s="17">
        <f>IF(F10="Central","",ROUND(N10*O10,0))</f>
        <v>0</v>
      </c>
      <c r="S10" s="17">
        <f t="shared" si="6"/>
        <v>0</v>
      </c>
      <c r="T10" s="18" t="str">
        <f t="shared" si="7"/>
        <v xml:space="preserve"> </v>
      </c>
      <c r="U10" s="17" t="str">
        <f t="shared" si="9"/>
        <v/>
      </c>
      <c r="V10" s="17" t="str">
        <f t="shared" si="10"/>
        <v/>
      </c>
      <c r="W10" s="17" t="str">
        <f t="shared" si="11"/>
        <v/>
      </c>
      <c r="X10" s="17">
        <f t="shared" si="8"/>
        <v>0</v>
      </c>
    </row>
    <row r="11" spans="1:24" ht="15" customHeight="1" x14ac:dyDescent="0.25">
      <c r="A11" s="9"/>
      <c r="B11" s="9"/>
      <c r="C11" s="9"/>
      <c r="D11" s="9"/>
      <c r="E11" s="9"/>
      <c r="F11" s="9"/>
      <c r="G11" s="9"/>
      <c r="H11" s="9"/>
      <c r="I11" s="9" t="s">
        <v>22</v>
      </c>
      <c r="J11" s="9">
        <f>SUM(J4:J10)</f>
        <v>43224</v>
      </c>
      <c r="K11" s="9">
        <f>SUM(K4:K10)</f>
        <v>9900</v>
      </c>
      <c r="L11" s="9"/>
      <c r="M11" s="9"/>
      <c r="N11" s="9">
        <f>SUM(N4:N10)</f>
        <v>678259</v>
      </c>
      <c r="O11" s="9"/>
      <c r="P11" s="9">
        <f>SUM(P4:P10)</f>
        <v>113830</v>
      </c>
      <c r="Q11" s="9">
        <f>SUM(Q4:Q10)</f>
        <v>8257</v>
      </c>
      <c r="R11" s="9">
        <f>SUM(R4:R10)</f>
        <v>8257</v>
      </c>
      <c r="S11" s="9">
        <f>SUM(S4:S10)</f>
        <v>808603</v>
      </c>
      <c r="T11" s="9"/>
      <c r="U11" s="9">
        <f>SUM(U4:U10)</f>
        <v>12649</v>
      </c>
      <c r="V11" s="9">
        <f>SUM(V4:V10)</f>
        <v>459</v>
      </c>
      <c r="W11" s="9">
        <f>SUM(W4:W10)</f>
        <v>459</v>
      </c>
      <c r="X11" s="9">
        <f>SUM(X4:X10)</f>
        <v>795036</v>
      </c>
    </row>
  </sheetData>
  <sheetProtection formatCells="0" formatColumns="0" formatRows="0" insertColumns="0" insertRows="0" insertHyperlinks="0" deleteColumns="0" deleteRows="0" selectLockedCells="1" sort="0" autoFilter="0" pivotTables="0"/>
  <conditionalFormatting sqref="F4:F10">
    <cfRule type="containsText" dxfId="5" priority="4" operator="containsText" text="WEIGHING RECEIPT">
      <formula>NOT(ISERROR(SEARCH("WEIGHING RECEIPT",F4)))</formula>
    </cfRule>
    <cfRule type="containsText" dxfId="4" priority="5" operator="containsText" text="LOCAL">
      <formula>NOT(ISERROR(SEARCH("LOCAL",F4)))</formula>
    </cfRule>
    <cfRule type="containsText" dxfId="3" priority="6" operator="containsText" text="cENTRAL">
      <formula>NOT(ISERROR(SEARCH("cENTRAL",F4)))</formula>
    </cfRule>
  </conditionalFormatting>
  <conditionalFormatting sqref="T4:T10">
    <cfRule type="containsText" dxfId="2" priority="1" operator="containsText" text="WEIGHING RECEIPT">
      <formula>NOT(ISERROR(SEARCH("WEIGHING RECEIPT",T4)))</formula>
    </cfRule>
    <cfRule type="containsText" dxfId="1" priority="2" operator="containsText" text="LOCAL">
      <formula>NOT(ISERROR(SEARCH("LOCAL",T4)))</formula>
    </cfRule>
    <cfRule type="containsText" dxfId="0" priority="3" operator="containsText" text="cENTRAL">
      <formula>NOT(ISERROR(SEARCH("cENTRAL",T4)))</formula>
    </cfRule>
  </conditionalFormatting>
  <printOptions horizontalCentered="1"/>
  <pageMargins left="0" right="0" top="0" bottom="0" header="0" footer="0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Ramavtar</dc:creator>
  <cp:lastModifiedBy>Ramavtar</cp:lastModifiedBy>
  <dcterms:created xsi:type="dcterms:W3CDTF">2024-11-06T10:13:19Z</dcterms:created>
  <dcterms:modified xsi:type="dcterms:W3CDTF">2024-11-06T12:02:21Z</dcterms:modified>
</cp:coreProperties>
</file>