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alit\Desktop\GST WS\"/>
    </mc:Choice>
  </mc:AlternateContent>
  <xr:revisionPtr revIDLastSave="0" documentId="8_{51F384E3-AF09-2640-AE4D-68369482F39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WS" sheetId="1" r:id="rId1"/>
    <sheet name="GSTIN Validation" sheetId="3" state="hidden" r:id="rId2"/>
    <sheet name="Mth, Yr &amp; Due Date" sheetId="2" state="hidden" r:id="rId3"/>
  </sheets>
  <definedNames>
    <definedName name="_xlnm._FilterDatabase" localSheetId="0" hidden="1">WS!$A$1:$H$67</definedName>
    <definedName name="_xlnm.Print_Area" localSheetId="0">WS!$A$1:$H$74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5" i="1" l="1"/>
  <c r="F36" i="1"/>
  <c r="D37" i="1"/>
  <c r="F37" i="1"/>
  <c r="F38" i="1"/>
  <c r="F39" i="1"/>
  <c r="F45" i="1"/>
  <c r="F55" i="1"/>
  <c r="F47" i="1"/>
  <c r="F48" i="1"/>
  <c r="F49" i="1"/>
  <c r="F50" i="1"/>
  <c r="F51" i="1"/>
  <c r="F56" i="1"/>
  <c r="F57" i="1"/>
  <c r="E71" i="1"/>
  <c r="E72" i="1"/>
  <c r="E73" i="1"/>
  <c r="E74" i="1"/>
  <c r="E59" i="1"/>
  <c r="D6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6" i="1"/>
  <c r="E60" i="1"/>
  <c r="E28" i="1"/>
  <c r="E29" i="1"/>
  <c r="E30" i="1"/>
  <c r="E31" i="1"/>
  <c r="E32" i="1"/>
  <c r="E61" i="1"/>
  <c r="E62" i="1"/>
  <c r="D35" i="1"/>
  <c r="E35" i="1"/>
  <c r="E36" i="1"/>
  <c r="E37" i="1"/>
  <c r="E38" i="1"/>
  <c r="E39" i="1"/>
  <c r="E40" i="1"/>
  <c r="E45" i="1"/>
  <c r="E55" i="1"/>
  <c r="E47" i="1"/>
  <c r="E48" i="1"/>
  <c r="E49" i="1"/>
  <c r="E50" i="1"/>
  <c r="E51" i="1"/>
  <c r="E56" i="1"/>
  <c r="E57" i="1"/>
  <c r="E63" i="1"/>
  <c r="F63" i="1"/>
  <c r="D8" i="1"/>
  <c r="A4" i="1"/>
  <c r="J12" i="2"/>
  <c r="L14" i="2"/>
  <c r="J11" i="2"/>
  <c r="J14" i="2"/>
  <c r="K14" i="2"/>
  <c r="J16" i="2"/>
  <c r="K20" i="2"/>
  <c r="H3" i="1"/>
  <c r="C3" i="3"/>
  <c r="C5" i="3"/>
  <c r="C7" i="3"/>
  <c r="C8" i="3"/>
  <c r="C9" i="3"/>
  <c r="C6" i="3"/>
  <c r="G50" i="1"/>
  <c r="H50" i="1"/>
  <c r="H43" i="1"/>
  <c r="H44" i="1"/>
  <c r="H25" i="1"/>
  <c r="H24" i="1"/>
  <c r="D26" i="1"/>
  <c r="F19" i="1"/>
  <c r="G19" i="1"/>
  <c r="C12" i="3"/>
  <c r="H19" i="1"/>
  <c r="G49" i="1"/>
  <c r="G37" i="1"/>
  <c r="F30" i="1"/>
  <c r="G30" i="1"/>
  <c r="F29" i="1"/>
  <c r="G29" i="1"/>
  <c r="F10" i="1"/>
  <c r="G10" i="1"/>
  <c r="F7" i="1"/>
  <c r="G7" i="1"/>
  <c r="F8" i="1"/>
  <c r="G8" i="1"/>
  <c r="G38" i="1"/>
  <c r="G39" i="1"/>
  <c r="F11" i="1"/>
  <c r="G11" i="1"/>
  <c r="F17" i="1"/>
  <c r="G17" i="1"/>
  <c r="F16" i="1"/>
  <c r="G16" i="1"/>
  <c r="F15" i="1"/>
  <c r="G15" i="1"/>
  <c r="H49" i="1"/>
  <c r="H29" i="1"/>
  <c r="H17" i="1"/>
  <c r="H37" i="1"/>
  <c r="H30" i="1"/>
  <c r="H10" i="1"/>
  <c r="H7" i="1"/>
  <c r="H8" i="1"/>
  <c r="H38" i="1"/>
  <c r="H39" i="1"/>
  <c r="H11" i="1"/>
  <c r="H16" i="1"/>
  <c r="H15" i="1"/>
  <c r="F12" i="1"/>
  <c r="G12" i="1"/>
  <c r="F18" i="1"/>
  <c r="G18" i="1"/>
  <c r="D45" i="1"/>
  <c r="G36" i="1"/>
  <c r="G48" i="1"/>
  <c r="H18" i="1"/>
  <c r="H36" i="1"/>
  <c r="H12" i="1"/>
  <c r="H48" i="1"/>
  <c r="D32" i="1"/>
  <c r="D33" i="1"/>
  <c r="H58" i="1"/>
  <c r="F6" i="1"/>
  <c r="F9" i="1"/>
  <c r="G9" i="1"/>
  <c r="F13" i="1"/>
  <c r="G13" i="1"/>
  <c r="F14" i="1"/>
  <c r="G14" i="1"/>
  <c r="F20" i="1"/>
  <c r="G20" i="1"/>
  <c r="H21" i="1"/>
  <c r="H22" i="1"/>
  <c r="H23" i="1"/>
  <c r="F28" i="1"/>
  <c r="G28" i="1"/>
  <c r="F31" i="1"/>
  <c r="G31" i="1"/>
  <c r="H40" i="1"/>
  <c r="H41" i="1"/>
  <c r="H42" i="1"/>
  <c r="G47" i="1"/>
  <c r="D51" i="1"/>
  <c r="F71" i="1"/>
  <c r="G71" i="1"/>
  <c r="F72" i="1"/>
  <c r="G72" i="1"/>
  <c r="F73" i="1"/>
  <c r="G73" i="1"/>
  <c r="F26" i="1"/>
  <c r="G35" i="1"/>
  <c r="G45" i="1"/>
  <c r="D52" i="1"/>
  <c r="H13" i="1"/>
  <c r="G32" i="1"/>
  <c r="G61" i="1"/>
  <c r="G51" i="1"/>
  <c r="G56" i="1"/>
  <c r="G74" i="1"/>
  <c r="G59" i="1"/>
  <c r="H73" i="1"/>
  <c r="F74" i="1"/>
  <c r="F59" i="1"/>
  <c r="H31" i="1"/>
  <c r="H28" i="1"/>
  <c r="H20" i="1"/>
  <c r="H14" i="1"/>
  <c r="H72" i="1"/>
  <c r="H71" i="1"/>
  <c r="F32" i="1"/>
  <c r="F61" i="1"/>
  <c r="H9" i="1"/>
  <c r="G6" i="1"/>
  <c r="G26" i="1"/>
  <c r="H47" i="1"/>
  <c r="H35" i="1"/>
  <c r="H51" i="1"/>
  <c r="H61" i="1"/>
  <c r="G33" i="1"/>
  <c r="H6" i="1"/>
  <c r="H26" i="1"/>
  <c r="H32" i="1"/>
  <c r="H74" i="1"/>
  <c r="H59" i="1"/>
  <c r="E33" i="1"/>
  <c r="F33" i="1"/>
  <c r="F60" i="1"/>
  <c r="F62" i="1"/>
  <c r="H56" i="1"/>
  <c r="G60" i="1"/>
  <c r="G62" i="1"/>
  <c r="E52" i="1"/>
  <c r="G52" i="1"/>
  <c r="G55" i="1"/>
  <c r="G57" i="1"/>
  <c r="H45" i="1"/>
  <c r="H52" i="1"/>
  <c r="F52" i="1"/>
  <c r="H33" i="1"/>
  <c r="H60" i="1"/>
  <c r="H62" i="1"/>
  <c r="H57" i="1"/>
  <c r="H55" i="1"/>
  <c r="G63" i="1"/>
  <c r="E64" i="1"/>
  <c r="E65" i="1"/>
  <c r="H81" i="1"/>
  <c r="G81" i="1"/>
  <c r="G65" i="1"/>
  <c r="G66" i="1"/>
  <c r="G67" i="1"/>
  <c r="G68" i="1"/>
  <c r="F64" i="1"/>
  <c r="F66" i="1"/>
  <c r="F67" i="1"/>
  <c r="F68" i="1"/>
  <c r="J61" i="1"/>
  <c r="H63" i="1"/>
  <c r="E69" i="1"/>
  <c r="H65" i="1"/>
  <c r="G69" i="1"/>
  <c r="H64" i="1"/>
  <c r="F69" i="1"/>
  <c r="H69" i="1"/>
  <c r="E66" i="1"/>
  <c r="E67" i="1"/>
  <c r="E68" i="1"/>
  <c r="H68" i="1"/>
  <c r="H66" i="1"/>
  <c r="H6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user1</author>
    <author>ASHOK MALI</author>
  </authors>
  <commentList>
    <comment ref="C4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ASHOK MALI:
WP : WITH PAYMENT
WOP : WITHOUT PAYMENT</t>
        </r>
      </text>
    </comment>
    <comment ref="H63" authorId="1" shapeId="0" xr:uid="{2DFD896C-F653-4427-A9E8-6B7E7D8E8429}">
      <text>
        <r>
          <rPr>
            <b/>
            <sz val="9"/>
            <color indexed="81"/>
            <rFont val="Tahoma"/>
            <family val="2"/>
          </rPr>
          <t>ASHOK MALI:
THIS FIGURE (i.e F63 &amp; G63) CAN BE WRITTEN MANNUALY,   IF SET OFF IN ANY ORDER RESULTS INTO REDUCTION OF PAYMENT FROM ELECTRONIC CASH LEDGER.
BUT DO REMEMBER SUM OF CELL E63+F63+G63&lt;=E62 FOR THIS CHECK CELL J61=TRUE</t>
        </r>
      </text>
    </comment>
    <comment ref="F81" authorId="1" shapeId="0" xr:uid="{05134A17-0BAA-49B4-B63C-ED236CB1DF7A}">
      <text>
        <r>
          <rPr>
            <b/>
            <sz val="9"/>
            <color indexed="81"/>
            <rFont val="Tahoma"/>
            <family val="2"/>
          </rPr>
          <t>ASHOK MALI:</t>
        </r>
        <r>
          <rPr>
            <sz val="9"/>
            <color indexed="81"/>
            <rFont val="Tahoma"/>
            <family val="2"/>
          </rPr>
          <t xml:space="preserve">
ENTER IGST CREDIT TO BE SET OFF AGAINST PAYMENT OF CGST.</t>
        </r>
      </text>
    </comment>
  </commentList>
</comments>
</file>

<file path=xl/sharedStrings.xml><?xml version="1.0" encoding="utf-8"?>
<sst xmlns="http://schemas.openxmlformats.org/spreadsheetml/2006/main" count="133" uniqueCount="72">
  <si>
    <t>GSTIN NO:</t>
  </si>
  <si>
    <t>TAX RATE</t>
  </si>
  <si>
    <t>AMOUNT</t>
  </si>
  <si>
    <t>IGST</t>
  </si>
  <si>
    <t>CGST</t>
  </si>
  <si>
    <t>SGST</t>
  </si>
  <si>
    <t>TOTAL</t>
  </si>
  <si>
    <t>NIl Rated Purchases</t>
  </si>
  <si>
    <t>Purchase from Supplier under Composition sheme</t>
  </si>
  <si>
    <t>Purchase on which ITC not available</t>
  </si>
  <si>
    <t>NIL Rated/ Exempt Supply</t>
  </si>
  <si>
    <t>Tax Free Supply</t>
  </si>
  <si>
    <t>NET GST PAYABLE</t>
  </si>
  <si>
    <t>GST Payable on outward supply</t>
  </si>
  <si>
    <t>Less : GST on sales returns</t>
  </si>
  <si>
    <t>GST Receivable on inward supply</t>
  </si>
  <si>
    <t>Less : GST on Purchase returns</t>
  </si>
  <si>
    <t>NET OUTWARD</t>
  </si>
  <si>
    <t>PARTICULARS</t>
  </si>
  <si>
    <t>INTER</t>
  </si>
  <si>
    <t>SUPLY</t>
  </si>
  <si>
    <t>INWARD SUPPLY</t>
  </si>
  <si>
    <t>CREDIT NOTE / DEBIT NOTE ON INWARD SUPPLY</t>
  </si>
  <si>
    <t>CREDIT NOTE / DEBIT NOTE ON OUTWARD SUPPLY</t>
  </si>
  <si>
    <t>OUTWARD SUPPLY</t>
  </si>
  <si>
    <t>INTRA</t>
  </si>
  <si>
    <t>NAME OF FIRM:</t>
  </si>
  <si>
    <t>NET ITC AVAILABLE</t>
  </si>
  <si>
    <t>WP</t>
  </si>
  <si>
    <t>Opening GST Credit</t>
  </si>
  <si>
    <t>IGST SET OFF</t>
  </si>
  <si>
    <t>CGST SET OFF</t>
  </si>
  <si>
    <t>SGST SET OFF</t>
  </si>
  <si>
    <t>Zero Rate Supply (Export/SEZ)</t>
  </si>
  <si>
    <t>MONTH:</t>
  </si>
  <si>
    <t>Input Tax available under RCM</t>
  </si>
  <si>
    <t>Tax payable under RCM</t>
  </si>
  <si>
    <t>Total GST Payable</t>
  </si>
  <si>
    <t>SALES RETURN</t>
  </si>
  <si>
    <t>NOT ALLOWED</t>
  </si>
  <si>
    <t>Total ITC Set Off Against Output</t>
  </si>
  <si>
    <t>Total ITC to be Carried Forward</t>
  </si>
  <si>
    <t>GST Payable Excluding RCM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</si>
  <si>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</si>
  <si>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</si>
  <si>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</si>
  <si>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</si>
  <si>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</si>
  <si>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</si>
  <si>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</si>
  <si>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</si>
  <si>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</si>
  <si>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</si>
  <si>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</si>
  <si>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</si>
  <si>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YEAR:</t>
  </si>
  <si>
    <t>Input Tax Taken of Earlier Months (Adj.)</t>
  </si>
  <si>
    <t>Adjustment In Sales of Earlier Month (Adj.)</t>
  </si>
  <si>
    <t>GSTIN</t>
  </si>
  <si>
    <t>LENGTH</t>
  </si>
  <si>
    <t>UPPER</t>
  </si>
  <si>
    <t>IS NUMBER</t>
  </si>
  <si>
    <t>Due Date of Return</t>
  </si>
  <si>
    <t>MONTH</t>
  </si>
  <si>
    <t>YEAR</t>
  </si>
  <si>
    <t>Add 20 Days</t>
  </si>
  <si>
    <t>FOR MANNUAL ENTRY IN CGST &amp; SGST PAYMENT BY USING IGST CREDIT.</t>
  </si>
  <si>
    <t>ENTER VALUE MANNUALY ONLY IN CGST CELL BALANCE IN SGST CAMES AUTOMATICALLY</t>
  </si>
  <si>
    <t>WRITE IN THIS ONLY IF YOU WANT TO SET OFF IN ANY ORDER: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</si>
</sst>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Verdana"/>
      <family val="2"/>
    </font>
    <font>
      <sz val="12"/>
      <name val="Verdana"/>
      <family val="2"/>
    </font>
    <font>
      <sz val="12"/>
      <color indexed="8"/>
      <name val="Verdana"/>
      <family val="2"/>
    </font>
    <font>
      <b/>
      <sz val="9"/>
      <color indexed="81"/>
      <name val="Tahoma"/>
      <family val="2"/>
    </font>
    <font>
      <b/>
      <sz val="18"/>
      <name val="Verdana"/>
      <family val="2"/>
    </font>
    <font>
      <b/>
      <sz val="12"/>
      <color rgb="FFC00000"/>
      <name val="Verdana"/>
      <family val="2"/>
    </font>
    <font>
      <b/>
      <sz val="9"/>
      <name val="Verdana"/>
      <family val="2"/>
    </font>
    <font>
      <b/>
      <i/>
      <sz val="12"/>
      <color rgb="FFFF0000"/>
      <name val="Comic Sans MS"/>
      <family val="4"/>
    </font>
    <font>
      <b/>
      <sz val="12"/>
      <color rgb="FFFF0000"/>
      <name val="Comic Sans MS"/>
      <family val="4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b/>
      <sz val="11"/>
      <color theme="1"/>
      <name val="Comic Sans MS"/>
      <family val="4"/>
    </font>
    <font>
      <b/>
      <sz val="11"/>
      <color rgb="FFFF0000"/>
      <name val="Comic Sans MS"/>
      <family val="4"/>
    </font>
  </fonts>
  <fills count="11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AF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34">
    <xf numFmtId="0" fontId="0" fillId="0" borderId="0" xfId="0"/>
    <xf numFmtId="0" fontId="4" fillId="0" borderId="2" xfId="2" applyFont="1" applyBorder="1" applyAlignment="1" applyProtection="1">
      <alignment horizontal="center" vertical="center"/>
      <protection hidden="1"/>
    </xf>
    <xf numFmtId="165" fontId="4" fillId="3" borderId="2" xfId="1" applyNumberFormat="1" applyFont="1" applyFill="1" applyBorder="1" applyAlignment="1" applyProtection="1">
      <alignment vertical="center"/>
      <protection hidden="1"/>
    </xf>
    <xf numFmtId="165" fontId="4" fillId="0" borderId="2" xfId="1" applyNumberFormat="1" applyFont="1" applyFill="1" applyBorder="1" applyAlignment="1" applyProtection="1">
      <alignment vertical="center"/>
      <protection hidden="1"/>
    </xf>
    <xf numFmtId="165" fontId="4" fillId="4" borderId="3" xfId="1" applyNumberFormat="1" applyFont="1" applyFill="1" applyBorder="1" applyAlignment="1" applyProtection="1">
      <alignment vertical="center"/>
      <protection hidden="1"/>
    </xf>
    <xf numFmtId="165" fontId="4" fillId="0" borderId="2" xfId="1" applyNumberFormat="1" applyFont="1" applyBorder="1" applyAlignment="1" applyProtection="1">
      <alignment vertical="center"/>
      <protection hidden="1"/>
    </xf>
    <xf numFmtId="165" fontId="5" fillId="3" borderId="2" xfId="1" applyNumberFormat="1" applyFont="1" applyFill="1" applyBorder="1" applyAlignment="1" applyProtection="1">
      <alignment vertical="center"/>
      <protection hidden="1"/>
    </xf>
    <xf numFmtId="165" fontId="3" fillId="4" borderId="2" xfId="1" applyNumberFormat="1" applyFont="1" applyFill="1" applyBorder="1" applyAlignment="1" applyProtection="1">
      <alignment vertical="center"/>
      <protection hidden="1"/>
    </xf>
    <xf numFmtId="165" fontId="3" fillId="4" borderId="3" xfId="1" applyNumberFormat="1" applyFont="1" applyFill="1" applyBorder="1" applyAlignment="1" applyProtection="1">
      <alignment vertical="center"/>
      <protection hidden="1"/>
    </xf>
    <xf numFmtId="165" fontId="3" fillId="4" borderId="6" xfId="1" applyNumberFormat="1" applyFont="1" applyFill="1" applyBorder="1" applyAlignment="1" applyProtection="1">
      <alignment vertical="center"/>
      <protection hidden="1"/>
    </xf>
    <xf numFmtId="165" fontId="3" fillId="4" borderId="7" xfId="1" applyNumberFormat="1" applyFont="1" applyFill="1" applyBorder="1" applyAlignment="1" applyProtection="1">
      <alignment vertical="center"/>
      <protection hidden="1"/>
    </xf>
    <xf numFmtId="165" fontId="4" fillId="0" borderId="9" xfId="1" applyNumberFormat="1" applyFont="1" applyBorder="1" applyAlignment="1" applyProtection="1">
      <alignment vertical="center"/>
      <protection hidden="1"/>
    </xf>
    <xf numFmtId="165" fontId="3" fillId="0" borderId="9" xfId="1" applyNumberFormat="1" applyFont="1" applyFill="1" applyBorder="1" applyAlignment="1" applyProtection="1">
      <alignment vertical="center"/>
      <protection hidden="1"/>
    </xf>
    <xf numFmtId="0" fontId="4" fillId="0" borderId="11" xfId="2" applyFont="1" applyBorder="1" applyAlignment="1" applyProtection="1">
      <alignment horizontal="center" vertical="center"/>
      <protection hidden="1"/>
    </xf>
    <xf numFmtId="165" fontId="4" fillId="0" borderId="11" xfId="1" applyNumberFormat="1" applyFont="1" applyFill="1" applyBorder="1" applyAlignment="1" applyProtection="1">
      <alignment vertical="center"/>
      <protection hidden="1"/>
    </xf>
    <xf numFmtId="165" fontId="3" fillId="4" borderId="4" xfId="1" applyNumberFormat="1" applyFont="1" applyFill="1" applyBorder="1" applyAlignment="1" applyProtection="1">
      <alignment vertical="center"/>
      <protection hidden="1"/>
    </xf>
    <xf numFmtId="0" fontId="4" fillId="0" borderId="15" xfId="2" applyFont="1" applyFill="1" applyBorder="1" applyAlignment="1" applyProtection="1">
      <alignment horizontal="left" vertical="center" wrapText="1"/>
      <protection hidden="1"/>
    </xf>
    <xf numFmtId="0" fontId="4" fillId="0" borderId="12" xfId="2" applyFont="1" applyFill="1" applyBorder="1" applyAlignment="1" applyProtection="1">
      <alignment horizontal="left" vertical="center" wrapText="1"/>
      <protection hidden="1"/>
    </xf>
    <xf numFmtId="0" fontId="4" fillId="0" borderId="13" xfId="2" applyFont="1" applyBorder="1" applyAlignment="1" applyProtection="1">
      <alignment horizontal="center" vertical="center"/>
      <protection hidden="1"/>
    </xf>
    <xf numFmtId="165" fontId="4" fillId="0" borderId="13" xfId="1" applyNumberFormat="1" applyFont="1" applyFill="1" applyBorder="1" applyAlignment="1" applyProtection="1">
      <alignment vertical="center"/>
      <protection hidden="1"/>
    </xf>
    <xf numFmtId="165" fontId="4" fillId="4" borderId="14" xfId="1" applyNumberFormat="1" applyFont="1" applyFill="1" applyBorder="1" applyAlignment="1" applyProtection="1">
      <alignment vertical="center"/>
      <protection hidden="1"/>
    </xf>
    <xf numFmtId="165" fontId="3" fillId="4" borderId="30" xfId="1" applyNumberFormat="1" applyFont="1" applyFill="1" applyBorder="1" applyAlignment="1" applyProtection="1">
      <alignment vertical="center"/>
      <protection hidden="1"/>
    </xf>
    <xf numFmtId="165" fontId="3" fillId="4" borderId="13" xfId="1" applyNumberFormat="1" applyFont="1" applyFill="1" applyBorder="1" applyAlignment="1" applyProtection="1">
      <alignment vertical="center"/>
      <protection hidden="1"/>
    </xf>
    <xf numFmtId="165" fontId="3" fillId="4" borderId="14" xfId="1" applyNumberFormat="1" applyFont="1" applyFill="1" applyBorder="1" applyAlignment="1" applyProtection="1">
      <alignment vertical="center"/>
      <protection hidden="1"/>
    </xf>
    <xf numFmtId="165" fontId="3" fillId="4" borderId="25" xfId="1" applyNumberFormat="1" applyFont="1" applyFill="1" applyBorder="1" applyAlignment="1" applyProtection="1">
      <alignment vertical="center"/>
      <protection hidden="1"/>
    </xf>
    <xf numFmtId="0" fontId="4" fillId="5" borderId="15" xfId="2" applyFont="1" applyFill="1" applyBorder="1" applyAlignment="1" applyProtection="1">
      <alignment horizontal="left" vertical="center" wrapText="1"/>
      <protection hidden="1"/>
    </xf>
    <xf numFmtId="165" fontId="3" fillId="4" borderId="5" xfId="1" applyNumberFormat="1" applyFont="1" applyFill="1" applyBorder="1" applyAlignment="1" applyProtection="1">
      <alignment vertical="center"/>
      <protection hidden="1"/>
    </xf>
    <xf numFmtId="0" fontId="0" fillId="6" borderId="0" xfId="0" applyFill="1"/>
    <xf numFmtId="0" fontId="3" fillId="0" borderId="12" xfId="2" applyFont="1" applyBorder="1" applyAlignment="1" applyProtection="1">
      <alignment horizontal="center" vertical="center" wrapText="1"/>
      <protection hidden="1"/>
    </xf>
    <xf numFmtId="0" fontId="3" fillId="0" borderId="15" xfId="2" applyFont="1" applyBorder="1" applyAlignment="1" applyProtection="1">
      <alignment horizontal="center" vertical="center" wrapText="1"/>
      <protection hidden="1"/>
    </xf>
    <xf numFmtId="0" fontId="0" fillId="6" borderId="0" xfId="0" applyFill="1" applyAlignment="1">
      <alignment horizontal="center"/>
    </xf>
    <xf numFmtId="0" fontId="4" fillId="0" borderId="15" xfId="2" applyFont="1" applyBorder="1" applyAlignment="1" applyProtection="1">
      <alignment horizontal="left" vertical="center" wrapText="1"/>
      <protection hidden="1"/>
    </xf>
    <xf numFmtId="165" fontId="8" fillId="4" borderId="6" xfId="1" applyNumberFormat="1" applyFont="1" applyFill="1" applyBorder="1" applyAlignment="1" applyProtection="1">
      <alignment vertical="center"/>
      <protection hidden="1"/>
    </xf>
    <xf numFmtId="165" fontId="8" fillId="4" borderId="7" xfId="1" applyNumberFormat="1" applyFont="1" applyFill="1" applyBorder="1" applyAlignment="1" applyProtection="1">
      <alignment vertical="center"/>
      <protection hidden="1"/>
    </xf>
    <xf numFmtId="165" fontId="3" fillId="6" borderId="9" xfId="1" applyNumberFormat="1" applyFont="1" applyFill="1" applyBorder="1" applyAlignment="1" applyProtection="1">
      <alignment vertical="center"/>
      <protection hidden="1"/>
    </xf>
    <xf numFmtId="0" fontId="4" fillId="0" borderId="15" xfId="2" applyFont="1" applyBorder="1" applyAlignment="1" applyProtection="1">
      <alignment horizontal="center" vertical="center" wrapText="1"/>
      <protection hidden="1"/>
    </xf>
    <xf numFmtId="165" fontId="3" fillId="7" borderId="25" xfId="1" applyNumberFormat="1" applyFont="1" applyFill="1" applyBorder="1" applyAlignment="1" applyProtection="1">
      <alignment vertical="center"/>
      <protection hidden="1"/>
    </xf>
    <xf numFmtId="0" fontId="0" fillId="6" borderId="0" xfId="0" applyFill="1" applyAlignment="1">
      <alignment horizontal="left"/>
    </xf>
    <xf numFmtId="0" fontId="3" fillId="2" borderId="35" xfId="2" applyFont="1" applyFill="1" applyBorder="1" applyAlignment="1" applyProtection="1">
      <alignment horizontal="center" vertical="center" wrapText="1"/>
      <protection hidden="1"/>
    </xf>
    <xf numFmtId="0" fontId="3" fillId="2" borderId="36" xfId="2" applyFont="1" applyFill="1" applyBorder="1" applyAlignment="1" applyProtection="1">
      <alignment horizontal="center" vertical="center" wrapText="1"/>
      <protection hidden="1"/>
    </xf>
    <xf numFmtId="165" fontId="3" fillId="2" borderId="36" xfId="1" applyNumberFormat="1" applyFont="1" applyFill="1" applyBorder="1" applyAlignment="1" applyProtection="1">
      <alignment horizontal="center" vertical="center" wrapText="1"/>
      <protection hidden="1"/>
    </xf>
    <xf numFmtId="165" fontId="3" fillId="2" borderId="37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7" xfId="2" applyFont="1" applyBorder="1" applyAlignment="1" applyProtection="1">
      <alignment horizontal="center" vertical="center" wrapText="1"/>
      <protection hidden="1"/>
    </xf>
    <xf numFmtId="0" fontId="10" fillId="6" borderId="16" xfId="0" applyFont="1" applyFill="1" applyBorder="1" applyAlignment="1">
      <alignment horizontal="center" vertical="center"/>
    </xf>
    <xf numFmtId="0" fontId="4" fillId="8" borderId="15" xfId="2" applyFont="1" applyFill="1" applyBorder="1" applyAlignment="1" applyProtection="1">
      <alignment horizontal="left" vertical="center" wrapText="1"/>
      <protection hidden="1"/>
    </xf>
    <xf numFmtId="165" fontId="9" fillId="9" borderId="9" xfId="1" applyNumberFormat="1" applyFont="1" applyFill="1" applyBorder="1" applyAlignment="1" applyProtection="1">
      <alignment horizontal="center" vertical="center"/>
      <protection hidden="1"/>
    </xf>
    <xf numFmtId="0" fontId="4" fillId="8" borderId="15" xfId="2" applyFont="1" applyFill="1" applyBorder="1" applyAlignment="1" applyProtection="1">
      <alignment horizontal="left" vertical="center"/>
      <protection hidden="1"/>
    </xf>
    <xf numFmtId="0" fontId="0" fillId="0" borderId="0" xfId="0" applyAlignment="1">
      <alignment horizontal="center"/>
    </xf>
    <xf numFmtId="14" fontId="0" fillId="0" borderId="0" xfId="0" applyNumberFormat="1"/>
    <xf numFmtId="14" fontId="11" fillId="0" borderId="3" xfId="2" applyNumberFormat="1" applyFont="1" applyBorder="1" applyAlignment="1" applyProtection="1">
      <alignment horizontal="center" vertical="center"/>
      <protection hidden="1"/>
    </xf>
    <xf numFmtId="165" fontId="3" fillId="10" borderId="9" xfId="1" applyNumberFormat="1" applyFont="1" applyFill="1" applyBorder="1" applyAlignment="1" applyProtection="1">
      <alignment vertical="center"/>
      <protection hidden="1"/>
    </xf>
    <xf numFmtId="0" fontId="13" fillId="6" borderId="0" xfId="0" applyFont="1" applyFill="1"/>
    <xf numFmtId="0" fontId="0" fillId="6" borderId="36" xfId="0" applyFill="1" applyBorder="1" applyAlignment="1">
      <alignment horizontal="center" vertical="center"/>
    </xf>
    <xf numFmtId="0" fontId="0" fillId="6" borderId="37" xfId="0" applyFill="1" applyBorder="1" applyAlignment="1">
      <alignment horizontal="center" vertical="center"/>
    </xf>
    <xf numFmtId="0" fontId="4" fillId="0" borderId="26" xfId="2" applyFont="1" applyBorder="1" applyAlignment="1" applyProtection="1">
      <alignment horizontal="center" vertical="center" wrapText="1"/>
      <protection hidden="1"/>
    </xf>
    <xf numFmtId="0" fontId="4" fillId="0" borderId="0" xfId="2" applyFont="1" applyBorder="1" applyAlignment="1" applyProtection="1">
      <alignment horizontal="center" vertical="center" wrapText="1"/>
      <protection hidden="1"/>
    </xf>
    <xf numFmtId="0" fontId="4" fillId="0" borderId="10" xfId="2" applyFont="1" applyBorder="1" applyAlignment="1" applyProtection="1">
      <alignment horizontal="center" vertical="center" wrapText="1"/>
      <protection hidden="1"/>
    </xf>
    <xf numFmtId="0" fontId="4" fillId="0" borderId="32" xfId="2" applyFont="1" applyBorder="1" applyAlignment="1" applyProtection="1">
      <alignment horizontal="center" vertical="center" wrapText="1"/>
      <protection hidden="1"/>
    </xf>
    <xf numFmtId="0" fontId="4" fillId="0" borderId="8" xfId="2" applyFont="1" applyBorder="1" applyAlignment="1" applyProtection="1">
      <alignment horizontal="center" vertical="center" wrapText="1"/>
      <protection hidden="1"/>
    </xf>
    <xf numFmtId="0" fontId="4" fillId="0" borderId="27" xfId="2" applyFont="1" applyBorder="1" applyAlignment="1" applyProtection="1">
      <alignment horizontal="center" vertical="center" wrapText="1"/>
      <protection hidden="1"/>
    </xf>
    <xf numFmtId="0" fontId="7" fillId="2" borderId="19" xfId="2" applyFont="1" applyFill="1" applyBorder="1" applyAlignment="1" applyProtection="1">
      <alignment horizontal="center" vertical="center" wrapText="1"/>
      <protection hidden="1"/>
    </xf>
    <xf numFmtId="0" fontId="7" fillId="2" borderId="20" xfId="2" applyFont="1" applyFill="1" applyBorder="1" applyAlignment="1" applyProtection="1">
      <alignment horizontal="center" vertical="center" wrapText="1"/>
      <protection hidden="1"/>
    </xf>
    <xf numFmtId="0" fontId="7" fillId="2" borderId="21" xfId="2" applyFont="1" applyFill="1" applyBorder="1" applyAlignment="1" applyProtection="1">
      <alignment horizontal="center" vertical="center" wrapText="1"/>
      <protection hidden="1"/>
    </xf>
    <xf numFmtId="0" fontId="3" fillId="0" borderId="13" xfId="2" applyFont="1" applyBorder="1" applyAlignment="1" applyProtection="1">
      <alignment horizontal="center" vertical="center"/>
      <protection hidden="1"/>
    </xf>
    <xf numFmtId="0" fontId="3" fillId="0" borderId="14" xfId="2" applyFont="1" applyBorder="1" applyAlignment="1" applyProtection="1">
      <alignment horizontal="center" vertical="center"/>
      <protection hidden="1"/>
    </xf>
    <xf numFmtId="0" fontId="7" fillId="2" borderId="38" xfId="2" applyFont="1" applyFill="1" applyBorder="1" applyAlignment="1" applyProtection="1">
      <alignment horizontal="center" vertical="center" wrapText="1"/>
      <protection hidden="1"/>
    </xf>
    <xf numFmtId="0" fontId="7" fillId="2" borderId="39" xfId="2" applyFont="1" applyFill="1" applyBorder="1" applyAlignment="1" applyProtection="1">
      <alignment horizontal="center" vertical="center" wrapText="1"/>
      <protection hidden="1"/>
    </xf>
    <xf numFmtId="0" fontId="7" fillId="2" borderId="40" xfId="2" applyFont="1" applyFill="1" applyBorder="1" applyAlignment="1" applyProtection="1">
      <alignment horizontal="center" vertical="center" wrapText="1"/>
      <protection hidden="1"/>
    </xf>
    <xf numFmtId="3" fontId="3" fillId="4" borderId="22" xfId="1" applyNumberFormat="1" applyFont="1" applyFill="1" applyBorder="1" applyAlignment="1" applyProtection="1">
      <alignment horizontal="center" vertical="center"/>
      <protection hidden="1"/>
    </xf>
    <xf numFmtId="3" fontId="3" fillId="4" borderId="1" xfId="1" applyNumberFormat="1" applyFont="1" applyFill="1" applyBorder="1" applyAlignment="1" applyProtection="1">
      <alignment horizontal="center" vertical="center"/>
      <protection hidden="1"/>
    </xf>
    <xf numFmtId="3" fontId="3" fillId="4" borderId="9" xfId="1" applyNumberFormat="1" applyFont="1" applyFill="1" applyBorder="1" applyAlignment="1" applyProtection="1">
      <alignment horizontal="center" vertical="center"/>
      <protection hidden="1"/>
    </xf>
    <xf numFmtId="165" fontId="3" fillId="4" borderId="23" xfId="1" applyNumberFormat="1" applyFont="1" applyFill="1" applyBorder="1" applyAlignment="1" applyProtection="1">
      <alignment horizontal="center" vertical="center"/>
      <protection hidden="1"/>
    </xf>
    <xf numFmtId="165" fontId="3" fillId="4" borderId="24" xfId="1" applyNumberFormat="1" applyFont="1" applyFill="1" applyBorder="1" applyAlignment="1" applyProtection="1">
      <alignment horizontal="center" vertical="center"/>
      <protection hidden="1"/>
    </xf>
    <xf numFmtId="165" fontId="3" fillId="4" borderId="25" xfId="1" applyNumberFormat="1" applyFont="1" applyFill="1" applyBorder="1" applyAlignment="1" applyProtection="1">
      <alignment horizontal="center" vertical="center"/>
      <protection hidden="1"/>
    </xf>
    <xf numFmtId="165" fontId="3" fillId="4" borderId="22" xfId="1" applyNumberFormat="1" applyFont="1" applyFill="1" applyBorder="1" applyAlignment="1" applyProtection="1">
      <alignment horizontal="center" vertical="center" wrapText="1"/>
      <protection hidden="1"/>
    </xf>
    <xf numFmtId="165" fontId="3" fillId="4" borderId="1" xfId="1" applyNumberFormat="1" applyFont="1" applyFill="1" applyBorder="1" applyAlignment="1" applyProtection="1">
      <alignment horizontal="center" vertical="center" wrapText="1"/>
      <protection hidden="1"/>
    </xf>
    <xf numFmtId="165" fontId="3" fillId="4" borderId="9" xfId="1" applyNumberFormat="1" applyFont="1" applyFill="1" applyBorder="1" applyAlignment="1" applyProtection="1">
      <alignment horizontal="center" vertical="center" wrapText="1"/>
      <protection hidden="1"/>
    </xf>
    <xf numFmtId="165" fontId="3" fillId="4" borderId="23" xfId="1" applyNumberFormat="1" applyFont="1" applyFill="1" applyBorder="1" applyAlignment="1" applyProtection="1">
      <alignment horizontal="center" vertical="center" wrapText="1"/>
      <protection hidden="1"/>
    </xf>
    <xf numFmtId="165" fontId="3" fillId="4" borderId="24" xfId="1" applyNumberFormat="1" applyFont="1" applyFill="1" applyBorder="1" applyAlignment="1" applyProtection="1">
      <alignment horizontal="center" vertical="center" wrapText="1"/>
      <protection hidden="1"/>
    </xf>
    <xf numFmtId="165" fontId="3" fillId="4" borderId="2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6" xfId="2" applyFont="1" applyBorder="1" applyAlignment="1" applyProtection="1">
      <alignment horizontal="center" vertical="center" wrapText="1"/>
      <protection hidden="1"/>
    </xf>
    <xf numFmtId="14" fontId="3" fillId="0" borderId="6" xfId="2" quotePrefix="1" applyNumberFormat="1" applyFont="1" applyBorder="1" applyAlignment="1" applyProtection="1">
      <alignment horizontal="center" vertical="center"/>
      <protection hidden="1"/>
    </xf>
    <xf numFmtId="165" fontId="3" fillId="4" borderId="19" xfId="1" applyNumberFormat="1" applyFont="1" applyFill="1" applyBorder="1" applyAlignment="1" applyProtection="1">
      <alignment horizontal="center" vertical="center"/>
      <protection hidden="1"/>
    </xf>
    <xf numFmtId="165" fontId="3" fillId="4" borderId="20" xfId="1" applyNumberFormat="1" applyFont="1" applyFill="1" applyBorder="1" applyAlignment="1" applyProtection="1">
      <alignment horizontal="center" vertical="center"/>
      <protection hidden="1"/>
    </xf>
    <xf numFmtId="165" fontId="3" fillId="4" borderId="34" xfId="1" applyNumberFormat="1" applyFont="1" applyFill="1" applyBorder="1" applyAlignment="1" applyProtection="1">
      <alignment horizontal="center" vertical="center"/>
      <protection hidden="1"/>
    </xf>
    <xf numFmtId="0" fontId="4" fillId="0" borderId="31" xfId="2" applyFont="1" applyBorder="1" applyAlignment="1" applyProtection="1">
      <alignment horizontal="center" vertical="center" wrapText="1"/>
      <protection hidden="1"/>
    </xf>
    <xf numFmtId="0" fontId="4" fillId="0" borderId="17" xfId="2" applyFont="1" applyBorder="1" applyAlignment="1" applyProtection="1">
      <alignment horizontal="center" vertical="center" wrapText="1"/>
      <protection hidden="1"/>
    </xf>
    <xf numFmtId="0" fontId="4" fillId="0" borderId="18" xfId="2" applyFont="1" applyBorder="1" applyAlignment="1" applyProtection="1">
      <alignment horizontal="center" vertical="center" wrapText="1"/>
      <protection hidden="1"/>
    </xf>
    <xf numFmtId="3" fontId="3" fillId="4" borderId="23" xfId="1" applyNumberFormat="1" applyFont="1" applyFill="1" applyBorder="1" applyAlignment="1" applyProtection="1">
      <alignment horizontal="center" vertical="center"/>
      <protection hidden="1"/>
    </xf>
    <xf numFmtId="3" fontId="3" fillId="4" borderId="24" xfId="1" applyNumberFormat="1" applyFont="1" applyFill="1" applyBorder="1" applyAlignment="1" applyProtection="1">
      <alignment horizontal="center" vertical="center"/>
      <protection hidden="1"/>
    </xf>
    <xf numFmtId="3" fontId="3" fillId="4" borderId="25" xfId="1" applyNumberFormat="1" applyFont="1" applyFill="1" applyBorder="1" applyAlignment="1" applyProtection="1">
      <alignment horizontal="center" vertical="center"/>
      <protection hidden="1"/>
    </xf>
    <xf numFmtId="3" fontId="3" fillId="7" borderId="19" xfId="1" applyNumberFormat="1" applyFont="1" applyFill="1" applyBorder="1" applyAlignment="1" applyProtection="1">
      <alignment horizontal="center" vertical="center"/>
      <protection hidden="1"/>
    </xf>
    <xf numFmtId="3" fontId="3" fillId="7" borderId="20" xfId="1" applyNumberFormat="1" applyFont="1" applyFill="1" applyBorder="1" applyAlignment="1" applyProtection="1">
      <alignment horizontal="center" vertical="center"/>
      <protection hidden="1"/>
    </xf>
    <xf numFmtId="3" fontId="3" fillId="7" borderId="34" xfId="1" applyNumberFormat="1" applyFont="1" applyFill="1" applyBorder="1" applyAlignment="1" applyProtection="1">
      <alignment horizontal="center" vertical="center"/>
      <protection hidden="1"/>
    </xf>
    <xf numFmtId="3" fontId="3" fillId="4" borderId="28" xfId="1" applyNumberFormat="1" applyFont="1" applyFill="1" applyBorder="1" applyAlignment="1" applyProtection="1">
      <alignment horizontal="center" vertical="center"/>
      <protection hidden="1"/>
    </xf>
    <xf numFmtId="3" fontId="3" fillId="4" borderId="29" xfId="1" applyNumberFormat="1" applyFont="1" applyFill="1" applyBorder="1" applyAlignment="1" applyProtection="1">
      <alignment horizontal="center" vertical="center"/>
      <protection hidden="1"/>
    </xf>
    <xf numFmtId="3" fontId="3" fillId="4" borderId="33" xfId="1" applyNumberFormat="1" applyFont="1" applyFill="1" applyBorder="1" applyAlignment="1" applyProtection="1">
      <alignment horizontal="center" vertical="center"/>
      <protection hidden="1"/>
    </xf>
    <xf numFmtId="3" fontId="3" fillId="4" borderId="19" xfId="1" applyNumberFormat="1" applyFont="1" applyFill="1" applyBorder="1" applyAlignment="1" applyProtection="1">
      <alignment horizontal="center" vertical="center"/>
      <protection hidden="1"/>
    </xf>
    <xf numFmtId="3" fontId="3" fillId="4" borderId="20" xfId="1" applyNumberFormat="1" applyFont="1" applyFill="1" applyBorder="1" applyAlignment="1" applyProtection="1">
      <alignment horizontal="center" vertical="center"/>
      <protection hidden="1"/>
    </xf>
    <xf numFmtId="3" fontId="3" fillId="4" borderId="34" xfId="1" applyNumberFormat="1" applyFont="1" applyFill="1" applyBorder="1" applyAlignment="1" applyProtection="1">
      <alignment horizontal="center" vertical="center"/>
      <protection hidden="1"/>
    </xf>
    <xf numFmtId="3" fontId="4" fillId="0" borderId="22" xfId="1" applyNumberFormat="1" applyFont="1" applyFill="1" applyBorder="1" applyAlignment="1" applyProtection="1">
      <alignment horizontal="center" vertical="center"/>
      <protection hidden="1"/>
    </xf>
    <xf numFmtId="3" fontId="4" fillId="0" borderId="1" xfId="1" applyNumberFormat="1" applyFont="1" applyFill="1" applyBorder="1" applyAlignment="1" applyProtection="1">
      <alignment horizontal="center" vertical="center"/>
      <protection hidden="1"/>
    </xf>
    <xf numFmtId="3" fontId="4" fillId="0" borderId="9" xfId="1" applyNumberFormat="1" applyFont="1" applyFill="1" applyBorder="1" applyAlignment="1" applyProtection="1">
      <alignment horizontal="center" vertical="center"/>
      <protection hidden="1"/>
    </xf>
    <xf numFmtId="0" fontId="3" fillId="0" borderId="2" xfId="2" applyFont="1" applyBorder="1" applyAlignment="1" applyProtection="1">
      <alignment horizontal="center" vertical="center"/>
      <protection hidden="1"/>
    </xf>
    <xf numFmtId="0" fontId="3" fillId="0" borderId="19" xfId="2" applyFont="1" applyBorder="1" applyAlignment="1" applyProtection="1">
      <alignment horizontal="center" vertical="center" wrapText="1"/>
      <protection hidden="1"/>
    </xf>
    <xf numFmtId="0" fontId="3" fillId="0" borderId="20" xfId="2" applyFont="1" applyBorder="1" applyAlignment="1" applyProtection="1">
      <alignment horizontal="center" vertical="center" wrapText="1"/>
      <protection hidden="1"/>
    </xf>
    <xf numFmtId="0" fontId="3" fillId="0" borderId="21" xfId="2" applyFont="1" applyBorder="1" applyAlignment="1" applyProtection="1">
      <alignment horizontal="center" vertical="center" wrapText="1"/>
      <protection hidden="1"/>
    </xf>
    <xf numFmtId="0" fontId="3" fillId="4" borderId="28" xfId="2" applyFont="1" applyFill="1" applyBorder="1" applyAlignment="1" applyProtection="1">
      <alignment horizontal="center" vertical="center"/>
      <protection hidden="1"/>
    </xf>
    <xf numFmtId="0" fontId="3" fillId="4" borderId="29" xfId="2" applyFont="1" applyFill="1" applyBorder="1" applyAlignment="1" applyProtection="1">
      <alignment horizontal="center" vertical="center"/>
      <protection hidden="1"/>
    </xf>
    <xf numFmtId="0" fontId="3" fillId="4" borderId="30" xfId="2" applyFont="1" applyFill="1" applyBorder="1" applyAlignment="1" applyProtection="1">
      <alignment horizontal="center" vertical="center"/>
      <protection hidden="1"/>
    </xf>
    <xf numFmtId="0" fontId="15" fillId="6" borderId="19" xfId="0" applyFont="1" applyFill="1" applyBorder="1" applyAlignment="1">
      <alignment horizontal="center"/>
    </xf>
    <xf numFmtId="0" fontId="15" fillId="6" borderId="20" xfId="0" applyFont="1" applyFill="1" applyBorder="1" applyAlignment="1">
      <alignment horizontal="center"/>
    </xf>
    <xf numFmtId="0" fontId="15" fillId="6" borderId="21" xfId="0" applyFont="1" applyFill="1" applyBorder="1" applyAlignment="1">
      <alignment horizontal="center"/>
    </xf>
    <xf numFmtId="0" fontId="0" fillId="6" borderId="35" xfId="0" applyFill="1" applyBorder="1" applyAlignment="1">
      <alignment horizontal="center" vertical="center"/>
    </xf>
    <xf numFmtId="0" fontId="0" fillId="6" borderId="36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  <xf numFmtId="0" fontId="0" fillId="6" borderId="15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36" xfId="0" applyFill="1" applyBorder="1" applyAlignment="1">
      <alignment horizontal="center" vertical="center" wrapText="1"/>
    </xf>
    <xf numFmtId="0" fontId="0" fillId="6" borderId="41" xfId="0" applyFill="1" applyBorder="1" applyAlignment="1">
      <alignment horizontal="center" vertical="center" wrapText="1"/>
    </xf>
    <xf numFmtId="0" fontId="0" fillId="6" borderId="43" xfId="0" applyFill="1" applyBorder="1" applyAlignment="1">
      <alignment horizontal="center" vertical="center" wrapText="1"/>
    </xf>
    <xf numFmtId="165" fontId="0" fillId="6" borderId="36" xfId="0" applyNumberForma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165" fontId="0" fillId="6" borderId="37" xfId="0" applyNumberFormat="1" applyFill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14" fillId="6" borderId="45" xfId="0" applyFont="1" applyFill="1" applyBorder="1" applyAlignment="1">
      <alignment horizontal="center" wrapText="1"/>
    </xf>
    <xf numFmtId="0" fontId="14" fillId="6" borderId="46" xfId="0" applyFont="1" applyFill="1" applyBorder="1" applyAlignment="1">
      <alignment horizontal="center" wrapText="1"/>
    </xf>
    <xf numFmtId="0" fontId="14" fillId="6" borderId="47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67"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</dxfs>
  <tableStyles count="0" defaultTableStyle="TableStyleMedium9" defaultPivotStyle="PivotStyleLight16"/>
  <colors>
    <mruColors>
      <color rgb="FFFFF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ctrlProps/ctrlProp1.xml><?xml version="1.0" encoding="utf-8"?>
<formControlPr xmlns="http://schemas.microsoft.com/office/spreadsheetml/2009/9/main" objectType="Drop" dropStyle="simple" dx="22" sel="0" val="0" widthMin="57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39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1089" name="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7838AFA9-32E9-F344-BF33-4B038F9867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 /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Relationship Id="rId5" Type="http://schemas.openxmlformats.org/officeDocument/2006/relationships/comments" Target="../comments1.xml" /><Relationship Id="rId4" Type="http://schemas.openxmlformats.org/officeDocument/2006/relationships/ctrlProp" Target="../ctrlProps/ctrlProp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3"/>
  <sheetViews>
    <sheetView tabSelected="1" view="pageBreakPreview" zoomScale="90" zoomScaleNormal="100" zoomScaleSheetLayoutView="90" workbookViewId="0">
      <pane ySplit="1" topLeftCell="A54" activePane="bottomLeft" state="frozen"/>
      <selection pane="bottomLeft" activeCell="A78" sqref="A78:A80"/>
    </sheetView>
  </sheetViews>
  <sheetFormatPr defaultColWidth="9.14453125" defaultRowHeight="15" x14ac:dyDescent="0.2"/>
  <cols>
    <col min="1" max="1" width="52.4609375" style="30" customWidth="1"/>
    <col min="2" max="2" width="10.89453125" style="27" bestFit="1" customWidth="1"/>
    <col min="3" max="3" width="9.55078125" style="27" customWidth="1"/>
    <col min="4" max="4" width="20.04296875" style="27" customWidth="1"/>
    <col min="5" max="5" width="18.16015625" style="27" bestFit="1" customWidth="1"/>
    <col min="6" max="7" width="18.16015625" style="27" customWidth="1"/>
    <col min="8" max="8" width="20.04296875" style="27" customWidth="1"/>
    <col min="9" max="9" width="9.14453125" style="27"/>
    <col min="10" max="10" width="13.98828125" style="27" bestFit="1" customWidth="1"/>
    <col min="11" max="16384" width="9.14453125" style="27"/>
  </cols>
  <sheetData>
    <row r="1" spans="1:8" ht="31.5" thickBot="1" x14ac:dyDescent="0.25">
      <c r="A1" s="38" t="s">
        <v>18</v>
      </c>
      <c r="B1" s="39" t="s">
        <v>1</v>
      </c>
      <c r="C1" s="39" t="s">
        <v>20</v>
      </c>
      <c r="D1" s="40" t="s">
        <v>2</v>
      </c>
      <c r="E1" s="40" t="s">
        <v>3</v>
      </c>
      <c r="F1" s="40" t="s">
        <v>4</v>
      </c>
      <c r="G1" s="40" t="s">
        <v>5</v>
      </c>
      <c r="H1" s="41" t="s">
        <v>6</v>
      </c>
    </row>
    <row r="2" spans="1:8" x14ac:dyDescent="0.2">
      <c r="A2" s="28" t="s">
        <v>26</v>
      </c>
      <c r="B2" s="63"/>
      <c r="C2" s="63"/>
      <c r="D2" s="63"/>
      <c r="E2" s="63"/>
      <c r="F2" s="63"/>
      <c r="G2" s="63"/>
      <c r="H2" s="64"/>
    </row>
    <row r="3" spans="1:8" ht="18.75" x14ac:dyDescent="0.2">
      <c r="A3" s="29" t="s">
        <v>0</v>
      </c>
      <c r="B3" s="103"/>
      <c r="C3" s="103"/>
      <c r="D3" s="103"/>
      <c r="E3" s="103"/>
      <c r="F3" s="103" t="s">
        <v>62</v>
      </c>
      <c r="G3" s="103"/>
      <c r="H3" s="49" t="e">
        <f>'Mth, Yr &amp; Due Date'!$K$20</f>
        <v>#VALUE!</v>
      </c>
    </row>
    <row r="4" spans="1:8" ht="15.75" customHeight="1" thickBot="1" x14ac:dyDescent="0.25">
      <c r="A4" s="43" t="str">
        <f>CONCATENATE(D4,"-",H4)</f>
        <v>DECEMBER-2020</v>
      </c>
      <c r="B4" s="80" t="s">
        <v>34</v>
      </c>
      <c r="C4" s="80"/>
      <c r="D4" s="81" t="s">
        <v>54</v>
      </c>
      <c r="E4" s="81"/>
      <c r="F4" s="80" t="s">
        <v>55</v>
      </c>
      <c r="G4" s="80"/>
      <c r="H4" s="42">
        <v>2020</v>
      </c>
    </row>
    <row r="5" spans="1:8" ht="23.25" thickBot="1" x14ac:dyDescent="0.25">
      <c r="A5" s="65" t="s">
        <v>21</v>
      </c>
      <c r="B5" s="66"/>
      <c r="C5" s="66"/>
      <c r="D5" s="66"/>
      <c r="E5" s="66"/>
      <c r="F5" s="66"/>
      <c r="G5" s="66"/>
      <c r="H5" s="67"/>
    </row>
    <row r="6" spans="1:8" x14ac:dyDescent="0.2">
      <c r="A6" s="16"/>
      <c r="B6" s="13">
        <v>12</v>
      </c>
      <c r="C6" s="13" t="s">
        <v>19</v>
      </c>
      <c r="D6" s="14">
        <f>2000/0.12</f>
        <v>16666.666666666668</v>
      </c>
      <c r="E6" s="14">
        <f t="shared" ref="E6:E20" si="0">IF(C6="INTER",D6*B6%,0)</f>
        <v>2000</v>
      </c>
      <c r="F6" s="14">
        <f t="shared" ref="F6:F20" si="1">IF(C6="INTRA",D6*B6%/2,0)</f>
        <v>0</v>
      </c>
      <c r="G6" s="14">
        <f t="shared" ref="G6:G20" si="2">F6</f>
        <v>0</v>
      </c>
      <c r="H6" s="4">
        <f t="shared" ref="H6:H22" si="3">SUM(D6:G6)</f>
        <v>18666.666666666668</v>
      </c>
    </row>
    <row r="7" spans="1:8" x14ac:dyDescent="0.2">
      <c r="A7" s="16"/>
      <c r="B7" s="13">
        <v>12</v>
      </c>
      <c r="C7" s="13" t="s">
        <v>25</v>
      </c>
      <c r="D7" s="14">
        <v>0</v>
      </c>
      <c r="E7" s="14">
        <f t="shared" ref="E7" si="4">IF(C7="INTER",D7*B7%,0)</f>
        <v>0</v>
      </c>
      <c r="F7" s="14">
        <f t="shared" ref="F7" si="5">IF(C7="INTRA",D7*B7%/2,0)</f>
        <v>0</v>
      </c>
      <c r="G7" s="14">
        <f t="shared" si="2"/>
        <v>0</v>
      </c>
      <c r="H7" s="4">
        <f t="shared" ref="H7" si="6">SUM(D7:G7)</f>
        <v>0</v>
      </c>
    </row>
    <row r="8" spans="1:8" x14ac:dyDescent="0.2">
      <c r="A8" s="16"/>
      <c r="B8" s="13">
        <v>12</v>
      </c>
      <c r="C8" s="13" t="s">
        <v>25</v>
      </c>
      <c r="D8" s="14">
        <f>150/0.06</f>
        <v>2500</v>
      </c>
      <c r="E8" s="14">
        <f t="shared" si="0"/>
        <v>0</v>
      </c>
      <c r="F8" s="14">
        <f t="shared" si="1"/>
        <v>150</v>
      </c>
      <c r="G8" s="14">
        <f t="shared" ref="G8" si="7">F8</f>
        <v>150</v>
      </c>
      <c r="H8" s="4">
        <f t="shared" si="3"/>
        <v>2800</v>
      </c>
    </row>
    <row r="9" spans="1:8" x14ac:dyDescent="0.2">
      <c r="A9" s="16"/>
      <c r="B9" s="13">
        <v>12</v>
      </c>
      <c r="C9" s="13" t="s">
        <v>25</v>
      </c>
      <c r="D9" s="14">
        <v>0</v>
      </c>
      <c r="E9" s="14">
        <f t="shared" ref="E9:E12" si="8">IF(C9="INTER",D9*B9%,0)</f>
        <v>0</v>
      </c>
      <c r="F9" s="14">
        <f t="shared" ref="F9:F12" si="9">IF(C9="INTRA",D9*B9%/2,0)</f>
        <v>0</v>
      </c>
      <c r="G9" s="14">
        <f t="shared" si="2"/>
        <v>0</v>
      </c>
      <c r="H9" s="4">
        <f t="shared" ref="H9:H12" si="10">SUM(D9:G9)</f>
        <v>0</v>
      </c>
    </row>
    <row r="10" spans="1:8" x14ac:dyDescent="0.2">
      <c r="A10" s="16"/>
      <c r="B10" s="13">
        <v>18</v>
      </c>
      <c r="C10" s="13" t="s">
        <v>19</v>
      </c>
      <c r="D10" s="14">
        <v>0</v>
      </c>
      <c r="E10" s="14">
        <f t="shared" ref="E10" si="11">IF(C10="INTER",D10*B10%,0)</f>
        <v>0</v>
      </c>
      <c r="F10" s="14">
        <f t="shared" ref="F10" si="12">IF(C10="INTRA",D10*B10%/2,0)</f>
        <v>0</v>
      </c>
      <c r="G10" s="14">
        <f t="shared" si="2"/>
        <v>0</v>
      </c>
      <c r="H10" s="4">
        <f t="shared" ref="H10" si="13">SUM(D10:G10)</f>
        <v>0</v>
      </c>
    </row>
    <row r="11" spans="1:8" x14ac:dyDescent="0.2">
      <c r="A11" s="16"/>
      <c r="B11" s="13">
        <v>18</v>
      </c>
      <c r="C11" s="13" t="s">
        <v>19</v>
      </c>
      <c r="D11" s="14">
        <v>0</v>
      </c>
      <c r="E11" s="14">
        <f t="shared" ref="E11" si="14">IF(C11="INTER",D11*B11%,0)</f>
        <v>0</v>
      </c>
      <c r="F11" s="14">
        <f t="shared" ref="F11" si="15">IF(C11="INTRA",D11*B11%/2,0)</f>
        <v>0</v>
      </c>
      <c r="G11" s="14">
        <f t="shared" ref="G11" si="16">F11</f>
        <v>0</v>
      </c>
      <c r="H11" s="4">
        <f t="shared" ref="H11" si="17">SUM(D11:G11)</f>
        <v>0</v>
      </c>
    </row>
    <row r="12" spans="1:8" x14ac:dyDescent="0.2">
      <c r="A12" s="16"/>
      <c r="B12" s="13">
        <v>18</v>
      </c>
      <c r="C12" s="13" t="s">
        <v>19</v>
      </c>
      <c r="D12" s="14">
        <v>0</v>
      </c>
      <c r="E12" s="14">
        <f t="shared" si="8"/>
        <v>0</v>
      </c>
      <c r="F12" s="14">
        <f t="shared" si="9"/>
        <v>0</v>
      </c>
      <c r="G12" s="14">
        <f t="shared" ref="G12" si="18">F12</f>
        <v>0</v>
      </c>
      <c r="H12" s="4">
        <f t="shared" si="10"/>
        <v>0</v>
      </c>
    </row>
    <row r="13" spans="1:8" x14ac:dyDescent="0.2">
      <c r="A13" s="16"/>
      <c r="B13" s="13">
        <v>18</v>
      </c>
      <c r="C13" s="13" t="s">
        <v>19</v>
      </c>
      <c r="D13" s="14">
        <v>0</v>
      </c>
      <c r="E13" s="14">
        <f t="shared" si="0"/>
        <v>0</v>
      </c>
      <c r="F13" s="14">
        <f t="shared" si="1"/>
        <v>0</v>
      </c>
      <c r="G13" s="14">
        <f t="shared" si="2"/>
        <v>0</v>
      </c>
      <c r="H13" s="4">
        <f t="shared" si="3"/>
        <v>0</v>
      </c>
    </row>
    <row r="14" spans="1:8" x14ac:dyDescent="0.2">
      <c r="A14" s="16"/>
      <c r="B14" s="13">
        <v>28</v>
      </c>
      <c r="C14" s="13" t="s">
        <v>25</v>
      </c>
      <c r="D14" s="14">
        <v>0</v>
      </c>
      <c r="E14" s="14">
        <f t="shared" si="0"/>
        <v>0</v>
      </c>
      <c r="F14" s="14">
        <f t="shared" si="1"/>
        <v>0</v>
      </c>
      <c r="G14" s="14">
        <f t="shared" si="2"/>
        <v>0</v>
      </c>
      <c r="H14" s="4">
        <f t="shared" si="3"/>
        <v>0</v>
      </c>
    </row>
    <row r="15" spans="1:8" x14ac:dyDescent="0.2">
      <c r="A15" s="16"/>
      <c r="B15" s="13">
        <v>28</v>
      </c>
      <c r="C15" s="13" t="s">
        <v>19</v>
      </c>
      <c r="D15" s="14">
        <v>0</v>
      </c>
      <c r="E15" s="14">
        <f t="shared" si="0"/>
        <v>0</v>
      </c>
      <c r="F15" s="14">
        <f t="shared" si="1"/>
        <v>0</v>
      </c>
      <c r="G15" s="14">
        <f t="shared" si="2"/>
        <v>0</v>
      </c>
      <c r="H15" s="4">
        <f t="shared" si="3"/>
        <v>0</v>
      </c>
    </row>
    <row r="16" spans="1:8" x14ac:dyDescent="0.2">
      <c r="A16" s="16"/>
      <c r="B16" s="13">
        <v>28</v>
      </c>
      <c r="C16" s="13" t="s">
        <v>19</v>
      </c>
      <c r="D16" s="14">
        <v>0</v>
      </c>
      <c r="E16" s="14">
        <f t="shared" ref="E16:E17" si="19">IF(C16="INTER",D16*B16%,0)</f>
        <v>0</v>
      </c>
      <c r="F16" s="14">
        <f t="shared" ref="F16:F17" si="20">IF(C16="INTRA",D16*B16%/2,0)</f>
        <v>0</v>
      </c>
      <c r="G16" s="14">
        <f t="shared" ref="G16:G17" si="21">F16</f>
        <v>0</v>
      </c>
      <c r="H16" s="4">
        <f t="shared" ref="H16:H17" si="22">SUM(D16:G16)</f>
        <v>0</v>
      </c>
    </row>
    <row r="17" spans="1:8" x14ac:dyDescent="0.2">
      <c r="A17" s="16"/>
      <c r="B17" s="13">
        <v>28</v>
      </c>
      <c r="C17" s="13" t="s">
        <v>25</v>
      </c>
      <c r="D17" s="14">
        <v>0</v>
      </c>
      <c r="E17" s="14">
        <f t="shared" si="19"/>
        <v>0</v>
      </c>
      <c r="F17" s="14">
        <f t="shared" si="20"/>
        <v>0</v>
      </c>
      <c r="G17" s="14">
        <f t="shared" si="21"/>
        <v>0</v>
      </c>
      <c r="H17" s="4">
        <f t="shared" si="22"/>
        <v>0</v>
      </c>
    </row>
    <row r="18" spans="1:8" x14ac:dyDescent="0.2">
      <c r="A18" s="16"/>
      <c r="B18" s="13">
        <v>28</v>
      </c>
      <c r="C18" s="13" t="s">
        <v>25</v>
      </c>
      <c r="D18" s="14">
        <v>0</v>
      </c>
      <c r="E18" s="14">
        <f t="shared" ref="E18:E19" si="23">IF(C18="INTER",D18*B18%,0)</f>
        <v>0</v>
      </c>
      <c r="F18" s="14">
        <f t="shared" ref="F18:F19" si="24">IF(C18="INTRA",D18*B18%/2,0)</f>
        <v>0</v>
      </c>
      <c r="G18" s="14">
        <f t="shared" ref="G18:G19" si="25">F18</f>
        <v>0</v>
      </c>
      <c r="H18" s="4">
        <f t="shared" ref="H18:H19" si="26">SUM(D18:G18)</f>
        <v>0</v>
      </c>
    </row>
    <row r="19" spans="1:8" x14ac:dyDescent="0.2">
      <c r="A19" s="16"/>
      <c r="B19" s="13">
        <v>28</v>
      </c>
      <c r="C19" s="13" t="s">
        <v>19</v>
      </c>
      <c r="D19" s="14">
        <v>0</v>
      </c>
      <c r="E19" s="14">
        <f t="shared" si="23"/>
        <v>0</v>
      </c>
      <c r="F19" s="14">
        <f t="shared" si="24"/>
        <v>0</v>
      </c>
      <c r="G19" s="14">
        <f t="shared" si="25"/>
        <v>0</v>
      </c>
      <c r="H19" s="4">
        <f t="shared" si="26"/>
        <v>0</v>
      </c>
    </row>
    <row r="20" spans="1:8" x14ac:dyDescent="0.2">
      <c r="A20" s="16"/>
      <c r="B20" s="13">
        <v>28</v>
      </c>
      <c r="C20" s="13" t="s">
        <v>25</v>
      </c>
      <c r="D20" s="14">
        <v>0</v>
      </c>
      <c r="E20" s="14">
        <f t="shared" si="0"/>
        <v>0</v>
      </c>
      <c r="F20" s="14">
        <f t="shared" si="1"/>
        <v>0</v>
      </c>
      <c r="G20" s="14">
        <f t="shared" si="2"/>
        <v>0</v>
      </c>
      <c r="H20" s="4">
        <f t="shared" si="3"/>
        <v>0</v>
      </c>
    </row>
    <row r="21" spans="1:8" x14ac:dyDescent="0.2">
      <c r="A21" s="25" t="s">
        <v>7</v>
      </c>
      <c r="B21" s="13">
        <v>0</v>
      </c>
      <c r="C21" s="13"/>
      <c r="D21" s="3">
        <v>0</v>
      </c>
      <c r="E21" s="2">
        <v>0</v>
      </c>
      <c r="F21" s="2">
        <v>0</v>
      </c>
      <c r="G21" s="2">
        <v>0</v>
      </c>
      <c r="H21" s="4">
        <f t="shared" si="3"/>
        <v>0</v>
      </c>
    </row>
    <row r="22" spans="1:8" ht="30.75" x14ac:dyDescent="0.2">
      <c r="A22" s="25" t="s">
        <v>8</v>
      </c>
      <c r="B22" s="13">
        <v>0</v>
      </c>
      <c r="C22" s="13"/>
      <c r="D22" s="3">
        <v>0</v>
      </c>
      <c r="E22" s="2">
        <v>0</v>
      </c>
      <c r="F22" s="2">
        <v>0</v>
      </c>
      <c r="G22" s="2">
        <v>0</v>
      </c>
      <c r="H22" s="4">
        <f t="shared" si="3"/>
        <v>0</v>
      </c>
    </row>
    <row r="23" spans="1:8" x14ac:dyDescent="0.2">
      <c r="A23" s="25" t="s">
        <v>9</v>
      </c>
      <c r="B23" s="13">
        <v>0</v>
      </c>
      <c r="C23" s="13"/>
      <c r="D23" s="3">
        <v>0</v>
      </c>
      <c r="E23" s="3">
        <v>0</v>
      </c>
      <c r="F23" s="3">
        <v>0</v>
      </c>
      <c r="G23" s="3">
        <v>0</v>
      </c>
      <c r="H23" s="4">
        <f>SUM(D23:G23)</f>
        <v>0</v>
      </c>
    </row>
    <row r="24" spans="1:8" x14ac:dyDescent="0.2">
      <c r="A24" s="44" t="s">
        <v>56</v>
      </c>
      <c r="B24" s="14" t="s">
        <v>6</v>
      </c>
      <c r="C24" s="13" t="s">
        <v>19</v>
      </c>
      <c r="D24" s="14"/>
      <c r="E24" s="14"/>
      <c r="F24" s="14"/>
      <c r="G24" s="14"/>
      <c r="H24" s="4">
        <f>SUM(D24:G24)</f>
        <v>0</v>
      </c>
    </row>
    <row r="25" spans="1:8" x14ac:dyDescent="0.2">
      <c r="A25" s="44" t="s">
        <v>56</v>
      </c>
      <c r="B25" s="14" t="s">
        <v>6</v>
      </c>
      <c r="C25" s="13" t="s">
        <v>25</v>
      </c>
      <c r="D25" s="14"/>
      <c r="E25" s="14"/>
      <c r="F25" s="14"/>
      <c r="G25" s="14"/>
      <c r="H25" s="4">
        <f>SUM(D25:G25)</f>
        <v>0</v>
      </c>
    </row>
    <row r="26" spans="1:8" ht="15.75" thickBot="1" x14ac:dyDescent="0.25">
      <c r="A26" s="77" t="s">
        <v>6</v>
      </c>
      <c r="B26" s="78"/>
      <c r="C26" s="79"/>
      <c r="D26" s="15">
        <f>SUM(D6:D25)</f>
        <v>19166.666666666668</v>
      </c>
      <c r="E26" s="15">
        <f>SUM(E6:E25)</f>
        <v>2000</v>
      </c>
      <c r="F26" s="15">
        <f>SUM(F6:F25)</f>
        <v>150</v>
      </c>
      <c r="G26" s="15">
        <f>SUM(G6:G25)</f>
        <v>150</v>
      </c>
      <c r="H26" s="26">
        <f>SUM(H6:H25)</f>
        <v>21466.666666666668</v>
      </c>
    </row>
    <row r="27" spans="1:8" ht="23.25" customHeight="1" thickBot="1" x14ac:dyDescent="0.25">
      <c r="A27" s="60" t="s">
        <v>22</v>
      </c>
      <c r="B27" s="61"/>
      <c r="C27" s="61"/>
      <c r="D27" s="61"/>
      <c r="E27" s="61"/>
      <c r="F27" s="61"/>
      <c r="G27" s="61"/>
      <c r="H27" s="62"/>
    </row>
    <row r="28" spans="1:8" x14ac:dyDescent="0.2">
      <c r="A28" s="17"/>
      <c r="B28" s="18">
        <v>12</v>
      </c>
      <c r="C28" s="18" t="s">
        <v>19</v>
      </c>
      <c r="D28" s="19">
        <v>0</v>
      </c>
      <c r="E28" s="19">
        <f>IF(C28="INTER",D28*B28%,0)</f>
        <v>0</v>
      </c>
      <c r="F28" s="19">
        <f>IF(C28="INTRA",D28*B28%/2,0)</f>
        <v>0</v>
      </c>
      <c r="G28" s="19">
        <f>F28</f>
        <v>0</v>
      </c>
      <c r="H28" s="20">
        <f>SUM(D28:G28)</f>
        <v>0</v>
      </c>
    </row>
    <row r="29" spans="1:8" x14ac:dyDescent="0.2">
      <c r="A29" s="16"/>
      <c r="B29" s="1">
        <v>18</v>
      </c>
      <c r="C29" s="1" t="s">
        <v>19</v>
      </c>
      <c r="D29" s="3">
        <v>0</v>
      </c>
      <c r="E29" s="3">
        <f>IF(C29="INTER",D29*B29%,0)</f>
        <v>0</v>
      </c>
      <c r="F29" s="3">
        <f>IF(C29="INTRA",D29*B29%/2,0)</f>
        <v>0</v>
      </c>
      <c r="G29" s="3">
        <f>F29</f>
        <v>0</v>
      </c>
      <c r="H29" s="4">
        <f>SUM(D29:G29)</f>
        <v>0</v>
      </c>
    </row>
    <row r="30" spans="1:8" x14ac:dyDescent="0.2">
      <c r="A30" s="16"/>
      <c r="B30" s="1">
        <v>18</v>
      </c>
      <c r="C30" s="1" t="s">
        <v>19</v>
      </c>
      <c r="D30" s="3">
        <v>0</v>
      </c>
      <c r="E30" s="3">
        <f>IF(C30="INTER",D30*B30%,0)</f>
        <v>0</v>
      </c>
      <c r="F30" s="3">
        <f>IF(C30="INTRA",D30*B30%/2,0)</f>
        <v>0</v>
      </c>
      <c r="G30" s="3">
        <f>F30</f>
        <v>0</v>
      </c>
      <c r="H30" s="4">
        <f>SUM(D30:G30)</f>
        <v>0</v>
      </c>
    </row>
    <row r="31" spans="1:8" x14ac:dyDescent="0.2">
      <c r="A31" s="16"/>
      <c r="B31" s="1">
        <v>28</v>
      </c>
      <c r="C31" s="1" t="s">
        <v>25</v>
      </c>
      <c r="D31" s="3">
        <v>0</v>
      </c>
      <c r="E31" s="3">
        <f>IF(C31="INTER",D31*B31%,0)</f>
        <v>0</v>
      </c>
      <c r="F31" s="3">
        <f>IF(C31="INTRA",D31*B31%/2,0)</f>
        <v>0</v>
      </c>
      <c r="G31" s="3">
        <f>F31</f>
        <v>0</v>
      </c>
      <c r="H31" s="4">
        <f>SUM(D31:G31)</f>
        <v>0</v>
      </c>
    </row>
    <row r="32" spans="1:8" x14ac:dyDescent="0.2">
      <c r="A32" s="74" t="s">
        <v>6</v>
      </c>
      <c r="B32" s="75"/>
      <c r="C32" s="76"/>
      <c r="D32" s="7">
        <f>SUM(D28:D31)</f>
        <v>0</v>
      </c>
      <c r="E32" s="7">
        <f>SUM(E28:E31)</f>
        <v>0</v>
      </c>
      <c r="F32" s="7">
        <f>SUM(F28:F31)</f>
        <v>0</v>
      </c>
      <c r="G32" s="7">
        <f>SUM(G28:G31)</f>
        <v>0</v>
      </c>
      <c r="H32" s="8">
        <f>SUM(H28:H31)</f>
        <v>0</v>
      </c>
    </row>
    <row r="33" spans="1:8" ht="15.75" thickBot="1" x14ac:dyDescent="0.25">
      <c r="A33" s="71" t="s">
        <v>27</v>
      </c>
      <c r="B33" s="72"/>
      <c r="C33" s="73"/>
      <c r="D33" s="32">
        <f>D26-D32</f>
        <v>19166.666666666668</v>
      </c>
      <c r="E33" s="32">
        <f>E26-E32</f>
        <v>2000</v>
      </c>
      <c r="F33" s="32">
        <f>F26-F32</f>
        <v>150</v>
      </c>
      <c r="G33" s="32">
        <f>G26-G32</f>
        <v>150</v>
      </c>
      <c r="H33" s="33">
        <f>H26-H32</f>
        <v>21466.666666666668</v>
      </c>
    </row>
    <row r="34" spans="1:8" ht="23.25" thickBot="1" x14ac:dyDescent="0.25">
      <c r="A34" s="60" t="s">
        <v>24</v>
      </c>
      <c r="B34" s="61"/>
      <c r="C34" s="61"/>
      <c r="D34" s="61"/>
      <c r="E34" s="61"/>
      <c r="F34" s="61"/>
      <c r="G34" s="61"/>
      <c r="H34" s="62"/>
    </row>
    <row r="35" spans="1:8" x14ac:dyDescent="0.2">
      <c r="A35" s="16"/>
      <c r="B35" s="13">
        <v>12</v>
      </c>
      <c r="C35" s="13" t="s">
        <v>19</v>
      </c>
      <c r="D35" s="14">
        <f>500/0.12</f>
        <v>4166.666666666667</v>
      </c>
      <c r="E35" s="14">
        <f t="shared" ref="E35:E39" si="27">IF(C35="INTER",D35*B35%,0)</f>
        <v>500</v>
      </c>
      <c r="F35" s="14">
        <f t="shared" ref="F35:F39" si="28">IF(C35="INTRA",D35*B35%/2,0)</f>
        <v>0</v>
      </c>
      <c r="G35" s="14">
        <f t="shared" ref="G35:G39" si="29">F35</f>
        <v>0</v>
      </c>
      <c r="H35" s="4">
        <f t="shared" ref="H35:H42" si="30">SUM(D35:G35)</f>
        <v>4666.666666666667</v>
      </c>
    </row>
    <row r="36" spans="1:8" x14ac:dyDescent="0.2">
      <c r="A36" s="16"/>
      <c r="B36" s="13">
        <v>28</v>
      </c>
      <c r="C36" s="13" t="s">
        <v>25</v>
      </c>
      <c r="D36" s="14">
        <v>0</v>
      </c>
      <c r="E36" s="14">
        <f t="shared" si="27"/>
        <v>0</v>
      </c>
      <c r="F36" s="14">
        <f t="shared" si="28"/>
        <v>0</v>
      </c>
      <c r="G36" s="14">
        <f t="shared" si="29"/>
        <v>0</v>
      </c>
      <c r="H36" s="4">
        <f t="shared" si="30"/>
        <v>0</v>
      </c>
    </row>
    <row r="37" spans="1:8" x14ac:dyDescent="0.2">
      <c r="A37" s="16"/>
      <c r="B37" s="13">
        <v>28</v>
      </c>
      <c r="C37" s="13" t="s">
        <v>25</v>
      </c>
      <c r="D37" s="14">
        <f>1000/0.14</f>
        <v>7142.8571428571422</v>
      </c>
      <c r="E37" s="14">
        <f t="shared" ref="E37" si="31">IF(C37="INTER",D37*B37%,0)</f>
        <v>0</v>
      </c>
      <c r="F37" s="14">
        <f t="shared" ref="F37" si="32">IF(C37="INTRA",D37*B37%/2,0)</f>
        <v>1000</v>
      </c>
      <c r="G37" s="14">
        <f t="shared" ref="G37" si="33">F37</f>
        <v>1000</v>
      </c>
      <c r="H37" s="4">
        <f t="shared" ref="H37" si="34">SUM(D37:G37)</f>
        <v>9142.8571428571413</v>
      </c>
    </row>
    <row r="38" spans="1:8" x14ac:dyDescent="0.2">
      <c r="A38" s="16"/>
      <c r="B38" s="13">
        <v>28</v>
      </c>
      <c r="C38" s="13" t="s">
        <v>25</v>
      </c>
      <c r="D38" s="14">
        <v>0</v>
      </c>
      <c r="E38" s="14">
        <f t="shared" ref="E38" si="35">IF(C38="INTER",D38*B38%,0)</f>
        <v>0</v>
      </c>
      <c r="F38" s="14">
        <f t="shared" ref="F38" si="36">IF(C38="INTRA",D38*B38%/2,0)</f>
        <v>0</v>
      </c>
      <c r="G38" s="14">
        <f t="shared" ref="G38" si="37">F38</f>
        <v>0</v>
      </c>
      <c r="H38" s="4">
        <f t="shared" ref="H38" si="38">SUM(D38:G38)</f>
        <v>0</v>
      </c>
    </row>
    <row r="39" spans="1:8" x14ac:dyDescent="0.2">
      <c r="A39" s="16"/>
      <c r="B39" s="13">
        <v>28</v>
      </c>
      <c r="C39" s="13" t="s">
        <v>25</v>
      </c>
      <c r="D39" s="14">
        <v>0</v>
      </c>
      <c r="E39" s="14">
        <f t="shared" si="27"/>
        <v>0</v>
      </c>
      <c r="F39" s="14">
        <f t="shared" si="28"/>
        <v>0</v>
      </c>
      <c r="G39" s="14">
        <f t="shared" si="29"/>
        <v>0</v>
      </c>
      <c r="H39" s="4">
        <f t="shared" si="30"/>
        <v>0</v>
      </c>
    </row>
    <row r="40" spans="1:8" x14ac:dyDescent="0.2">
      <c r="A40" s="25" t="s">
        <v>33</v>
      </c>
      <c r="B40" s="13">
        <v>0</v>
      </c>
      <c r="C40" s="13" t="s">
        <v>28</v>
      </c>
      <c r="D40" s="3"/>
      <c r="E40" s="3">
        <f>IF(C40="WP",D40*B40/100,0)</f>
        <v>0</v>
      </c>
      <c r="F40" s="2">
        <v>0</v>
      </c>
      <c r="G40" s="2">
        <v>0</v>
      </c>
      <c r="H40" s="4">
        <f t="shared" si="30"/>
        <v>0</v>
      </c>
    </row>
    <row r="41" spans="1:8" x14ac:dyDescent="0.2">
      <c r="A41" s="25" t="s">
        <v>10</v>
      </c>
      <c r="B41" s="13">
        <v>0</v>
      </c>
      <c r="C41" s="13" t="s">
        <v>25</v>
      </c>
      <c r="D41" s="3"/>
      <c r="E41" s="6">
        <v>0</v>
      </c>
      <c r="F41" s="2">
        <v>0</v>
      </c>
      <c r="G41" s="2">
        <v>0</v>
      </c>
      <c r="H41" s="4">
        <f t="shared" si="30"/>
        <v>0</v>
      </c>
    </row>
    <row r="42" spans="1:8" x14ac:dyDescent="0.2">
      <c r="A42" s="25" t="s">
        <v>11</v>
      </c>
      <c r="B42" s="13">
        <v>0</v>
      </c>
      <c r="C42" s="13" t="s">
        <v>25</v>
      </c>
      <c r="D42" s="5"/>
      <c r="E42" s="6">
        <v>0</v>
      </c>
      <c r="F42" s="2">
        <v>0</v>
      </c>
      <c r="G42" s="2">
        <v>0</v>
      </c>
      <c r="H42" s="4">
        <f t="shared" si="30"/>
        <v>0</v>
      </c>
    </row>
    <row r="43" spans="1:8" x14ac:dyDescent="0.2">
      <c r="A43" s="46" t="s">
        <v>57</v>
      </c>
      <c r="B43" s="14" t="s">
        <v>6</v>
      </c>
      <c r="C43" s="13" t="s">
        <v>19</v>
      </c>
      <c r="D43" s="14"/>
      <c r="E43" s="14"/>
      <c r="F43" s="14"/>
      <c r="G43" s="14"/>
      <c r="H43" s="4">
        <f>SUM(D43:G43)</f>
        <v>0</v>
      </c>
    </row>
    <row r="44" spans="1:8" x14ac:dyDescent="0.2">
      <c r="A44" s="46" t="s">
        <v>57</v>
      </c>
      <c r="B44" s="14" t="s">
        <v>6</v>
      </c>
      <c r="C44" s="13" t="s">
        <v>25</v>
      </c>
      <c r="D44" s="14"/>
      <c r="E44" s="14"/>
      <c r="F44" s="14"/>
      <c r="G44" s="14"/>
      <c r="H44" s="4">
        <f>SUM(D44:G44)</f>
        <v>0</v>
      </c>
    </row>
    <row r="45" spans="1:8" ht="15.75" thickBot="1" x14ac:dyDescent="0.25">
      <c r="A45" s="77" t="s">
        <v>6</v>
      </c>
      <c r="B45" s="78"/>
      <c r="C45" s="79"/>
      <c r="D45" s="9">
        <f>SUM(D35:D42)</f>
        <v>11309.523809523809</v>
      </c>
      <c r="E45" s="9">
        <f>SUM(E35:E42)</f>
        <v>500</v>
      </c>
      <c r="F45" s="9">
        <f>SUM(F35:F42)</f>
        <v>1000</v>
      </c>
      <c r="G45" s="9">
        <f>SUM(G35:G42)</f>
        <v>1000</v>
      </c>
      <c r="H45" s="9">
        <f>SUM(H35:H42)</f>
        <v>13809.523809523809</v>
      </c>
    </row>
    <row r="46" spans="1:8" ht="23.25" customHeight="1" thickBot="1" x14ac:dyDescent="0.25">
      <c r="A46" s="60" t="s">
        <v>23</v>
      </c>
      <c r="B46" s="61"/>
      <c r="C46" s="61"/>
      <c r="D46" s="61"/>
      <c r="E46" s="61"/>
      <c r="F46" s="61"/>
      <c r="G46" s="61"/>
      <c r="H46" s="62"/>
    </row>
    <row r="47" spans="1:8" x14ac:dyDescent="0.2">
      <c r="A47" s="31" t="s">
        <v>38</v>
      </c>
      <c r="B47" s="13">
        <v>0.25</v>
      </c>
      <c r="C47" s="13" t="s">
        <v>19</v>
      </c>
      <c r="D47" s="14">
        <v>0</v>
      </c>
      <c r="E47" s="14">
        <f>IF(C47="INTER",D47*B47%,0)</f>
        <v>0</v>
      </c>
      <c r="F47" s="14">
        <f t="shared" ref="F47" si="39">IF(C47="INTRA",D47*B47%/2,0)</f>
        <v>0</v>
      </c>
      <c r="G47" s="14">
        <f t="shared" ref="G47" si="40">F47</f>
        <v>0</v>
      </c>
      <c r="H47" s="4">
        <f>SUM(D47:G47)</f>
        <v>0</v>
      </c>
    </row>
    <row r="48" spans="1:8" x14ac:dyDescent="0.2">
      <c r="A48" s="31" t="s">
        <v>38</v>
      </c>
      <c r="B48" s="13">
        <v>3</v>
      </c>
      <c r="C48" s="13" t="s">
        <v>25</v>
      </c>
      <c r="D48" s="14">
        <v>0</v>
      </c>
      <c r="E48" s="14">
        <f t="shared" ref="E48:E49" si="41">IF(C48="INTER",D48*B48%,0)</f>
        <v>0</v>
      </c>
      <c r="F48" s="14">
        <f t="shared" ref="F48:F49" si="42">IF(C48="INTRA",D48*B48%/2,0)</f>
        <v>0</v>
      </c>
      <c r="G48" s="14">
        <f t="shared" ref="G48:G49" si="43">F48</f>
        <v>0</v>
      </c>
      <c r="H48" s="4">
        <f>SUM(D48:G48)</f>
        <v>0</v>
      </c>
    </row>
    <row r="49" spans="1:10" x14ac:dyDescent="0.2">
      <c r="A49" s="31" t="s">
        <v>38</v>
      </c>
      <c r="B49" s="13">
        <v>3</v>
      </c>
      <c r="C49" s="13" t="s">
        <v>25</v>
      </c>
      <c r="D49" s="14">
        <v>0</v>
      </c>
      <c r="E49" s="14">
        <f t="shared" si="41"/>
        <v>0</v>
      </c>
      <c r="F49" s="14">
        <f t="shared" si="42"/>
        <v>0</v>
      </c>
      <c r="G49" s="14">
        <f t="shared" si="43"/>
        <v>0</v>
      </c>
      <c r="H49" s="4">
        <f>SUM(D49:G49)</f>
        <v>0</v>
      </c>
    </row>
    <row r="50" spans="1:10" x14ac:dyDescent="0.2">
      <c r="A50" s="31" t="s">
        <v>38</v>
      </c>
      <c r="B50" s="13">
        <v>3</v>
      </c>
      <c r="C50" s="13" t="s">
        <v>19</v>
      </c>
      <c r="D50" s="14">
        <v>0</v>
      </c>
      <c r="E50" s="14">
        <f t="shared" ref="E50" si="44">IF(C50="INTER",D50*B50%,0)</f>
        <v>0</v>
      </c>
      <c r="F50" s="14">
        <f t="shared" ref="F50" si="45">IF(C50="INTRA",D50*B50%/2,0)</f>
        <v>0</v>
      </c>
      <c r="G50" s="14">
        <f t="shared" ref="G50" si="46">F50</f>
        <v>0</v>
      </c>
      <c r="H50" s="4">
        <f>SUM(D50:G50)</f>
        <v>0</v>
      </c>
    </row>
    <row r="51" spans="1:10" ht="15.75" thickBot="1" x14ac:dyDescent="0.25">
      <c r="A51" s="77" t="s">
        <v>6</v>
      </c>
      <c r="B51" s="78"/>
      <c r="C51" s="79"/>
      <c r="D51" s="9">
        <f>SUM(D47:D50)</f>
        <v>0</v>
      </c>
      <c r="E51" s="9">
        <f>SUM(E47:E50)</f>
        <v>0</v>
      </c>
      <c r="F51" s="9">
        <f>SUM(F47:F50)</f>
        <v>0</v>
      </c>
      <c r="G51" s="9">
        <f>SUM(G47:G50)</f>
        <v>0</v>
      </c>
      <c r="H51" s="10">
        <f>SUM(H47:H50)</f>
        <v>0</v>
      </c>
    </row>
    <row r="52" spans="1:10" ht="15.75" thickBot="1" x14ac:dyDescent="0.25">
      <c r="A52" s="82" t="s">
        <v>17</v>
      </c>
      <c r="B52" s="83"/>
      <c r="C52" s="84"/>
      <c r="D52" s="32">
        <f>D45-D51</f>
        <v>11309.523809523809</v>
      </c>
      <c r="E52" s="32">
        <f>E45-E51</f>
        <v>500</v>
      </c>
      <c r="F52" s="32">
        <f>F45-F51</f>
        <v>1000</v>
      </c>
      <c r="G52" s="32">
        <f>G45-G51</f>
        <v>1000</v>
      </c>
      <c r="H52" s="33">
        <f>H45-H51</f>
        <v>13809.523809523809</v>
      </c>
    </row>
    <row r="53" spans="1:10" ht="15.75" thickBot="1" x14ac:dyDescent="0.25">
      <c r="A53" s="104" t="s">
        <v>12</v>
      </c>
      <c r="B53" s="105"/>
      <c r="C53" s="105"/>
      <c r="D53" s="105"/>
      <c r="E53" s="105"/>
      <c r="F53" s="105"/>
      <c r="G53" s="105"/>
      <c r="H53" s="106"/>
    </row>
    <row r="54" spans="1:10" x14ac:dyDescent="0.2">
      <c r="A54" s="107" t="s">
        <v>18</v>
      </c>
      <c r="B54" s="108"/>
      <c r="C54" s="108"/>
      <c r="D54" s="109"/>
      <c r="E54" s="21" t="s">
        <v>3</v>
      </c>
      <c r="F54" s="22" t="s">
        <v>4</v>
      </c>
      <c r="G54" s="22" t="s">
        <v>5</v>
      </c>
      <c r="H54" s="23" t="s">
        <v>6</v>
      </c>
    </row>
    <row r="55" spans="1:10" x14ac:dyDescent="0.2">
      <c r="A55" s="85" t="s">
        <v>13</v>
      </c>
      <c r="B55" s="86"/>
      <c r="C55" s="86"/>
      <c r="D55" s="87"/>
      <c r="E55" s="11">
        <f>E45</f>
        <v>500</v>
      </c>
      <c r="F55" s="11">
        <f>F45</f>
        <v>1000</v>
      </c>
      <c r="G55" s="11">
        <f>G45</f>
        <v>1000</v>
      </c>
      <c r="H55" s="8">
        <f t="shared" ref="H55:H61" si="47">SUM(E55:G55)</f>
        <v>2500</v>
      </c>
    </row>
    <row r="56" spans="1:10" x14ac:dyDescent="0.2">
      <c r="A56" s="57" t="s">
        <v>14</v>
      </c>
      <c r="B56" s="58"/>
      <c r="C56" s="58"/>
      <c r="D56" s="59"/>
      <c r="E56" s="11">
        <f>-E51</f>
        <v>0</v>
      </c>
      <c r="F56" s="11">
        <f>-F51</f>
        <v>0</v>
      </c>
      <c r="G56" s="11">
        <f>-G51</f>
        <v>0</v>
      </c>
      <c r="H56" s="8">
        <f t="shared" si="47"/>
        <v>0</v>
      </c>
    </row>
    <row r="57" spans="1:10" x14ac:dyDescent="0.2">
      <c r="A57" s="68" t="s">
        <v>17</v>
      </c>
      <c r="B57" s="69"/>
      <c r="C57" s="69"/>
      <c r="D57" s="70"/>
      <c r="E57" s="7">
        <f>SUM(E55:E56)</f>
        <v>500</v>
      </c>
      <c r="F57" s="7">
        <f>SUM(F55:F56)</f>
        <v>1000</v>
      </c>
      <c r="G57" s="7">
        <f>SUM(G55:G56)</f>
        <v>1000</v>
      </c>
      <c r="H57" s="8">
        <f t="shared" si="47"/>
        <v>2500</v>
      </c>
    </row>
    <row r="58" spans="1:10" x14ac:dyDescent="0.2">
      <c r="A58" s="85" t="s">
        <v>29</v>
      </c>
      <c r="B58" s="86"/>
      <c r="C58" s="86"/>
      <c r="D58" s="87"/>
      <c r="E58" s="11">
        <v>0</v>
      </c>
      <c r="F58" s="11">
        <v>0</v>
      </c>
      <c r="G58" s="11">
        <v>0</v>
      </c>
      <c r="H58" s="8">
        <f t="shared" si="47"/>
        <v>0</v>
      </c>
    </row>
    <row r="59" spans="1:10" x14ac:dyDescent="0.2">
      <c r="A59" s="54" t="s">
        <v>35</v>
      </c>
      <c r="B59" s="55"/>
      <c r="C59" s="55"/>
      <c r="D59" s="56"/>
      <c r="E59" s="11">
        <f>E74</f>
        <v>0</v>
      </c>
      <c r="F59" s="11">
        <f>F74</f>
        <v>0</v>
      </c>
      <c r="G59" s="11">
        <f>G74</f>
        <v>0</v>
      </c>
      <c r="H59" s="8">
        <f t="shared" si="47"/>
        <v>0</v>
      </c>
    </row>
    <row r="60" spans="1:10" x14ac:dyDescent="0.2">
      <c r="A60" s="54" t="s">
        <v>15</v>
      </c>
      <c r="B60" s="55"/>
      <c r="C60" s="55"/>
      <c r="D60" s="56"/>
      <c r="E60" s="11">
        <f>E26</f>
        <v>2000</v>
      </c>
      <c r="F60" s="11">
        <f>F26</f>
        <v>150</v>
      </c>
      <c r="G60" s="11">
        <f>G26</f>
        <v>150</v>
      </c>
      <c r="H60" s="8">
        <f t="shared" si="47"/>
        <v>2300</v>
      </c>
    </row>
    <row r="61" spans="1:10" x14ac:dyDescent="0.2">
      <c r="A61" s="57" t="s">
        <v>16</v>
      </c>
      <c r="B61" s="58"/>
      <c r="C61" s="58"/>
      <c r="D61" s="59"/>
      <c r="E61" s="11">
        <f>-E32</f>
        <v>0</v>
      </c>
      <c r="F61" s="11">
        <f>-F32</f>
        <v>0</v>
      </c>
      <c r="G61" s="11">
        <f>-G32</f>
        <v>0</v>
      </c>
      <c r="H61" s="8">
        <f t="shared" si="47"/>
        <v>0</v>
      </c>
      <c r="J61" s="51" t="b">
        <f>E63+F63+G63&lt;=E62</f>
        <v>1</v>
      </c>
    </row>
    <row r="62" spans="1:10" x14ac:dyDescent="0.2">
      <c r="A62" s="68" t="s">
        <v>27</v>
      </c>
      <c r="B62" s="69"/>
      <c r="C62" s="69"/>
      <c r="D62" s="70"/>
      <c r="E62" s="7">
        <f>SUM(E58:E61)</f>
        <v>2000</v>
      </c>
      <c r="F62" s="7">
        <f>SUM(F58:F61)</f>
        <v>150</v>
      </c>
      <c r="G62" s="7">
        <f>SUM(G58:G61)</f>
        <v>150</v>
      </c>
      <c r="H62" s="7">
        <f>SUM(H58:H61)</f>
        <v>2300</v>
      </c>
    </row>
    <row r="63" spans="1:10" x14ac:dyDescent="0.2">
      <c r="A63" s="100" t="s">
        <v>30</v>
      </c>
      <c r="B63" s="101"/>
      <c r="C63" s="101"/>
      <c r="D63" s="102"/>
      <c r="E63" s="34">
        <f>IF(E57&gt;0,IF(E62&gt;0,-MIN(E57,E62),0),0)</f>
        <v>-500</v>
      </c>
      <c r="F63" s="50">
        <f>IF(F81&gt;0,-F81,IF(F57&gt;0,IF(SUM(E62:E63)&gt;0,-MIN(F57,SUM(E62:E63)),0),0))</f>
        <v>-1000</v>
      </c>
      <c r="G63" s="50">
        <f>IF(G57&gt;0,IF(SUM(E62+SUM(E63:F63))&gt;0,-MIN(G57,SUM(E62+SUM(E63:F63))),0),0)</f>
        <v>-500</v>
      </c>
      <c r="H63" s="8">
        <f>SUM(E63:G63)</f>
        <v>-2000</v>
      </c>
    </row>
    <row r="64" spans="1:10" x14ac:dyDescent="0.2">
      <c r="A64" s="100" t="s">
        <v>31</v>
      </c>
      <c r="B64" s="101"/>
      <c r="C64" s="101"/>
      <c r="D64" s="102"/>
      <c r="E64" s="34">
        <f>IF(SUM(E57+E63)&gt;0,-MIN(SUM(E57+E63),SUM(F62+F64)),0)</f>
        <v>0</v>
      </c>
      <c r="F64" s="34">
        <f>IF(SUM(F57+F63)&gt;0,-MIN(SUM(F57+F63),F62),0)</f>
        <v>0</v>
      </c>
      <c r="G64" s="45" t="s">
        <v>39</v>
      </c>
      <c r="H64" s="8">
        <f>SUM(E64:G64)</f>
        <v>0</v>
      </c>
    </row>
    <row r="65" spans="1:8" x14ac:dyDescent="0.2">
      <c r="A65" s="100" t="s">
        <v>32</v>
      </c>
      <c r="B65" s="101"/>
      <c r="C65" s="101"/>
      <c r="D65" s="102"/>
      <c r="E65" s="12">
        <f>IF(SUM(E57+E63+E64)&gt;0,-MIN(SUM(E57+E63+E64),SUM(G62+G65)),0)</f>
        <v>0</v>
      </c>
      <c r="F65" s="45" t="s">
        <v>39</v>
      </c>
      <c r="G65" s="34">
        <f>IF(SUM(G57+G63)&gt;0,-MIN(SUM(G57+G63),G62),0)</f>
        <v>-150</v>
      </c>
      <c r="H65" s="8">
        <f>SUM(E65:G65)</f>
        <v>-150</v>
      </c>
    </row>
    <row r="66" spans="1:8" ht="15.75" thickBot="1" x14ac:dyDescent="0.25">
      <c r="A66" s="88" t="s">
        <v>40</v>
      </c>
      <c r="B66" s="89"/>
      <c r="C66" s="89"/>
      <c r="D66" s="90"/>
      <c r="E66" s="24">
        <f>SUM(E63:E65)</f>
        <v>-500</v>
      </c>
      <c r="F66" s="24">
        <f>SUM(F63:F65)</f>
        <v>-1000</v>
      </c>
      <c r="G66" s="24">
        <f>SUM(G63:G65)</f>
        <v>-650</v>
      </c>
      <c r="H66" s="24">
        <f>SUM(H63:H65)</f>
        <v>-2150</v>
      </c>
    </row>
    <row r="67" spans="1:8" ht="15.75" thickBot="1" x14ac:dyDescent="0.25">
      <c r="A67" s="97" t="s">
        <v>42</v>
      </c>
      <c r="B67" s="98"/>
      <c r="C67" s="98"/>
      <c r="D67" s="99"/>
      <c r="E67" s="24">
        <f>E57+E66</f>
        <v>0</v>
      </c>
      <c r="F67" s="24">
        <f>F57+F66</f>
        <v>0</v>
      </c>
      <c r="G67" s="24">
        <f>G57+G66</f>
        <v>350</v>
      </c>
      <c r="H67" s="24">
        <f>H57+H66</f>
        <v>350</v>
      </c>
    </row>
    <row r="68" spans="1:8" ht="15.75" thickBot="1" x14ac:dyDescent="0.25">
      <c r="A68" s="91" t="s">
        <v>37</v>
      </c>
      <c r="B68" s="92"/>
      <c r="C68" s="92"/>
      <c r="D68" s="93"/>
      <c r="E68" s="36">
        <f>E67+E74</f>
        <v>0</v>
      </c>
      <c r="F68" s="36">
        <f>F67+F74</f>
        <v>0</v>
      </c>
      <c r="G68" s="36">
        <f>G67+G74</f>
        <v>350</v>
      </c>
      <c r="H68" s="36">
        <f>SUM(E68:G68)</f>
        <v>350</v>
      </c>
    </row>
    <row r="69" spans="1:8" ht="15.75" thickBot="1" x14ac:dyDescent="0.25">
      <c r="A69" s="91" t="s">
        <v>41</v>
      </c>
      <c r="B69" s="92"/>
      <c r="C69" s="92"/>
      <c r="D69" s="93"/>
      <c r="E69" s="36">
        <f>E62+H63</f>
        <v>0</v>
      </c>
      <c r="F69" s="36">
        <f>F62+H64</f>
        <v>150</v>
      </c>
      <c r="G69" s="36">
        <f>G62+H65</f>
        <v>0</v>
      </c>
      <c r="H69" s="36">
        <f>SUM(E62:G62)+SUM(H63:H65)</f>
        <v>150</v>
      </c>
    </row>
    <row r="70" spans="1:8" x14ac:dyDescent="0.2">
      <c r="A70" s="94" t="s">
        <v>36</v>
      </c>
      <c r="B70" s="95"/>
      <c r="C70" s="95"/>
      <c r="D70" s="95"/>
      <c r="E70" s="95"/>
      <c r="F70" s="95"/>
      <c r="G70" s="95"/>
      <c r="H70" s="96"/>
    </row>
    <row r="71" spans="1:8" x14ac:dyDescent="0.2">
      <c r="A71" s="35"/>
      <c r="B71" s="1">
        <v>18</v>
      </c>
      <c r="C71" s="1" t="s">
        <v>19</v>
      </c>
      <c r="D71" s="3">
        <v>0</v>
      </c>
      <c r="E71" s="3">
        <f>IF(C71="INTER",D71*B71%,0)</f>
        <v>0</v>
      </c>
      <c r="F71" s="3">
        <f>IF(C71="INTRA",D71*B71%/2,0)</f>
        <v>0</v>
      </c>
      <c r="G71" s="3">
        <f>F71</f>
        <v>0</v>
      </c>
      <c r="H71" s="4">
        <f>SUM(D71:G71)</f>
        <v>0</v>
      </c>
    </row>
    <row r="72" spans="1:8" x14ac:dyDescent="0.2">
      <c r="A72" s="35"/>
      <c r="B72" s="1">
        <v>18</v>
      </c>
      <c r="C72" s="1" t="s">
        <v>25</v>
      </c>
      <c r="D72" s="3">
        <v>0</v>
      </c>
      <c r="E72" s="3">
        <f>IF(C72="INTER",D72*B72%,0)</f>
        <v>0</v>
      </c>
      <c r="F72" s="3">
        <f>IF(C72="INTRA",D72*B72%/2,0)</f>
        <v>0</v>
      </c>
      <c r="G72" s="3">
        <f>F72</f>
        <v>0</v>
      </c>
      <c r="H72" s="4">
        <f>SUM(D72:G72)</f>
        <v>0</v>
      </c>
    </row>
    <row r="73" spans="1:8" x14ac:dyDescent="0.2">
      <c r="A73" s="35"/>
      <c r="B73" s="1">
        <v>18</v>
      </c>
      <c r="C73" s="1" t="s">
        <v>25</v>
      </c>
      <c r="D73" s="3">
        <v>0</v>
      </c>
      <c r="E73" s="3">
        <f>IF(C73="INTER",D73*B73%,0)</f>
        <v>0</v>
      </c>
      <c r="F73" s="3">
        <f>IF(C73="INTRA",D73*B73%/2,0)</f>
        <v>0</v>
      </c>
      <c r="G73" s="3">
        <f>F73</f>
        <v>0</v>
      </c>
      <c r="H73" s="4">
        <f>SUM(D73:G73)</f>
        <v>0</v>
      </c>
    </row>
    <row r="74" spans="1:8" ht="15.75" thickBot="1" x14ac:dyDescent="0.25">
      <c r="A74" s="88" t="s">
        <v>36</v>
      </c>
      <c r="B74" s="89"/>
      <c r="C74" s="89"/>
      <c r="D74" s="90"/>
      <c r="E74" s="9">
        <f>SUM(E71:E73)</f>
        <v>0</v>
      </c>
      <c r="F74" s="9">
        <f t="shared" ref="F74:H74" si="48">SUM(F71:F73)</f>
        <v>0</v>
      </c>
      <c r="G74" s="9">
        <f t="shared" si="48"/>
        <v>0</v>
      </c>
      <c r="H74" s="9">
        <f t="shared" si="48"/>
        <v>0</v>
      </c>
    </row>
    <row r="77" spans="1:8" ht="15.75" thickBot="1" x14ac:dyDescent="0.25"/>
    <row r="78" spans="1:8" ht="18" thickBot="1" x14ac:dyDescent="0.35">
      <c r="A78" s="37"/>
      <c r="D78" s="110" t="s">
        <v>68</v>
      </c>
      <c r="E78" s="111"/>
      <c r="F78" s="111"/>
      <c r="G78" s="111"/>
      <c r="H78" s="112"/>
    </row>
    <row r="79" spans="1:8" ht="18" customHeight="1" thickBot="1" x14ac:dyDescent="0.35">
      <c r="A79" s="37"/>
      <c r="D79" s="130" t="s">
        <v>66</v>
      </c>
      <c r="E79" s="131"/>
      <c r="F79" s="131"/>
      <c r="G79" s="131"/>
      <c r="H79" s="132"/>
    </row>
    <row r="80" spans="1:8" ht="15.75" thickBot="1" x14ac:dyDescent="0.25">
      <c r="A80" s="37"/>
      <c r="D80" s="113" t="s">
        <v>18</v>
      </c>
      <c r="E80" s="114"/>
      <c r="F80" s="52" t="s">
        <v>4</v>
      </c>
      <c r="G80" s="52" t="s">
        <v>5</v>
      </c>
      <c r="H80" s="53" t="s">
        <v>6</v>
      </c>
    </row>
    <row r="81" spans="4:8" x14ac:dyDescent="0.2">
      <c r="D81" s="115" t="s">
        <v>67</v>
      </c>
      <c r="E81" s="116"/>
      <c r="F81" s="121">
        <v>0</v>
      </c>
      <c r="G81" s="124">
        <f>H81-F81</f>
        <v>1500</v>
      </c>
      <c r="H81" s="127">
        <f>SUM(E62:E63)</f>
        <v>1500</v>
      </c>
    </row>
    <row r="82" spans="4:8" x14ac:dyDescent="0.2">
      <c r="D82" s="117"/>
      <c r="E82" s="118"/>
      <c r="F82" s="122"/>
      <c r="G82" s="125"/>
      <c r="H82" s="128"/>
    </row>
    <row r="83" spans="4:8" ht="15.75" thickBot="1" x14ac:dyDescent="0.25">
      <c r="D83" s="119"/>
      <c r="E83" s="120"/>
      <c r="F83" s="123"/>
      <c r="G83" s="126"/>
      <c r="H83" s="129"/>
    </row>
  </sheetData>
  <protectedRanges>
    <protectedRange sqref="B71:C73 B28:C31 B35:C42 B6:C23 C24:C25 C43:C44 B47:C50" name="Range4"/>
    <protectedRange sqref="D2:D3 D4:E4 D71:D73 D28:D31 D6:D25 B24:B25 D35:D44 B43:B44 D47:D50" name="Range1"/>
    <protectedRange sqref="H4" name="Range3"/>
    <protectedRange sqref="B71:C73 B28:C31 B35:C42 B6:C23 C24:C25 C43:C44 B47:C50" name="Range6"/>
  </protectedRanges>
  <mergeCells count="42">
    <mergeCell ref="D78:H78"/>
    <mergeCell ref="D80:E80"/>
    <mergeCell ref="D81:E83"/>
    <mergeCell ref="F81:F83"/>
    <mergeCell ref="G81:G83"/>
    <mergeCell ref="H81:H83"/>
    <mergeCell ref="D79:H79"/>
    <mergeCell ref="A45:C45"/>
    <mergeCell ref="A51:C51"/>
    <mergeCell ref="B3:E3"/>
    <mergeCell ref="F3:G3"/>
    <mergeCell ref="A59:D59"/>
    <mergeCell ref="A53:H53"/>
    <mergeCell ref="B4:C4"/>
    <mergeCell ref="A58:D58"/>
    <mergeCell ref="A54:D54"/>
    <mergeCell ref="A74:D74"/>
    <mergeCell ref="A68:D68"/>
    <mergeCell ref="A70:H70"/>
    <mergeCell ref="A69:D69"/>
    <mergeCell ref="A62:D62"/>
    <mergeCell ref="A67:D67"/>
    <mergeCell ref="A63:D63"/>
    <mergeCell ref="A64:D64"/>
    <mergeCell ref="A65:D65"/>
    <mergeCell ref="A66:D66"/>
    <mergeCell ref="A60:D60"/>
    <mergeCell ref="A61:D61"/>
    <mergeCell ref="A46:H46"/>
    <mergeCell ref="B2:H2"/>
    <mergeCell ref="A5:H5"/>
    <mergeCell ref="A57:D57"/>
    <mergeCell ref="A34:H34"/>
    <mergeCell ref="A33:C33"/>
    <mergeCell ref="A32:C32"/>
    <mergeCell ref="A27:H27"/>
    <mergeCell ref="A26:C26"/>
    <mergeCell ref="F4:G4"/>
    <mergeCell ref="D4:E4"/>
    <mergeCell ref="A52:C52"/>
    <mergeCell ref="A55:D55"/>
    <mergeCell ref="A56:D56"/>
  </mergeCells>
  <conditionalFormatting sqref="E47 E6 E9">
    <cfRule type="expression" dxfId="66" priority="198">
      <formula>$C6="INTRA"</formula>
    </cfRule>
  </conditionalFormatting>
  <conditionalFormatting sqref="F47:G47 F6:G6 F9:G9 G21:G23">
    <cfRule type="expression" dxfId="65" priority="197">
      <formula>$C6="INTER"</formula>
    </cfRule>
  </conditionalFormatting>
  <conditionalFormatting sqref="E31">
    <cfRule type="expression" dxfId="64" priority="195">
      <formula>$C31="INTRA"</formula>
    </cfRule>
  </conditionalFormatting>
  <conditionalFormatting sqref="F31:G31">
    <cfRule type="expression" dxfId="63" priority="194">
      <formula>$C31="INTER"</formula>
    </cfRule>
  </conditionalFormatting>
  <conditionalFormatting sqref="E28">
    <cfRule type="expression" dxfId="62" priority="191">
      <formula>$C28="INTRA"</formula>
    </cfRule>
  </conditionalFormatting>
  <conditionalFormatting sqref="F28:G28">
    <cfRule type="expression" dxfId="61" priority="190">
      <formula>$C28="INTER"</formula>
    </cfRule>
  </conditionalFormatting>
  <conditionalFormatting sqref="E40">
    <cfRule type="expression" dxfId="60" priority="185">
      <formula>$C$40="WOP"</formula>
    </cfRule>
  </conditionalFormatting>
  <conditionalFormatting sqref="E35">
    <cfRule type="expression" dxfId="59" priority="158">
      <formula>$C35="INTRA"</formula>
    </cfRule>
  </conditionalFormatting>
  <conditionalFormatting sqref="F35:G35">
    <cfRule type="expression" dxfId="58" priority="157">
      <formula>$C35="INTER"</formula>
    </cfRule>
  </conditionalFormatting>
  <conditionalFormatting sqref="E13">
    <cfRule type="expression" dxfId="57" priority="152">
      <formula>$C13="INTRA"</formula>
    </cfRule>
  </conditionalFormatting>
  <conditionalFormatting sqref="F13:G13">
    <cfRule type="expression" dxfId="56" priority="151">
      <formula>$C13="INTER"</formula>
    </cfRule>
  </conditionalFormatting>
  <conditionalFormatting sqref="E20">
    <cfRule type="expression" dxfId="55" priority="134">
      <formula>$C20="INTRA"</formula>
    </cfRule>
  </conditionalFormatting>
  <conditionalFormatting sqref="F20:G20">
    <cfRule type="expression" dxfId="54" priority="133">
      <formula>$C20="INTER"</formula>
    </cfRule>
  </conditionalFormatting>
  <conditionalFormatting sqref="E14">
    <cfRule type="expression" dxfId="53" priority="130">
      <formula>$C14="INTRA"</formula>
    </cfRule>
  </conditionalFormatting>
  <conditionalFormatting sqref="F14:G14">
    <cfRule type="expression" dxfId="52" priority="129">
      <formula>$C14="INTER"</formula>
    </cfRule>
  </conditionalFormatting>
  <conditionalFormatting sqref="E73">
    <cfRule type="expression" dxfId="51" priority="120">
      <formula>$C73="INTRA"</formula>
    </cfRule>
  </conditionalFormatting>
  <conditionalFormatting sqref="F73:G73">
    <cfRule type="expression" dxfId="50" priority="119">
      <formula>$C73="INTER"</formula>
    </cfRule>
  </conditionalFormatting>
  <conditionalFormatting sqref="E71">
    <cfRule type="expression" dxfId="49" priority="116">
      <formula>$C71="INTRA"</formula>
    </cfRule>
  </conditionalFormatting>
  <conditionalFormatting sqref="F71:G71">
    <cfRule type="expression" dxfId="48" priority="115">
      <formula>$C71="INTER"</formula>
    </cfRule>
  </conditionalFormatting>
  <conditionalFormatting sqref="E72">
    <cfRule type="expression" dxfId="47" priority="114">
      <formula>$C72="INTRA"</formula>
    </cfRule>
  </conditionalFormatting>
  <conditionalFormatting sqref="F72:G72">
    <cfRule type="expression" dxfId="46" priority="113">
      <formula>$C72="INTER"</formula>
    </cfRule>
  </conditionalFormatting>
  <conditionalFormatting sqref="E48">
    <cfRule type="expression" dxfId="45" priority="72">
      <formula>$C48="INTRA"</formula>
    </cfRule>
  </conditionalFormatting>
  <conditionalFormatting sqref="F48:G48">
    <cfRule type="expression" dxfId="44" priority="71">
      <formula>$C48="INTER"</formula>
    </cfRule>
  </conditionalFormatting>
  <conditionalFormatting sqref="E36">
    <cfRule type="expression" dxfId="43" priority="70">
      <formula>$C36="INTRA"</formula>
    </cfRule>
  </conditionalFormatting>
  <conditionalFormatting sqref="F36:G36">
    <cfRule type="expression" dxfId="42" priority="69">
      <formula>$C36="INTER"</formula>
    </cfRule>
  </conditionalFormatting>
  <conditionalFormatting sqref="E18">
    <cfRule type="expression" dxfId="41" priority="66">
      <formula>$C18="INTRA"</formula>
    </cfRule>
  </conditionalFormatting>
  <conditionalFormatting sqref="F18:G18">
    <cfRule type="expression" dxfId="40" priority="65">
      <formula>$C18="INTER"</formula>
    </cfRule>
  </conditionalFormatting>
  <conditionalFormatting sqref="E12">
    <cfRule type="expression" dxfId="39" priority="64">
      <formula>$C12="INTRA"</formula>
    </cfRule>
  </conditionalFormatting>
  <conditionalFormatting sqref="F12:G12">
    <cfRule type="expression" dxfId="38" priority="63">
      <formula>$C12="INTER"</formula>
    </cfRule>
  </conditionalFormatting>
  <conditionalFormatting sqref="E15">
    <cfRule type="expression" dxfId="37" priority="56">
      <formula>$C15="INTRA"</formula>
    </cfRule>
  </conditionalFormatting>
  <conditionalFormatting sqref="F15:G15">
    <cfRule type="expression" dxfId="36" priority="55">
      <formula>$C15="INTER"</formula>
    </cfRule>
  </conditionalFormatting>
  <conditionalFormatting sqref="E16">
    <cfRule type="expression" dxfId="35" priority="54">
      <formula>$C16="INTRA"</formula>
    </cfRule>
  </conditionalFormatting>
  <conditionalFormatting sqref="F16:G16">
    <cfRule type="expression" dxfId="34" priority="53">
      <formula>$C16="INTER"</formula>
    </cfRule>
  </conditionalFormatting>
  <conditionalFormatting sqref="E17">
    <cfRule type="expression" dxfId="33" priority="52">
      <formula>$C17="INTRA"</formula>
    </cfRule>
  </conditionalFormatting>
  <conditionalFormatting sqref="F17:G17">
    <cfRule type="expression" dxfId="32" priority="51">
      <formula>$C17="INTER"</formula>
    </cfRule>
  </conditionalFormatting>
  <conditionalFormatting sqref="E11">
    <cfRule type="expression" dxfId="31" priority="46">
      <formula>$C11="INTRA"</formula>
    </cfRule>
  </conditionalFormatting>
  <conditionalFormatting sqref="F11:G11">
    <cfRule type="expression" dxfId="30" priority="45">
      <formula>$C11="INTER"</formula>
    </cfRule>
  </conditionalFormatting>
  <conditionalFormatting sqref="E39">
    <cfRule type="expression" dxfId="29" priority="38">
      <formula>$C39="INTRA"</formula>
    </cfRule>
  </conditionalFormatting>
  <conditionalFormatting sqref="F39:G39">
    <cfRule type="expression" dxfId="28" priority="37">
      <formula>$C39="INTER"</formula>
    </cfRule>
  </conditionalFormatting>
  <conditionalFormatting sqref="E38">
    <cfRule type="expression" dxfId="27" priority="36">
      <formula>$C38="INTRA"</formula>
    </cfRule>
  </conditionalFormatting>
  <conditionalFormatting sqref="F38:G38">
    <cfRule type="expression" dxfId="26" priority="35">
      <formula>$C38="INTER"</formula>
    </cfRule>
  </conditionalFormatting>
  <conditionalFormatting sqref="E8">
    <cfRule type="expression" dxfId="25" priority="34">
      <formula>$C8="INTRA"</formula>
    </cfRule>
  </conditionalFormatting>
  <conditionalFormatting sqref="F8:G8">
    <cfRule type="expression" dxfId="24" priority="33">
      <formula>$C8="INTER"</formula>
    </cfRule>
  </conditionalFormatting>
  <conditionalFormatting sqref="E7">
    <cfRule type="expression" dxfId="23" priority="30">
      <formula>$C7="INTRA"</formula>
    </cfRule>
  </conditionalFormatting>
  <conditionalFormatting sqref="F7:G7">
    <cfRule type="expression" dxfId="22" priority="29">
      <formula>$C7="INTER"</formula>
    </cfRule>
  </conditionalFormatting>
  <conditionalFormatting sqref="E10">
    <cfRule type="expression" dxfId="21" priority="24">
      <formula>$C10="INTRA"</formula>
    </cfRule>
  </conditionalFormatting>
  <conditionalFormatting sqref="F10:G10">
    <cfRule type="expression" dxfId="20" priority="23">
      <formula>$C10="INTER"</formula>
    </cfRule>
  </conditionalFormatting>
  <conditionalFormatting sqref="E29">
    <cfRule type="expression" dxfId="19" priority="22">
      <formula>$C29="INTRA"</formula>
    </cfRule>
  </conditionalFormatting>
  <conditionalFormatting sqref="F29:G29">
    <cfRule type="expression" dxfId="18" priority="21">
      <formula>$C29="INTER"</formula>
    </cfRule>
  </conditionalFormatting>
  <conditionalFormatting sqref="E30">
    <cfRule type="expression" dxfId="17" priority="20">
      <formula>$C30="INTRA"</formula>
    </cfRule>
  </conditionalFormatting>
  <conditionalFormatting sqref="F30:G30">
    <cfRule type="expression" dxfId="16" priority="19">
      <formula>$C30="INTER"</formula>
    </cfRule>
  </conditionalFormatting>
  <conditionalFormatting sqref="E37">
    <cfRule type="expression" dxfId="15" priority="18">
      <formula>$C37="INTRA"</formula>
    </cfRule>
  </conditionalFormatting>
  <conditionalFormatting sqref="F37:G37">
    <cfRule type="expression" dxfId="14" priority="17">
      <formula>$C37="INTER"</formula>
    </cfRule>
  </conditionalFormatting>
  <conditionalFormatting sqref="E49">
    <cfRule type="expression" dxfId="13" priority="16">
      <formula>$C49="INTRA"</formula>
    </cfRule>
  </conditionalFormatting>
  <conditionalFormatting sqref="F49:G49">
    <cfRule type="expression" dxfId="12" priority="15">
      <formula>$C49="INTER"</formula>
    </cfRule>
  </conditionalFormatting>
  <conditionalFormatting sqref="E19">
    <cfRule type="expression" dxfId="11" priority="12">
      <formula>$C19="INTRA"</formula>
    </cfRule>
  </conditionalFormatting>
  <conditionalFormatting sqref="F19:G19">
    <cfRule type="expression" dxfId="10" priority="11">
      <formula>$C19="INTER"</formula>
    </cfRule>
  </conditionalFormatting>
  <conditionalFormatting sqref="E25">
    <cfRule type="expression" dxfId="9" priority="10">
      <formula>$C25="INTRA"</formula>
    </cfRule>
  </conditionalFormatting>
  <conditionalFormatting sqref="F25:G25">
    <cfRule type="expression" dxfId="8" priority="9">
      <formula>$C25="INTER"</formula>
    </cfRule>
  </conditionalFormatting>
  <conditionalFormatting sqref="E24">
    <cfRule type="expression" dxfId="7" priority="8">
      <formula>$C24="INTRA"</formula>
    </cfRule>
  </conditionalFormatting>
  <conditionalFormatting sqref="F24:G24">
    <cfRule type="expression" dxfId="6" priority="7">
      <formula>$C24="INTER"</formula>
    </cfRule>
  </conditionalFormatting>
  <conditionalFormatting sqref="E44">
    <cfRule type="expression" dxfId="5" priority="6">
      <formula>$C44="INTRA"</formula>
    </cfRule>
  </conditionalFormatting>
  <conditionalFormatting sqref="F44:G44">
    <cfRule type="expression" dxfId="4" priority="5">
      <formula>$C44="INTER"</formula>
    </cfRule>
  </conditionalFormatting>
  <conditionalFormatting sqref="E43">
    <cfRule type="expression" dxfId="3" priority="4">
      <formula>$C43="INTRA"</formula>
    </cfRule>
  </conditionalFormatting>
  <conditionalFormatting sqref="F43:G43">
    <cfRule type="expression" dxfId="2" priority="3">
      <formula>$C43="INTER"</formula>
    </cfRule>
  </conditionalFormatting>
  <conditionalFormatting sqref="E50">
    <cfRule type="expression" dxfId="1" priority="2">
      <formula>$C50="INTRA"</formula>
    </cfRule>
  </conditionalFormatting>
  <conditionalFormatting sqref="F50:G50">
    <cfRule type="expression" dxfId="0" priority="1">
      <formula>$C50="INTER"</formula>
    </cfRule>
  </conditionalFormatting>
  <dataValidations count="3">
    <dataValidation type="list" allowBlank="1" showInputMessage="1" showErrorMessage="1" sqref="B6:B20 B71:B73 B35:B42 B21:C23 B28:B31 B47:B50" xr:uid="{00000000-0002-0000-0000-000000000000}">
      <formula1>"0,3,5,12,18,28,0.25"</formula1>
    </dataValidation>
    <dataValidation type="list" allowBlank="1" showInputMessage="1" showErrorMessage="1" sqref="C41:C44 C24:C25 C35:C39 C71:C73 C28:C31 C6:C20 C47:C50" xr:uid="{00000000-0002-0000-0000-000001000000}">
      <formula1>"INTER,INTRA"</formula1>
    </dataValidation>
    <dataValidation type="list" allowBlank="1" showInputMessage="1" showErrorMessage="1" sqref="C40" xr:uid="{00000000-0002-0000-0000-000002000000}">
      <formula1>"WP, WOP"</formula1>
    </dataValidation>
  </dataValidations>
  <pageMargins left="0.7" right="0.7" top="0.75" bottom="0.75" header="0.3" footer="0.3"/>
  <pageSetup paperSize="9" scale="5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9" r:id="rId4" name=" 65">
              <controlPr defaultSize="0" print="0" uiObject="1" autoLine="0" autoPict="0">
                <anchor moveWithCells="1" sizeWithCells="1">
                  <from>
                    <xdr:col>0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62E274C-FDC9-46BD-A8D9-AFFA0E8A8ED8}">
          <x14:formula1>
            <xm:f>'Mth, Yr &amp; Due Date'!$A$1:$A$12</xm:f>
          </x14:formula1>
          <xm:sqref>D4</xm:sqref>
        </x14:dataValidation>
        <x14:dataValidation type="list" allowBlank="1" showInputMessage="1" showErrorMessage="1" xr:uid="{1AC80866-B788-4529-88A2-065831D5008A}">
          <x14:formula1>
            <xm:f>'Mth, Yr &amp; Due Date'!$D$1:$D$84</xm:f>
          </x14:formula1>
          <xm:sqref>H4</xm:sqref>
        </x14:dataValidation>
        <x14:dataValidation type="custom" operator="equal" allowBlank="1" showInputMessage="1" showErrorMessage="1" xr:uid="{2877AD07-F23F-43C2-92F5-BE771E86277C}">
          <x14:formula1>
            <xm:f>'GSTIN Validation'!C12</xm:f>
          </x14:formula1>
          <xm:sqref>B3 H3 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E06C7-A2ED-466E-9CA8-5661D9313FAC}">
  <dimension ref="B3:C12"/>
  <sheetViews>
    <sheetView workbookViewId="0">
      <selection activeCell="C21" sqref="C21"/>
    </sheetView>
  </sheetViews>
  <sheetFormatPr defaultRowHeight="15" x14ac:dyDescent="0.2"/>
  <cols>
    <col min="3" max="3" width="18.29296875" bestFit="1" customWidth="1"/>
  </cols>
  <sheetData>
    <row r="3" spans="2:3" x14ac:dyDescent="0.2">
      <c r="B3" t="s">
        <v>58</v>
      </c>
      <c r="C3" s="47">
        <f>WS!B3</f>
        <v>0</v>
      </c>
    </row>
    <row r="5" spans="2:3" x14ac:dyDescent="0.2">
      <c r="B5" t="s">
        <v>59</v>
      </c>
      <c r="C5" t="b">
        <f>LEN(C3)=15</f>
        <v>0</v>
      </c>
    </row>
    <row r="6" spans="2:3" x14ac:dyDescent="0.2">
      <c r="B6" t="s">
        <v>60</v>
      </c>
      <c r="C6" t="b">
        <f>EXACT(C3,UPPER(C3))</f>
        <v>1</v>
      </c>
    </row>
    <row r="7" spans="2:3" x14ac:dyDescent="0.2">
      <c r="B7" t="s">
        <v>61</v>
      </c>
      <c r="C7" t="b">
        <f>ISNUMBER(VALUE(MID(C3,8,4)))</f>
        <v>0</v>
      </c>
    </row>
    <row r="8" spans="2:3" x14ac:dyDescent="0.2">
      <c r="B8" t="s">
        <v>61</v>
      </c>
      <c r="C8" t="b">
        <f>ISNUMBER(VALUE(MID(C3,1,2)))</f>
        <v>1</v>
      </c>
    </row>
    <row r="9" spans="2:3" x14ac:dyDescent="0.2">
      <c r="B9" t="s">
        <v>61</v>
      </c>
      <c r="C9" t="b">
        <f>ISNUMBER(VALUE(MID(C3,15,1)))</f>
        <v>0</v>
      </c>
    </row>
    <row r="12" spans="2:3" x14ac:dyDescent="0.2">
      <c r="C12" t="b">
        <f>AND(C5,C6,C7,C8,C9)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F162E-30A6-4B57-9AC6-20EA8067BD45}">
  <dimension ref="A1:L84"/>
  <sheetViews>
    <sheetView workbookViewId="0">
      <selection activeCell="K20" sqref="K20"/>
    </sheetView>
  </sheetViews>
  <sheetFormatPr defaultRowHeight="15" x14ac:dyDescent="0.2"/>
  <cols>
    <col min="1" max="1" width="11.1640625" bestFit="1" customWidth="1"/>
    <col min="2" max="3" width="11.1640625" customWidth="1"/>
    <col min="4" max="4" width="4.9765625" bestFit="1" customWidth="1"/>
    <col min="9" max="9" width="7.80078125" bestFit="1" customWidth="1"/>
    <col min="10" max="10" width="9.28125" bestFit="1" customWidth="1"/>
    <col min="11" max="11" width="10.76171875" bestFit="1" customWidth="1"/>
  </cols>
  <sheetData>
    <row r="1" spans="1:12" x14ac:dyDescent="0.2">
      <c r="A1" t="s">
        <v>43</v>
      </c>
      <c r="B1">
        <v>31</v>
      </c>
      <c r="C1">
        <v>1</v>
      </c>
      <c r="D1">
        <v>2017</v>
      </c>
    </row>
    <row r="2" spans="1:12" x14ac:dyDescent="0.2">
      <c r="A2" t="s">
        <v>44</v>
      </c>
      <c r="B2">
        <v>28</v>
      </c>
      <c r="C2">
        <v>2</v>
      </c>
      <c r="D2">
        <v>2018</v>
      </c>
    </row>
    <row r="3" spans="1:12" x14ac:dyDescent="0.2">
      <c r="A3" t="s">
        <v>45</v>
      </c>
      <c r="B3">
        <v>31</v>
      </c>
      <c r="C3">
        <v>3</v>
      </c>
      <c r="D3">
        <v>2019</v>
      </c>
    </row>
    <row r="4" spans="1:12" x14ac:dyDescent="0.2">
      <c r="A4" t="s">
        <v>46</v>
      </c>
      <c r="B4">
        <v>30</v>
      </c>
      <c r="C4">
        <v>4</v>
      </c>
      <c r="D4">
        <v>2020</v>
      </c>
    </row>
    <row r="5" spans="1:12" x14ac:dyDescent="0.2">
      <c r="A5" t="s">
        <v>47</v>
      </c>
      <c r="B5">
        <v>31</v>
      </c>
      <c r="C5">
        <v>5</v>
      </c>
      <c r="D5">
        <v>2021</v>
      </c>
    </row>
    <row r="6" spans="1:12" x14ac:dyDescent="0.2">
      <c r="A6" t="s">
        <v>48</v>
      </c>
      <c r="B6">
        <v>30</v>
      </c>
      <c r="C6">
        <v>6</v>
      </c>
      <c r="D6">
        <v>2022</v>
      </c>
    </row>
    <row r="7" spans="1:12" x14ac:dyDescent="0.2">
      <c r="A7" t="s">
        <v>49</v>
      </c>
      <c r="B7">
        <v>31</v>
      </c>
      <c r="C7">
        <v>7</v>
      </c>
      <c r="D7">
        <v>2023</v>
      </c>
    </row>
    <row r="8" spans="1:12" x14ac:dyDescent="0.2">
      <c r="A8" t="s">
        <v>50</v>
      </c>
      <c r="B8">
        <v>31</v>
      </c>
      <c r="C8">
        <v>8</v>
      </c>
      <c r="D8">
        <v>2024</v>
      </c>
    </row>
    <row r="9" spans="1:12" x14ac:dyDescent="0.2">
      <c r="A9" t="s">
        <v>51</v>
      </c>
      <c r="B9">
        <v>30</v>
      </c>
      <c r="C9">
        <v>9</v>
      </c>
      <c r="D9">
        <v>2025</v>
      </c>
    </row>
    <row r="10" spans="1:12" x14ac:dyDescent="0.2">
      <c r="A10" t="s">
        <v>52</v>
      </c>
      <c r="B10">
        <v>31</v>
      </c>
      <c r="C10">
        <v>10</v>
      </c>
      <c r="D10">
        <v>2026</v>
      </c>
    </row>
    <row r="11" spans="1:12" x14ac:dyDescent="0.2">
      <c r="A11" t="s">
        <v>53</v>
      </c>
      <c r="B11">
        <v>30</v>
      </c>
      <c r="C11">
        <v>11</v>
      </c>
      <c r="D11">
        <v>2027</v>
      </c>
      <c r="I11" t="s">
        <v>63</v>
      </c>
      <c r="J11" s="48" t="str">
        <f>WS!D4</f>
        <v>DECEMBER</v>
      </c>
    </row>
    <row r="12" spans="1:12" x14ac:dyDescent="0.2">
      <c r="A12" t="s">
        <v>54</v>
      </c>
      <c r="B12">
        <v>31</v>
      </c>
      <c r="C12">
        <v>12</v>
      </c>
      <c r="D12">
        <v>2028</v>
      </c>
      <c r="I12" t="s">
        <v>64</v>
      </c>
      <c r="J12">
        <f>WS!H4</f>
        <v>2020</v>
      </c>
    </row>
    <row r="13" spans="1:12" x14ac:dyDescent="0.2">
      <c r="D13">
        <v>2029</v>
      </c>
    </row>
    <row r="14" spans="1:12" x14ac:dyDescent="0.2">
      <c r="D14">
        <v>2030</v>
      </c>
      <c r="J14">
        <f>VLOOKUP($J$11,$A$1:$B$12,2,0)</f>
        <v>31</v>
      </c>
      <c r="K14">
        <f>VLOOKUP($J$11,$A$1:$C$12,3,0)</f>
        <v>12</v>
      </c>
      <c r="L14">
        <f>J12</f>
        <v>2020</v>
      </c>
    </row>
    <row r="15" spans="1:12" x14ac:dyDescent="0.2">
      <c r="D15">
        <v>2031</v>
      </c>
    </row>
    <row r="16" spans="1:12" x14ac:dyDescent="0.2">
      <c r="D16">
        <v>2032</v>
      </c>
      <c r="J16" s="133" t="str">
        <f>CONCATENATE(J14,"/",K14,"/",L14)</f>
        <v>31/12/2020</v>
      </c>
      <c r="K16" s="133"/>
      <c r="L16" s="133"/>
    </row>
    <row r="17" spans="4:11" x14ac:dyDescent="0.2">
      <c r="D17">
        <v>2033</v>
      </c>
    </row>
    <row r="18" spans="4:11" x14ac:dyDescent="0.2">
      <c r="D18">
        <v>2034</v>
      </c>
      <c r="J18" t="s">
        <v>65</v>
      </c>
    </row>
    <row r="19" spans="4:11" x14ac:dyDescent="0.2">
      <c r="D19">
        <v>2035</v>
      </c>
    </row>
    <row r="20" spans="4:11" x14ac:dyDescent="0.2">
      <c r="D20">
        <v>2036</v>
      </c>
      <c r="K20" s="48" t="e">
        <f>J16+20</f>
        <v>#VALUE!</v>
      </c>
    </row>
    <row r="21" spans="4:11" x14ac:dyDescent="0.2">
      <c r="D21">
        <v>2037</v>
      </c>
    </row>
    <row r="22" spans="4:11" x14ac:dyDescent="0.2">
      <c r="D22">
        <v>2038</v>
      </c>
    </row>
    <row r="23" spans="4:11" x14ac:dyDescent="0.2">
      <c r="D23">
        <v>2039</v>
      </c>
    </row>
    <row r="24" spans="4:11" x14ac:dyDescent="0.2">
      <c r="D24">
        <v>2040</v>
      </c>
    </row>
    <row r="25" spans="4:11" x14ac:dyDescent="0.2">
      <c r="D25">
        <v>2041</v>
      </c>
    </row>
    <row r="26" spans="4:11" x14ac:dyDescent="0.2">
      <c r="D26">
        <v>2042</v>
      </c>
    </row>
    <row r="27" spans="4:11" x14ac:dyDescent="0.2">
      <c r="D27">
        <v>2043</v>
      </c>
    </row>
    <row r="28" spans="4:11" x14ac:dyDescent="0.2">
      <c r="D28">
        <v>2044</v>
      </c>
    </row>
    <row r="29" spans="4:11" x14ac:dyDescent="0.2">
      <c r="D29">
        <v>2045</v>
      </c>
    </row>
    <row r="30" spans="4:11" x14ac:dyDescent="0.2">
      <c r="D30">
        <v>2046</v>
      </c>
    </row>
    <row r="31" spans="4:11" x14ac:dyDescent="0.2">
      <c r="D31">
        <v>2047</v>
      </c>
    </row>
    <row r="32" spans="4:11" x14ac:dyDescent="0.2">
      <c r="D32">
        <v>2048</v>
      </c>
    </row>
    <row r="33" spans="4:4" x14ac:dyDescent="0.2">
      <c r="D33">
        <v>2049</v>
      </c>
    </row>
    <row r="34" spans="4:4" x14ac:dyDescent="0.2">
      <c r="D34">
        <v>2050</v>
      </c>
    </row>
    <row r="35" spans="4:4" x14ac:dyDescent="0.2">
      <c r="D35">
        <v>2051</v>
      </c>
    </row>
    <row r="36" spans="4:4" x14ac:dyDescent="0.2">
      <c r="D36">
        <v>2052</v>
      </c>
    </row>
    <row r="37" spans="4:4" x14ac:dyDescent="0.2">
      <c r="D37">
        <v>2053</v>
      </c>
    </row>
    <row r="38" spans="4:4" x14ac:dyDescent="0.2">
      <c r="D38">
        <v>2054</v>
      </c>
    </row>
    <row r="39" spans="4:4" x14ac:dyDescent="0.2">
      <c r="D39">
        <v>2055</v>
      </c>
    </row>
    <row r="40" spans="4:4" x14ac:dyDescent="0.2">
      <c r="D40">
        <v>2056</v>
      </c>
    </row>
    <row r="41" spans="4:4" x14ac:dyDescent="0.2">
      <c r="D41">
        <v>2057</v>
      </c>
    </row>
    <row r="42" spans="4:4" x14ac:dyDescent="0.2">
      <c r="D42">
        <v>2058</v>
      </c>
    </row>
    <row r="43" spans="4:4" x14ac:dyDescent="0.2">
      <c r="D43">
        <v>2059</v>
      </c>
    </row>
    <row r="44" spans="4:4" x14ac:dyDescent="0.2">
      <c r="D44">
        <v>2060</v>
      </c>
    </row>
    <row r="45" spans="4:4" x14ac:dyDescent="0.2">
      <c r="D45">
        <v>2061</v>
      </c>
    </row>
    <row r="46" spans="4:4" x14ac:dyDescent="0.2">
      <c r="D46">
        <v>2062</v>
      </c>
    </row>
    <row r="47" spans="4:4" x14ac:dyDescent="0.2">
      <c r="D47">
        <v>2063</v>
      </c>
    </row>
    <row r="48" spans="4:4" x14ac:dyDescent="0.2">
      <c r="D48">
        <v>2064</v>
      </c>
    </row>
    <row r="49" spans="4:4" x14ac:dyDescent="0.2">
      <c r="D49">
        <v>2065</v>
      </c>
    </row>
    <row r="50" spans="4:4" x14ac:dyDescent="0.2">
      <c r="D50">
        <v>2066</v>
      </c>
    </row>
    <row r="51" spans="4:4" x14ac:dyDescent="0.2">
      <c r="D51">
        <v>2067</v>
      </c>
    </row>
    <row r="52" spans="4:4" x14ac:dyDescent="0.2">
      <c r="D52">
        <v>2068</v>
      </c>
    </row>
    <row r="53" spans="4:4" x14ac:dyDescent="0.2">
      <c r="D53">
        <v>2069</v>
      </c>
    </row>
    <row r="54" spans="4:4" x14ac:dyDescent="0.2">
      <c r="D54">
        <v>2070</v>
      </c>
    </row>
    <row r="55" spans="4:4" x14ac:dyDescent="0.2">
      <c r="D55">
        <v>2071</v>
      </c>
    </row>
    <row r="56" spans="4:4" x14ac:dyDescent="0.2">
      <c r="D56">
        <v>2072</v>
      </c>
    </row>
    <row r="57" spans="4:4" x14ac:dyDescent="0.2">
      <c r="D57">
        <v>2073</v>
      </c>
    </row>
    <row r="58" spans="4:4" x14ac:dyDescent="0.2">
      <c r="D58">
        <v>2074</v>
      </c>
    </row>
    <row r="59" spans="4:4" x14ac:dyDescent="0.2">
      <c r="D59">
        <v>2075</v>
      </c>
    </row>
    <row r="60" spans="4:4" x14ac:dyDescent="0.2">
      <c r="D60">
        <v>2076</v>
      </c>
    </row>
    <row r="61" spans="4:4" x14ac:dyDescent="0.2">
      <c r="D61">
        <v>2077</v>
      </c>
    </row>
    <row r="62" spans="4:4" x14ac:dyDescent="0.2">
      <c r="D62">
        <v>2078</v>
      </c>
    </row>
    <row r="63" spans="4:4" x14ac:dyDescent="0.2">
      <c r="D63">
        <v>2079</v>
      </c>
    </row>
    <row r="64" spans="4:4" x14ac:dyDescent="0.2">
      <c r="D64">
        <v>2080</v>
      </c>
    </row>
    <row r="65" spans="4:4" x14ac:dyDescent="0.2">
      <c r="D65">
        <v>2081</v>
      </c>
    </row>
    <row r="66" spans="4:4" x14ac:dyDescent="0.2">
      <c r="D66">
        <v>2082</v>
      </c>
    </row>
    <row r="67" spans="4:4" x14ac:dyDescent="0.2">
      <c r="D67">
        <v>2083</v>
      </c>
    </row>
    <row r="68" spans="4:4" x14ac:dyDescent="0.2">
      <c r="D68">
        <v>2084</v>
      </c>
    </row>
    <row r="69" spans="4:4" x14ac:dyDescent="0.2">
      <c r="D69">
        <v>2085</v>
      </c>
    </row>
    <row r="70" spans="4:4" x14ac:dyDescent="0.2">
      <c r="D70">
        <v>2086</v>
      </c>
    </row>
    <row r="71" spans="4:4" x14ac:dyDescent="0.2">
      <c r="D71">
        <v>2087</v>
      </c>
    </row>
    <row r="72" spans="4:4" x14ac:dyDescent="0.2">
      <c r="D72">
        <v>2088</v>
      </c>
    </row>
    <row r="73" spans="4:4" x14ac:dyDescent="0.2">
      <c r="D73">
        <v>2089</v>
      </c>
    </row>
    <row r="74" spans="4:4" x14ac:dyDescent="0.2">
      <c r="D74">
        <v>2090</v>
      </c>
    </row>
    <row r="75" spans="4:4" x14ac:dyDescent="0.2">
      <c r="D75">
        <v>2091</v>
      </c>
    </row>
    <row r="76" spans="4:4" x14ac:dyDescent="0.2">
      <c r="D76">
        <v>2092</v>
      </c>
    </row>
    <row r="77" spans="4:4" x14ac:dyDescent="0.2">
      <c r="D77">
        <v>2093</v>
      </c>
    </row>
    <row r="78" spans="4:4" x14ac:dyDescent="0.2">
      <c r="D78">
        <v>2094</v>
      </c>
    </row>
    <row r="79" spans="4:4" x14ac:dyDescent="0.2">
      <c r="D79">
        <v>2095</v>
      </c>
    </row>
    <row r="80" spans="4:4" x14ac:dyDescent="0.2">
      <c r="D80">
        <v>2096</v>
      </c>
    </row>
    <row r="81" spans="4:4" x14ac:dyDescent="0.2">
      <c r="D81">
        <v>2097</v>
      </c>
    </row>
    <row r="82" spans="4:4" x14ac:dyDescent="0.2">
      <c r="D82">
        <v>2098</v>
      </c>
    </row>
    <row r="83" spans="4:4" x14ac:dyDescent="0.2">
      <c r="D83">
        <v>2099</v>
      </c>
    </row>
    <row r="84" spans="4:4" x14ac:dyDescent="0.2">
      <c r="D84">
        <v>2100</v>
      </c>
    </row>
  </sheetData>
  <mergeCells count="1">
    <mergeCell ref="J16:L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WS</vt:lpstr>
      <vt:lpstr>GSTIN Validation</vt:lpstr>
      <vt:lpstr>Mth, Yr &amp; Due Date</vt:lpstr>
      <vt:lpstr>WS!Print_Area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 Mali</dc:creator>
  <cp:lastModifiedBy>ASHOK MALI</cp:lastModifiedBy>
  <dcterms:created xsi:type="dcterms:W3CDTF">2018-12-08T10:46:39Z</dcterms:created>
  <dcterms:modified xsi:type="dcterms:W3CDTF">2019-12-08T15:51:40Z</dcterms:modified>
</cp:coreProperties>
</file>