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manshu.garg\Desktop\Himanshu Study Material\#Himanshu Blogs\20% ITC Eligibility\"/>
    </mc:Choice>
  </mc:AlternateContent>
  <xr:revisionPtr revIDLastSave="0" documentId="13_ncr:1_{1799D696-6E6D-4CC7-A64E-69C53ECEDD18}" xr6:coauthVersionLast="45" xr6:coauthVersionMax="45" xr10:uidLastSave="{00000000-0000-0000-0000-000000000000}"/>
  <bookViews>
    <workbookView xWindow="-120" yWindow="-120" windowWidth="20730" windowHeight="11160" xr2:uid="{42A8A111-8E4A-4AAF-8244-5A71E266019A}"/>
  </bookViews>
  <sheets>
    <sheet name="Input Register as per Rule 36(4" sheetId="1" r:id="rId1"/>
  </sheets>
  <definedNames>
    <definedName name="_xlnm._FilterDatabase" localSheetId="0" hidden="1">'Input Register as per Rule 36(4'!$A$4:$Q$17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H26" i="1"/>
  <c r="H25" i="1"/>
  <c r="H27" i="1" s="1"/>
  <c r="N26" i="1"/>
  <c r="L26" i="1"/>
  <c r="J26" i="1"/>
  <c r="N25" i="1"/>
  <c r="L25" i="1"/>
  <c r="J25" i="1"/>
  <c r="N22" i="1"/>
  <c r="L22" i="1"/>
  <c r="J22" i="1"/>
  <c r="P22" i="1" s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N3" i="1"/>
  <c r="L3" i="1"/>
  <c r="J3" i="1"/>
  <c r="I26" i="1" l="1"/>
  <c r="K25" i="1"/>
  <c r="I25" i="1"/>
  <c r="I27" i="1" s="1"/>
  <c r="P3" i="1"/>
  <c r="J27" i="1"/>
  <c r="J31" i="1" s="1"/>
  <c r="J32" i="1" s="1"/>
  <c r="J35" i="1" s="1"/>
  <c r="J28" i="1"/>
  <c r="J29" i="1" s="1"/>
  <c r="J33" i="1" s="1"/>
  <c r="N27" i="1"/>
  <c r="N31" i="1" s="1"/>
  <c r="N32" i="1" s="1"/>
  <c r="N35" i="1" s="1"/>
  <c r="N28" i="1"/>
  <c r="N29" i="1" s="1"/>
  <c r="L27" i="1"/>
  <c r="L31" i="1" s="1"/>
  <c r="L32" i="1" s="1"/>
  <c r="L35" i="1" s="1"/>
  <c r="L28" i="1"/>
  <c r="L29" i="1" s="1"/>
  <c r="L33" i="1" s="1"/>
  <c r="K26" i="1" l="1"/>
  <c r="M25" i="1"/>
  <c r="P25" i="1" s="1"/>
  <c r="P28" i="1" s="1"/>
  <c r="P29" i="1" s="1"/>
  <c r="O25" i="1"/>
  <c r="K27" i="1"/>
  <c r="K32" i="1"/>
  <c r="M26" i="1"/>
  <c r="P26" i="1" s="1"/>
  <c r="P27" i="1" s="1"/>
  <c r="O26" i="1"/>
  <c r="N33" i="1"/>
  <c r="N34" i="1" s="1"/>
  <c r="L34" i="1"/>
  <c r="J34" i="1"/>
  <c r="P33" i="1" l="1"/>
  <c r="P34" i="1" s="1"/>
  <c r="M27" i="1"/>
  <c r="M32" i="1"/>
  <c r="O27" i="1"/>
  <c r="O32" i="1"/>
</calcChain>
</file>

<file path=xl/sharedStrings.xml><?xml version="1.0" encoding="utf-8"?>
<sst xmlns="http://schemas.openxmlformats.org/spreadsheetml/2006/main" count="64" uniqueCount="33">
  <si>
    <t>Input Register for Month of Oct'19</t>
  </si>
  <si>
    <t>Particulars</t>
  </si>
  <si>
    <t>Voucher Type</t>
  </si>
  <si>
    <t>Voucher Ref.</t>
  </si>
  <si>
    <t>GSTIN/UIN</t>
  </si>
  <si>
    <t>Items</t>
  </si>
  <si>
    <t>HSN</t>
  </si>
  <si>
    <t>IGST</t>
  </si>
  <si>
    <t>CGST</t>
  </si>
  <si>
    <t>SGST</t>
  </si>
  <si>
    <t>Total</t>
  </si>
  <si>
    <t>Purchase</t>
  </si>
  <si>
    <t>Available</t>
  </si>
  <si>
    <t>Not Available</t>
  </si>
  <si>
    <t>Current Month Total ITC</t>
  </si>
  <si>
    <t>Total ITC</t>
  </si>
  <si>
    <t>Himanshu Working as per Rule 36(4)</t>
  </si>
  <si>
    <t>Provisional -Additional 20% Restricted to Total ITC</t>
  </si>
  <si>
    <t>ITC to be claim as per Rule 36(4)</t>
  </si>
  <si>
    <t>Maximum ITC Claim in Current Month GSTR-3B</t>
  </si>
  <si>
    <t>Oct Month ITC to be Claim in next Month when Supplier Uploads in Their GSTR-1</t>
  </si>
  <si>
    <t>Sample Data</t>
  </si>
  <si>
    <t>Taxable Value</t>
  </si>
  <si>
    <t>% of Total Value</t>
  </si>
  <si>
    <t>% of Total IGST</t>
  </si>
  <si>
    <t>% of Total CGST</t>
  </si>
  <si>
    <t>% of Total SGST</t>
  </si>
  <si>
    <t>Amount of ITC so that Assessee is eligible to claim full ITC</t>
  </si>
  <si>
    <t>Amount of ITC still remains to upload by supplier so that assessee is eligible to claim full ITC</t>
  </si>
  <si>
    <t>120% of Row 34 ( To make Eligible ITC 100%)</t>
  </si>
  <si>
    <t>As per Rule 36(4), ITC Available of Not</t>
  </si>
  <si>
    <t>Date of Invoice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</si>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</sst>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dd/mmm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165" fontId="0" fillId="0" borderId="0" xfId="1" applyNumberFormat="1" applyFont="1"/>
    <xf numFmtId="164" fontId="0" fillId="0" borderId="0" xfId="1" applyFont="1"/>
    <xf numFmtId="0" fontId="0" fillId="0" borderId="0" xfId="0" applyAlignment="1">
      <alignment wrapText="1"/>
    </xf>
    <xf numFmtId="0" fontId="3" fillId="0" borderId="0" xfId="0" applyFont="1"/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center" vertical="top"/>
    </xf>
    <xf numFmtId="164" fontId="0" fillId="0" borderId="0" xfId="1" applyFont="1" applyBorder="1"/>
    <xf numFmtId="164" fontId="0" fillId="0" borderId="5" xfId="1" applyFont="1" applyBorder="1"/>
    <xf numFmtId="165" fontId="0" fillId="0" borderId="0" xfId="1" applyNumberFormat="1" applyFont="1" applyBorder="1"/>
    <xf numFmtId="165" fontId="0" fillId="0" borderId="5" xfId="1" applyNumberFormat="1" applyFont="1" applyBorder="1"/>
    <xf numFmtId="49" fontId="0" fillId="0" borderId="0" xfId="0" applyNumberFormat="1"/>
    <xf numFmtId="49" fontId="5" fillId="0" borderId="7" xfId="0" applyNumberFormat="1" applyFont="1" applyBorder="1" applyAlignment="1">
      <alignment vertical="top"/>
    </xf>
    <xf numFmtId="49" fontId="6" fillId="0" borderId="7" xfId="0" applyNumberFormat="1" applyFont="1" applyBorder="1" applyAlignment="1">
      <alignment vertical="top"/>
    </xf>
    <xf numFmtId="49" fontId="0" fillId="0" borderId="7" xfId="0" applyNumberFormat="1" applyBorder="1"/>
    <xf numFmtId="0" fontId="0" fillId="0" borderId="7" xfId="0" applyBorder="1" applyAlignment="1">
      <alignment horizontal="center"/>
    </xf>
    <xf numFmtId="165" fontId="0" fillId="0" borderId="7" xfId="1" applyNumberFormat="1" applyFont="1" applyBorder="1"/>
    <xf numFmtId="164" fontId="0" fillId="0" borderId="7" xfId="1" applyFont="1" applyBorder="1"/>
    <xf numFmtId="165" fontId="0" fillId="0" borderId="8" xfId="1" applyNumberFormat="1" applyFont="1" applyBorder="1"/>
    <xf numFmtId="0" fontId="3" fillId="0" borderId="9" xfId="0" applyFont="1" applyBorder="1"/>
    <xf numFmtId="0" fontId="3" fillId="0" borderId="0" xfId="0" applyFont="1" applyAlignment="1">
      <alignment horizontal="center"/>
    </xf>
    <xf numFmtId="165" fontId="3" fillId="0" borderId="0" xfId="1" applyNumberFormat="1" applyFont="1"/>
    <xf numFmtId="165" fontId="3" fillId="0" borderId="0" xfId="1" applyNumberFormat="1" applyFont="1" applyBorder="1"/>
    <xf numFmtId="165" fontId="0" fillId="0" borderId="0" xfId="0" applyNumberFormat="1"/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165" fontId="4" fillId="4" borderId="1" xfId="1" applyNumberFormat="1" applyFont="1" applyFill="1" applyBorder="1"/>
    <xf numFmtId="165" fontId="4" fillId="4" borderId="2" xfId="1" applyNumberFormat="1" applyFont="1" applyFill="1" applyBorder="1"/>
    <xf numFmtId="165" fontId="8" fillId="4" borderId="3" xfId="1" applyNumberFormat="1" applyFont="1" applyFill="1" applyBorder="1"/>
    <xf numFmtId="0" fontId="0" fillId="5" borderId="14" xfId="0" applyFill="1" applyBorder="1" applyAlignment="1">
      <alignment wrapText="1"/>
    </xf>
    <xf numFmtId="165" fontId="0" fillId="5" borderId="1" xfId="1" applyNumberFormat="1" applyFont="1" applyFill="1" applyBorder="1"/>
    <xf numFmtId="165" fontId="0" fillId="5" borderId="2" xfId="1" applyNumberFormat="1" applyFont="1" applyFill="1" applyBorder="1"/>
    <xf numFmtId="165" fontId="0" fillId="5" borderId="3" xfId="1" applyNumberFormat="1" applyFont="1" applyFill="1" applyBorder="1"/>
    <xf numFmtId="0" fontId="3" fillId="0" borderId="0" xfId="0" applyFont="1" applyFill="1" applyAlignment="1">
      <alignment vertical="top" wrapText="1"/>
    </xf>
    <xf numFmtId="0" fontId="0" fillId="0" borderId="0" xfId="0" applyFill="1"/>
    <xf numFmtId="165" fontId="2" fillId="0" borderId="0" xfId="0" applyNumberFormat="1" applyFont="1" applyFill="1"/>
    <xf numFmtId="0" fontId="0" fillId="0" borderId="15" xfId="0" applyBorder="1"/>
    <xf numFmtId="0" fontId="0" fillId="0" borderId="16" xfId="0" applyBorder="1"/>
    <xf numFmtId="0" fontId="3" fillId="2" borderId="14" xfId="0" applyFont="1" applyFill="1" applyBorder="1" applyAlignment="1">
      <alignment wrapText="1"/>
    </xf>
    <xf numFmtId="165" fontId="9" fillId="3" borderId="17" xfId="1" applyNumberFormat="1" applyFont="1" applyFill="1" applyBorder="1" applyAlignment="1">
      <alignment horizontal="center" vertical="top" wrapText="1"/>
    </xf>
    <xf numFmtId="164" fontId="9" fillId="3" borderId="18" xfId="1" applyFont="1" applyFill="1" applyBorder="1" applyAlignment="1">
      <alignment horizontal="center" vertical="top" wrapText="1"/>
    </xf>
    <xf numFmtId="164" fontId="9" fillId="3" borderId="19" xfId="1" applyFont="1" applyFill="1" applyBorder="1" applyAlignment="1">
      <alignment horizontal="center" vertical="top" wrapText="1"/>
    </xf>
    <xf numFmtId="0" fontId="8" fillId="0" borderId="9" xfId="0" applyFont="1" applyBorder="1"/>
    <xf numFmtId="165" fontId="8" fillId="0" borderId="9" xfId="1" applyNumberFormat="1" applyFont="1" applyBorder="1"/>
    <xf numFmtId="165" fontId="4" fillId="0" borderId="14" xfId="1" applyNumberFormat="1" applyFont="1" applyBorder="1"/>
    <xf numFmtId="165" fontId="9" fillId="3" borderId="20" xfId="1" applyNumberFormat="1" applyFont="1" applyFill="1" applyBorder="1" applyAlignment="1">
      <alignment horizontal="center" vertical="top" wrapText="1"/>
    </xf>
    <xf numFmtId="165" fontId="8" fillId="0" borderId="0" xfId="1" applyNumberFormat="1" applyFont="1" applyBorder="1"/>
    <xf numFmtId="0" fontId="4" fillId="0" borderId="11" xfId="0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horizontal="center"/>
    </xf>
    <xf numFmtId="165" fontId="4" fillId="0" borderId="11" xfId="1" applyNumberFormat="1" applyFont="1" applyBorder="1"/>
    <xf numFmtId="0" fontId="10" fillId="0" borderId="0" xfId="0" applyFont="1" applyFill="1"/>
    <xf numFmtId="0" fontId="7" fillId="3" borderId="14" xfId="0" applyFont="1" applyFill="1" applyBorder="1" applyAlignment="1">
      <alignment vertical="top" wrapText="1"/>
    </xf>
    <xf numFmtId="10" fontId="0" fillId="0" borderId="0" xfId="2" applyNumberFormat="1" applyFont="1"/>
    <xf numFmtId="9" fontId="4" fillId="0" borderId="11" xfId="2" applyFont="1" applyBorder="1"/>
    <xf numFmtId="0" fontId="0" fillId="0" borderId="0" xfId="0" applyBorder="1" applyAlignment="1">
      <alignment wrapText="1"/>
    </xf>
    <xf numFmtId="165" fontId="0" fillId="0" borderId="10" xfId="1" applyNumberFormat="1" applyFont="1" applyBorder="1"/>
    <xf numFmtId="164" fontId="0" fillId="0" borderId="0" xfId="1" applyNumberFormat="1" applyFont="1" applyBorder="1"/>
    <xf numFmtId="10" fontId="0" fillId="0" borderId="0" xfId="2" applyNumberFormat="1" applyFont="1" applyBorder="1"/>
    <xf numFmtId="0" fontId="0" fillId="0" borderId="13" xfId="0" applyFill="1" applyBorder="1" applyAlignment="1">
      <alignment wrapText="1"/>
    </xf>
    <xf numFmtId="165" fontId="4" fillId="4" borderId="14" xfId="1" applyNumberFormat="1" applyFont="1" applyFill="1" applyBorder="1" applyAlignment="1">
      <alignment horizontal="left" wrapText="1"/>
    </xf>
    <xf numFmtId="10" fontId="0" fillId="0" borderId="10" xfId="2" applyNumberFormat="1" applyFont="1" applyBorder="1"/>
    <xf numFmtId="166" fontId="6" fillId="0" borderId="4" xfId="0" applyNumberFormat="1" applyFont="1" applyBorder="1" applyAlignment="1">
      <alignment horizontal="left" vertical="top" wrapText="1"/>
    </xf>
    <xf numFmtId="166" fontId="6" fillId="0" borderId="6" xfId="0" applyNumberFormat="1" applyFont="1" applyBorder="1" applyAlignment="1">
      <alignment horizontal="left" vertical="top" wrapText="1"/>
    </xf>
    <xf numFmtId="166" fontId="6" fillId="0" borderId="4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Alignment="1">
      <alignment vertical="top"/>
    </xf>
    <xf numFmtId="49" fontId="6" fillId="0" borderId="0" xfId="0" applyNumberFormat="1" applyFont="1" applyFill="1" applyAlignment="1">
      <alignment vertical="top"/>
    </xf>
    <xf numFmtId="49" fontId="6" fillId="0" borderId="0" xfId="0" applyNumberFormat="1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164" fontId="0" fillId="0" borderId="0" xfId="1" applyFont="1" applyFill="1" applyBorder="1"/>
    <xf numFmtId="164" fontId="0" fillId="0" borderId="5" xfId="1" applyFont="1" applyFill="1" applyBorder="1"/>
    <xf numFmtId="0" fontId="0" fillId="0" borderId="15" xfId="0" applyFill="1" applyBorder="1"/>
    <xf numFmtId="49" fontId="11" fillId="3" borderId="1" xfId="0" applyNumberFormat="1" applyFont="1" applyFill="1" applyBorder="1" applyAlignment="1">
      <alignment horizontal="left" vertical="top" wrapText="1"/>
    </xf>
    <xf numFmtId="49" fontId="12" fillId="3" borderId="2" xfId="0" applyNumberFormat="1" applyFont="1" applyFill="1" applyBorder="1" applyAlignment="1">
      <alignment horizontal="center" vertical="top" wrapText="1"/>
    </xf>
    <xf numFmtId="49" fontId="11" fillId="3" borderId="2" xfId="0" applyNumberFormat="1" applyFont="1" applyFill="1" applyBorder="1" applyAlignment="1">
      <alignment horizontal="center" vertical="top" wrapText="1"/>
    </xf>
    <xf numFmtId="165" fontId="11" fillId="3" borderId="2" xfId="1" applyNumberFormat="1" applyFont="1" applyFill="1" applyBorder="1" applyAlignment="1">
      <alignment horizontal="right" vertical="top" wrapText="1"/>
    </xf>
    <xf numFmtId="165" fontId="11" fillId="3" borderId="2" xfId="1" applyNumberFormat="1" applyFont="1" applyFill="1" applyBorder="1" applyAlignment="1">
      <alignment horizontal="center" vertical="top" wrapText="1"/>
    </xf>
    <xf numFmtId="164" fontId="11" fillId="3" borderId="2" xfId="1" applyFont="1" applyFill="1" applyBorder="1" applyAlignment="1">
      <alignment horizontal="right" vertical="top" wrapText="1"/>
    </xf>
    <xf numFmtId="165" fontId="11" fillId="3" borderId="3" xfId="1" applyNumberFormat="1" applyFont="1" applyFill="1" applyBorder="1" applyAlignment="1">
      <alignment horizontal="right" vertical="top" wrapText="1"/>
    </xf>
    <xf numFmtId="165" fontId="8" fillId="6" borderId="0" xfId="1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66ED-E3FD-40EC-8618-DAEB1A4F2A01}">
  <dimension ref="A1:R35"/>
  <sheetViews>
    <sheetView showGridLines="0" tabSelected="1" view="pageBreakPreview" topLeftCell="H12" zoomScaleNormal="90" zoomScaleSheetLayoutView="100" workbookViewId="0">
      <selection activeCell="T24" sqref="T24"/>
    </sheetView>
  </sheetViews>
  <sheetFormatPr defaultRowHeight="15" x14ac:dyDescent="0.25"/>
  <cols>
    <col min="1" max="1" width="42" style="5" customWidth="1"/>
    <col min="2" max="2" width="31" hidden="1" customWidth="1"/>
    <col min="3" max="3" width="8.5703125" hidden="1" customWidth="1"/>
    <col min="4" max="5" width="17.28515625" hidden="1" customWidth="1"/>
    <col min="6" max="6" width="31.140625" hidden="1" customWidth="1"/>
    <col min="7" max="7" width="12.5703125" style="2" hidden="1" customWidth="1"/>
    <col min="8" max="8" width="24.140625" style="3" customWidth="1"/>
    <col min="9" max="9" width="21.28515625" style="3" customWidth="1"/>
    <col min="10" max="10" width="10.85546875" style="3" bestFit="1" customWidth="1"/>
    <col min="11" max="11" width="13.42578125" style="3" customWidth="1"/>
    <col min="12" max="12" width="12.28515625" style="4" bestFit="1" customWidth="1"/>
    <col min="13" max="13" width="12.28515625" style="4" customWidth="1"/>
    <col min="14" max="15" width="13.7109375" style="4" customWidth="1"/>
    <col min="16" max="16" width="12.140625" style="3" bestFit="1" customWidth="1"/>
    <col min="17" max="17" width="3.140625" customWidth="1"/>
    <col min="18" max="18" width="12.7109375" customWidth="1"/>
    <col min="19" max="16384" width="9.140625" style="37"/>
  </cols>
  <sheetData>
    <row r="1" spans="1:18" customFormat="1" ht="18.75" x14ac:dyDescent="0.3">
      <c r="A1" s="1" t="s">
        <v>21</v>
      </c>
      <c r="G1" s="2"/>
      <c r="H1" s="3"/>
      <c r="I1" s="3"/>
      <c r="J1" s="3"/>
      <c r="K1" s="3"/>
      <c r="L1" s="4"/>
      <c r="M1" s="4"/>
      <c r="N1" s="4"/>
      <c r="O1" s="4"/>
      <c r="P1" s="3"/>
    </row>
    <row r="2" spans="1:18" customFormat="1" x14ac:dyDescent="0.25">
      <c r="A2" s="5" t="s">
        <v>0</v>
      </c>
      <c r="G2" s="2"/>
      <c r="H2" s="3"/>
      <c r="I2" s="3"/>
      <c r="J2" s="3"/>
      <c r="K2" s="3"/>
      <c r="L2" s="4"/>
      <c r="M2" s="4"/>
      <c r="N2" s="4"/>
      <c r="O2" s="4"/>
      <c r="P2" s="3"/>
    </row>
    <row r="3" spans="1:18" customFormat="1" ht="16.5" thickBot="1" x14ac:dyDescent="0.3">
      <c r="A3" s="5"/>
      <c r="G3" s="2"/>
      <c r="H3" s="82" t="s">
        <v>32</v>
      </c>
      <c r="I3" s="82"/>
      <c r="J3" s="82">
        <f>SUBTOTAL(9,J5:J17)</f>
        <v>26190</v>
      </c>
      <c r="K3" s="82"/>
      <c r="L3" s="82">
        <f t="shared" ref="L3:P3" si="0">SUBTOTAL(9,L5:L17)</f>
        <v>46328.65</v>
      </c>
      <c r="M3" s="82"/>
      <c r="N3" s="82">
        <f t="shared" si="0"/>
        <v>46328.65</v>
      </c>
      <c r="O3" s="82"/>
      <c r="P3" s="82">
        <f t="shared" si="0"/>
        <v>829403.26</v>
      </c>
    </row>
    <row r="4" spans="1:18" s="6" customFormat="1" ht="60.75" thickBot="1" x14ac:dyDescent="0.3">
      <c r="A4" s="75" t="s">
        <v>31</v>
      </c>
      <c r="B4" s="76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 t="s">
        <v>6</v>
      </c>
      <c r="H4" s="78" t="s">
        <v>22</v>
      </c>
      <c r="I4" s="79"/>
      <c r="J4" s="79" t="s">
        <v>7</v>
      </c>
      <c r="K4" s="79"/>
      <c r="L4" s="80" t="s">
        <v>8</v>
      </c>
      <c r="M4" s="80"/>
      <c r="N4" s="80" t="s">
        <v>9</v>
      </c>
      <c r="O4" s="80"/>
      <c r="P4" s="81" t="s">
        <v>10</v>
      </c>
      <c r="Q4" s="36"/>
      <c r="R4" s="41" t="s">
        <v>30</v>
      </c>
    </row>
    <row r="5" spans="1:18" x14ac:dyDescent="0.25">
      <c r="A5" s="67">
        <v>43739</v>
      </c>
      <c r="B5" s="68"/>
      <c r="C5" s="69" t="s">
        <v>11</v>
      </c>
      <c r="D5" s="69"/>
      <c r="E5" s="69"/>
      <c r="F5" s="70"/>
      <c r="G5" s="71">
        <v>9984</v>
      </c>
      <c r="H5" s="72">
        <v>1199</v>
      </c>
      <c r="I5" s="72"/>
      <c r="J5" s="72">
        <v>0</v>
      </c>
      <c r="K5" s="72"/>
      <c r="L5" s="72">
        <v>107.91</v>
      </c>
      <c r="M5" s="72"/>
      <c r="N5" s="72">
        <v>107.91</v>
      </c>
      <c r="O5" s="72"/>
      <c r="P5" s="73">
        <f>SUM(H5:N5)</f>
        <v>1414.8200000000002</v>
      </c>
      <c r="Q5" s="37"/>
      <c r="R5" s="74" t="s">
        <v>12</v>
      </c>
    </row>
    <row r="6" spans="1:18" x14ac:dyDescent="0.25">
      <c r="A6" s="67">
        <v>43753</v>
      </c>
      <c r="B6" s="68"/>
      <c r="C6" s="69" t="s">
        <v>11</v>
      </c>
      <c r="D6" s="69"/>
      <c r="E6" s="69"/>
      <c r="F6" s="70"/>
      <c r="G6" s="71"/>
      <c r="H6" s="72">
        <v>11294</v>
      </c>
      <c r="I6" s="72"/>
      <c r="J6" s="72">
        <v>0</v>
      </c>
      <c r="K6" s="72"/>
      <c r="L6" s="72">
        <v>1016.46</v>
      </c>
      <c r="M6" s="72"/>
      <c r="N6" s="72">
        <v>1016.46</v>
      </c>
      <c r="O6" s="72"/>
      <c r="P6" s="73">
        <f t="shared" ref="P6:P17" si="1">SUM(H6:N6)</f>
        <v>13326.919999999998</v>
      </c>
      <c r="Q6" s="37"/>
      <c r="R6" s="74" t="s">
        <v>12</v>
      </c>
    </row>
    <row r="7" spans="1:18" x14ac:dyDescent="0.25">
      <c r="A7" s="67">
        <v>43757</v>
      </c>
      <c r="B7" s="68"/>
      <c r="C7" s="69" t="s">
        <v>11</v>
      </c>
      <c r="D7" s="69"/>
      <c r="E7" s="69"/>
      <c r="F7" s="70"/>
      <c r="G7" s="71">
        <v>4817</v>
      </c>
      <c r="H7" s="72">
        <v>1408.96</v>
      </c>
      <c r="I7" s="72"/>
      <c r="J7" s="72">
        <v>0</v>
      </c>
      <c r="K7" s="72"/>
      <c r="L7" s="72">
        <v>100.42</v>
      </c>
      <c r="M7" s="72"/>
      <c r="N7" s="72">
        <v>100.42</v>
      </c>
      <c r="O7" s="72"/>
      <c r="P7" s="73">
        <f t="shared" si="1"/>
        <v>1609.8000000000002</v>
      </c>
      <c r="Q7" s="37"/>
      <c r="R7" s="74" t="s">
        <v>12</v>
      </c>
    </row>
    <row r="8" spans="1:18" x14ac:dyDescent="0.25">
      <c r="A8" s="67">
        <v>43759</v>
      </c>
      <c r="B8" s="68"/>
      <c r="C8" s="69" t="s">
        <v>11</v>
      </c>
      <c r="D8" s="69"/>
      <c r="E8" s="69"/>
      <c r="F8" s="70"/>
      <c r="G8" s="71">
        <v>998222</v>
      </c>
      <c r="H8" s="72">
        <v>550000</v>
      </c>
      <c r="I8" s="72"/>
      <c r="J8" s="72">
        <v>0</v>
      </c>
      <c r="K8" s="72"/>
      <c r="L8" s="72">
        <v>45000</v>
      </c>
      <c r="M8" s="72"/>
      <c r="N8" s="72">
        <v>45000</v>
      </c>
      <c r="O8" s="72"/>
      <c r="P8" s="73">
        <f t="shared" si="1"/>
        <v>640000</v>
      </c>
      <c r="Q8" s="37"/>
      <c r="R8" s="74" t="s">
        <v>13</v>
      </c>
    </row>
    <row r="9" spans="1:18" x14ac:dyDescent="0.25">
      <c r="A9" s="67">
        <v>43762</v>
      </c>
      <c r="B9" s="68"/>
      <c r="C9" s="69" t="s">
        <v>11</v>
      </c>
      <c r="D9" s="68"/>
      <c r="E9" s="69"/>
      <c r="F9" s="70"/>
      <c r="G9" s="71"/>
      <c r="H9" s="72">
        <v>6</v>
      </c>
      <c r="I9" s="72"/>
      <c r="J9" s="72">
        <v>0</v>
      </c>
      <c r="K9" s="72"/>
      <c r="L9" s="72">
        <v>0.54</v>
      </c>
      <c r="M9" s="72"/>
      <c r="N9" s="72">
        <v>0.54</v>
      </c>
      <c r="O9" s="72"/>
      <c r="P9" s="73">
        <f t="shared" si="1"/>
        <v>7.08</v>
      </c>
      <c r="Q9" s="37"/>
      <c r="R9" s="74" t="s">
        <v>12</v>
      </c>
    </row>
    <row r="10" spans="1:18" x14ac:dyDescent="0.25">
      <c r="A10" s="67">
        <v>43768</v>
      </c>
      <c r="B10" s="68"/>
      <c r="C10" s="69" t="s">
        <v>11</v>
      </c>
      <c r="D10" s="69"/>
      <c r="E10" s="69"/>
      <c r="F10" s="70"/>
      <c r="G10" s="71"/>
      <c r="H10" s="72">
        <v>1098</v>
      </c>
      <c r="I10" s="72"/>
      <c r="J10" s="72">
        <v>0</v>
      </c>
      <c r="K10" s="72"/>
      <c r="L10" s="72">
        <v>98.82</v>
      </c>
      <c r="M10" s="72"/>
      <c r="N10" s="72">
        <v>98.82</v>
      </c>
      <c r="O10" s="72"/>
      <c r="P10" s="73">
        <f t="shared" si="1"/>
        <v>1295.6399999999999</v>
      </c>
      <c r="Q10" s="37"/>
      <c r="R10" s="74" t="s">
        <v>12</v>
      </c>
    </row>
    <row r="11" spans="1:18" x14ac:dyDescent="0.25">
      <c r="A11" s="67">
        <v>43769</v>
      </c>
      <c r="B11" s="68"/>
      <c r="C11" s="69" t="s">
        <v>11</v>
      </c>
      <c r="D11" s="69"/>
      <c r="E11" s="69"/>
      <c r="F11" s="70"/>
      <c r="G11" s="71"/>
      <c r="H11" s="72">
        <v>50</v>
      </c>
      <c r="I11" s="72"/>
      <c r="J11" s="72">
        <v>0</v>
      </c>
      <c r="K11" s="72"/>
      <c r="L11" s="72">
        <v>4.5</v>
      </c>
      <c r="M11" s="72"/>
      <c r="N11" s="72">
        <v>4.5</v>
      </c>
      <c r="O11" s="72"/>
      <c r="P11" s="73">
        <f t="shared" si="1"/>
        <v>59</v>
      </c>
      <c r="Q11" s="37"/>
      <c r="R11" s="74" t="s">
        <v>12</v>
      </c>
    </row>
    <row r="12" spans="1:18" x14ac:dyDescent="0.25">
      <c r="A12" s="65">
        <v>43739</v>
      </c>
      <c r="B12" s="7"/>
      <c r="C12" s="8" t="s">
        <v>11</v>
      </c>
      <c r="D12" s="8"/>
      <c r="E12" s="8"/>
      <c r="F12" s="9"/>
      <c r="G12" s="9"/>
      <c r="H12" s="10">
        <v>30000</v>
      </c>
      <c r="I12" s="10"/>
      <c r="J12" s="10">
        <v>5400</v>
      </c>
      <c r="K12" s="10"/>
      <c r="L12" s="10">
        <v>0</v>
      </c>
      <c r="M12" s="10"/>
      <c r="N12" s="10">
        <v>0</v>
      </c>
      <c r="O12" s="10"/>
      <c r="P12" s="11">
        <f t="shared" si="1"/>
        <v>35400</v>
      </c>
      <c r="Q12" s="37"/>
      <c r="R12" s="39" t="s">
        <v>12</v>
      </c>
    </row>
    <row r="13" spans="1:18" x14ac:dyDescent="0.25">
      <c r="A13" s="65">
        <v>43741</v>
      </c>
      <c r="B13" s="7"/>
      <c r="C13" s="8" t="s">
        <v>11</v>
      </c>
      <c r="D13" s="8"/>
      <c r="E13" s="8"/>
      <c r="F13" s="9"/>
      <c r="G13" s="2">
        <v>998311</v>
      </c>
      <c r="H13" s="10">
        <v>39000</v>
      </c>
      <c r="I13" s="10"/>
      <c r="J13" s="10">
        <v>7020</v>
      </c>
      <c r="K13" s="10"/>
      <c r="L13" s="10">
        <v>0</v>
      </c>
      <c r="M13" s="10"/>
      <c r="N13" s="10">
        <v>0</v>
      </c>
      <c r="O13" s="10"/>
      <c r="P13" s="11">
        <f t="shared" si="1"/>
        <v>46020</v>
      </c>
      <c r="Q13" s="37"/>
      <c r="R13" s="39" t="s">
        <v>12</v>
      </c>
    </row>
    <row r="14" spans="1:18" x14ac:dyDescent="0.25">
      <c r="A14" s="65">
        <v>43741</v>
      </c>
      <c r="B14" s="7"/>
      <c r="C14" s="8" t="s">
        <v>11</v>
      </c>
      <c r="D14" s="8"/>
      <c r="E14" s="8"/>
      <c r="F14" s="9"/>
      <c r="G14" s="2">
        <v>998232</v>
      </c>
      <c r="H14" s="10">
        <v>2500</v>
      </c>
      <c r="I14" s="10"/>
      <c r="J14" s="10">
        <v>450</v>
      </c>
      <c r="K14" s="10"/>
      <c r="L14" s="10">
        <v>0</v>
      </c>
      <c r="M14" s="10"/>
      <c r="N14" s="10">
        <v>0</v>
      </c>
      <c r="O14" s="10"/>
      <c r="P14" s="11">
        <f t="shared" si="1"/>
        <v>2950</v>
      </c>
      <c r="Q14" s="37"/>
      <c r="R14" s="39" t="s">
        <v>12</v>
      </c>
    </row>
    <row r="15" spans="1:18" x14ac:dyDescent="0.25">
      <c r="A15" s="65">
        <v>43742</v>
      </c>
      <c r="B15" s="7"/>
      <c r="C15" s="8" t="s">
        <v>11</v>
      </c>
      <c r="D15" s="8"/>
      <c r="E15" s="8"/>
      <c r="F15" s="9"/>
      <c r="G15" s="2">
        <v>998311</v>
      </c>
      <c r="H15" s="10">
        <v>39000</v>
      </c>
      <c r="I15" s="10"/>
      <c r="J15" s="10">
        <v>7020</v>
      </c>
      <c r="K15" s="10"/>
      <c r="L15" s="10">
        <v>0</v>
      </c>
      <c r="M15" s="10"/>
      <c r="N15" s="10">
        <v>0</v>
      </c>
      <c r="O15" s="10"/>
      <c r="P15" s="11">
        <f t="shared" si="1"/>
        <v>46020</v>
      </c>
      <c r="Q15" s="37"/>
      <c r="R15" s="39" t="s">
        <v>12</v>
      </c>
    </row>
    <row r="16" spans="1:18" x14ac:dyDescent="0.25">
      <c r="A16" s="65">
        <v>43754</v>
      </c>
      <c r="B16" s="7"/>
      <c r="C16" s="8" t="s">
        <v>11</v>
      </c>
      <c r="D16" s="8"/>
      <c r="E16" s="8"/>
      <c r="F16" s="9"/>
      <c r="G16" s="2">
        <v>998311</v>
      </c>
      <c r="H16" s="10">
        <v>13000</v>
      </c>
      <c r="I16" s="10"/>
      <c r="J16" s="10">
        <v>2340</v>
      </c>
      <c r="K16" s="10"/>
      <c r="L16" s="10">
        <v>0</v>
      </c>
      <c r="M16" s="10"/>
      <c r="N16" s="10">
        <v>0</v>
      </c>
      <c r="O16" s="10"/>
      <c r="P16" s="11">
        <f t="shared" si="1"/>
        <v>15340</v>
      </c>
      <c r="Q16" s="37"/>
      <c r="R16" s="39" t="s">
        <v>13</v>
      </c>
    </row>
    <row r="17" spans="1:18" x14ac:dyDescent="0.25">
      <c r="A17" s="65">
        <v>43761</v>
      </c>
      <c r="B17" s="7"/>
      <c r="C17" s="8" t="s">
        <v>11</v>
      </c>
      <c r="D17" s="8"/>
      <c r="E17" s="8"/>
      <c r="F17" s="9"/>
      <c r="H17" s="10">
        <v>22000</v>
      </c>
      <c r="I17" s="10"/>
      <c r="J17" s="10">
        <v>3960</v>
      </c>
      <c r="K17" s="10"/>
      <c r="L17" s="10">
        <v>0</v>
      </c>
      <c r="M17" s="10"/>
      <c r="N17" s="10">
        <v>0</v>
      </c>
      <c r="O17" s="10"/>
      <c r="P17" s="11">
        <f t="shared" si="1"/>
        <v>25960</v>
      </c>
      <c r="Q17" s="37"/>
      <c r="R17" s="39" t="s">
        <v>13</v>
      </c>
    </row>
    <row r="18" spans="1:18" x14ac:dyDescent="0.25">
      <c r="A18" s="65"/>
      <c r="B18" s="7"/>
      <c r="C18" s="8"/>
      <c r="D18" s="8"/>
      <c r="E18" s="8"/>
      <c r="H18" s="12"/>
      <c r="I18" s="12"/>
      <c r="J18" s="12"/>
      <c r="K18" s="12"/>
      <c r="L18" s="10"/>
      <c r="M18" s="10"/>
      <c r="N18" s="10"/>
      <c r="O18" s="10"/>
      <c r="P18" s="13"/>
      <c r="Q18" s="37"/>
      <c r="R18" s="39"/>
    </row>
    <row r="19" spans="1:18" x14ac:dyDescent="0.25">
      <c r="A19" s="65"/>
      <c r="B19" s="7"/>
      <c r="C19" s="8"/>
      <c r="D19" s="8"/>
      <c r="E19" s="8"/>
      <c r="F19" s="14"/>
      <c r="H19" s="12"/>
      <c r="I19" s="12"/>
      <c r="J19" s="12"/>
      <c r="K19" s="12"/>
      <c r="L19" s="10"/>
      <c r="M19" s="10"/>
      <c r="N19" s="10"/>
      <c r="O19" s="10"/>
      <c r="P19" s="13"/>
      <c r="Q19" s="37"/>
      <c r="R19" s="39"/>
    </row>
    <row r="20" spans="1:18" ht="15.75" thickBot="1" x14ac:dyDescent="0.3">
      <c r="A20" s="66"/>
      <c r="B20" s="15"/>
      <c r="C20" s="16"/>
      <c r="D20" s="16"/>
      <c r="E20" s="16"/>
      <c r="F20" s="17"/>
      <c r="G20" s="18"/>
      <c r="H20" s="19"/>
      <c r="I20" s="19"/>
      <c r="J20" s="19"/>
      <c r="K20" s="19"/>
      <c r="L20" s="20"/>
      <c r="M20" s="20"/>
      <c r="N20" s="20"/>
      <c r="O20" s="20"/>
      <c r="P20" s="21"/>
      <c r="Q20" s="37"/>
      <c r="R20" s="40"/>
    </row>
    <row r="21" spans="1:18" ht="15.75" thickBot="1" x14ac:dyDescent="0.3">
      <c r="Q21" s="37"/>
    </row>
    <row r="22" spans="1:18" ht="19.5" thickBot="1" x14ac:dyDescent="0.35">
      <c r="A22" s="45" t="s">
        <v>14</v>
      </c>
      <c r="G22" s="22" t="s">
        <v>14</v>
      </c>
      <c r="H22" s="46">
        <f>SUM(H5:H21)</f>
        <v>710555.96</v>
      </c>
      <c r="I22" s="46"/>
      <c r="J22" s="46">
        <f>SUM(J5:J21)</f>
        <v>26190</v>
      </c>
      <c r="K22" s="46"/>
      <c r="L22" s="46">
        <f>SUM(L5:L21)</f>
        <v>46328.65</v>
      </c>
      <c r="M22" s="46"/>
      <c r="N22" s="46">
        <f>SUM(N5:N21)</f>
        <v>46328.65</v>
      </c>
      <c r="O22" s="49"/>
      <c r="P22" s="47">
        <f>SUM(J22:N22)</f>
        <v>118847.29999999999</v>
      </c>
      <c r="Q22" s="38"/>
    </row>
    <row r="23" spans="1:18" ht="16.5" thickTop="1" thickBot="1" x14ac:dyDescent="0.3">
      <c r="F23" s="6"/>
      <c r="G23" s="23"/>
      <c r="H23" s="24"/>
      <c r="I23" s="24"/>
      <c r="J23" s="25"/>
      <c r="K23" s="25"/>
      <c r="L23" s="25"/>
      <c r="M23" s="25"/>
      <c r="N23" s="25"/>
      <c r="O23" s="25"/>
      <c r="P23" s="24"/>
    </row>
    <row r="24" spans="1:18" ht="36" customHeight="1" thickBot="1" x14ac:dyDescent="0.3">
      <c r="A24" s="55" t="s">
        <v>16</v>
      </c>
      <c r="B24" s="6"/>
      <c r="F24" s="26"/>
      <c r="G24" s="26"/>
      <c r="H24" s="42" t="s">
        <v>22</v>
      </c>
      <c r="I24" s="48" t="s">
        <v>23</v>
      </c>
      <c r="J24" s="42" t="s">
        <v>7</v>
      </c>
      <c r="K24" s="48" t="s">
        <v>24</v>
      </c>
      <c r="L24" s="43" t="s">
        <v>8</v>
      </c>
      <c r="M24" s="48" t="s">
        <v>25</v>
      </c>
      <c r="N24" s="43" t="s">
        <v>9</v>
      </c>
      <c r="O24" s="48" t="s">
        <v>26</v>
      </c>
      <c r="P24" s="44" t="s">
        <v>15</v>
      </c>
    </row>
    <row r="25" spans="1:18" x14ac:dyDescent="0.25">
      <c r="A25" s="28" t="s">
        <v>12</v>
      </c>
      <c r="H25" s="3">
        <f>SUMIFS(H$5:H$17,$R$5:$R$17,$A25)</f>
        <v>125555.95999999999</v>
      </c>
      <c r="I25" s="56">
        <f>+H25/H$27</f>
        <v>0.17670101591998469</v>
      </c>
      <c r="J25" s="3">
        <f>SUMIFS(J$5:J$17,$R$5:$R$17,$A25)</f>
        <v>19890</v>
      </c>
      <c r="K25" s="56">
        <f t="shared" ref="K25:M26" si="2">+J25/J$27</f>
        <v>0.75945017182130581</v>
      </c>
      <c r="L25" s="3">
        <f>SUMIFS(L$5:L$17,$R$5:$R$17,$A25)</f>
        <v>1328.65</v>
      </c>
      <c r="M25" s="56">
        <f t="shared" si="2"/>
        <v>2.8678798108729697E-2</v>
      </c>
      <c r="N25" s="3">
        <f>SUMIFS(N$5:N$17,$R$5:$R$17,$A25)</f>
        <v>1328.65</v>
      </c>
      <c r="O25" s="56">
        <f t="shared" ref="O25" si="3">+N25/N$27</f>
        <v>2.8678798108729697E-2</v>
      </c>
      <c r="P25" s="3">
        <f>SUM(J25:N25)</f>
        <v>22548.088128969935</v>
      </c>
    </row>
    <row r="26" spans="1:18" x14ac:dyDescent="0.25">
      <c r="A26" s="27" t="s">
        <v>13</v>
      </c>
      <c r="H26" s="3">
        <f>SUMIFS(H$5:H$17,$R$5:$R$17,$A26)</f>
        <v>585000</v>
      </c>
      <c r="I26" s="56">
        <f>+H26/H$27</f>
        <v>0.82329898408001534</v>
      </c>
      <c r="J26" s="3">
        <f>SUMIFS(J$5:J$17,$R$5:$R$17,$A26)</f>
        <v>6300</v>
      </c>
      <c r="K26" s="56">
        <f t="shared" si="2"/>
        <v>0.24054982817869416</v>
      </c>
      <c r="L26" s="3">
        <f>SUMIFS(L$5:L$17,$R$5:$R$17,$A26)</f>
        <v>45000</v>
      </c>
      <c r="M26" s="56">
        <f t="shared" si="2"/>
        <v>0.97132120189127025</v>
      </c>
      <c r="N26" s="3">
        <f>SUMIFS(N$5:N$17,$R$5:$R$17,$A26)</f>
        <v>45000</v>
      </c>
      <c r="O26" s="56">
        <f t="shared" ref="O26" si="4">+N26/N$27</f>
        <v>0.97132120189127025</v>
      </c>
      <c r="P26" s="3">
        <f>SUM(J26:N26)</f>
        <v>96301.211871030071</v>
      </c>
    </row>
    <row r="27" spans="1:18" s="54" customFormat="1" ht="19.5" thickBot="1" x14ac:dyDescent="0.35">
      <c r="A27" s="50" t="s">
        <v>10</v>
      </c>
      <c r="B27" s="51"/>
      <c r="C27" s="51"/>
      <c r="D27" s="51"/>
      <c r="E27" s="51"/>
      <c r="F27" s="51"/>
      <c r="G27" s="52"/>
      <c r="H27" s="53">
        <f>SUM(H25:H26)</f>
        <v>710555.96</v>
      </c>
      <c r="I27" s="57">
        <f>SUM(I25:I26)</f>
        <v>1</v>
      </c>
      <c r="J27" s="53">
        <f>SUM(J25:J26)</f>
        <v>26190</v>
      </c>
      <c r="K27" s="57">
        <f>SUM(K25:K26)</f>
        <v>1</v>
      </c>
      <c r="L27" s="53">
        <f t="shared" ref="L27:P27" si="5">SUM(L25:L26)</f>
        <v>46328.65</v>
      </c>
      <c r="M27" s="57">
        <f>SUM(M25:M26)</f>
        <v>1</v>
      </c>
      <c r="N27" s="53">
        <f t="shared" si="5"/>
        <v>46328.65</v>
      </c>
      <c r="O27" s="57">
        <f>SUM(O25:O26)</f>
        <v>1</v>
      </c>
      <c r="P27" s="53">
        <f t="shared" si="5"/>
        <v>118849.3</v>
      </c>
      <c r="Q27" s="51"/>
      <c r="R27" s="51"/>
    </row>
    <row r="28" spans="1:18" ht="30.75" thickTop="1" x14ac:dyDescent="0.25">
      <c r="A28" s="28" t="s">
        <v>17</v>
      </c>
      <c r="J28" s="3">
        <f>+J25*0.2</f>
        <v>3978</v>
      </c>
      <c r="L28" s="3">
        <f t="shared" ref="L28:P28" si="6">+L25*0.2</f>
        <v>265.73</v>
      </c>
      <c r="M28" s="3"/>
      <c r="N28" s="3">
        <f t="shared" si="6"/>
        <v>265.73</v>
      </c>
      <c r="O28" s="3"/>
      <c r="P28" s="3">
        <f t="shared" si="6"/>
        <v>4509.6176257939869</v>
      </c>
    </row>
    <row r="29" spans="1:18" x14ac:dyDescent="0.25">
      <c r="A29" s="27" t="s">
        <v>18</v>
      </c>
      <c r="J29" s="59">
        <f>+J25+J28</f>
        <v>23868</v>
      </c>
      <c r="K29" s="59"/>
      <c r="L29" s="59">
        <f t="shared" ref="L29:P29" si="7">+L25+L28</f>
        <v>1594.38</v>
      </c>
      <c r="M29" s="59"/>
      <c r="N29" s="59">
        <f t="shared" si="7"/>
        <v>1594.38</v>
      </c>
      <c r="O29" s="59"/>
      <c r="P29" s="59">
        <f t="shared" si="7"/>
        <v>27057.705754763923</v>
      </c>
    </row>
    <row r="30" spans="1:18" x14ac:dyDescent="0.25">
      <c r="A30" s="58"/>
      <c r="J30" s="12"/>
      <c r="K30" s="12"/>
      <c r="L30" s="12"/>
      <c r="M30" s="12"/>
      <c r="N30" s="12"/>
      <c r="O30" s="12"/>
      <c r="P30" s="12"/>
    </row>
    <row r="31" spans="1:18" ht="30" x14ac:dyDescent="0.25">
      <c r="A31" s="27" t="s">
        <v>27</v>
      </c>
      <c r="J31" s="59">
        <f>+J27*K31</f>
        <v>21824.127</v>
      </c>
      <c r="K31" s="64">
        <v>0.83330000000000004</v>
      </c>
      <c r="L31" s="59">
        <f>+L27*M31</f>
        <v>38605.664045000005</v>
      </c>
      <c r="M31" s="64">
        <v>0.83330000000000004</v>
      </c>
      <c r="N31" s="59">
        <f>+N27*O31</f>
        <v>38605.664045000005</v>
      </c>
      <c r="O31" s="64">
        <v>0.83330000000000004</v>
      </c>
      <c r="P31" s="59"/>
    </row>
    <row r="32" spans="1:18" ht="45.75" thickBot="1" x14ac:dyDescent="0.3">
      <c r="A32" s="62" t="s">
        <v>28</v>
      </c>
      <c r="J32" s="60">
        <f>+J31-J25</f>
        <v>1934.1270000000004</v>
      </c>
      <c r="K32" s="61">
        <f>0.8333-K25</f>
        <v>7.3849828178694232E-2</v>
      </c>
      <c r="L32" s="60">
        <f>+L31-L25</f>
        <v>37277.014045000004</v>
      </c>
      <c r="M32" s="61">
        <f>0.8333-M25</f>
        <v>0.8046212018912704</v>
      </c>
      <c r="N32" s="60">
        <f>+N31-N25</f>
        <v>37277.014045000004</v>
      </c>
      <c r="O32" s="61">
        <f>0.8333-O25</f>
        <v>0.8046212018912704</v>
      </c>
      <c r="P32" s="12"/>
    </row>
    <row r="33" spans="1:16" ht="38.25" thickBot="1" x14ac:dyDescent="0.35">
      <c r="A33" s="63" t="s">
        <v>19</v>
      </c>
      <c r="J33" s="29">
        <f>+MIN(J29,J27)</f>
        <v>23868</v>
      </c>
      <c r="K33" s="30"/>
      <c r="L33" s="30">
        <f t="shared" ref="L33:P33" si="8">+MIN(L29,L27)</f>
        <v>1594.38</v>
      </c>
      <c r="M33" s="30"/>
      <c r="N33" s="30">
        <f t="shared" si="8"/>
        <v>1594.38</v>
      </c>
      <c r="O33" s="30"/>
      <c r="P33" s="31">
        <f t="shared" si="8"/>
        <v>27057.705754763923</v>
      </c>
    </row>
    <row r="34" spans="1:16" ht="30.75" thickBot="1" x14ac:dyDescent="0.3">
      <c r="A34" s="32" t="s">
        <v>20</v>
      </c>
      <c r="J34" s="33">
        <f>+J27-J33</f>
        <v>2322</v>
      </c>
      <c r="K34" s="34"/>
      <c r="L34" s="34">
        <f t="shared" ref="L34:P34" si="9">+L27-L33</f>
        <v>44734.270000000004</v>
      </c>
      <c r="M34" s="34"/>
      <c r="N34" s="34">
        <f t="shared" si="9"/>
        <v>44734.270000000004</v>
      </c>
      <c r="O34" s="34"/>
      <c r="P34" s="35">
        <f t="shared" si="9"/>
        <v>91791.594245236076</v>
      </c>
    </row>
    <row r="35" spans="1:16" x14ac:dyDescent="0.25">
      <c r="A35" s="5" t="s">
        <v>29</v>
      </c>
      <c r="J35" s="3">
        <f>+J32*1.2</f>
        <v>2320.9524000000006</v>
      </c>
      <c r="L35" s="3">
        <f>+L32*1.2</f>
        <v>44732.416854000003</v>
      </c>
      <c r="N35" s="3">
        <f>+N32*1.2</f>
        <v>44732.416854000003</v>
      </c>
    </row>
  </sheetData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Register as per Rule 36(4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Garg</dc:creator>
  <cp:lastModifiedBy>Himanshu Garg</cp:lastModifiedBy>
  <cp:lastPrinted>2019-11-16T09:07:58Z</cp:lastPrinted>
  <dcterms:created xsi:type="dcterms:W3CDTF">2019-11-16T08:10:03Z</dcterms:created>
  <dcterms:modified xsi:type="dcterms:W3CDTF">2019-11-16T09:08:23Z</dcterms:modified>
</cp:coreProperties>
</file>