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sum Sharma\Desktop\"/>
    </mc:Choice>
  </mc:AlternateContent>
  <xr:revisionPtr revIDLastSave="0" documentId="13_ncr:1_{81C55F55-4A10-49B9-9560-0E0D306779E4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tions" sheetId="2" r:id="rId1"/>
    <sheet name="GST COMPUTATION" sheetId="1" r:id="rId2"/>
  </sheets>
  <definedNames>
    <definedName name="_xlnm.Print_Area" localSheetId="1">'GST COMPUTATION'!$A$1:$K$48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9" i="1" l="1"/>
  <c r="H27" i="1" l="1"/>
  <c r="G27" i="1"/>
  <c r="F27" i="1"/>
  <c r="I27" i="1" s="1"/>
  <c r="J27" i="1" s="1"/>
  <c r="H28" i="1"/>
  <c r="G28" i="1"/>
  <c r="F28" i="1"/>
  <c r="H29" i="1"/>
  <c r="G29" i="1"/>
  <c r="F29" i="1"/>
  <c r="H15" i="1"/>
  <c r="G15" i="1"/>
  <c r="F15" i="1"/>
  <c r="H16" i="1"/>
  <c r="G16" i="1"/>
  <c r="F16" i="1"/>
  <c r="H10" i="1"/>
  <c r="G10" i="1"/>
  <c r="F10" i="1"/>
  <c r="H11" i="1"/>
  <c r="G11" i="1"/>
  <c r="F11" i="1"/>
  <c r="H12" i="1"/>
  <c r="G12" i="1"/>
  <c r="F12" i="1"/>
  <c r="H13" i="1"/>
  <c r="G13" i="1"/>
  <c r="F13" i="1"/>
  <c r="F31" i="1"/>
  <c r="G31" i="1"/>
  <c r="H31" i="1"/>
  <c r="H30" i="1"/>
  <c r="G30" i="1"/>
  <c r="F30" i="1"/>
  <c r="I28" i="1" l="1"/>
  <c r="J28" i="1" s="1"/>
  <c r="I29" i="1"/>
  <c r="J29" i="1" s="1"/>
  <c r="I31" i="1"/>
  <c r="J31" i="1" s="1"/>
  <c r="I15" i="1"/>
  <c r="J15" i="1" s="1"/>
  <c r="I16" i="1"/>
  <c r="J16" i="1" s="1"/>
  <c r="I10" i="1"/>
  <c r="J10" i="1" s="1"/>
  <c r="I12" i="1"/>
  <c r="J12" i="1" s="1"/>
  <c r="I11" i="1"/>
  <c r="J11" i="1" s="1"/>
  <c r="I13" i="1"/>
  <c r="J13" i="1" s="1"/>
  <c r="I30" i="1"/>
  <c r="J30" i="1" s="1"/>
  <c r="I38" i="1" l="1"/>
  <c r="H35" i="1"/>
  <c r="G35" i="1"/>
  <c r="F35" i="1"/>
  <c r="G34" i="1"/>
  <c r="F34" i="1"/>
  <c r="E36" i="1"/>
  <c r="H33" i="1"/>
  <c r="G33" i="1"/>
  <c r="F33" i="1"/>
  <c r="H32" i="1"/>
  <c r="G32" i="1"/>
  <c r="F32" i="1"/>
  <c r="H26" i="1"/>
  <c r="G26" i="1"/>
  <c r="F26" i="1"/>
  <c r="E22" i="1"/>
  <c r="H21" i="1"/>
  <c r="G21" i="1"/>
  <c r="F21" i="1"/>
  <c r="H20" i="1"/>
  <c r="G20" i="1"/>
  <c r="F20" i="1"/>
  <c r="E18" i="1"/>
  <c r="H17" i="1"/>
  <c r="G17" i="1"/>
  <c r="F17" i="1"/>
  <c r="H14" i="1"/>
  <c r="G14" i="1"/>
  <c r="F14" i="1"/>
  <c r="H9" i="1"/>
  <c r="G9" i="1"/>
  <c r="F9" i="1"/>
  <c r="H8" i="1"/>
  <c r="G8" i="1"/>
  <c r="F8" i="1"/>
  <c r="I8" i="1" l="1"/>
  <c r="J8" i="1" s="1"/>
  <c r="I17" i="1"/>
  <c r="J17" i="1" s="1"/>
  <c r="I32" i="1"/>
  <c r="J32" i="1" s="1"/>
  <c r="H18" i="1"/>
  <c r="C45" i="1" s="1"/>
  <c r="I35" i="1"/>
  <c r="J35" i="1" s="1"/>
  <c r="F18" i="1"/>
  <c r="C43" i="1" s="1"/>
  <c r="I14" i="1"/>
  <c r="J14" i="1" s="1"/>
  <c r="F22" i="1"/>
  <c r="E43" i="1" s="1"/>
  <c r="J43" i="1" s="1"/>
  <c r="G22" i="1"/>
  <c r="G37" i="1" s="1"/>
  <c r="H22" i="1"/>
  <c r="E45" i="1" s="1"/>
  <c r="J45" i="1" s="1"/>
  <c r="I21" i="1"/>
  <c r="J21" i="1" s="1"/>
  <c r="F36" i="1"/>
  <c r="I33" i="1"/>
  <c r="J33" i="1" s="1"/>
  <c r="G36" i="1"/>
  <c r="G18" i="1"/>
  <c r="I9" i="1"/>
  <c r="J9" i="1" s="1"/>
  <c r="H34" i="1"/>
  <c r="H36" i="1" s="1"/>
  <c r="I20" i="1"/>
  <c r="I26" i="1"/>
  <c r="C44" i="1" l="1"/>
  <c r="I18" i="1"/>
  <c r="E44" i="1"/>
  <c r="J44" i="1" s="1"/>
  <c r="F37" i="1"/>
  <c r="G39" i="1"/>
  <c r="H37" i="1"/>
  <c r="H39" i="1" s="1"/>
  <c r="I22" i="1"/>
  <c r="J20" i="1"/>
  <c r="J22" i="1" s="1"/>
  <c r="J26" i="1"/>
  <c r="J18" i="1"/>
  <c r="I34" i="1"/>
  <c r="J34" i="1" s="1"/>
  <c r="I37" i="1" l="1"/>
  <c r="I36" i="1"/>
  <c r="F43" i="1"/>
  <c r="J36" i="1"/>
  <c r="I39" i="1" l="1"/>
  <c r="F44" i="1"/>
  <c r="G44" i="1" l="1"/>
  <c r="F45" i="1"/>
  <c r="F46" i="1" s="1"/>
  <c r="G43" i="1" l="1"/>
  <c r="G46" i="1" s="1"/>
  <c r="H45" i="1"/>
  <c r="I44" i="1"/>
  <c r="G47" i="1" s="1"/>
  <c r="H43" i="1" l="1"/>
  <c r="H46" i="1" s="1"/>
  <c r="B46" i="1" s="1"/>
  <c r="I45" i="1"/>
  <c r="H47" i="1" s="1"/>
  <c r="I43" i="1" l="1"/>
  <c r="F47" i="1" s="1"/>
  <c r="B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Kusum Sharma</author>
  </authors>
  <commentList>
    <comment ref="F3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Deepak Sharma:</t>
        </r>
        <r>
          <rPr>
            <sz val="9"/>
            <color indexed="81"/>
            <rFont val="Tahoma"/>
            <family val="2"/>
          </rPr>
          <t xml:space="preserve">
Please prefix (-) sign of Previous Credit Amount</t>
        </r>
      </text>
    </comment>
    <comment ref="G3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Deepak Sharma:</t>
        </r>
        <r>
          <rPr>
            <sz val="9"/>
            <color indexed="81"/>
            <rFont val="Tahoma"/>
            <family val="2"/>
          </rPr>
          <t xml:space="preserve">
Please prefix (-) sign of Previous Credit Amount</t>
        </r>
      </text>
    </comment>
    <comment ref="H3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Deepak Sharma:</t>
        </r>
        <r>
          <rPr>
            <sz val="9"/>
            <color indexed="81"/>
            <rFont val="Tahoma"/>
            <family val="2"/>
          </rPr>
          <t xml:space="preserve">
Please prefix (-) sign of Previous Credit Amount</t>
        </r>
      </text>
    </comment>
  </commentList>
</comments>
</file>

<file path=xl/sharedStrings.xml><?xml version="1.0" encoding="utf-8"?>
<sst xmlns="http://schemas.openxmlformats.org/spreadsheetml/2006/main" count="92" uniqueCount="36">
  <si>
    <t>01-06-2019 TO 30-06-2019</t>
  </si>
  <si>
    <t>Outward Supplies</t>
  </si>
  <si>
    <t>Particulars</t>
  </si>
  <si>
    <t>Rate</t>
  </si>
  <si>
    <t>Type</t>
  </si>
  <si>
    <t>Taxable Amount</t>
  </si>
  <si>
    <t>IGST</t>
  </si>
  <si>
    <t>CGST</t>
  </si>
  <si>
    <t>SGST</t>
  </si>
  <si>
    <t>Total Tax</t>
  </si>
  <si>
    <t>Invoice Total</t>
  </si>
  <si>
    <t>Sales</t>
  </si>
  <si>
    <t>L</t>
  </si>
  <si>
    <t>C</t>
  </si>
  <si>
    <t>Output - RCM</t>
  </si>
  <si>
    <t>Inward Supplies</t>
  </si>
  <si>
    <t>Purchases</t>
  </si>
  <si>
    <t>Period's RCM Credit</t>
  </si>
  <si>
    <t>Add: Previous Period Credit</t>
  </si>
  <si>
    <t>Total Credit</t>
  </si>
  <si>
    <t>Calculations</t>
  </si>
  <si>
    <t>PAYABLE</t>
  </si>
  <si>
    <t>Paid through ITC</t>
  </si>
  <si>
    <t>To Pay by Cash Bal</t>
  </si>
  <si>
    <t>Tax Head</t>
  </si>
  <si>
    <t>TAX</t>
  </si>
  <si>
    <t>RCM</t>
  </si>
  <si>
    <t>GSTIN 07ADDPK6150A2ZC</t>
  </si>
  <si>
    <t>M/S DEEPAK COMPUTERS</t>
  </si>
  <si>
    <t>Transportation</t>
  </si>
  <si>
    <t>INSTRUCTIONS / GUIDELINES</t>
  </si>
  <si>
    <t>Highlighed Cells are editable</t>
  </si>
  <si>
    <t>Change Tax Rate as per your need</t>
  </si>
  <si>
    <t>Tax Type "L" refer for Local Sales &amp; "C" refer for Central Sales, You can change it by using dropdown.</t>
  </si>
  <si>
    <t>This Computation returns you automated set off adjustments, Liability and Balance of ITC as per New Set off rules</t>
  </si>
  <si>
    <t>You can hide any rows which irrelevant to you while printing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</si>
</sst>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DF2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Protection="1">
      <protection locked="0"/>
    </xf>
    <xf numFmtId="0" fontId="0" fillId="0" borderId="0" xfId="1" applyNumberFormat="1" applyFont="1" applyProtection="1">
      <protection locked="0"/>
    </xf>
    <xf numFmtId="0" fontId="4" fillId="0" borderId="3" xfId="1" quotePrefix="1" applyNumberFormat="1" applyFont="1" applyBorder="1" applyProtection="1">
      <protection hidden="1"/>
    </xf>
    <xf numFmtId="0" fontId="4" fillId="0" borderId="6" xfId="0" quotePrefix="1" applyFont="1" applyBorder="1" applyProtection="1">
      <protection hidden="1"/>
    </xf>
    <xf numFmtId="0" fontId="4" fillId="0" borderId="4" xfId="0" applyFont="1" applyBorder="1" applyAlignment="1" applyProtection="1">
      <alignment horizontal="right" vertical="center"/>
      <protection hidden="1"/>
    </xf>
    <xf numFmtId="0" fontId="4" fillId="0" borderId="7" xfId="0" applyFont="1" applyBorder="1" applyAlignment="1" applyProtection="1">
      <alignment horizontal="right" vertical="center"/>
      <protection hidden="1"/>
    </xf>
    <xf numFmtId="0" fontId="4" fillId="0" borderId="10" xfId="0" applyFont="1" applyBorder="1" applyAlignment="1" applyProtection="1">
      <alignment horizontal="right" vertical="center"/>
      <protection hidden="1"/>
    </xf>
    <xf numFmtId="0" fontId="4" fillId="0" borderId="2" xfId="0" applyFont="1" applyBorder="1" applyProtection="1">
      <protection hidden="1"/>
    </xf>
    <xf numFmtId="0" fontId="4" fillId="0" borderId="4" xfId="1" quotePrefix="1" applyNumberFormat="1" applyFont="1" applyBorder="1" applyProtection="1">
      <protection hidden="1"/>
    </xf>
    <xf numFmtId="0" fontId="4" fillId="0" borderId="5" xfId="1" quotePrefix="1" applyNumberFormat="1" applyFont="1" applyBorder="1" applyProtection="1">
      <protection hidden="1"/>
    </xf>
    <xf numFmtId="0" fontId="4" fillId="4" borderId="7" xfId="0" applyFont="1" applyFill="1" applyBorder="1" applyProtection="1">
      <protection hidden="1"/>
    </xf>
    <xf numFmtId="0" fontId="4" fillId="0" borderId="8" xfId="1" quotePrefix="1" applyNumberFormat="1" applyFont="1" applyBorder="1" applyProtection="1">
      <protection hidden="1"/>
    </xf>
    <xf numFmtId="0" fontId="4" fillId="4" borderId="9" xfId="0" applyFont="1" applyFill="1" applyBorder="1" applyProtection="1">
      <protection hidden="1"/>
    </xf>
    <xf numFmtId="0" fontId="4" fillId="0" borderId="1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14" xfId="0" applyBorder="1" applyAlignment="1" applyProtection="1">
      <alignment horizontal="right"/>
      <protection hidden="1"/>
    </xf>
    <xf numFmtId="0" fontId="0" fillId="0" borderId="17" xfId="0" applyBorder="1" applyAlignment="1" applyProtection="1">
      <alignment horizontal="right"/>
      <protection hidden="1"/>
    </xf>
    <xf numFmtId="0" fontId="0" fillId="0" borderId="15" xfId="0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right"/>
      <protection hidden="1"/>
    </xf>
    <xf numFmtId="0" fontId="0" fillId="0" borderId="23" xfId="0" applyBorder="1" applyAlignment="1" applyProtection="1">
      <alignment horizontal="right"/>
      <protection hidden="1"/>
    </xf>
    <xf numFmtId="0" fontId="0" fillId="0" borderId="24" xfId="0" applyBorder="1" applyAlignment="1" applyProtection="1">
      <alignment horizontal="right"/>
      <protection hidden="1"/>
    </xf>
    <xf numFmtId="0" fontId="7" fillId="0" borderId="14" xfId="1" applyNumberFormat="1" applyFont="1" applyBorder="1" applyAlignment="1" applyProtection="1">
      <alignment horizontal="right"/>
      <protection hidden="1"/>
    </xf>
    <xf numFmtId="0" fontId="7" fillId="0" borderId="26" xfId="1" applyNumberFormat="1" applyFont="1" applyBorder="1" applyAlignment="1" applyProtection="1">
      <alignment horizontal="right"/>
      <protection hidden="1"/>
    </xf>
    <xf numFmtId="0" fontId="7" fillId="0" borderId="17" xfId="1" applyNumberFormat="1" applyFont="1" applyBorder="1" applyAlignment="1" applyProtection="1">
      <alignment horizontal="right"/>
      <protection hidden="1"/>
    </xf>
    <xf numFmtId="0" fontId="0" fillId="0" borderId="3" xfId="1" applyNumberFormat="1" applyFont="1" applyBorder="1" applyProtection="1">
      <protection hidden="1"/>
    </xf>
    <xf numFmtId="0" fontId="0" fillId="0" borderId="4" xfId="1" applyNumberFormat="1" applyFont="1" applyBorder="1" applyProtection="1">
      <protection hidden="1"/>
    </xf>
    <xf numFmtId="0" fontId="0" fillId="0" borderId="6" xfId="1" applyNumberFormat="1" applyFont="1" applyBorder="1" applyProtection="1">
      <protection hidden="1"/>
    </xf>
    <xf numFmtId="1" fontId="0" fillId="0" borderId="6" xfId="1" applyNumberFormat="1" applyFont="1" applyBorder="1" applyProtection="1">
      <protection hidden="1"/>
    </xf>
    <xf numFmtId="0" fontId="0" fillId="0" borderId="7" xfId="1" applyNumberFormat="1" applyFont="1" applyBorder="1" applyProtection="1">
      <protection hidden="1"/>
    </xf>
    <xf numFmtId="1" fontId="0" fillId="0" borderId="9" xfId="1" applyNumberFormat="1" applyFont="1" applyBorder="1" applyProtection="1">
      <protection hidden="1"/>
    </xf>
    <xf numFmtId="0" fontId="0" fillId="0" borderId="10" xfId="1" applyNumberFormat="1" applyFont="1" applyBorder="1" applyProtection="1">
      <protection hidden="1"/>
    </xf>
    <xf numFmtId="0" fontId="0" fillId="0" borderId="9" xfId="1" applyNumberFormat="1" applyFont="1" applyBorder="1" applyProtection="1">
      <protection hidden="1"/>
    </xf>
    <xf numFmtId="0" fontId="1" fillId="0" borderId="0" xfId="1" applyNumberFormat="1" applyProtection="1">
      <protection hidden="1"/>
    </xf>
    <xf numFmtId="0" fontId="9" fillId="0" borderId="12" xfId="1" applyNumberFormat="1" applyFont="1" applyBorder="1" applyProtection="1">
      <protection hidden="1"/>
    </xf>
    <xf numFmtId="0" fontId="0" fillId="0" borderId="26" xfId="1" applyNumberFormat="1" applyFont="1" applyBorder="1" applyProtection="1">
      <protection hidden="1"/>
    </xf>
    <xf numFmtId="0" fontId="7" fillId="0" borderId="23" xfId="0" applyFont="1" applyBorder="1" applyAlignment="1" applyProtection="1">
      <alignment horizontal="right"/>
      <protection hidden="1"/>
    </xf>
    <xf numFmtId="0" fontId="7" fillId="0" borderId="27" xfId="0" applyFont="1" applyBorder="1" applyAlignment="1" applyProtection="1">
      <alignment horizontal="right"/>
      <protection hidden="1"/>
    </xf>
    <xf numFmtId="0" fontId="7" fillId="0" borderId="24" xfId="0" applyFont="1" applyBorder="1" applyAlignment="1" applyProtection="1">
      <alignment horizontal="right"/>
      <protection hidden="1"/>
    </xf>
    <xf numFmtId="0" fontId="2" fillId="0" borderId="0" xfId="0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1" applyNumberFormat="1" applyProtection="1">
      <protection locked="0"/>
    </xf>
    <xf numFmtId="0" fontId="1" fillId="0" borderId="0" xfId="1" applyNumberFormat="1" applyFont="1" applyProtection="1">
      <protection locked="0"/>
    </xf>
    <xf numFmtId="0" fontId="2" fillId="0" borderId="0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0" xfId="1" applyNumberFormat="1" applyFont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0" fillId="0" borderId="0" xfId="1" applyNumberFormat="1" applyFo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/>
    </xf>
    <xf numFmtId="0" fontId="2" fillId="0" borderId="11" xfId="1" applyNumberFormat="1" applyFont="1" applyBorder="1" applyProtection="1"/>
    <xf numFmtId="0" fontId="2" fillId="0" borderId="12" xfId="1" applyNumberFormat="1" applyFont="1" applyBorder="1" applyProtection="1"/>
    <xf numFmtId="0" fontId="7" fillId="0" borderId="0" xfId="0" applyFont="1" applyProtection="1"/>
    <xf numFmtId="0" fontId="8" fillId="0" borderId="0" xfId="0" applyFont="1" applyProtection="1"/>
    <xf numFmtId="0" fontId="8" fillId="0" borderId="12" xfId="1" applyNumberFormat="1" applyFont="1" applyBorder="1" applyProtection="1"/>
    <xf numFmtId="0" fontId="7" fillId="2" borderId="13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1" fillId="0" borderId="0" xfId="1" applyNumberFormat="1" applyProtection="1">
      <protection locked="0" hidden="1"/>
    </xf>
    <xf numFmtId="0" fontId="0" fillId="5" borderId="2" xfId="0" applyFill="1" applyBorder="1" applyProtection="1">
      <protection locked="0"/>
    </xf>
    <xf numFmtId="9" fontId="0" fillId="5" borderId="3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3" xfId="1" applyNumberFormat="1" applyFont="1" applyFill="1" applyBorder="1" applyProtection="1">
      <protection locked="0"/>
    </xf>
    <xf numFmtId="0" fontId="0" fillId="5" borderId="5" xfId="0" applyFill="1" applyBorder="1" applyProtection="1">
      <protection locked="0"/>
    </xf>
    <xf numFmtId="9" fontId="0" fillId="5" borderId="6" xfId="0" applyNumberFormat="1" applyFill="1" applyBorder="1" applyAlignment="1" applyProtection="1">
      <alignment horizontal="center"/>
      <protection locked="0"/>
    </xf>
    <xf numFmtId="1" fontId="0" fillId="5" borderId="6" xfId="1" applyNumberFormat="1" applyFont="1" applyFill="1" applyBorder="1" applyProtection="1">
      <protection locked="0"/>
    </xf>
    <xf numFmtId="0" fontId="0" fillId="5" borderId="6" xfId="1" applyNumberFormat="1" applyFont="1" applyFill="1" applyBorder="1" applyProtection="1">
      <protection locked="0"/>
    </xf>
    <xf numFmtId="0" fontId="0" fillId="5" borderId="8" xfId="0" applyFill="1" applyBorder="1" applyProtection="1">
      <protection locked="0"/>
    </xf>
    <xf numFmtId="9" fontId="0" fillId="5" borderId="9" xfId="0" applyNumberFormat="1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1" applyNumberFormat="1" applyFont="1" applyFill="1" applyBorder="1" applyProtection="1">
      <protection locked="0"/>
    </xf>
    <xf numFmtId="0" fontId="2" fillId="5" borderId="0" xfId="1" applyNumberFormat="1" applyFont="1" applyFill="1" applyProtection="1">
      <protection locked="0"/>
    </xf>
    <xf numFmtId="0" fontId="1" fillId="5" borderId="0" xfId="1" applyNumberFormat="1" applyFont="1" applyFill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10" fillId="5" borderId="0" xfId="0" applyFont="1" applyFill="1"/>
    <xf numFmtId="0" fontId="0" fillId="5" borderId="29" xfId="0" applyFill="1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7" fillId="0" borderId="0" xfId="0" applyFont="1" applyAlignment="1">
      <alignment horizontal="center" vertical="center"/>
    </xf>
    <xf numFmtId="0" fontId="7" fillId="2" borderId="13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6" xfId="0" applyFont="1" applyFill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  <protection hidden="1"/>
    </xf>
    <xf numFmtId="0" fontId="7" fillId="0" borderId="26" xfId="0" applyFont="1" applyBorder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/>
      <protection hidden="1"/>
    </xf>
    <xf numFmtId="0" fontId="7" fillId="0" borderId="27" xfId="0" applyFont="1" applyBorder="1" applyAlignment="1" applyProtection="1">
      <alignment horizontal="center"/>
      <protection hidden="1"/>
    </xf>
    <xf numFmtId="0" fontId="7" fillId="0" borderId="24" xfId="0" applyFont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0" fillId="0" borderId="19" xfId="0" applyNumberFormat="1" applyBorder="1" applyAlignment="1" applyProtection="1">
      <alignment horizontal="center"/>
      <protection hidden="1"/>
    </xf>
    <xf numFmtId="0" fontId="0" fillId="0" borderId="3" xfId="0" applyNumberFormat="1" applyBorder="1" applyAlignment="1" applyProtection="1">
      <alignment horizontal="center"/>
      <protection hidden="1"/>
    </xf>
    <xf numFmtId="0" fontId="0" fillId="0" borderId="20" xfId="0" applyNumberFormat="1" applyBorder="1" applyAlignment="1" applyProtection="1">
      <alignment horizontal="center"/>
      <protection hidden="1"/>
    </xf>
    <xf numFmtId="0" fontId="0" fillId="0" borderId="6" xfId="0" applyNumberFormat="1" applyBorder="1" applyAlignment="1" applyProtection="1">
      <alignment horizontal="center"/>
      <protection hidden="1"/>
    </xf>
    <xf numFmtId="0" fontId="0" fillId="0" borderId="28" xfId="0" applyNumberFormat="1" applyBorder="1" applyAlignment="1" applyProtection="1">
      <alignment horizontal="center"/>
      <protection hidden="1"/>
    </xf>
    <xf numFmtId="0" fontId="0" fillId="0" borderId="9" xfId="0" applyNumberFormat="1" applyBorder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2"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DF2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9"/>
  <sheetViews>
    <sheetView showGridLines="0" workbookViewId="0">
      <selection activeCell="C11" sqref="C11"/>
    </sheetView>
  </sheetViews>
  <sheetFormatPr defaultRowHeight="15" x14ac:dyDescent="0.25"/>
  <cols>
    <col min="1" max="1" width="5.140625" customWidth="1"/>
    <col min="2" max="2" width="6.140625" style="82" customWidth="1"/>
    <col min="3" max="3" width="61.7109375" bestFit="1" customWidth="1"/>
  </cols>
  <sheetData>
    <row r="2" spans="2:3" ht="24.75" customHeight="1" x14ac:dyDescent="0.25">
      <c r="B2" s="87" t="s">
        <v>30</v>
      </c>
      <c r="C2" s="87"/>
    </row>
    <row r="3" spans="2:3" x14ac:dyDescent="0.25">
      <c r="B3" s="87"/>
      <c r="C3" s="87"/>
    </row>
    <row r="4" spans="2:3" ht="6.75" customHeight="1" x14ac:dyDescent="0.25"/>
    <row r="5" spans="2:3" x14ac:dyDescent="0.25">
      <c r="B5" s="82">
        <v>1</v>
      </c>
      <c r="C5" t="s">
        <v>34</v>
      </c>
    </row>
    <row r="6" spans="2:3" x14ac:dyDescent="0.25">
      <c r="B6" s="82">
        <v>2</v>
      </c>
      <c r="C6" s="84" t="s">
        <v>31</v>
      </c>
    </row>
    <row r="7" spans="2:3" x14ac:dyDescent="0.25">
      <c r="B7" s="82">
        <v>3</v>
      </c>
      <c r="C7" s="83" t="s">
        <v>32</v>
      </c>
    </row>
    <row r="8" spans="2:3" x14ac:dyDescent="0.25">
      <c r="B8" s="82">
        <v>4</v>
      </c>
      <c r="C8" s="83" t="s">
        <v>33</v>
      </c>
    </row>
    <row r="9" spans="2:3" x14ac:dyDescent="0.25">
      <c r="B9" s="82">
        <v>5</v>
      </c>
      <c r="C9" s="83" t="s">
        <v>35</v>
      </c>
    </row>
  </sheetData>
  <sheetProtection sheet="1" objects="1" scenarios="1" formatCells="0" formatColumns="0" formatRows="0"/>
  <mergeCells count="1">
    <mergeCell ref="B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7"/>
  <sheetViews>
    <sheetView showGridLines="0" tabSelected="1" topLeftCell="A29" zoomScaleNormal="100" workbookViewId="0">
      <selection activeCell="F38" sqref="F38"/>
    </sheetView>
  </sheetViews>
  <sheetFormatPr defaultColWidth="0" defaultRowHeight="15" x14ac:dyDescent="0.25"/>
  <cols>
    <col min="1" max="1" width="4.5703125" style="1" customWidth="1"/>
    <col min="2" max="2" width="17.5703125" style="1" customWidth="1"/>
    <col min="3" max="3" width="5.7109375" style="1" customWidth="1"/>
    <col min="4" max="4" width="5.85546875" style="1" customWidth="1"/>
    <col min="5" max="5" width="8.140625" style="1" bestFit="1" customWidth="1"/>
    <col min="6" max="6" width="7.85546875" style="1" bestFit="1" customWidth="1"/>
    <col min="7" max="8" width="7.42578125" style="1" bestFit="1" customWidth="1"/>
    <col min="9" max="9" width="8.85546875" style="1" bestFit="1" customWidth="1"/>
    <col min="10" max="12" width="9.140625" style="1" customWidth="1"/>
    <col min="13" max="16384" width="9.140625" style="1" hidden="1"/>
  </cols>
  <sheetData>
    <row r="1" spans="2:10" ht="10.5" customHeight="1" x14ac:dyDescent="0.25"/>
    <row r="2" spans="2:10" ht="18.75" x14ac:dyDescent="0.3">
      <c r="B2" s="94" t="s">
        <v>28</v>
      </c>
      <c r="C2" s="94"/>
      <c r="D2" s="94"/>
      <c r="E2" s="94"/>
      <c r="F2" s="94"/>
      <c r="G2" s="94"/>
      <c r="H2" s="94"/>
      <c r="I2" s="94"/>
      <c r="J2" s="94"/>
    </row>
    <row r="3" spans="2:10" x14ac:dyDescent="0.25">
      <c r="B3" s="95" t="s">
        <v>0</v>
      </c>
      <c r="C3" s="95"/>
      <c r="D3" s="95"/>
      <c r="E3" s="95"/>
      <c r="F3" s="95"/>
      <c r="G3" s="95"/>
      <c r="H3" s="95"/>
      <c r="I3" s="95"/>
      <c r="J3" s="95"/>
    </row>
    <row r="4" spans="2:10" x14ac:dyDescent="0.25">
      <c r="B4" s="96" t="s">
        <v>27</v>
      </c>
      <c r="C4" s="96"/>
      <c r="D4" s="96"/>
      <c r="E4" s="96"/>
      <c r="F4" s="96"/>
      <c r="G4" s="96"/>
      <c r="H4" s="96"/>
      <c r="I4" s="96"/>
      <c r="J4" s="96"/>
    </row>
    <row r="5" spans="2:10" ht="6" customHeight="1" x14ac:dyDescent="0.25">
      <c r="E5" s="2"/>
      <c r="F5" s="2"/>
      <c r="G5" s="2"/>
      <c r="H5" s="2"/>
      <c r="I5" s="2"/>
      <c r="J5" s="2"/>
    </row>
    <row r="6" spans="2:10" x14ac:dyDescent="0.25">
      <c r="B6" s="47" t="s">
        <v>1</v>
      </c>
      <c r="C6" s="48"/>
      <c r="D6" s="48"/>
      <c r="E6" s="49"/>
      <c r="F6" s="49"/>
      <c r="G6" s="49"/>
      <c r="H6" s="49"/>
      <c r="I6" s="49"/>
      <c r="J6" s="49"/>
    </row>
    <row r="7" spans="2:10" s="39" customFormat="1" ht="30" x14ac:dyDescent="0.25">
      <c r="B7" s="50" t="s">
        <v>2</v>
      </c>
      <c r="C7" s="50" t="s">
        <v>3</v>
      </c>
      <c r="D7" s="50" t="s">
        <v>4</v>
      </c>
      <c r="E7" s="51" t="s">
        <v>5</v>
      </c>
      <c r="F7" s="52" t="s">
        <v>6</v>
      </c>
      <c r="G7" s="52" t="s">
        <v>7</v>
      </c>
      <c r="H7" s="52" t="s">
        <v>8</v>
      </c>
      <c r="I7" s="52" t="s">
        <v>9</v>
      </c>
      <c r="J7" s="51" t="s">
        <v>10</v>
      </c>
    </row>
    <row r="8" spans="2:10" x14ac:dyDescent="0.25">
      <c r="B8" s="68" t="s">
        <v>11</v>
      </c>
      <c r="C8" s="69">
        <v>0</v>
      </c>
      <c r="D8" s="70" t="s">
        <v>12</v>
      </c>
      <c r="E8" s="71">
        <v>42000</v>
      </c>
      <c r="F8" s="25">
        <f t="shared" ref="F8:F17" si="0">IF($D8="C",$E8*$C8,0)</f>
        <v>0</v>
      </c>
      <c r="G8" s="25">
        <f>IF($D8="L",($E8*$C8)/2,0)</f>
        <v>0</v>
      </c>
      <c r="H8" s="25">
        <f>IF($D8="L",($E8*$C8)/2,0)</f>
        <v>0</v>
      </c>
      <c r="I8" s="25">
        <f t="shared" ref="I8:I17" si="1">SUM(F8:H8)</f>
        <v>0</v>
      </c>
      <c r="J8" s="26">
        <f t="shared" ref="J8:J17" si="2">ROUND(I8+E8,0)</f>
        <v>42000</v>
      </c>
    </row>
    <row r="9" spans="2:10" x14ac:dyDescent="0.25">
      <c r="B9" s="72" t="s">
        <v>11</v>
      </c>
      <c r="C9" s="73">
        <v>0.05</v>
      </c>
      <c r="D9" s="70" t="s">
        <v>12</v>
      </c>
      <c r="E9" s="74">
        <v>129657.2</v>
      </c>
      <c r="F9" s="28">
        <f t="shared" si="0"/>
        <v>0</v>
      </c>
      <c r="G9" s="28">
        <f t="shared" ref="G9:H16" si="3">IF($D9="L",($E9*$C9)/2,0)</f>
        <v>3241.4300000000003</v>
      </c>
      <c r="H9" s="28">
        <f t="shared" si="3"/>
        <v>3241.4300000000003</v>
      </c>
      <c r="I9" s="28">
        <f t="shared" si="1"/>
        <v>6482.8600000000006</v>
      </c>
      <c r="J9" s="29">
        <f t="shared" si="2"/>
        <v>136140</v>
      </c>
    </row>
    <row r="10" spans="2:10" x14ac:dyDescent="0.25">
      <c r="B10" s="72" t="s">
        <v>11</v>
      </c>
      <c r="C10" s="73">
        <v>0.12</v>
      </c>
      <c r="D10" s="70" t="s">
        <v>12</v>
      </c>
      <c r="E10" s="74">
        <v>129657.2</v>
      </c>
      <c r="F10" s="28">
        <f t="shared" si="0"/>
        <v>0</v>
      </c>
      <c r="G10" s="28">
        <f t="shared" si="3"/>
        <v>7779.4319999999998</v>
      </c>
      <c r="H10" s="28">
        <f t="shared" si="3"/>
        <v>7779.4319999999998</v>
      </c>
      <c r="I10" s="28">
        <f t="shared" si="1"/>
        <v>15558.864</v>
      </c>
      <c r="J10" s="29">
        <f t="shared" si="2"/>
        <v>145216</v>
      </c>
    </row>
    <row r="11" spans="2:10" x14ac:dyDescent="0.25">
      <c r="B11" s="72" t="s">
        <v>11</v>
      </c>
      <c r="C11" s="73">
        <v>0.18</v>
      </c>
      <c r="D11" s="70" t="s">
        <v>12</v>
      </c>
      <c r="E11" s="74">
        <v>129657.2</v>
      </c>
      <c r="F11" s="28">
        <f t="shared" si="0"/>
        <v>0</v>
      </c>
      <c r="G11" s="28">
        <f t="shared" si="3"/>
        <v>11669.147999999999</v>
      </c>
      <c r="H11" s="28">
        <f t="shared" si="3"/>
        <v>11669.147999999999</v>
      </c>
      <c r="I11" s="28">
        <f t="shared" si="1"/>
        <v>23338.295999999998</v>
      </c>
      <c r="J11" s="29">
        <f t="shared" si="2"/>
        <v>152995</v>
      </c>
    </row>
    <row r="12" spans="2:10" x14ac:dyDescent="0.25">
      <c r="B12" s="72" t="s">
        <v>11</v>
      </c>
      <c r="C12" s="73">
        <v>0.28000000000000003</v>
      </c>
      <c r="D12" s="70" t="s">
        <v>12</v>
      </c>
      <c r="E12" s="74">
        <v>129657.2</v>
      </c>
      <c r="F12" s="28">
        <f t="shared" si="0"/>
        <v>0</v>
      </c>
      <c r="G12" s="28">
        <f t="shared" si="3"/>
        <v>18152.008000000002</v>
      </c>
      <c r="H12" s="28">
        <f t="shared" si="3"/>
        <v>18152.008000000002</v>
      </c>
      <c r="I12" s="28">
        <f t="shared" si="1"/>
        <v>36304.016000000003</v>
      </c>
      <c r="J12" s="29">
        <f t="shared" si="2"/>
        <v>165961</v>
      </c>
    </row>
    <row r="13" spans="2:10" x14ac:dyDescent="0.25">
      <c r="B13" s="72" t="s">
        <v>11</v>
      </c>
      <c r="C13" s="73">
        <v>0</v>
      </c>
      <c r="D13" s="70" t="s">
        <v>13</v>
      </c>
      <c r="E13" s="74">
        <v>129657.2</v>
      </c>
      <c r="F13" s="28">
        <f t="shared" si="0"/>
        <v>0</v>
      </c>
      <c r="G13" s="28">
        <f t="shared" si="3"/>
        <v>0</v>
      </c>
      <c r="H13" s="28">
        <f t="shared" si="3"/>
        <v>0</v>
      </c>
      <c r="I13" s="28">
        <f t="shared" si="1"/>
        <v>0</v>
      </c>
      <c r="J13" s="29">
        <f t="shared" si="2"/>
        <v>129657</v>
      </c>
    </row>
    <row r="14" spans="2:10" x14ac:dyDescent="0.25">
      <c r="B14" s="72" t="s">
        <v>11</v>
      </c>
      <c r="C14" s="73">
        <v>0.05</v>
      </c>
      <c r="D14" s="70" t="s">
        <v>13</v>
      </c>
      <c r="E14" s="74">
        <v>129657.2</v>
      </c>
      <c r="F14" s="28">
        <f t="shared" si="0"/>
        <v>6482.8600000000006</v>
      </c>
      <c r="G14" s="28">
        <f t="shared" si="3"/>
        <v>0</v>
      </c>
      <c r="H14" s="28">
        <f t="shared" si="3"/>
        <v>0</v>
      </c>
      <c r="I14" s="28">
        <f t="shared" si="1"/>
        <v>6482.8600000000006</v>
      </c>
      <c r="J14" s="29">
        <f t="shared" si="2"/>
        <v>136140</v>
      </c>
    </row>
    <row r="15" spans="2:10" x14ac:dyDescent="0.25">
      <c r="B15" s="72" t="s">
        <v>11</v>
      </c>
      <c r="C15" s="73">
        <v>0.12</v>
      </c>
      <c r="D15" s="70" t="s">
        <v>13</v>
      </c>
      <c r="E15" s="74">
        <v>129657.2</v>
      </c>
      <c r="F15" s="27">
        <f t="shared" si="0"/>
        <v>15558.864</v>
      </c>
      <c r="G15" s="28">
        <f t="shared" si="3"/>
        <v>0</v>
      </c>
      <c r="H15" s="28">
        <f t="shared" si="3"/>
        <v>0</v>
      </c>
      <c r="I15" s="28">
        <f t="shared" si="1"/>
        <v>15558.864</v>
      </c>
      <c r="J15" s="29">
        <f t="shared" si="2"/>
        <v>145216</v>
      </c>
    </row>
    <row r="16" spans="2:10" x14ac:dyDescent="0.25">
      <c r="B16" s="72" t="s">
        <v>11</v>
      </c>
      <c r="C16" s="73">
        <v>0.18</v>
      </c>
      <c r="D16" s="70" t="s">
        <v>13</v>
      </c>
      <c r="E16" s="74">
        <v>129657.2</v>
      </c>
      <c r="F16" s="27">
        <f t="shared" si="0"/>
        <v>23338.295999999998</v>
      </c>
      <c r="G16" s="28">
        <f t="shared" si="3"/>
        <v>0</v>
      </c>
      <c r="H16" s="28">
        <f t="shared" si="3"/>
        <v>0</v>
      </c>
      <c r="I16" s="28">
        <f t="shared" si="1"/>
        <v>23338.295999999998</v>
      </c>
      <c r="J16" s="29">
        <f t="shared" si="2"/>
        <v>152995</v>
      </c>
    </row>
    <row r="17" spans="2:10" x14ac:dyDescent="0.25">
      <c r="B17" s="76" t="s">
        <v>11</v>
      </c>
      <c r="C17" s="77">
        <v>0.28000000000000003</v>
      </c>
      <c r="D17" s="78" t="s">
        <v>13</v>
      </c>
      <c r="E17" s="74">
        <v>129657.2</v>
      </c>
      <c r="F17" s="30">
        <f t="shared" si="0"/>
        <v>36304.016000000003</v>
      </c>
      <c r="G17" s="30">
        <f>IF($D17="L",($E17*$C17)/2,0)</f>
        <v>0</v>
      </c>
      <c r="H17" s="30">
        <f>IF($D17="L",($E17*$C17)/2,0)</f>
        <v>0</v>
      </c>
      <c r="I17" s="30">
        <f t="shared" si="1"/>
        <v>36304.016000000003</v>
      </c>
      <c r="J17" s="31">
        <f t="shared" si="2"/>
        <v>165961</v>
      </c>
    </row>
    <row r="18" spans="2:10" x14ac:dyDescent="0.25">
      <c r="B18" s="39"/>
      <c r="C18" s="39"/>
      <c r="D18" s="39"/>
      <c r="E18" s="53">
        <f t="shared" ref="E18:J18" si="4">ROUND(SUM(E8:E17),0)</f>
        <v>1208915</v>
      </c>
      <c r="F18" s="53">
        <f t="shared" si="4"/>
        <v>81684</v>
      </c>
      <c r="G18" s="53">
        <f t="shared" si="4"/>
        <v>40842</v>
      </c>
      <c r="H18" s="53">
        <f t="shared" si="4"/>
        <v>40842</v>
      </c>
      <c r="I18" s="53">
        <f t="shared" si="4"/>
        <v>163368</v>
      </c>
      <c r="J18" s="53">
        <f t="shared" si="4"/>
        <v>1372281</v>
      </c>
    </row>
    <row r="19" spans="2:10" x14ac:dyDescent="0.25">
      <c r="B19" s="39" t="s">
        <v>14</v>
      </c>
      <c r="D19" s="86"/>
      <c r="E19" s="2"/>
      <c r="F19" s="2"/>
      <c r="G19" s="2"/>
      <c r="H19" s="2"/>
      <c r="I19" s="2"/>
      <c r="J19" s="2"/>
    </row>
    <row r="20" spans="2:10" x14ac:dyDescent="0.25">
      <c r="B20" s="68" t="s">
        <v>29</v>
      </c>
      <c r="C20" s="69">
        <v>0.05</v>
      </c>
      <c r="D20" s="85" t="s">
        <v>12</v>
      </c>
      <c r="E20" s="71">
        <v>50000</v>
      </c>
      <c r="F20" s="25">
        <f>IF($D20="C",$E20*$C20,0)</f>
        <v>0</v>
      </c>
      <c r="G20" s="25">
        <f>IF($D20="L",($E20*$C20)/2,0)</f>
        <v>1250</v>
      </c>
      <c r="H20" s="25">
        <f>IF($D20="L",($E20*$C20)/2,0)</f>
        <v>1250</v>
      </c>
      <c r="I20" s="25">
        <f>SUM(F20:H20)</f>
        <v>2500</v>
      </c>
      <c r="J20" s="26">
        <f>ROUND(I20+E20,0)</f>
        <v>52500</v>
      </c>
    </row>
    <row r="21" spans="2:10" x14ac:dyDescent="0.25">
      <c r="B21" s="76" t="s">
        <v>11</v>
      </c>
      <c r="C21" s="77">
        <v>0.18</v>
      </c>
      <c r="D21" s="78" t="s">
        <v>13</v>
      </c>
      <c r="E21" s="79">
        <v>5000</v>
      </c>
      <c r="F21" s="32">
        <f>IF($D21="C",$E21*$C21,0)</f>
        <v>900</v>
      </c>
      <c r="G21" s="32">
        <f t="shared" ref="G21:H21" si="5">IF($D21="L",($E21*$C21)/2,0)</f>
        <v>0</v>
      </c>
      <c r="H21" s="32">
        <f t="shared" si="5"/>
        <v>0</v>
      </c>
      <c r="I21" s="32">
        <f>SUM(F21:H21)</f>
        <v>900</v>
      </c>
      <c r="J21" s="31">
        <f>ROUND(I21+E21,0)</f>
        <v>5900</v>
      </c>
    </row>
    <row r="22" spans="2:10" x14ac:dyDescent="0.25">
      <c r="C22" s="40"/>
      <c r="D22" s="41"/>
      <c r="E22" s="53">
        <f>ROUND(SUM(E20:E21),0)</f>
        <v>55000</v>
      </c>
      <c r="F22" s="53">
        <f t="shared" ref="F22:J22" si="6">ROUND(SUM(F20:F21),0)</f>
        <v>900</v>
      </c>
      <c r="G22" s="53">
        <f t="shared" si="6"/>
        <v>1250</v>
      </c>
      <c r="H22" s="53">
        <f t="shared" si="6"/>
        <v>1250</v>
      </c>
      <c r="I22" s="53">
        <f t="shared" si="6"/>
        <v>3400</v>
      </c>
      <c r="J22" s="53">
        <f t="shared" si="6"/>
        <v>58400</v>
      </c>
    </row>
    <row r="23" spans="2:10" ht="6.75" customHeight="1" x14ac:dyDescent="0.25">
      <c r="C23" s="40"/>
      <c r="D23" s="41"/>
      <c r="E23" s="2"/>
      <c r="F23" s="2"/>
      <c r="G23" s="2"/>
      <c r="H23" s="2"/>
      <c r="I23" s="2"/>
      <c r="J23" s="2"/>
    </row>
    <row r="24" spans="2:10" x14ac:dyDescent="0.25">
      <c r="B24" s="47" t="s">
        <v>15</v>
      </c>
      <c r="C24" s="48"/>
      <c r="D24" s="48"/>
      <c r="E24" s="49"/>
      <c r="F24" s="49"/>
      <c r="G24" s="49"/>
      <c r="H24" s="49"/>
      <c r="I24" s="49"/>
      <c r="J24" s="49"/>
    </row>
    <row r="25" spans="2:10" s="39" customFormat="1" ht="30" x14ac:dyDescent="0.25">
      <c r="B25" s="50" t="s">
        <v>2</v>
      </c>
      <c r="C25" s="50" t="s">
        <v>3</v>
      </c>
      <c r="D25" s="50" t="s">
        <v>4</v>
      </c>
      <c r="E25" s="51" t="s">
        <v>5</v>
      </c>
      <c r="F25" s="52" t="s">
        <v>6</v>
      </c>
      <c r="G25" s="52" t="s">
        <v>7</v>
      </c>
      <c r="H25" s="52" t="s">
        <v>8</v>
      </c>
      <c r="I25" s="52" t="s">
        <v>9</v>
      </c>
      <c r="J25" s="51" t="s">
        <v>10</v>
      </c>
    </row>
    <row r="26" spans="2:10" x14ac:dyDescent="0.25">
      <c r="B26" s="68" t="s">
        <v>16</v>
      </c>
      <c r="C26" s="69">
        <v>0</v>
      </c>
      <c r="D26" s="70" t="s">
        <v>12</v>
      </c>
      <c r="E26" s="71">
        <v>50000</v>
      </c>
      <c r="F26" s="25">
        <f t="shared" ref="F26:F35" si="7">IF($D26="C",$E26*$C26,0)</f>
        <v>0</v>
      </c>
      <c r="G26" s="25">
        <f>IF($D26="L",($E26*$C26)/2,0)</f>
        <v>0</v>
      </c>
      <c r="H26" s="25">
        <f>IF($D26="L",($E26*$C26)/2,0)</f>
        <v>0</v>
      </c>
      <c r="I26" s="25">
        <f t="shared" ref="I26:I35" si="8">SUM(F26:H26)</f>
        <v>0</v>
      </c>
      <c r="J26" s="26">
        <f t="shared" ref="J26:J35" si="9">ROUND(I26+E26,0)</f>
        <v>50000</v>
      </c>
    </row>
    <row r="27" spans="2:10" x14ac:dyDescent="0.25">
      <c r="B27" s="72" t="s">
        <v>16</v>
      </c>
      <c r="C27" s="73">
        <v>0.05</v>
      </c>
      <c r="D27" s="70" t="s">
        <v>12</v>
      </c>
      <c r="E27" s="75">
        <v>125899</v>
      </c>
      <c r="F27" s="27">
        <f t="shared" si="7"/>
        <v>0</v>
      </c>
      <c r="G27" s="28">
        <f t="shared" ref="G27:H34" si="10">IF($D27="L",($E27*$C27)/2,0)</f>
        <v>3147.4750000000004</v>
      </c>
      <c r="H27" s="28">
        <f t="shared" si="10"/>
        <v>3147.4750000000004</v>
      </c>
      <c r="I27" s="28">
        <f t="shared" si="8"/>
        <v>6294.9500000000007</v>
      </c>
      <c r="J27" s="29">
        <f t="shared" si="9"/>
        <v>132194</v>
      </c>
    </row>
    <row r="28" spans="2:10" x14ac:dyDescent="0.25">
      <c r="B28" s="72" t="s">
        <v>16</v>
      </c>
      <c r="C28" s="73">
        <v>0.12</v>
      </c>
      <c r="D28" s="70" t="s">
        <v>12</v>
      </c>
      <c r="E28" s="75">
        <v>125899</v>
      </c>
      <c r="F28" s="27">
        <f t="shared" si="7"/>
        <v>0</v>
      </c>
      <c r="G28" s="28">
        <f t="shared" si="10"/>
        <v>7553.94</v>
      </c>
      <c r="H28" s="28">
        <f t="shared" si="10"/>
        <v>7553.94</v>
      </c>
      <c r="I28" s="28">
        <f t="shared" si="8"/>
        <v>15107.88</v>
      </c>
      <c r="J28" s="29">
        <f t="shared" si="9"/>
        <v>141007</v>
      </c>
    </row>
    <row r="29" spans="2:10" x14ac:dyDescent="0.25">
      <c r="B29" s="72" t="s">
        <v>16</v>
      </c>
      <c r="C29" s="73">
        <v>0.18</v>
      </c>
      <c r="D29" s="70" t="s">
        <v>12</v>
      </c>
      <c r="E29" s="75">
        <v>125899</v>
      </c>
      <c r="F29" s="27">
        <f t="shared" si="7"/>
        <v>0</v>
      </c>
      <c r="G29" s="28">
        <f t="shared" si="10"/>
        <v>11330.91</v>
      </c>
      <c r="H29" s="28">
        <f t="shared" si="10"/>
        <v>11330.91</v>
      </c>
      <c r="I29" s="28">
        <f t="shared" si="8"/>
        <v>22661.82</v>
      </c>
      <c r="J29" s="29">
        <f t="shared" si="9"/>
        <v>148561</v>
      </c>
    </row>
    <row r="30" spans="2:10" x14ac:dyDescent="0.25">
      <c r="B30" s="72" t="s">
        <v>16</v>
      </c>
      <c r="C30" s="73">
        <v>0.28000000000000003</v>
      </c>
      <c r="D30" s="70" t="s">
        <v>12</v>
      </c>
      <c r="E30" s="75">
        <v>125899</v>
      </c>
      <c r="F30" s="27">
        <f t="shared" si="7"/>
        <v>0</v>
      </c>
      <c r="G30" s="28">
        <f t="shared" si="10"/>
        <v>17625.86</v>
      </c>
      <c r="H30" s="28">
        <f t="shared" si="10"/>
        <v>17625.86</v>
      </c>
      <c r="I30" s="28">
        <f t="shared" si="8"/>
        <v>35251.72</v>
      </c>
      <c r="J30" s="29">
        <f t="shared" si="9"/>
        <v>161151</v>
      </c>
    </row>
    <row r="31" spans="2:10" x14ac:dyDescent="0.25">
      <c r="B31" s="72" t="s">
        <v>16</v>
      </c>
      <c r="C31" s="73">
        <v>0</v>
      </c>
      <c r="D31" s="70" t="s">
        <v>13</v>
      </c>
      <c r="E31" s="75">
        <v>125899</v>
      </c>
      <c r="F31" s="27">
        <f t="shared" si="7"/>
        <v>0</v>
      </c>
      <c r="G31" s="28">
        <f t="shared" si="10"/>
        <v>0</v>
      </c>
      <c r="H31" s="28">
        <f t="shared" si="10"/>
        <v>0</v>
      </c>
      <c r="I31" s="28">
        <f t="shared" si="8"/>
        <v>0</v>
      </c>
      <c r="J31" s="29">
        <f t="shared" si="9"/>
        <v>125899</v>
      </c>
    </row>
    <row r="32" spans="2:10" x14ac:dyDescent="0.25">
      <c r="B32" s="72" t="s">
        <v>16</v>
      </c>
      <c r="C32" s="73">
        <v>0.05</v>
      </c>
      <c r="D32" s="70" t="s">
        <v>13</v>
      </c>
      <c r="E32" s="75">
        <v>125899</v>
      </c>
      <c r="F32" s="28">
        <f t="shared" si="7"/>
        <v>6294.9500000000007</v>
      </c>
      <c r="G32" s="28">
        <f t="shared" si="10"/>
        <v>0</v>
      </c>
      <c r="H32" s="28">
        <f t="shared" si="10"/>
        <v>0</v>
      </c>
      <c r="I32" s="28">
        <f t="shared" si="8"/>
        <v>6294.9500000000007</v>
      </c>
      <c r="J32" s="29">
        <f t="shared" si="9"/>
        <v>132194</v>
      </c>
    </row>
    <row r="33" spans="2:10" x14ac:dyDescent="0.25">
      <c r="B33" s="72" t="s">
        <v>16</v>
      </c>
      <c r="C33" s="73">
        <v>0.12</v>
      </c>
      <c r="D33" s="70" t="s">
        <v>13</v>
      </c>
      <c r="E33" s="75">
        <v>125899</v>
      </c>
      <c r="F33" s="28">
        <f t="shared" si="7"/>
        <v>15107.88</v>
      </c>
      <c r="G33" s="28">
        <f t="shared" si="10"/>
        <v>0</v>
      </c>
      <c r="H33" s="28">
        <f t="shared" si="10"/>
        <v>0</v>
      </c>
      <c r="I33" s="28">
        <f t="shared" si="8"/>
        <v>15107.88</v>
      </c>
      <c r="J33" s="29">
        <f t="shared" si="9"/>
        <v>141007</v>
      </c>
    </row>
    <row r="34" spans="2:10" x14ac:dyDescent="0.25">
      <c r="B34" s="72" t="s">
        <v>16</v>
      </c>
      <c r="C34" s="73">
        <v>0.18</v>
      </c>
      <c r="D34" s="70" t="s">
        <v>13</v>
      </c>
      <c r="E34" s="75">
        <v>125899</v>
      </c>
      <c r="F34" s="28">
        <f t="shared" si="7"/>
        <v>22661.82</v>
      </c>
      <c r="G34" s="28">
        <f t="shared" si="10"/>
        <v>0</v>
      </c>
      <c r="H34" s="28">
        <f t="shared" si="10"/>
        <v>0</v>
      </c>
      <c r="I34" s="28">
        <f t="shared" si="8"/>
        <v>22661.82</v>
      </c>
      <c r="J34" s="29">
        <f t="shared" si="9"/>
        <v>148561</v>
      </c>
    </row>
    <row r="35" spans="2:10" x14ac:dyDescent="0.25">
      <c r="B35" s="76" t="s">
        <v>16</v>
      </c>
      <c r="C35" s="77">
        <v>0.28000000000000003</v>
      </c>
      <c r="D35" s="78" t="s">
        <v>13</v>
      </c>
      <c r="E35" s="75">
        <v>125899</v>
      </c>
      <c r="F35" s="30">
        <f t="shared" si="7"/>
        <v>35251.72</v>
      </c>
      <c r="G35" s="32">
        <f>IF($D35="L",($E35*$C35)/2,0)</f>
        <v>0</v>
      </c>
      <c r="H35" s="32">
        <f>IF($D35="L",($E35*$C35)/2,0)</f>
        <v>0</v>
      </c>
      <c r="I35" s="32">
        <f t="shared" si="8"/>
        <v>35251.72</v>
      </c>
      <c r="J35" s="31">
        <f t="shared" si="9"/>
        <v>161151</v>
      </c>
    </row>
    <row r="36" spans="2:10" ht="15.75" thickBot="1" x14ac:dyDescent="0.3">
      <c r="B36" s="39"/>
      <c r="C36" s="39"/>
      <c r="D36" s="39"/>
      <c r="E36" s="54">
        <f t="shared" ref="E36:J36" si="11">ROUND(SUM(E26:E35),0)</f>
        <v>1183091</v>
      </c>
      <c r="F36" s="54">
        <f t="shared" si="11"/>
        <v>79316</v>
      </c>
      <c r="G36" s="54">
        <f t="shared" si="11"/>
        <v>39658</v>
      </c>
      <c r="H36" s="54">
        <f t="shared" si="11"/>
        <v>39658</v>
      </c>
      <c r="I36" s="54">
        <f t="shared" si="11"/>
        <v>158633</v>
      </c>
      <c r="J36" s="54">
        <f t="shared" si="11"/>
        <v>1341725</v>
      </c>
    </row>
    <row r="37" spans="2:10" ht="15.75" thickTop="1" x14ac:dyDescent="0.25">
      <c r="B37" s="47" t="s">
        <v>17</v>
      </c>
      <c r="C37" s="47"/>
      <c r="D37" s="47"/>
      <c r="E37" s="42"/>
      <c r="F37" s="33">
        <f>F22</f>
        <v>900</v>
      </c>
      <c r="G37" s="33">
        <f>G22</f>
        <v>1250</v>
      </c>
      <c r="H37" s="33">
        <f>H22</f>
        <v>1250</v>
      </c>
      <c r="I37" s="33">
        <f>SUM(F37:H37)</f>
        <v>3400</v>
      </c>
      <c r="J37" s="67"/>
    </row>
    <row r="38" spans="2:10" x14ac:dyDescent="0.25">
      <c r="B38" s="47" t="s">
        <v>18</v>
      </c>
      <c r="C38" s="47"/>
      <c r="D38" s="47"/>
      <c r="E38" s="80"/>
      <c r="F38" s="81">
        <v>-28000</v>
      </c>
      <c r="G38" s="81">
        <v>-2000</v>
      </c>
      <c r="H38" s="81">
        <v>-3000</v>
      </c>
      <c r="I38" s="43">
        <f>SUM(F38:H38)</f>
        <v>-33000</v>
      </c>
      <c r="J38" s="44"/>
    </row>
    <row r="39" spans="2:10" s="45" customFormat="1" ht="16.5" thickBot="1" x14ac:dyDescent="0.3">
      <c r="B39" s="55" t="s">
        <v>19</v>
      </c>
      <c r="C39" s="56"/>
      <c r="D39" s="56"/>
      <c r="E39" s="57"/>
      <c r="F39" s="34">
        <f>F36+F37-F38</f>
        <v>108216</v>
      </c>
      <c r="G39" s="34">
        <f t="shared" ref="G39:I39" si="12">G36+G37-G38</f>
        <v>42908</v>
      </c>
      <c r="H39" s="34">
        <f t="shared" si="12"/>
        <v>43908</v>
      </c>
      <c r="I39" s="34">
        <f t="shared" si="12"/>
        <v>195033</v>
      </c>
      <c r="J39" s="46"/>
    </row>
    <row r="40" spans="2:10" ht="15.75" thickTop="1" x14ac:dyDescent="0.25">
      <c r="E40" s="2"/>
      <c r="F40" s="2"/>
      <c r="G40" s="2"/>
      <c r="H40" s="2"/>
      <c r="I40" s="2"/>
      <c r="J40" s="2"/>
    </row>
    <row r="41" spans="2:10" s="45" customFormat="1" ht="15.75" x14ac:dyDescent="0.25">
      <c r="B41" s="58" t="s">
        <v>20</v>
      </c>
      <c r="C41" s="88" t="s">
        <v>21</v>
      </c>
      <c r="D41" s="89"/>
      <c r="E41" s="90"/>
      <c r="F41" s="90" t="s">
        <v>22</v>
      </c>
      <c r="G41" s="97"/>
      <c r="H41" s="88"/>
      <c r="I41" s="98" t="s">
        <v>23</v>
      </c>
      <c r="J41" s="99"/>
    </row>
    <row r="42" spans="2:10" x14ac:dyDescent="0.25">
      <c r="B42" s="59" t="s">
        <v>24</v>
      </c>
      <c r="C42" s="103" t="s">
        <v>25</v>
      </c>
      <c r="D42" s="104"/>
      <c r="E42" s="59" t="s">
        <v>26</v>
      </c>
      <c r="F42" s="60" t="s">
        <v>6</v>
      </c>
      <c r="G42" s="59" t="s">
        <v>7</v>
      </c>
      <c r="H42" s="61" t="s">
        <v>8</v>
      </c>
      <c r="I42" s="62" t="s">
        <v>25</v>
      </c>
      <c r="J42" s="63" t="s">
        <v>26</v>
      </c>
    </row>
    <row r="43" spans="2:10" x14ac:dyDescent="0.25">
      <c r="B43" s="64" t="s">
        <v>6</v>
      </c>
      <c r="C43" s="105">
        <f>F18</f>
        <v>81684</v>
      </c>
      <c r="D43" s="106"/>
      <c r="E43" s="5">
        <f>F22</f>
        <v>900</v>
      </c>
      <c r="F43" s="8">
        <f>IF(F39&gt;C43,C43,IF(F39&lt;C43,F39,""))</f>
        <v>81684</v>
      </c>
      <c r="G43" s="3">
        <f>IF(C43-F43=0,0,IF((G39-G44)&gt;0,MIN((C43-F43),(G39-G44)),0))</f>
        <v>0</v>
      </c>
      <c r="H43" s="9">
        <f>IF($C$43-$F$43=0,0,IF((H39-H45)&gt;0,MIN((C43-F43-G43),(H39-H45)),0))</f>
        <v>0</v>
      </c>
      <c r="I43" s="16">
        <f>C43-SUM(F43:H43)</f>
        <v>0</v>
      </c>
      <c r="J43" s="17">
        <f>E43</f>
        <v>900</v>
      </c>
    </row>
    <row r="44" spans="2:10" x14ac:dyDescent="0.25">
      <c r="B44" s="65" t="s">
        <v>7</v>
      </c>
      <c r="C44" s="107">
        <f>H18</f>
        <v>40842</v>
      </c>
      <c r="D44" s="108"/>
      <c r="E44" s="6">
        <f>G22</f>
        <v>1250</v>
      </c>
      <c r="F44" s="10">
        <f>IF(F39-F43&gt;C44,C44,IF(F39-F43&lt;C44,F39-F43,""))</f>
        <v>26532</v>
      </c>
      <c r="G44" s="4">
        <f>IF(C44-F44&gt;G39,G39,C44-F44)</f>
        <v>14310</v>
      </c>
      <c r="H44" s="11"/>
      <c r="I44" s="18">
        <f>C44-SUM(F44:H44)</f>
        <v>0</v>
      </c>
      <c r="J44" s="19">
        <f>E44</f>
        <v>1250</v>
      </c>
    </row>
    <row r="45" spans="2:10" x14ac:dyDescent="0.25">
      <c r="B45" s="66" t="s">
        <v>8</v>
      </c>
      <c r="C45" s="109">
        <f>H18</f>
        <v>40842</v>
      </c>
      <c r="D45" s="110"/>
      <c r="E45" s="7">
        <f>H22</f>
        <v>1250</v>
      </c>
      <c r="F45" s="12">
        <f>IF(F39-F43-F44&gt;C45,C45,IF(F39-F43-F44&lt;C45,F39-F43-F44,""))</f>
        <v>0</v>
      </c>
      <c r="G45" s="13"/>
      <c r="H45" s="14">
        <f>IF(C45-F45&gt;H39,H39,C45-F45)</f>
        <v>40842</v>
      </c>
      <c r="I45" s="20">
        <f>C45-SUM(F45:H45)</f>
        <v>0</v>
      </c>
      <c r="J45" s="21">
        <f>E45</f>
        <v>1250</v>
      </c>
    </row>
    <row r="46" spans="2:10" ht="17.100000000000001" customHeight="1" x14ac:dyDescent="0.25">
      <c r="B46" s="91" t="str">
        <f>IF(SUM(F46:H46)&lt;0,"GST CARRIED FORWARD","")</f>
        <v>GST CARRIED FORWARD</v>
      </c>
      <c r="C46" s="92"/>
      <c r="D46" s="92"/>
      <c r="E46" s="93"/>
      <c r="F46" s="22" t="str">
        <f>IF(SUM(F43:F45)-F39&lt;0,SUM(F43:F45)-F39,"")</f>
        <v/>
      </c>
      <c r="G46" s="23">
        <f t="shared" ref="G46:H46" si="13">IF(SUM(G43:G45)-G39&lt;0,SUM(G43:G45)-G39,"")</f>
        <v>-28598</v>
      </c>
      <c r="H46" s="24">
        <f t="shared" si="13"/>
        <v>-3066</v>
      </c>
      <c r="I46" s="15"/>
      <c r="J46" s="35"/>
    </row>
    <row r="47" spans="2:10" ht="17.100000000000001" customHeight="1" x14ac:dyDescent="0.25">
      <c r="B47" s="100" t="str">
        <f>IF(SUM(F47:H47)&gt;0,"GST PAYABLE","")</f>
        <v>GST PAYABLE</v>
      </c>
      <c r="C47" s="101"/>
      <c r="D47" s="101"/>
      <c r="E47" s="102"/>
      <c r="F47" s="36">
        <f>I43+J43</f>
        <v>900</v>
      </c>
      <c r="G47" s="37">
        <f>I44+J44</f>
        <v>1250</v>
      </c>
      <c r="H47" s="38">
        <f>I45+J45</f>
        <v>1250</v>
      </c>
      <c r="I47" s="15"/>
      <c r="J47" s="15"/>
    </row>
  </sheetData>
  <sheetProtection algorithmName="SHA-512" hashValue="gre+QTfNcg4vnbHl7/O/gj3IEm30QuyWZ3LlLc35XdqoTd6kG4bEDeCOCFT+lNt9iUbu7Blvlt2rg0/a/hZlvQ==" saltValue="pOmvClt04+ujeR70Sn5sNg==" spinCount="100000" sheet="1" objects="1" scenarios="1" formatColumns="0" formatRows="0" insertColumns="0" insertRows="0"/>
  <mergeCells count="12">
    <mergeCell ref="B47:E47"/>
    <mergeCell ref="C42:D42"/>
    <mergeCell ref="C43:D43"/>
    <mergeCell ref="C44:D44"/>
    <mergeCell ref="C45:D45"/>
    <mergeCell ref="C41:E41"/>
    <mergeCell ref="B46:E46"/>
    <mergeCell ref="B2:J2"/>
    <mergeCell ref="B3:J3"/>
    <mergeCell ref="B4:J4"/>
    <mergeCell ref="F41:H41"/>
    <mergeCell ref="I41:J41"/>
  </mergeCells>
  <conditionalFormatting sqref="F46:H46">
    <cfRule type="cellIs" dxfId="1" priority="2" operator="lessThan">
      <formula>0</formula>
    </cfRule>
  </conditionalFormatting>
  <conditionalFormatting sqref="F47:H47">
    <cfRule type="cellIs" dxfId="0" priority="1" operator="greaterThan">
      <formula>0</formula>
    </cfRule>
  </conditionalFormatting>
  <dataValidations count="2">
    <dataValidation type="list" allowBlank="1" showInputMessage="1" showErrorMessage="1" sqref="D8:D17 D20:D23 D26:D35" xr:uid="{00000000-0002-0000-0100-000000000000}">
      <formula1>"L, C"</formula1>
    </dataValidation>
    <dataValidation type="whole" operator="lessThanOrEqual" allowBlank="1" showInputMessage="1" showErrorMessage="1" errorTitle="Please Prefex (-)" error="Only Value(s) with negative (-) Balance is acceptable." sqref="F38:H38" xr:uid="{00000000-0002-0000-0100-000001000000}">
      <formula1>0</formula1>
    </dataValidation>
  </dataValidations>
  <pageMargins left="0.7" right="0.7" top="0.4" bottom="0.4" header="0.3" footer="0.3"/>
  <pageSetup scale="99" fitToHeight="0" orientation="portrait" verticalDpi="0" r:id="rId1"/>
  <headerFooter>
    <oddHeader>&amp;C&amp;"-,Bold"卐</oddHeader>
    <oddFooter>&amp;C&amp;K00-024by Deepak Sharma
dsharma8583@gmail.com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GST COMPUTATION</vt:lpstr>
      <vt:lpstr>'GST COMPUTATION'!Print_Area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Kusum Sharma</dc:creator>
  <cp:lastModifiedBy>Kusum Sharma</cp:lastModifiedBy>
  <cp:lastPrinted>2019-07-18T13:10:13Z</cp:lastPrinted>
  <dcterms:created xsi:type="dcterms:W3CDTF">2019-07-18T02:09:13Z</dcterms:created>
  <dcterms:modified xsi:type="dcterms:W3CDTF">2019-07-20T17:10:43Z</dcterms:modified>
</cp:coreProperties>
</file>