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nkar\Desktop\"/>
    </mc:Choice>
  </mc:AlternateContent>
  <bookViews>
    <workbookView xWindow="0" yWindow="120" windowWidth="15360" windowHeight="7635" activeTab="1"/>
  </bookViews>
  <sheets>
    <sheet name="GSTR-1" sheetId="12" r:id="rId1"/>
    <sheet name="GSTR-3B" sheetId="11" r:id="rId2"/>
    <sheet name="3.1(A)" sheetId="1" r:id="rId3"/>
    <sheet name="3.1(A)AMD+-" sheetId="15" r:id="rId4"/>
    <sheet name="3.1(B)" sheetId="2" r:id="rId5"/>
    <sheet name="3.1(c) &amp; 3.1(E)" sheetId="3" r:id="rId6"/>
    <sheet name="3.1(d)" sheetId="4" r:id="rId7"/>
    <sheet name="4 (A) (1) (2)" sheetId="5" r:id="rId8"/>
    <sheet name="4(A)(5)" sheetId="6" r:id="rId9"/>
    <sheet name="4 (B) (1 &amp;2)" sheetId="7" r:id="rId10"/>
    <sheet name="4 (d) (1 &amp;2)" sheetId="8" r:id="rId11"/>
    <sheet name="5" sheetId="9" r:id="rId12"/>
    <sheet name="6.1" sheetId="10" r:id="rId13"/>
    <sheet name="SALE PARTY &amp; HSN MASTER" sheetId="13" r:id="rId14"/>
    <sheet name="PURCHSE PARTY &amp; HSN MASTER" sheetId="14" r:id="rId15"/>
  </sheets>
  <externalReferences>
    <externalReference r:id="rId16"/>
  </externalReferences>
  <definedNames>
    <definedName name="_xlnm._FilterDatabase" localSheetId="2" hidden="1">'3.1(A)'!$A$22:$R$74</definedName>
    <definedName name="_xlnm._FilterDatabase" localSheetId="8" hidden="1">'4(A)(5)'!$A$15:$S$272</definedName>
    <definedName name="_xlnm._FilterDatabase" localSheetId="14" hidden="1">'PURCHSE PARTY &amp; HSN MASTER'!$C$1:$C$192</definedName>
    <definedName name="StatesAndUT">OFFSET([1]Master!$C$2,0,0,COUNT([1]Master!$B$2:$B$38),1)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2" l="1"/>
  <c r="G34" i="12"/>
  <c r="C26" i="15" l="1"/>
  <c r="D26" i="15"/>
  <c r="Q26" i="15" s="1"/>
  <c r="K26" i="15"/>
  <c r="N26" i="15"/>
  <c r="C27" i="15"/>
  <c r="D27" i="15"/>
  <c r="O27" i="15" s="1"/>
  <c r="K27" i="15"/>
  <c r="N27" i="15"/>
  <c r="Q27" i="15" s="1"/>
  <c r="C28" i="15"/>
  <c r="D28" i="15"/>
  <c r="K28" i="15"/>
  <c r="N28" i="15"/>
  <c r="Q28" i="15"/>
  <c r="A34" i="15"/>
  <c r="C34" i="15"/>
  <c r="D34" i="15"/>
  <c r="K34" i="15"/>
  <c r="N34" i="15"/>
  <c r="Q34" i="15" s="1"/>
  <c r="O34" i="15"/>
  <c r="P34" i="15"/>
  <c r="C35" i="15"/>
  <c r="D35" i="15"/>
  <c r="O35" i="15" s="1"/>
  <c r="K35" i="15"/>
  <c r="N35" i="15"/>
  <c r="Q35" i="15" s="1"/>
  <c r="P35" i="15"/>
  <c r="A36" i="15"/>
  <c r="C36" i="15"/>
  <c r="D36" i="15"/>
  <c r="K36" i="15"/>
  <c r="N36" i="15"/>
  <c r="O36" i="15"/>
  <c r="Q36" i="15"/>
  <c r="A44" i="15"/>
  <c r="C44" i="15"/>
  <c r="D44" i="15"/>
  <c r="K44" i="15"/>
  <c r="N44" i="15"/>
  <c r="Q44" i="15" s="1"/>
  <c r="C45" i="15"/>
  <c r="D45" i="15"/>
  <c r="O45" i="15" s="1"/>
  <c r="K45" i="15"/>
  <c r="N45" i="15"/>
  <c r="Q45" i="15" s="1"/>
  <c r="A46" i="15"/>
  <c r="C46" i="15"/>
  <c r="D46" i="15"/>
  <c r="O46" i="15" s="1"/>
  <c r="K46" i="15"/>
  <c r="N46" i="15"/>
  <c r="Q46" i="15"/>
  <c r="A56" i="15"/>
  <c r="C56" i="15"/>
  <c r="D56" i="15"/>
  <c r="K56" i="15"/>
  <c r="N56" i="15"/>
  <c r="Q56" i="15" s="1"/>
  <c r="C57" i="15"/>
  <c r="D57" i="15"/>
  <c r="O57" i="15" s="1"/>
  <c r="K57" i="15"/>
  <c r="N57" i="15"/>
  <c r="Q57" i="15" s="1"/>
  <c r="P57" i="15"/>
  <c r="A58" i="15"/>
  <c r="C58" i="15"/>
  <c r="D58" i="15"/>
  <c r="K58" i="15"/>
  <c r="N58" i="15"/>
  <c r="O58" i="15"/>
  <c r="Q58" i="15"/>
  <c r="A69" i="15"/>
  <c r="C69" i="15"/>
  <c r="D69" i="15"/>
  <c r="K69" i="15"/>
  <c r="N69" i="15"/>
  <c r="Q69" i="15" s="1"/>
  <c r="C70" i="15"/>
  <c r="D70" i="15"/>
  <c r="O70" i="15" s="1"/>
  <c r="K70" i="15"/>
  <c r="N70" i="15"/>
  <c r="Q70" i="15" s="1"/>
  <c r="A71" i="15"/>
  <c r="C71" i="15"/>
  <c r="D71" i="15"/>
  <c r="O71" i="15" s="1"/>
  <c r="K71" i="15"/>
  <c r="N71" i="15"/>
  <c r="Q71" i="15"/>
  <c r="A81" i="15"/>
  <c r="C81" i="15"/>
  <c r="D81" i="15"/>
  <c r="K81" i="15"/>
  <c r="N81" i="15"/>
  <c r="Q81" i="15" s="1"/>
  <c r="A94" i="15"/>
  <c r="C94" i="15"/>
  <c r="D94" i="15"/>
  <c r="O94" i="15" s="1"/>
  <c r="K94" i="15"/>
  <c r="N94" i="15"/>
  <c r="A103" i="15"/>
  <c r="C103" i="15"/>
  <c r="D103" i="15"/>
  <c r="O103" i="15" s="1"/>
  <c r="K103" i="15"/>
  <c r="N103" i="15"/>
  <c r="Q103" i="15" s="1"/>
  <c r="C104" i="15"/>
  <c r="D104" i="15"/>
  <c r="K104" i="15"/>
  <c r="N104" i="15"/>
  <c r="Q104" i="15" s="1"/>
  <c r="A105" i="15"/>
  <c r="C105" i="15"/>
  <c r="D105" i="15"/>
  <c r="O105" i="15" s="1"/>
  <c r="K105" i="15"/>
  <c r="N105" i="15"/>
  <c r="A113" i="15"/>
  <c r="C113" i="15"/>
  <c r="D113" i="15"/>
  <c r="O113" i="15" s="1"/>
  <c r="K113" i="15"/>
  <c r="N113" i="15"/>
  <c r="Q113" i="15" s="1"/>
  <c r="C114" i="15"/>
  <c r="D114" i="15"/>
  <c r="K114" i="15"/>
  <c r="N114" i="15"/>
  <c r="Q114" i="15" s="1"/>
  <c r="A115" i="15"/>
  <c r="C115" i="15"/>
  <c r="D115" i="15"/>
  <c r="O115" i="15" s="1"/>
  <c r="K115" i="15"/>
  <c r="N115" i="15"/>
  <c r="A123" i="15"/>
  <c r="C123" i="15"/>
  <c r="D123" i="15"/>
  <c r="O123" i="15" s="1"/>
  <c r="K123" i="15"/>
  <c r="N123" i="15"/>
  <c r="Q123" i="15" s="1"/>
  <c r="A132" i="15"/>
  <c r="C132" i="15"/>
  <c r="D132" i="15"/>
  <c r="O132" i="15" s="1"/>
  <c r="K132" i="15"/>
  <c r="N132" i="15"/>
  <c r="A142" i="15"/>
  <c r="C142" i="15"/>
  <c r="D142" i="15"/>
  <c r="O142" i="15" s="1"/>
  <c r="K142" i="15"/>
  <c r="N142" i="15"/>
  <c r="A153" i="15"/>
  <c r="C153" i="15"/>
  <c r="D153" i="15"/>
  <c r="O153" i="15" s="1"/>
  <c r="K153" i="15"/>
  <c r="N153" i="15"/>
  <c r="A163" i="15"/>
  <c r="C163" i="15"/>
  <c r="D163" i="15"/>
  <c r="K163" i="15"/>
  <c r="N163" i="15"/>
  <c r="Q153" i="15" l="1"/>
  <c r="Q132" i="15"/>
  <c r="P27" i="15"/>
  <c r="L27" i="15" s="1"/>
  <c r="P28" i="15"/>
  <c r="P26" i="15"/>
  <c r="P123" i="15"/>
  <c r="L123" i="15" s="1"/>
  <c r="Q115" i="15"/>
  <c r="P113" i="15"/>
  <c r="L113" i="15" s="1"/>
  <c r="Q105" i="15"/>
  <c r="P103" i="15"/>
  <c r="Q94" i="15"/>
  <c r="P70" i="15"/>
  <c r="L70" i="15" s="1"/>
  <c r="P45" i="15"/>
  <c r="O28" i="15"/>
  <c r="L28" i="15" s="1"/>
  <c r="O26" i="15"/>
  <c r="L26" i="15" s="1"/>
  <c r="O163" i="15"/>
  <c r="L163" i="15" s="1"/>
  <c r="P163" i="15"/>
  <c r="O114" i="15"/>
  <c r="P114" i="15"/>
  <c r="O104" i="15"/>
  <c r="P104" i="15"/>
  <c r="O81" i="15"/>
  <c r="P81" i="15"/>
  <c r="O56" i="15"/>
  <c r="P56" i="15"/>
  <c r="O69" i="15"/>
  <c r="P69" i="15"/>
  <c r="O44" i="15"/>
  <c r="P44" i="15"/>
  <c r="P142" i="15"/>
  <c r="Q142" i="15"/>
  <c r="P153" i="15"/>
  <c r="L153" i="15" s="1"/>
  <c r="P132" i="15"/>
  <c r="P115" i="15"/>
  <c r="P105" i="15"/>
  <c r="L105" i="15" s="1"/>
  <c r="P94" i="15"/>
  <c r="P13" i="15" s="1"/>
  <c r="P71" i="15"/>
  <c r="P58" i="15"/>
  <c r="L58" i="15" s="1"/>
  <c r="P46" i="15"/>
  <c r="L46" i="15" s="1"/>
  <c r="P36" i="15"/>
  <c r="L36" i="15" s="1"/>
  <c r="Q163" i="15"/>
  <c r="L71" i="15"/>
  <c r="L103" i="15"/>
  <c r="L57" i="15"/>
  <c r="L45" i="15"/>
  <c r="L35" i="15"/>
  <c r="L34" i="15"/>
  <c r="Q14" i="15"/>
  <c r="G52" i="12" s="1"/>
  <c r="Q11" i="15"/>
  <c r="N25" i="15"/>
  <c r="K25" i="15"/>
  <c r="D25" i="15"/>
  <c r="Q25" i="15" s="1"/>
  <c r="C25" i="15"/>
  <c r="A25" i="15"/>
  <c r="A26" i="15" s="1"/>
  <c r="A27" i="15" s="1"/>
  <c r="A28" i="15" s="1"/>
  <c r="N24" i="15"/>
  <c r="K24" i="15"/>
  <c r="D24" i="15"/>
  <c r="P24" i="15" s="1"/>
  <c r="C24" i="15"/>
  <c r="R17" i="15"/>
  <c r="Q17" i="15"/>
  <c r="M17" i="15"/>
  <c r="R16" i="15"/>
  <c r="M16" i="15"/>
  <c r="R15" i="15"/>
  <c r="H54" i="12" s="1"/>
  <c r="M15" i="15"/>
  <c r="D54" i="12" s="1"/>
  <c r="R14" i="15"/>
  <c r="H52" i="12" s="1"/>
  <c r="M14" i="15"/>
  <c r="D52" i="12" s="1"/>
  <c r="R13" i="15"/>
  <c r="M13" i="15"/>
  <c r="R12" i="15"/>
  <c r="M12" i="15"/>
  <c r="R11" i="15"/>
  <c r="M11" i="15"/>
  <c r="D46" i="12" s="1"/>
  <c r="R10" i="15"/>
  <c r="M10" i="15"/>
  <c r="D44" i="12" s="1"/>
  <c r="R9" i="15"/>
  <c r="M9" i="15"/>
  <c r="R8" i="15"/>
  <c r="H50" i="12" s="1"/>
  <c r="M8" i="15"/>
  <c r="D50" i="12" s="1"/>
  <c r="R7" i="15"/>
  <c r="Q7" i="15"/>
  <c r="M7" i="15"/>
  <c r="R6" i="15"/>
  <c r="H42" i="12" s="1"/>
  <c r="M6" i="15"/>
  <c r="D42" i="12" s="1"/>
  <c r="R5" i="15"/>
  <c r="H40" i="12" s="1"/>
  <c r="M5" i="15"/>
  <c r="D40" i="12" s="1"/>
  <c r="R4" i="15"/>
  <c r="H38" i="12" s="1"/>
  <c r="M4" i="15"/>
  <c r="D38" i="12" s="1"/>
  <c r="R3" i="15"/>
  <c r="M3" i="15"/>
  <c r="R8" i="1"/>
  <c r="H20" i="12" s="1"/>
  <c r="M8" i="1"/>
  <c r="D20" i="12" s="1"/>
  <c r="N409" i="1"/>
  <c r="K409" i="1"/>
  <c r="D409" i="1"/>
  <c r="Q409" i="1" s="1"/>
  <c r="C409" i="1"/>
  <c r="A409" i="1"/>
  <c r="N408" i="1"/>
  <c r="K408" i="1"/>
  <c r="D408" i="1"/>
  <c r="P408" i="1" s="1"/>
  <c r="C408" i="1"/>
  <c r="N407" i="1"/>
  <c r="K407" i="1"/>
  <c r="D407" i="1"/>
  <c r="P407" i="1" s="1"/>
  <c r="C407" i="1"/>
  <c r="A407" i="1"/>
  <c r="P409" i="1" l="1"/>
  <c r="P8" i="1" s="1"/>
  <c r="F20" i="12" s="1"/>
  <c r="L132" i="15"/>
  <c r="L44" i="15"/>
  <c r="L69" i="15"/>
  <c r="L56" i="15"/>
  <c r="L81" i="15"/>
  <c r="L104" i="15"/>
  <c r="L114" i="15"/>
  <c r="H44" i="12"/>
  <c r="D48" i="12"/>
  <c r="H48" i="12"/>
  <c r="G48" i="12"/>
  <c r="H46" i="12"/>
  <c r="P15" i="15"/>
  <c r="F54" i="12" s="1"/>
  <c r="L94" i="15"/>
  <c r="L115" i="15"/>
  <c r="L142" i="15"/>
  <c r="R19" i="15"/>
  <c r="Q12" i="15"/>
  <c r="P11" i="15"/>
  <c r="F46" i="12" s="1"/>
  <c r="Q13" i="15"/>
  <c r="G46" i="12" s="1"/>
  <c r="P7" i="15"/>
  <c r="P25" i="15"/>
  <c r="P16" i="15" s="1"/>
  <c r="P8" i="15"/>
  <c r="F50" i="12" s="1"/>
  <c r="K3" i="15"/>
  <c r="K19" i="15" s="1"/>
  <c r="Q6" i="15"/>
  <c r="G42" i="12" s="1"/>
  <c r="P12" i="15"/>
  <c r="Q8" i="15"/>
  <c r="G50" i="12" s="1"/>
  <c r="P14" i="15"/>
  <c r="F52" i="12" s="1"/>
  <c r="Q15" i="15"/>
  <c r="G54" i="12" s="1"/>
  <c r="Q9" i="15"/>
  <c r="P17" i="15"/>
  <c r="M19" i="15"/>
  <c r="O24" i="15"/>
  <c r="Q24" i="15"/>
  <c r="Q16" i="15" s="1"/>
  <c r="P10" i="15"/>
  <c r="Q10" i="15"/>
  <c r="G44" i="12" s="1"/>
  <c r="O25" i="15"/>
  <c r="L25" i="15" s="1"/>
  <c r="L17" i="15" s="1"/>
  <c r="P5" i="15"/>
  <c r="F40" i="12" s="1"/>
  <c r="Q5" i="15"/>
  <c r="G40" i="12" s="1"/>
  <c r="O407" i="1"/>
  <c r="Q407" i="1"/>
  <c r="O408" i="1"/>
  <c r="Q408" i="1"/>
  <c r="O409" i="1"/>
  <c r="L409" i="1" s="1"/>
  <c r="N457" i="1"/>
  <c r="K457" i="1"/>
  <c r="D457" i="1"/>
  <c r="Q457" i="1" s="1"/>
  <c r="C457" i="1"/>
  <c r="A457" i="1"/>
  <c r="N447" i="1"/>
  <c r="K447" i="1"/>
  <c r="D447" i="1"/>
  <c r="P447" i="1" s="1"/>
  <c r="C447" i="1"/>
  <c r="A447" i="1"/>
  <c r="N436" i="1"/>
  <c r="K436" i="1"/>
  <c r="D436" i="1"/>
  <c r="P436" i="1" s="1"/>
  <c r="C436" i="1"/>
  <c r="A436" i="1"/>
  <c r="N426" i="1"/>
  <c r="K426" i="1"/>
  <c r="D426" i="1"/>
  <c r="Q426" i="1" s="1"/>
  <c r="C426" i="1"/>
  <c r="A426" i="1"/>
  <c r="D397" i="1"/>
  <c r="D417" i="1"/>
  <c r="Q417" i="1" s="1"/>
  <c r="N417" i="1"/>
  <c r="P417" i="1" s="1"/>
  <c r="K417" i="1"/>
  <c r="C417" i="1"/>
  <c r="A417" i="1"/>
  <c r="N388" i="1"/>
  <c r="K388" i="1"/>
  <c r="D388" i="1"/>
  <c r="Q388" i="1" s="1"/>
  <c r="C388" i="1"/>
  <c r="A388" i="1"/>
  <c r="N375" i="1"/>
  <c r="K375" i="1"/>
  <c r="D375" i="1"/>
  <c r="Q375" i="1" s="1"/>
  <c r="C375" i="1"/>
  <c r="A375" i="1"/>
  <c r="O312" i="6"/>
  <c r="Q312" i="6" s="1"/>
  <c r="L312" i="6"/>
  <c r="D312" i="6"/>
  <c r="R312" i="6" s="1"/>
  <c r="C312" i="6"/>
  <c r="O302" i="6"/>
  <c r="L302" i="6"/>
  <c r="D302" i="6"/>
  <c r="Q302" i="6" s="1"/>
  <c r="C302" i="6"/>
  <c r="D290" i="6"/>
  <c r="C290" i="6"/>
  <c r="Q290" i="6"/>
  <c r="O290" i="6"/>
  <c r="P290" i="6" s="1"/>
  <c r="P277" i="6"/>
  <c r="O277" i="6"/>
  <c r="R277" i="6" s="1"/>
  <c r="D277" i="6"/>
  <c r="C277" i="6"/>
  <c r="Q8" i="1" l="1"/>
  <c r="G20" i="12" s="1"/>
  <c r="L408" i="1"/>
  <c r="L407" i="1"/>
  <c r="L8" i="1" s="1"/>
  <c r="O8" i="1"/>
  <c r="E20" i="12" s="1"/>
  <c r="F48" i="12"/>
  <c r="F44" i="12"/>
  <c r="P4" i="15"/>
  <c r="F38" i="12" s="1"/>
  <c r="Q19" i="15"/>
  <c r="P9" i="15"/>
  <c r="P19" i="15"/>
  <c r="P6" i="15"/>
  <c r="F42" i="12" s="1"/>
  <c r="O17" i="15"/>
  <c r="L14" i="15"/>
  <c r="C52" i="12" s="1"/>
  <c r="O14" i="15"/>
  <c r="E52" i="12" s="1"/>
  <c r="L8" i="15"/>
  <c r="C50" i="12" s="1"/>
  <c r="O8" i="15"/>
  <c r="E50" i="12" s="1"/>
  <c r="L7" i="15"/>
  <c r="O7" i="15"/>
  <c r="O16" i="15"/>
  <c r="Q4" i="15"/>
  <c r="G38" i="12" s="1"/>
  <c r="Q3" i="15"/>
  <c r="P3" i="15"/>
  <c r="O9" i="15"/>
  <c r="L11" i="15"/>
  <c r="O11" i="15"/>
  <c r="O12" i="15"/>
  <c r="O10" i="15"/>
  <c r="O6" i="15"/>
  <c r="E42" i="12" s="1"/>
  <c r="O5" i="15"/>
  <c r="E40" i="12" s="1"/>
  <c r="L15" i="15"/>
  <c r="C54" i="12" s="1"/>
  <c r="O15" i="15"/>
  <c r="E54" i="12" s="1"/>
  <c r="L13" i="15"/>
  <c r="O13" i="15"/>
  <c r="L24" i="15"/>
  <c r="L16" i="15" s="1"/>
  <c r="O4" i="15"/>
  <c r="E38" i="12" s="1"/>
  <c r="O3" i="15"/>
  <c r="P426" i="1"/>
  <c r="P375" i="1"/>
  <c r="O417" i="1"/>
  <c r="P457" i="1"/>
  <c r="O457" i="1"/>
  <c r="O447" i="1"/>
  <c r="Q447" i="1"/>
  <c r="O436" i="1"/>
  <c r="Q436" i="1"/>
  <c r="O426" i="1"/>
  <c r="L417" i="1"/>
  <c r="P388" i="1"/>
  <c r="O388" i="1"/>
  <c r="O375" i="1"/>
  <c r="L375" i="1" s="1"/>
  <c r="P312" i="6"/>
  <c r="M312" i="6" s="1"/>
  <c r="P302" i="6"/>
  <c r="M302" i="6" s="1"/>
  <c r="R302" i="6"/>
  <c r="M290" i="6"/>
  <c r="R290" i="6"/>
  <c r="Q277" i="6"/>
  <c r="M277" i="6" s="1"/>
  <c r="L426" i="1" l="1"/>
  <c r="L436" i="1"/>
  <c r="C48" i="12"/>
  <c r="E48" i="12"/>
  <c r="E46" i="12"/>
  <c r="C46" i="12"/>
  <c r="E44" i="12"/>
  <c r="L12" i="15"/>
  <c r="L6" i="15"/>
  <c r="C42" i="12" s="1"/>
  <c r="L9" i="15"/>
  <c r="L4" i="15"/>
  <c r="C38" i="12" s="1"/>
  <c r="L3" i="15"/>
  <c r="L5" i="15"/>
  <c r="C40" i="12" s="1"/>
  <c r="L10" i="15"/>
  <c r="O19" i="15"/>
  <c r="L19" i="15"/>
  <c r="L447" i="1"/>
  <c r="L388" i="1"/>
  <c r="L457" i="1"/>
  <c r="U198" i="14"/>
  <c r="Y197" i="14"/>
  <c r="X197" i="14"/>
  <c r="W197" i="14"/>
  <c r="V197" i="14"/>
  <c r="U197" i="14"/>
  <c r="T197" i="14"/>
  <c r="Y196" i="14"/>
  <c r="X196" i="14"/>
  <c r="W196" i="14"/>
  <c r="V196" i="14"/>
  <c r="U196" i="14"/>
  <c r="T196" i="14"/>
  <c r="Y195" i="14"/>
  <c r="X195" i="14"/>
  <c r="W195" i="14"/>
  <c r="V195" i="14"/>
  <c r="U195" i="14"/>
  <c r="T195" i="14"/>
  <c r="Y194" i="14"/>
  <c r="X194" i="14"/>
  <c r="W194" i="14"/>
  <c r="V194" i="14"/>
  <c r="U194" i="14"/>
  <c r="T194" i="14"/>
  <c r="Y193" i="14"/>
  <c r="X193" i="14"/>
  <c r="W193" i="14"/>
  <c r="V193" i="14"/>
  <c r="U193" i="14"/>
  <c r="T193" i="14"/>
  <c r="Y192" i="14"/>
  <c r="X192" i="14"/>
  <c r="W192" i="14"/>
  <c r="V192" i="14"/>
  <c r="U192" i="14"/>
  <c r="T192" i="14"/>
  <c r="Y191" i="14"/>
  <c r="X191" i="14"/>
  <c r="W191" i="14"/>
  <c r="V191" i="14"/>
  <c r="U191" i="14"/>
  <c r="T191" i="14"/>
  <c r="Y190" i="14"/>
  <c r="X190" i="14"/>
  <c r="W190" i="14"/>
  <c r="V190" i="14"/>
  <c r="U190" i="14"/>
  <c r="T190" i="14"/>
  <c r="Y189" i="14"/>
  <c r="X189" i="14"/>
  <c r="W189" i="14"/>
  <c r="V189" i="14"/>
  <c r="U189" i="14"/>
  <c r="T189" i="14"/>
  <c r="Y188" i="14"/>
  <c r="X188" i="14"/>
  <c r="W188" i="14"/>
  <c r="V188" i="14"/>
  <c r="U188" i="14"/>
  <c r="T188" i="14"/>
  <c r="Y187" i="14"/>
  <c r="X187" i="14"/>
  <c r="W187" i="14"/>
  <c r="V187" i="14"/>
  <c r="U187" i="14"/>
  <c r="T187" i="14"/>
  <c r="Y186" i="14"/>
  <c r="X186" i="14"/>
  <c r="W186" i="14"/>
  <c r="V186" i="14"/>
  <c r="U186" i="14"/>
  <c r="T186" i="14"/>
  <c r="Y185" i="14"/>
  <c r="X185" i="14"/>
  <c r="W185" i="14"/>
  <c r="V185" i="14"/>
  <c r="U185" i="14"/>
  <c r="T185" i="14"/>
  <c r="Y184" i="14"/>
  <c r="X184" i="14"/>
  <c r="W184" i="14"/>
  <c r="V184" i="14"/>
  <c r="U184" i="14"/>
  <c r="T184" i="14"/>
  <c r="Y183" i="14"/>
  <c r="X183" i="14"/>
  <c r="W183" i="14"/>
  <c r="V183" i="14"/>
  <c r="U183" i="14"/>
  <c r="T183" i="14"/>
  <c r="Y182" i="14"/>
  <c r="X182" i="14"/>
  <c r="W182" i="14"/>
  <c r="V182" i="14"/>
  <c r="U182" i="14"/>
  <c r="T182" i="14"/>
  <c r="Y181" i="14"/>
  <c r="X181" i="14"/>
  <c r="W181" i="14"/>
  <c r="V181" i="14"/>
  <c r="U181" i="14"/>
  <c r="T181" i="14"/>
  <c r="U180" i="14"/>
  <c r="Y179" i="14"/>
  <c r="X179" i="14"/>
  <c r="W179" i="14"/>
  <c r="V179" i="14"/>
  <c r="U179" i="14"/>
  <c r="T179" i="14"/>
  <c r="Y178" i="14"/>
  <c r="X178" i="14"/>
  <c r="W178" i="14"/>
  <c r="V178" i="14"/>
  <c r="U178" i="14"/>
  <c r="T178" i="14"/>
  <c r="Y177" i="14"/>
  <c r="X177" i="14"/>
  <c r="W177" i="14"/>
  <c r="V177" i="14"/>
  <c r="U177" i="14"/>
  <c r="T177" i="14"/>
  <c r="Y176" i="14"/>
  <c r="X176" i="14"/>
  <c r="W176" i="14"/>
  <c r="V176" i="14"/>
  <c r="U176" i="14"/>
  <c r="T176" i="14"/>
  <c r="Y175" i="14"/>
  <c r="X175" i="14"/>
  <c r="W175" i="14"/>
  <c r="V175" i="14"/>
  <c r="U175" i="14"/>
  <c r="T175" i="14"/>
  <c r="Y174" i="14"/>
  <c r="X174" i="14"/>
  <c r="W174" i="14"/>
  <c r="V174" i="14"/>
  <c r="U174" i="14"/>
  <c r="T174" i="14"/>
  <c r="U173" i="14"/>
  <c r="U172" i="14"/>
  <c r="U171" i="14"/>
  <c r="U170" i="14"/>
  <c r="Y169" i="14"/>
  <c r="X169" i="14"/>
  <c r="W169" i="14"/>
  <c r="V169" i="14"/>
  <c r="U169" i="14"/>
  <c r="T169" i="14"/>
  <c r="Y168" i="14"/>
  <c r="X168" i="14"/>
  <c r="W168" i="14"/>
  <c r="V168" i="14"/>
  <c r="U168" i="14"/>
  <c r="T168" i="14"/>
  <c r="Y167" i="14"/>
  <c r="X167" i="14"/>
  <c r="W167" i="14"/>
  <c r="V167" i="14"/>
  <c r="U167" i="14"/>
  <c r="T167" i="14"/>
  <c r="Y166" i="14"/>
  <c r="X166" i="14"/>
  <c r="W166" i="14"/>
  <c r="V166" i="14"/>
  <c r="U166" i="14"/>
  <c r="T166" i="14"/>
  <c r="Y165" i="14"/>
  <c r="X165" i="14"/>
  <c r="W165" i="14"/>
  <c r="V165" i="14"/>
  <c r="U165" i="14"/>
  <c r="T165" i="14"/>
  <c r="Y164" i="14"/>
  <c r="X164" i="14"/>
  <c r="W164" i="14"/>
  <c r="V164" i="14"/>
  <c r="U164" i="14"/>
  <c r="T164" i="14"/>
  <c r="Y163" i="14"/>
  <c r="X163" i="14"/>
  <c r="W163" i="14"/>
  <c r="V163" i="14"/>
  <c r="U163" i="14"/>
  <c r="T163" i="14"/>
  <c r="U162" i="14"/>
  <c r="Y161" i="14"/>
  <c r="X161" i="14"/>
  <c r="W161" i="14"/>
  <c r="V161" i="14"/>
  <c r="U161" i="14"/>
  <c r="T161" i="14"/>
  <c r="Y160" i="14"/>
  <c r="X160" i="14"/>
  <c r="W160" i="14"/>
  <c r="V160" i="14"/>
  <c r="U160" i="14"/>
  <c r="T160" i="14"/>
  <c r="Y159" i="14"/>
  <c r="X159" i="14"/>
  <c r="W159" i="14"/>
  <c r="V159" i="14"/>
  <c r="U159" i="14"/>
  <c r="T159" i="14"/>
  <c r="Y158" i="14"/>
  <c r="X158" i="14"/>
  <c r="W158" i="14"/>
  <c r="V158" i="14"/>
  <c r="U158" i="14"/>
  <c r="T158" i="14"/>
  <c r="Y157" i="14"/>
  <c r="X157" i="14"/>
  <c r="W157" i="14"/>
  <c r="V157" i="14"/>
  <c r="U157" i="14"/>
  <c r="T157" i="14"/>
  <c r="Y156" i="14"/>
  <c r="X156" i="14"/>
  <c r="W156" i="14"/>
  <c r="V156" i="14"/>
  <c r="U156" i="14"/>
  <c r="T156" i="14"/>
  <c r="Y155" i="14"/>
  <c r="X155" i="14"/>
  <c r="W155" i="14"/>
  <c r="V155" i="14"/>
  <c r="U155" i="14"/>
  <c r="T155" i="14"/>
  <c r="Y154" i="14"/>
  <c r="X154" i="14"/>
  <c r="W154" i="14"/>
  <c r="V154" i="14"/>
  <c r="U154" i="14"/>
  <c r="T154" i="14"/>
  <c r="Y153" i="14"/>
  <c r="X153" i="14"/>
  <c r="W153" i="14"/>
  <c r="V153" i="14"/>
  <c r="U153" i="14"/>
  <c r="T153" i="14"/>
  <c r="Y152" i="14"/>
  <c r="X152" i="14"/>
  <c r="W152" i="14"/>
  <c r="V152" i="14"/>
  <c r="U152" i="14"/>
  <c r="T152" i="14"/>
  <c r="Y151" i="14"/>
  <c r="X151" i="14"/>
  <c r="W151" i="14"/>
  <c r="V151" i="14"/>
  <c r="U151" i="14"/>
  <c r="T151" i="14"/>
  <c r="Y150" i="14"/>
  <c r="X150" i="14"/>
  <c r="W150" i="14"/>
  <c r="V150" i="14"/>
  <c r="U150" i="14"/>
  <c r="T150" i="14"/>
  <c r="Y149" i="14"/>
  <c r="X149" i="14"/>
  <c r="W149" i="14"/>
  <c r="V149" i="14"/>
  <c r="U149" i="14"/>
  <c r="T149" i="14"/>
  <c r="Y148" i="14"/>
  <c r="X148" i="14"/>
  <c r="W148" i="14"/>
  <c r="V148" i="14"/>
  <c r="U148" i="14"/>
  <c r="T148" i="14"/>
  <c r="Y147" i="14"/>
  <c r="X147" i="14"/>
  <c r="W147" i="14"/>
  <c r="V147" i="14"/>
  <c r="U147" i="14"/>
  <c r="T147" i="14"/>
  <c r="Y146" i="14"/>
  <c r="X146" i="14"/>
  <c r="W146" i="14"/>
  <c r="V146" i="14"/>
  <c r="U146" i="14"/>
  <c r="T146" i="14"/>
  <c r="Y145" i="14"/>
  <c r="X145" i="14"/>
  <c r="W145" i="14"/>
  <c r="V145" i="14"/>
  <c r="U145" i="14"/>
  <c r="T145" i="14"/>
  <c r="Y144" i="14"/>
  <c r="X144" i="14"/>
  <c r="W144" i="14"/>
  <c r="V144" i="14"/>
  <c r="U144" i="14"/>
  <c r="T144" i="14"/>
  <c r="Y143" i="14"/>
  <c r="X143" i="14"/>
  <c r="W143" i="14"/>
  <c r="V143" i="14"/>
  <c r="U143" i="14"/>
  <c r="T143" i="14"/>
  <c r="Y142" i="14"/>
  <c r="X142" i="14"/>
  <c r="W142" i="14"/>
  <c r="V142" i="14"/>
  <c r="U142" i="14"/>
  <c r="T142" i="14"/>
  <c r="Y141" i="14"/>
  <c r="X141" i="14"/>
  <c r="W141" i="14"/>
  <c r="V141" i="14"/>
  <c r="U141" i="14"/>
  <c r="T141" i="14"/>
  <c r="Y140" i="14"/>
  <c r="X140" i="14"/>
  <c r="W140" i="14"/>
  <c r="V140" i="14"/>
  <c r="U140" i="14"/>
  <c r="T140" i="14"/>
  <c r="Y139" i="14"/>
  <c r="X139" i="14"/>
  <c r="W139" i="14"/>
  <c r="V139" i="14"/>
  <c r="U139" i="14"/>
  <c r="T139" i="14"/>
  <c r="Y138" i="14"/>
  <c r="X138" i="14"/>
  <c r="W138" i="14"/>
  <c r="V138" i="14"/>
  <c r="U138" i="14"/>
  <c r="T138" i="14"/>
  <c r="Y137" i="14"/>
  <c r="X137" i="14"/>
  <c r="W137" i="14"/>
  <c r="V137" i="14"/>
  <c r="U137" i="14"/>
  <c r="T137" i="14"/>
  <c r="Y136" i="14"/>
  <c r="X136" i="14"/>
  <c r="W136" i="14"/>
  <c r="V136" i="14"/>
  <c r="U136" i="14"/>
  <c r="T136" i="14"/>
  <c r="Y135" i="14"/>
  <c r="X135" i="14"/>
  <c r="W135" i="14"/>
  <c r="V135" i="14"/>
  <c r="U135" i="14"/>
  <c r="T135" i="14"/>
  <c r="Y134" i="14"/>
  <c r="X134" i="14"/>
  <c r="W134" i="14"/>
  <c r="V134" i="14"/>
  <c r="U134" i="14"/>
  <c r="T134" i="14"/>
  <c r="Y133" i="14"/>
  <c r="X133" i="14"/>
  <c r="W133" i="14"/>
  <c r="V133" i="14"/>
  <c r="U133" i="14"/>
  <c r="T133" i="14"/>
  <c r="Y132" i="14"/>
  <c r="X132" i="14"/>
  <c r="W132" i="14"/>
  <c r="V132" i="14"/>
  <c r="U132" i="14"/>
  <c r="T132" i="14"/>
  <c r="Y131" i="14"/>
  <c r="X131" i="14"/>
  <c r="W131" i="14"/>
  <c r="V131" i="14"/>
  <c r="U131" i="14"/>
  <c r="T131" i="14"/>
  <c r="Y130" i="14"/>
  <c r="X130" i="14"/>
  <c r="W130" i="14"/>
  <c r="V130" i="14"/>
  <c r="U130" i="14"/>
  <c r="T130" i="14"/>
  <c r="Y129" i="14"/>
  <c r="X129" i="14"/>
  <c r="W129" i="14"/>
  <c r="V129" i="14"/>
  <c r="U129" i="14"/>
  <c r="T129" i="14"/>
  <c r="Y128" i="14"/>
  <c r="X128" i="14"/>
  <c r="W128" i="14"/>
  <c r="V128" i="14"/>
  <c r="U128" i="14"/>
  <c r="T128" i="14"/>
  <c r="Y127" i="14"/>
  <c r="X127" i="14"/>
  <c r="W127" i="14"/>
  <c r="V127" i="14"/>
  <c r="U127" i="14"/>
  <c r="T127" i="14"/>
  <c r="Y126" i="14"/>
  <c r="X126" i="14"/>
  <c r="W126" i="14"/>
  <c r="V126" i="14"/>
  <c r="U126" i="14"/>
  <c r="T126" i="14"/>
  <c r="Y125" i="14"/>
  <c r="X125" i="14"/>
  <c r="W125" i="14"/>
  <c r="V125" i="14"/>
  <c r="U125" i="14"/>
  <c r="T125" i="14"/>
  <c r="Y124" i="14"/>
  <c r="X124" i="14"/>
  <c r="W124" i="14"/>
  <c r="V124" i="14"/>
  <c r="U124" i="14"/>
  <c r="T124" i="14"/>
  <c r="Y123" i="14"/>
  <c r="X123" i="14"/>
  <c r="W123" i="14"/>
  <c r="V123" i="14"/>
  <c r="U123" i="14"/>
  <c r="T123" i="14"/>
  <c r="Y122" i="14"/>
  <c r="X122" i="14"/>
  <c r="W122" i="14"/>
  <c r="V122" i="14"/>
  <c r="U122" i="14"/>
  <c r="T122" i="14"/>
  <c r="Y121" i="14"/>
  <c r="X121" i="14"/>
  <c r="W121" i="14"/>
  <c r="V121" i="14"/>
  <c r="U121" i="14"/>
  <c r="T121" i="14"/>
  <c r="Y120" i="14"/>
  <c r="X120" i="14"/>
  <c r="W120" i="14"/>
  <c r="V120" i="14"/>
  <c r="U120" i="14"/>
  <c r="T120" i="14"/>
  <c r="Y119" i="14"/>
  <c r="X119" i="14"/>
  <c r="W119" i="14"/>
  <c r="V119" i="14"/>
  <c r="U119" i="14"/>
  <c r="T119" i="14"/>
  <c r="Y118" i="14"/>
  <c r="X118" i="14"/>
  <c r="W118" i="14"/>
  <c r="V118" i="14"/>
  <c r="U118" i="14"/>
  <c r="T118" i="14"/>
  <c r="Y117" i="14"/>
  <c r="X117" i="14"/>
  <c r="W117" i="14"/>
  <c r="V117" i="14"/>
  <c r="U117" i="14"/>
  <c r="T117" i="14"/>
  <c r="Y116" i="14"/>
  <c r="X116" i="14"/>
  <c r="W116" i="14"/>
  <c r="V116" i="14"/>
  <c r="U116" i="14"/>
  <c r="T116" i="14"/>
  <c r="Y115" i="14"/>
  <c r="X115" i="14"/>
  <c r="W115" i="14"/>
  <c r="V115" i="14"/>
  <c r="U115" i="14"/>
  <c r="T115" i="14"/>
  <c r="Y114" i="14"/>
  <c r="X114" i="14"/>
  <c r="W114" i="14"/>
  <c r="V114" i="14"/>
  <c r="U114" i="14"/>
  <c r="T114" i="14"/>
  <c r="Y113" i="14"/>
  <c r="X113" i="14"/>
  <c r="W113" i="14"/>
  <c r="V113" i="14"/>
  <c r="U113" i="14"/>
  <c r="T113" i="14"/>
  <c r="Y112" i="14"/>
  <c r="X112" i="14"/>
  <c r="W112" i="14"/>
  <c r="V112" i="14"/>
  <c r="U112" i="14"/>
  <c r="T112" i="14"/>
  <c r="Y111" i="14"/>
  <c r="X111" i="14"/>
  <c r="W111" i="14"/>
  <c r="V111" i="14"/>
  <c r="U111" i="14"/>
  <c r="T111" i="14"/>
  <c r="Y110" i="14"/>
  <c r="X110" i="14"/>
  <c r="W110" i="14"/>
  <c r="V110" i="14"/>
  <c r="U110" i="14"/>
  <c r="T110" i="14"/>
  <c r="Y109" i="14"/>
  <c r="X109" i="14"/>
  <c r="W109" i="14"/>
  <c r="V109" i="14"/>
  <c r="U109" i="14"/>
  <c r="T109" i="14"/>
  <c r="Y108" i="14"/>
  <c r="X108" i="14"/>
  <c r="W108" i="14"/>
  <c r="V108" i="14"/>
  <c r="U108" i="14"/>
  <c r="T108" i="14"/>
  <c r="Y107" i="14"/>
  <c r="X107" i="14"/>
  <c r="W107" i="14"/>
  <c r="V107" i="14"/>
  <c r="U107" i="14"/>
  <c r="T107" i="14"/>
  <c r="Y106" i="14"/>
  <c r="X106" i="14"/>
  <c r="W106" i="14"/>
  <c r="V106" i="14"/>
  <c r="U106" i="14"/>
  <c r="T106" i="14"/>
  <c r="Y105" i="14"/>
  <c r="X105" i="14"/>
  <c r="W105" i="14"/>
  <c r="V105" i="14"/>
  <c r="U105" i="14"/>
  <c r="T105" i="14"/>
  <c r="Y104" i="14"/>
  <c r="X104" i="14"/>
  <c r="W104" i="14"/>
  <c r="V104" i="14"/>
  <c r="U104" i="14"/>
  <c r="T104" i="14"/>
  <c r="U103" i="14"/>
  <c r="Y102" i="14"/>
  <c r="X102" i="14"/>
  <c r="W102" i="14"/>
  <c r="V102" i="14"/>
  <c r="U102" i="14"/>
  <c r="T102" i="14"/>
  <c r="Y101" i="14"/>
  <c r="X101" i="14"/>
  <c r="W101" i="14"/>
  <c r="V101" i="14"/>
  <c r="U101" i="14"/>
  <c r="T101" i="14"/>
  <c r="Y100" i="14"/>
  <c r="X100" i="14"/>
  <c r="W100" i="14"/>
  <c r="V100" i="14"/>
  <c r="U100" i="14"/>
  <c r="T100" i="14"/>
  <c r="Y99" i="14"/>
  <c r="X99" i="14"/>
  <c r="W99" i="14"/>
  <c r="V99" i="14"/>
  <c r="U99" i="14"/>
  <c r="T99" i="14"/>
  <c r="Y98" i="14"/>
  <c r="X98" i="14"/>
  <c r="W98" i="14"/>
  <c r="V98" i="14"/>
  <c r="U98" i="14"/>
  <c r="T98" i="14"/>
  <c r="Y97" i="14"/>
  <c r="X97" i="14"/>
  <c r="W97" i="14"/>
  <c r="V97" i="14"/>
  <c r="U97" i="14"/>
  <c r="T97" i="14"/>
  <c r="Y96" i="14"/>
  <c r="X96" i="14"/>
  <c r="W96" i="14"/>
  <c r="V96" i="14"/>
  <c r="U96" i="14"/>
  <c r="T96" i="14"/>
  <c r="Y95" i="14"/>
  <c r="X95" i="14"/>
  <c r="W95" i="14"/>
  <c r="V95" i="14"/>
  <c r="U95" i="14"/>
  <c r="T95" i="14"/>
  <c r="Y94" i="14"/>
  <c r="X94" i="14"/>
  <c r="W94" i="14"/>
  <c r="V94" i="14"/>
  <c r="U94" i="14"/>
  <c r="T94" i="14"/>
  <c r="Y93" i="14"/>
  <c r="X93" i="14"/>
  <c r="W93" i="14"/>
  <c r="V93" i="14"/>
  <c r="U93" i="14"/>
  <c r="T93" i="14"/>
  <c r="Y92" i="14"/>
  <c r="X92" i="14"/>
  <c r="W92" i="14"/>
  <c r="V92" i="14"/>
  <c r="U92" i="14"/>
  <c r="T92" i="14"/>
  <c r="Y91" i="14"/>
  <c r="X91" i="14"/>
  <c r="W91" i="14"/>
  <c r="V91" i="14"/>
  <c r="U91" i="14"/>
  <c r="T91" i="14"/>
  <c r="Y90" i="14"/>
  <c r="X90" i="14"/>
  <c r="W90" i="14"/>
  <c r="V90" i="14"/>
  <c r="U90" i="14"/>
  <c r="T90" i="14"/>
  <c r="Y89" i="14"/>
  <c r="X89" i="14"/>
  <c r="W89" i="14"/>
  <c r="V89" i="14"/>
  <c r="U89" i="14"/>
  <c r="T89" i="14"/>
  <c r="Y88" i="14"/>
  <c r="X88" i="14"/>
  <c r="W88" i="14"/>
  <c r="V88" i="14"/>
  <c r="U88" i="14"/>
  <c r="T88" i="14"/>
  <c r="Y87" i="14"/>
  <c r="X87" i="14"/>
  <c r="W87" i="14"/>
  <c r="V87" i="14"/>
  <c r="U87" i="14"/>
  <c r="T87" i="14"/>
  <c r="Y86" i="14"/>
  <c r="X86" i="14"/>
  <c r="W86" i="14"/>
  <c r="V86" i="14"/>
  <c r="U86" i="14"/>
  <c r="T86" i="14"/>
  <c r="Y85" i="14"/>
  <c r="X85" i="14"/>
  <c r="W85" i="14"/>
  <c r="V85" i="14"/>
  <c r="U85" i="14"/>
  <c r="T85" i="14"/>
  <c r="Y84" i="14"/>
  <c r="X84" i="14"/>
  <c r="W84" i="14"/>
  <c r="V84" i="14"/>
  <c r="U84" i="14"/>
  <c r="T84" i="14"/>
  <c r="Y83" i="14"/>
  <c r="X83" i="14"/>
  <c r="W83" i="14"/>
  <c r="V83" i="14"/>
  <c r="U83" i="14"/>
  <c r="T83" i="14"/>
  <c r="Y82" i="14"/>
  <c r="X82" i="14"/>
  <c r="W82" i="14"/>
  <c r="V82" i="14"/>
  <c r="U82" i="14"/>
  <c r="T82" i="14"/>
  <c r="Y81" i="14"/>
  <c r="X81" i="14"/>
  <c r="W81" i="14"/>
  <c r="V81" i="14"/>
  <c r="U81" i="14"/>
  <c r="T81" i="14"/>
  <c r="U80" i="14"/>
  <c r="Y79" i="14"/>
  <c r="X79" i="14"/>
  <c r="W79" i="14"/>
  <c r="V79" i="14"/>
  <c r="U79" i="14"/>
  <c r="T79" i="14"/>
  <c r="Y78" i="14"/>
  <c r="X78" i="14"/>
  <c r="W78" i="14"/>
  <c r="V78" i="14"/>
  <c r="U78" i="14"/>
  <c r="T78" i="14"/>
  <c r="U77" i="14"/>
  <c r="Y76" i="14"/>
  <c r="X76" i="14"/>
  <c r="W76" i="14"/>
  <c r="V76" i="14"/>
  <c r="U76" i="14"/>
  <c r="T76" i="14"/>
  <c r="Y75" i="14"/>
  <c r="X75" i="14"/>
  <c r="W75" i="14"/>
  <c r="V75" i="14"/>
  <c r="U75" i="14"/>
  <c r="T75" i="14"/>
  <c r="Y74" i="14"/>
  <c r="X74" i="14"/>
  <c r="W74" i="14"/>
  <c r="V74" i="14"/>
  <c r="U74" i="14"/>
  <c r="T74" i="14"/>
  <c r="Y73" i="14"/>
  <c r="X73" i="14"/>
  <c r="W73" i="14"/>
  <c r="V73" i="14"/>
  <c r="U73" i="14"/>
  <c r="T73" i="14"/>
  <c r="Y72" i="14"/>
  <c r="X72" i="14"/>
  <c r="W72" i="14"/>
  <c r="V72" i="14"/>
  <c r="U72" i="14"/>
  <c r="T72" i="14"/>
  <c r="Y71" i="14"/>
  <c r="X71" i="14"/>
  <c r="W71" i="14"/>
  <c r="V71" i="14"/>
  <c r="U71" i="14"/>
  <c r="T71" i="14"/>
  <c r="Y70" i="14"/>
  <c r="X70" i="14"/>
  <c r="W70" i="14"/>
  <c r="V70" i="14"/>
  <c r="U70" i="14"/>
  <c r="T70" i="14"/>
  <c r="Y69" i="14"/>
  <c r="X69" i="14"/>
  <c r="W69" i="14"/>
  <c r="V69" i="14"/>
  <c r="U69" i="14"/>
  <c r="T69" i="14"/>
  <c r="Y68" i="14"/>
  <c r="X68" i="14"/>
  <c r="W68" i="14"/>
  <c r="V68" i="14"/>
  <c r="U68" i="14"/>
  <c r="T68" i="14"/>
  <c r="Y67" i="14"/>
  <c r="X67" i="14"/>
  <c r="W67" i="14"/>
  <c r="V67" i="14"/>
  <c r="U67" i="14"/>
  <c r="T67" i="14"/>
  <c r="Y66" i="14"/>
  <c r="X66" i="14"/>
  <c r="W66" i="14"/>
  <c r="V66" i="14"/>
  <c r="U66" i="14"/>
  <c r="T66" i="14"/>
  <c r="Y65" i="14"/>
  <c r="X65" i="14"/>
  <c r="W65" i="14"/>
  <c r="V65" i="14"/>
  <c r="U65" i="14"/>
  <c r="T65" i="14"/>
  <c r="Y64" i="14"/>
  <c r="X64" i="14"/>
  <c r="W64" i="14"/>
  <c r="V64" i="14"/>
  <c r="U64" i="14"/>
  <c r="T64" i="14"/>
  <c r="Y63" i="14"/>
  <c r="X63" i="14"/>
  <c r="W63" i="14"/>
  <c r="V63" i="14"/>
  <c r="U63" i="14"/>
  <c r="T63" i="14"/>
  <c r="Y62" i="14"/>
  <c r="X62" i="14"/>
  <c r="W62" i="14"/>
  <c r="V62" i="14"/>
  <c r="U62" i="14"/>
  <c r="T62" i="14"/>
  <c r="Y61" i="14"/>
  <c r="X61" i="14"/>
  <c r="W61" i="14"/>
  <c r="V61" i="14"/>
  <c r="U61" i="14"/>
  <c r="T61" i="14"/>
  <c r="Y60" i="14"/>
  <c r="X60" i="14"/>
  <c r="W60" i="14"/>
  <c r="V60" i="14"/>
  <c r="U60" i="14"/>
  <c r="T60" i="14"/>
  <c r="Y59" i="14"/>
  <c r="X59" i="14"/>
  <c r="W59" i="14"/>
  <c r="V59" i="14"/>
  <c r="U59" i="14"/>
  <c r="T59" i="14"/>
  <c r="Y58" i="14"/>
  <c r="X58" i="14"/>
  <c r="W58" i="14"/>
  <c r="V58" i="14"/>
  <c r="U58" i="14"/>
  <c r="T58" i="14"/>
  <c r="Y57" i="14"/>
  <c r="X57" i="14"/>
  <c r="W57" i="14"/>
  <c r="V57" i="14"/>
  <c r="U57" i="14"/>
  <c r="T57" i="14"/>
  <c r="Y56" i="14"/>
  <c r="X56" i="14"/>
  <c r="W56" i="14"/>
  <c r="V56" i="14"/>
  <c r="U56" i="14"/>
  <c r="T56" i="14"/>
  <c r="Y55" i="14"/>
  <c r="X55" i="14"/>
  <c r="W55" i="14"/>
  <c r="V55" i="14"/>
  <c r="U55" i="14"/>
  <c r="T55" i="14"/>
  <c r="Y54" i="14"/>
  <c r="X54" i="14"/>
  <c r="W54" i="14"/>
  <c r="V54" i="14"/>
  <c r="U54" i="14"/>
  <c r="T54" i="14"/>
  <c r="Y53" i="14"/>
  <c r="X53" i="14"/>
  <c r="W53" i="14"/>
  <c r="V53" i="14"/>
  <c r="U53" i="14"/>
  <c r="T53" i="14"/>
  <c r="Y52" i="14"/>
  <c r="X52" i="14"/>
  <c r="W52" i="14"/>
  <c r="V52" i="14"/>
  <c r="U52" i="14"/>
  <c r="T52" i="14"/>
  <c r="Y51" i="14"/>
  <c r="X51" i="14"/>
  <c r="W51" i="14"/>
  <c r="V51" i="14"/>
  <c r="U51" i="14"/>
  <c r="T51" i="14"/>
  <c r="Y50" i="14"/>
  <c r="X50" i="14"/>
  <c r="W50" i="14"/>
  <c r="V50" i="14"/>
  <c r="U50" i="14"/>
  <c r="T50" i="14"/>
  <c r="Y49" i="14"/>
  <c r="X49" i="14"/>
  <c r="W49" i="14"/>
  <c r="V49" i="14"/>
  <c r="U49" i="14"/>
  <c r="T49" i="14"/>
  <c r="Y48" i="14"/>
  <c r="X48" i="14"/>
  <c r="W48" i="14"/>
  <c r="V48" i="14"/>
  <c r="U48" i="14"/>
  <c r="T48" i="14"/>
  <c r="Y47" i="14"/>
  <c r="X47" i="14"/>
  <c r="W47" i="14"/>
  <c r="V47" i="14"/>
  <c r="U47" i="14"/>
  <c r="T47" i="14"/>
  <c r="Y46" i="14"/>
  <c r="X46" i="14"/>
  <c r="W46" i="14"/>
  <c r="V46" i="14"/>
  <c r="U46" i="14"/>
  <c r="T46" i="14"/>
  <c r="Y45" i="14"/>
  <c r="X45" i="14"/>
  <c r="W45" i="14"/>
  <c r="V45" i="14"/>
  <c r="U45" i="14"/>
  <c r="T45" i="14"/>
  <c r="Y44" i="14"/>
  <c r="X44" i="14"/>
  <c r="W44" i="14"/>
  <c r="V44" i="14"/>
  <c r="U44" i="14"/>
  <c r="T44" i="14"/>
  <c r="Y43" i="14"/>
  <c r="X43" i="14"/>
  <c r="W43" i="14"/>
  <c r="V43" i="14"/>
  <c r="U43" i="14"/>
  <c r="T43" i="14"/>
  <c r="Y42" i="14"/>
  <c r="X42" i="14"/>
  <c r="W42" i="14"/>
  <c r="V42" i="14"/>
  <c r="U42" i="14"/>
  <c r="T42" i="14"/>
  <c r="Y41" i="14"/>
  <c r="X41" i="14"/>
  <c r="W41" i="14"/>
  <c r="V41" i="14"/>
  <c r="U41" i="14"/>
  <c r="T41" i="14"/>
  <c r="Y40" i="14"/>
  <c r="X40" i="14"/>
  <c r="W40" i="14"/>
  <c r="V40" i="14"/>
  <c r="U40" i="14"/>
  <c r="T40" i="14"/>
  <c r="Y39" i="14"/>
  <c r="X39" i="14"/>
  <c r="W39" i="14"/>
  <c r="V39" i="14"/>
  <c r="U39" i="14"/>
  <c r="T39" i="14"/>
  <c r="Y38" i="14"/>
  <c r="X38" i="14"/>
  <c r="W38" i="14"/>
  <c r="V38" i="14"/>
  <c r="U38" i="14"/>
  <c r="T38" i="14"/>
  <c r="Y37" i="14"/>
  <c r="X37" i="14"/>
  <c r="W37" i="14"/>
  <c r="V37" i="14"/>
  <c r="U37" i="14"/>
  <c r="T37" i="14"/>
  <c r="Y36" i="14"/>
  <c r="X36" i="14"/>
  <c r="W36" i="14"/>
  <c r="V36" i="14"/>
  <c r="U36" i="14"/>
  <c r="T36" i="14"/>
  <c r="Y35" i="14"/>
  <c r="X35" i="14"/>
  <c r="W35" i="14"/>
  <c r="V35" i="14"/>
  <c r="U35" i="14"/>
  <c r="T35" i="14"/>
  <c r="Y34" i="14"/>
  <c r="X34" i="14"/>
  <c r="W34" i="14"/>
  <c r="V34" i="14"/>
  <c r="U34" i="14"/>
  <c r="T34" i="14"/>
  <c r="Y33" i="14"/>
  <c r="X33" i="14"/>
  <c r="W33" i="14"/>
  <c r="V33" i="14"/>
  <c r="U33" i="14"/>
  <c r="T33" i="14"/>
  <c r="Y32" i="14"/>
  <c r="X32" i="14"/>
  <c r="W32" i="14"/>
  <c r="V32" i="14"/>
  <c r="U32" i="14"/>
  <c r="T32" i="14"/>
  <c r="Y31" i="14"/>
  <c r="X31" i="14"/>
  <c r="W31" i="14"/>
  <c r="V31" i="14"/>
  <c r="U31" i="14"/>
  <c r="T31" i="14"/>
  <c r="Y30" i="14"/>
  <c r="X30" i="14"/>
  <c r="W30" i="14"/>
  <c r="V30" i="14"/>
  <c r="U30" i="14"/>
  <c r="T30" i="14"/>
  <c r="Y29" i="14"/>
  <c r="X29" i="14"/>
  <c r="W29" i="14"/>
  <c r="V29" i="14"/>
  <c r="U29" i="14"/>
  <c r="T29" i="14"/>
  <c r="Y28" i="14"/>
  <c r="X28" i="14"/>
  <c r="W28" i="14"/>
  <c r="V28" i="14"/>
  <c r="U28" i="14"/>
  <c r="T28" i="14"/>
  <c r="Y27" i="14"/>
  <c r="X27" i="14"/>
  <c r="W27" i="14"/>
  <c r="V27" i="14"/>
  <c r="U27" i="14"/>
  <c r="T27" i="14"/>
  <c r="Y26" i="14"/>
  <c r="X26" i="14"/>
  <c r="W26" i="14"/>
  <c r="V26" i="14"/>
  <c r="U26" i="14"/>
  <c r="T26" i="14"/>
  <c r="Y25" i="14"/>
  <c r="X25" i="14"/>
  <c r="W25" i="14"/>
  <c r="V25" i="14"/>
  <c r="U25" i="14"/>
  <c r="T25" i="14"/>
  <c r="Y24" i="14"/>
  <c r="X24" i="14"/>
  <c r="W24" i="14"/>
  <c r="V24" i="14"/>
  <c r="U24" i="14"/>
  <c r="T24" i="14"/>
  <c r="Y23" i="14"/>
  <c r="X23" i="14"/>
  <c r="W23" i="14"/>
  <c r="V23" i="14"/>
  <c r="U23" i="14"/>
  <c r="T23" i="14"/>
  <c r="Y22" i="14"/>
  <c r="X22" i="14"/>
  <c r="W22" i="14"/>
  <c r="V22" i="14"/>
  <c r="U22" i="14"/>
  <c r="T22" i="14"/>
  <c r="Y21" i="14"/>
  <c r="X21" i="14"/>
  <c r="W21" i="14"/>
  <c r="V21" i="14"/>
  <c r="U21" i="14"/>
  <c r="T21" i="14"/>
  <c r="Y20" i="14"/>
  <c r="X20" i="14"/>
  <c r="W20" i="14"/>
  <c r="V20" i="14"/>
  <c r="U20" i="14"/>
  <c r="T20" i="14"/>
  <c r="Y19" i="14"/>
  <c r="X19" i="14"/>
  <c r="W19" i="14"/>
  <c r="V19" i="14"/>
  <c r="U19" i="14"/>
  <c r="T19" i="14"/>
  <c r="Y18" i="14"/>
  <c r="X18" i="14"/>
  <c r="W18" i="14"/>
  <c r="V18" i="14"/>
  <c r="U18" i="14"/>
  <c r="T18" i="14"/>
  <c r="Y17" i="14"/>
  <c r="X17" i="14"/>
  <c r="W17" i="14"/>
  <c r="V17" i="14"/>
  <c r="U17" i="14"/>
  <c r="T17" i="14"/>
  <c r="Y16" i="14"/>
  <c r="X16" i="14"/>
  <c r="W16" i="14"/>
  <c r="V16" i="14"/>
  <c r="U16" i="14"/>
  <c r="T16" i="14"/>
  <c r="Y15" i="14"/>
  <c r="X15" i="14"/>
  <c r="W15" i="14"/>
  <c r="V15" i="14"/>
  <c r="U15" i="14"/>
  <c r="T15" i="14"/>
  <c r="Y14" i="14"/>
  <c r="X14" i="14"/>
  <c r="W14" i="14"/>
  <c r="V14" i="14"/>
  <c r="U14" i="14"/>
  <c r="T14" i="14"/>
  <c r="Y13" i="14"/>
  <c r="X13" i="14"/>
  <c r="W13" i="14"/>
  <c r="V13" i="14"/>
  <c r="U13" i="14"/>
  <c r="T13" i="14"/>
  <c r="Y12" i="14"/>
  <c r="X12" i="14"/>
  <c r="W12" i="14"/>
  <c r="V12" i="14"/>
  <c r="U12" i="14"/>
  <c r="T12" i="14"/>
  <c r="Y11" i="14"/>
  <c r="X11" i="14"/>
  <c r="W11" i="14"/>
  <c r="V11" i="14"/>
  <c r="U11" i="14"/>
  <c r="T11" i="14"/>
  <c r="Y10" i="14"/>
  <c r="X10" i="14"/>
  <c r="W10" i="14"/>
  <c r="V10" i="14"/>
  <c r="U10" i="14"/>
  <c r="T10" i="14"/>
  <c r="X9" i="14"/>
  <c r="W9" i="14"/>
  <c r="V9" i="14"/>
  <c r="U9" i="14"/>
  <c r="Y9" i="14"/>
  <c r="T9" i="14"/>
  <c r="C44" i="12" l="1"/>
  <c r="U4" i="14"/>
  <c r="U6" i="14" s="1"/>
  <c r="O56" i="6"/>
  <c r="L56" i="6"/>
  <c r="D56" i="6"/>
  <c r="R56" i="6" s="1"/>
  <c r="C56" i="6"/>
  <c r="O55" i="6"/>
  <c r="L55" i="6"/>
  <c r="D55" i="6"/>
  <c r="C55" i="6"/>
  <c r="O54" i="6"/>
  <c r="L54" i="6"/>
  <c r="D54" i="6"/>
  <c r="C54" i="6"/>
  <c r="N74" i="1"/>
  <c r="K74" i="1"/>
  <c r="D74" i="1"/>
  <c r="C74" i="1"/>
  <c r="N73" i="1"/>
  <c r="K73" i="1"/>
  <c r="D73" i="1"/>
  <c r="P73" i="1" s="1"/>
  <c r="C73" i="1"/>
  <c r="N72" i="1"/>
  <c r="K72" i="1"/>
  <c r="D72" i="1"/>
  <c r="P72" i="1" s="1"/>
  <c r="C72" i="1"/>
  <c r="N71" i="1"/>
  <c r="K71" i="1"/>
  <c r="D71" i="1"/>
  <c r="C71" i="1"/>
  <c r="N70" i="1"/>
  <c r="K70" i="1"/>
  <c r="D70" i="1"/>
  <c r="Q70" i="1" s="1"/>
  <c r="C70" i="1"/>
  <c r="N69" i="1"/>
  <c r="K69" i="1"/>
  <c r="D69" i="1"/>
  <c r="P69" i="1" s="1"/>
  <c r="C69" i="1"/>
  <c r="N68" i="1"/>
  <c r="K68" i="1"/>
  <c r="D68" i="1"/>
  <c r="Q68" i="1" s="1"/>
  <c r="C68" i="1"/>
  <c r="N67" i="1"/>
  <c r="K67" i="1"/>
  <c r="D67" i="1"/>
  <c r="Q67" i="1" s="1"/>
  <c r="C67" i="1"/>
  <c r="N66" i="1"/>
  <c r="K66" i="1"/>
  <c r="D66" i="1"/>
  <c r="Q66" i="1" s="1"/>
  <c r="C66" i="1"/>
  <c r="N65" i="1"/>
  <c r="K65" i="1"/>
  <c r="D65" i="1"/>
  <c r="Q65" i="1" s="1"/>
  <c r="C65" i="1"/>
  <c r="N64" i="1"/>
  <c r="K64" i="1"/>
  <c r="D64" i="1"/>
  <c r="Q64" i="1" s="1"/>
  <c r="C64" i="1"/>
  <c r="N63" i="1"/>
  <c r="K63" i="1"/>
  <c r="D63" i="1"/>
  <c r="Q63" i="1" s="1"/>
  <c r="C63" i="1"/>
  <c r="N62" i="1"/>
  <c r="K62" i="1"/>
  <c r="D62" i="1"/>
  <c r="C62" i="1"/>
  <c r="N61" i="1"/>
  <c r="K61" i="1"/>
  <c r="D61" i="1"/>
  <c r="C61" i="1"/>
  <c r="N60" i="1"/>
  <c r="K60" i="1"/>
  <c r="D60" i="1"/>
  <c r="Q60" i="1" s="1"/>
  <c r="C60" i="1"/>
  <c r="N59" i="1"/>
  <c r="K59" i="1"/>
  <c r="D59" i="1"/>
  <c r="Q59" i="1" s="1"/>
  <c r="C59" i="1"/>
  <c r="N58" i="1"/>
  <c r="K58" i="1"/>
  <c r="D58" i="1"/>
  <c r="C58" i="1"/>
  <c r="N57" i="1"/>
  <c r="K57" i="1"/>
  <c r="D57" i="1"/>
  <c r="Q57" i="1" s="1"/>
  <c r="C57" i="1"/>
  <c r="N56" i="1"/>
  <c r="K56" i="1"/>
  <c r="D56" i="1"/>
  <c r="C56" i="1"/>
  <c r="N55" i="1"/>
  <c r="K55" i="1"/>
  <c r="D55" i="1"/>
  <c r="C55" i="1"/>
  <c r="N54" i="1"/>
  <c r="K54" i="1"/>
  <c r="D54" i="1"/>
  <c r="Q54" i="1" s="1"/>
  <c r="C54" i="1"/>
  <c r="N53" i="1"/>
  <c r="K53" i="1"/>
  <c r="D53" i="1"/>
  <c r="Q53" i="1" s="1"/>
  <c r="C53" i="1"/>
  <c r="N52" i="1"/>
  <c r="K52" i="1"/>
  <c r="D52" i="1"/>
  <c r="Q52" i="1" s="1"/>
  <c r="C52" i="1"/>
  <c r="N51" i="1"/>
  <c r="K51" i="1"/>
  <c r="D51" i="1"/>
  <c r="Q51" i="1" s="1"/>
  <c r="C51" i="1"/>
  <c r="Q56" i="1" l="1"/>
  <c r="Q58" i="1"/>
  <c r="Q61" i="1"/>
  <c r="Q62" i="1"/>
  <c r="Q71" i="1"/>
  <c r="Q74" i="1"/>
  <c r="R54" i="6"/>
  <c r="R55" i="6"/>
  <c r="Q54" i="6"/>
  <c r="P58" i="1"/>
  <c r="P53" i="1"/>
  <c r="P54" i="1"/>
  <c r="P60" i="1"/>
  <c r="P66" i="1"/>
  <c r="P67" i="1"/>
  <c r="P68" i="1"/>
  <c r="Q69" i="1"/>
  <c r="P70" i="1"/>
  <c r="Q72" i="1"/>
  <c r="Q73" i="1"/>
  <c r="Q56" i="6"/>
  <c r="P56" i="6"/>
  <c r="Q55" i="6"/>
  <c r="P54" i="6"/>
  <c r="P55" i="6"/>
  <c r="P74" i="1"/>
  <c r="O74" i="1"/>
  <c r="O73" i="1"/>
  <c r="L73" i="1" s="1"/>
  <c r="O72" i="1"/>
  <c r="L72" i="1" s="1"/>
  <c r="P71" i="1"/>
  <c r="O71" i="1"/>
  <c r="O70" i="1"/>
  <c r="L70" i="1" s="1"/>
  <c r="O69" i="1"/>
  <c r="L69" i="1" s="1"/>
  <c r="O68" i="1"/>
  <c r="L68" i="1" s="1"/>
  <c r="O67" i="1"/>
  <c r="L67" i="1" s="1"/>
  <c r="O66" i="1"/>
  <c r="L66" i="1" s="1"/>
  <c r="P65" i="1"/>
  <c r="O65" i="1"/>
  <c r="P64" i="1"/>
  <c r="O64" i="1"/>
  <c r="P63" i="1"/>
  <c r="O63" i="1"/>
  <c r="P62" i="1"/>
  <c r="O62" i="1"/>
  <c r="P61" i="1"/>
  <c r="O61" i="1"/>
  <c r="O60" i="1"/>
  <c r="L60" i="1" s="1"/>
  <c r="P59" i="1"/>
  <c r="O59" i="1"/>
  <c r="O58" i="1"/>
  <c r="L58" i="1" s="1"/>
  <c r="P57" i="1"/>
  <c r="O57" i="1"/>
  <c r="P56" i="1"/>
  <c r="O56" i="1"/>
  <c r="Q55" i="1"/>
  <c r="P55" i="1"/>
  <c r="O55" i="1"/>
  <c r="O54" i="1"/>
  <c r="O53" i="1"/>
  <c r="L53" i="1" s="1"/>
  <c r="P52" i="1"/>
  <c r="O52" i="1"/>
  <c r="P51" i="1"/>
  <c r="O51" i="1"/>
  <c r="N50" i="1"/>
  <c r="K50" i="1"/>
  <c r="D50" i="1"/>
  <c r="Q50" i="1" s="1"/>
  <c r="C50" i="1"/>
  <c r="N49" i="1"/>
  <c r="K49" i="1"/>
  <c r="D49" i="1"/>
  <c r="Q49" i="1" s="1"/>
  <c r="C49" i="1"/>
  <c r="N48" i="1"/>
  <c r="K48" i="1"/>
  <c r="D48" i="1"/>
  <c r="Q48" i="1" s="1"/>
  <c r="C48" i="1"/>
  <c r="N47" i="1"/>
  <c r="K47" i="1"/>
  <c r="D47" i="1"/>
  <c r="Q47" i="1" s="1"/>
  <c r="C47" i="1"/>
  <c r="N46" i="1"/>
  <c r="K46" i="1"/>
  <c r="D46" i="1"/>
  <c r="Q46" i="1" s="1"/>
  <c r="C46" i="1"/>
  <c r="N45" i="1"/>
  <c r="K45" i="1"/>
  <c r="D45" i="1"/>
  <c r="Q45" i="1" s="1"/>
  <c r="C45" i="1"/>
  <c r="N44" i="1"/>
  <c r="K44" i="1"/>
  <c r="D44" i="1"/>
  <c r="Q44" i="1" s="1"/>
  <c r="C44" i="1"/>
  <c r="N43" i="1"/>
  <c r="K43" i="1"/>
  <c r="D43" i="1"/>
  <c r="C43" i="1"/>
  <c r="N42" i="1"/>
  <c r="K42" i="1"/>
  <c r="D42" i="1"/>
  <c r="C42" i="1"/>
  <c r="N41" i="1"/>
  <c r="K41" i="1"/>
  <c r="D41" i="1"/>
  <c r="C41" i="1"/>
  <c r="N40" i="1"/>
  <c r="K40" i="1"/>
  <c r="D40" i="1"/>
  <c r="Q40" i="1" s="1"/>
  <c r="C40" i="1"/>
  <c r="N39" i="1"/>
  <c r="K39" i="1"/>
  <c r="D39" i="1"/>
  <c r="Q39" i="1" s="1"/>
  <c r="C39" i="1"/>
  <c r="N38" i="1"/>
  <c r="K38" i="1"/>
  <c r="D38" i="1"/>
  <c r="Q38" i="1" s="1"/>
  <c r="C38" i="1"/>
  <c r="N37" i="1"/>
  <c r="K37" i="1"/>
  <c r="D37" i="1"/>
  <c r="Q37" i="1" s="1"/>
  <c r="C37" i="1"/>
  <c r="N36" i="1"/>
  <c r="K36" i="1"/>
  <c r="D36" i="1"/>
  <c r="C36" i="1"/>
  <c r="N35" i="1"/>
  <c r="K35" i="1"/>
  <c r="D35" i="1"/>
  <c r="Q35" i="1" s="1"/>
  <c r="C35" i="1"/>
  <c r="D33" i="1"/>
  <c r="N34" i="1"/>
  <c r="K34" i="1"/>
  <c r="D34" i="1"/>
  <c r="Q34" i="1" s="1"/>
  <c r="C34" i="1"/>
  <c r="N33" i="1"/>
  <c r="K33" i="1"/>
  <c r="C33" i="1"/>
  <c r="N32" i="1"/>
  <c r="K32" i="1"/>
  <c r="D32" i="1"/>
  <c r="C32" i="1"/>
  <c r="N31" i="1"/>
  <c r="K31" i="1"/>
  <c r="D31" i="1"/>
  <c r="Q31" i="1" s="1"/>
  <c r="C31" i="1"/>
  <c r="N30" i="1"/>
  <c r="K30" i="1"/>
  <c r="D30" i="1"/>
  <c r="Q30" i="1" s="1"/>
  <c r="C30" i="1"/>
  <c r="N29" i="1"/>
  <c r="K29" i="1"/>
  <c r="D29" i="1"/>
  <c r="C29" i="1"/>
  <c r="O53" i="6"/>
  <c r="L53" i="6"/>
  <c r="D53" i="6"/>
  <c r="R53" i="6" s="1"/>
  <c r="C53" i="6"/>
  <c r="O52" i="6"/>
  <c r="L52" i="6"/>
  <c r="D52" i="6"/>
  <c r="R52" i="6" s="1"/>
  <c r="C52" i="6"/>
  <c r="O51" i="6"/>
  <c r="L51" i="6"/>
  <c r="D51" i="6"/>
  <c r="R51" i="6" s="1"/>
  <c r="C51" i="6"/>
  <c r="O50" i="6"/>
  <c r="L50" i="6"/>
  <c r="D50" i="6"/>
  <c r="R50" i="6" s="1"/>
  <c r="C50" i="6"/>
  <c r="O49" i="6"/>
  <c r="L49" i="6"/>
  <c r="D49" i="6"/>
  <c r="C49" i="6"/>
  <c r="O48" i="6"/>
  <c r="L48" i="6"/>
  <c r="D48" i="6"/>
  <c r="R48" i="6" s="1"/>
  <c r="C48" i="6"/>
  <c r="O47" i="6"/>
  <c r="L47" i="6"/>
  <c r="D47" i="6"/>
  <c r="R47" i="6" s="1"/>
  <c r="C47" i="6"/>
  <c r="O46" i="6"/>
  <c r="L46" i="6"/>
  <c r="D46" i="6"/>
  <c r="C46" i="6"/>
  <c r="O45" i="6"/>
  <c r="L45" i="6"/>
  <c r="D45" i="6"/>
  <c r="C45" i="6"/>
  <c r="O44" i="6"/>
  <c r="L44" i="6"/>
  <c r="D44" i="6"/>
  <c r="C44" i="6"/>
  <c r="O43" i="6"/>
  <c r="L43" i="6"/>
  <c r="D43" i="6"/>
  <c r="C43" i="6"/>
  <c r="O42" i="6"/>
  <c r="L42" i="6"/>
  <c r="D42" i="6"/>
  <c r="C42" i="6"/>
  <c r="O41" i="6"/>
  <c r="L41" i="6"/>
  <c r="D41" i="6"/>
  <c r="C41" i="6"/>
  <c r="O40" i="6"/>
  <c r="L40" i="6"/>
  <c r="D40" i="6"/>
  <c r="C40" i="6"/>
  <c r="O39" i="6"/>
  <c r="L39" i="6"/>
  <c r="D39" i="6"/>
  <c r="C39" i="6"/>
  <c r="O38" i="6"/>
  <c r="L38" i="6"/>
  <c r="D38" i="6"/>
  <c r="C38" i="6"/>
  <c r="O37" i="6"/>
  <c r="L37" i="6"/>
  <c r="D37" i="6"/>
  <c r="C37" i="6"/>
  <c r="O36" i="6"/>
  <c r="L36" i="6"/>
  <c r="D36" i="6"/>
  <c r="C36" i="6"/>
  <c r="O35" i="6"/>
  <c r="L35" i="6"/>
  <c r="D35" i="6"/>
  <c r="C35" i="6"/>
  <c r="O34" i="6"/>
  <c r="L34" i="6"/>
  <c r="D34" i="6"/>
  <c r="C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L33" i="6"/>
  <c r="D33" i="6"/>
  <c r="Q33" i="6" s="1"/>
  <c r="C33" i="6"/>
  <c r="L32" i="6"/>
  <c r="D32" i="6"/>
  <c r="Q32" i="6" s="1"/>
  <c r="C32" i="6"/>
  <c r="Q36" i="1" l="1"/>
  <c r="Q42" i="1"/>
  <c r="Q43" i="1"/>
  <c r="Q32" i="1"/>
  <c r="R46" i="6"/>
  <c r="M55" i="6"/>
  <c r="R38" i="6"/>
  <c r="R40" i="6"/>
  <c r="R44" i="6"/>
  <c r="R39" i="6"/>
  <c r="R41" i="6"/>
  <c r="Q50" i="6"/>
  <c r="M54" i="6"/>
  <c r="M56" i="6"/>
  <c r="Q41" i="1"/>
  <c r="L52" i="1"/>
  <c r="L55" i="1"/>
  <c r="L59" i="1"/>
  <c r="L71" i="1"/>
  <c r="L74" i="1"/>
  <c r="L64" i="1"/>
  <c r="L57" i="1"/>
  <c r="L61" i="1"/>
  <c r="L65" i="1"/>
  <c r="L56" i="1"/>
  <c r="L62" i="1"/>
  <c r="Q33" i="1"/>
  <c r="L63" i="1"/>
  <c r="L54" i="1"/>
  <c r="L51" i="1"/>
  <c r="P44" i="1"/>
  <c r="P48" i="1"/>
  <c r="P50" i="1"/>
  <c r="O50" i="1"/>
  <c r="P49" i="1"/>
  <c r="O49" i="1"/>
  <c r="O48" i="1"/>
  <c r="P47" i="1"/>
  <c r="O47" i="1"/>
  <c r="P46" i="1"/>
  <c r="O46" i="1"/>
  <c r="P45" i="1"/>
  <c r="O45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Q29" i="1"/>
  <c r="P29" i="1"/>
  <c r="O29" i="1"/>
  <c r="Q52" i="6"/>
  <c r="Q53" i="6"/>
  <c r="P52" i="6"/>
  <c r="M52" i="6" s="1"/>
  <c r="P53" i="6"/>
  <c r="M53" i="6" s="1"/>
  <c r="Q51" i="6"/>
  <c r="P51" i="6"/>
  <c r="P50" i="6"/>
  <c r="M50" i="6" s="1"/>
  <c r="R49" i="6"/>
  <c r="Q49" i="6"/>
  <c r="P49" i="6"/>
  <c r="Q46" i="6"/>
  <c r="W162" i="14" s="1"/>
  <c r="Q41" i="6"/>
  <c r="R45" i="6"/>
  <c r="Q48" i="6"/>
  <c r="P48" i="6"/>
  <c r="Q47" i="6"/>
  <c r="P47" i="6"/>
  <c r="Q45" i="6"/>
  <c r="P46" i="6"/>
  <c r="V162" i="14" s="1"/>
  <c r="P45" i="6"/>
  <c r="Q44" i="6"/>
  <c r="P44" i="6"/>
  <c r="R43" i="6"/>
  <c r="X103" i="14" s="1"/>
  <c r="Q43" i="6"/>
  <c r="W103" i="14" s="1"/>
  <c r="P43" i="6"/>
  <c r="V103" i="14" s="1"/>
  <c r="Q35" i="6"/>
  <c r="R37" i="6"/>
  <c r="Q34" i="6"/>
  <c r="R36" i="6"/>
  <c r="R42" i="6"/>
  <c r="X180" i="14" s="1"/>
  <c r="Q42" i="6"/>
  <c r="W180" i="14" s="1"/>
  <c r="P42" i="6"/>
  <c r="V180" i="14" s="1"/>
  <c r="P41" i="6"/>
  <c r="Q40" i="6"/>
  <c r="P40" i="6"/>
  <c r="Q39" i="6"/>
  <c r="P39" i="6"/>
  <c r="Q38" i="6"/>
  <c r="P38" i="6"/>
  <c r="R32" i="6"/>
  <c r="R33" i="6"/>
  <c r="R34" i="6"/>
  <c r="Q36" i="6"/>
  <c r="Q37" i="6"/>
  <c r="P37" i="6"/>
  <c r="P36" i="6"/>
  <c r="P35" i="6"/>
  <c r="R35" i="6"/>
  <c r="P34" i="6"/>
  <c r="P33" i="6"/>
  <c r="P32" i="6"/>
  <c r="L31" i="6"/>
  <c r="D31" i="6"/>
  <c r="R31" i="6" s="1"/>
  <c r="C31" i="6"/>
  <c r="L30" i="6"/>
  <c r="D30" i="6"/>
  <c r="R30" i="6" s="1"/>
  <c r="X173" i="14" s="1"/>
  <c r="C30" i="6"/>
  <c r="L29" i="6"/>
  <c r="D29" i="6"/>
  <c r="Q29" i="6" s="1"/>
  <c r="W198" i="14" s="1"/>
  <c r="C29" i="6"/>
  <c r="L28" i="6"/>
  <c r="D28" i="6"/>
  <c r="R28" i="6" s="1"/>
  <c r="C28" i="6"/>
  <c r="L27" i="6"/>
  <c r="D27" i="6"/>
  <c r="Q27" i="6" s="1"/>
  <c r="W77" i="14" s="1"/>
  <c r="C27" i="6"/>
  <c r="X162" i="14" l="1"/>
  <c r="L44" i="1"/>
  <c r="M39" i="6"/>
  <c r="M41" i="6"/>
  <c r="M46" i="6"/>
  <c r="M49" i="6"/>
  <c r="M51" i="6"/>
  <c r="M40" i="6"/>
  <c r="M47" i="6"/>
  <c r="M48" i="6"/>
  <c r="L35" i="1"/>
  <c r="L50" i="1"/>
  <c r="L45" i="1"/>
  <c r="L47" i="1"/>
  <c r="L48" i="1"/>
  <c r="L30" i="1"/>
  <c r="L37" i="1"/>
  <c r="L38" i="1"/>
  <c r="L39" i="1"/>
  <c r="L40" i="1"/>
  <c r="L41" i="1"/>
  <c r="L49" i="1"/>
  <c r="L46" i="1"/>
  <c r="L42" i="1"/>
  <c r="L43" i="1"/>
  <c r="L36" i="1"/>
  <c r="L34" i="1"/>
  <c r="L31" i="1"/>
  <c r="L32" i="1"/>
  <c r="L33" i="1"/>
  <c r="L29" i="1"/>
  <c r="M32" i="6"/>
  <c r="M33" i="6"/>
  <c r="M45" i="6"/>
  <c r="M42" i="6"/>
  <c r="M44" i="6"/>
  <c r="M43" i="6"/>
  <c r="M38" i="6"/>
  <c r="M36" i="6"/>
  <c r="R27" i="6"/>
  <c r="X77" i="14" s="1"/>
  <c r="R29" i="6"/>
  <c r="X198" i="14" s="1"/>
  <c r="Q28" i="6"/>
  <c r="Q30" i="6"/>
  <c r="W173" i="14" s="1"/>
  <c r="M34" i="6"/>
  <c r="M37" i="6"/>
  <c r="M35" i="6"/>
  <c r="Q31" i="6"/>
  <c r="P31" i="6"/>
  <c r="P30" i="6"/>
  <c r="P29" i="6"/>
  <c r="V198" i="14" s="1"/>
  <c r="P28" i="6"/>
  <c r="P27" i="6"/>
  <c r="L26" i="6"/>
  <c r="D26" i="6"/>
  <c r="Q26" i="6" s="1"/>
  <c r="W80" i="14" s="1"/>
  <c r="C26" i="6"/>
  <c r="L25" i="6"/>
  <c r="D25" i="6"/>
  <c r="R25" i="6" s="1"/>
  <c r="C25" i="6"/>
  <c r="L24" i="6"/>
  <c r="D24" i="6"/>
  <c r="R24" i="6" s="1"/>
  <c r="X170" i="14" s="1"/>
  <c r="C24" i="6"/>
  <c r="L23" i="6"/>
  <c r="D23" i="6"/>
  <c r="Q23" i="6" s="1"/>
  <c r="C23" i="6"/>
  <c r="L22" i="6"/>
  <c r="D22" i="6"/>
  <c r="R22" i="6" s="1"/>
  <c r="C22" i="6"/>
  <c r="L21" i="6"/>
  <c r="D21" i="6"/>
  <c r="R21" i="6" s="1"/>
  <c r="C21" i="6"/>
  <c r="L20" i="6"/>
  <c r="D20" i="6"/>
  <c r="R20" i="6" s="1"/>
  <c r="C20" i="6"/>
  <c r="L19" i="6"/>
  <c r="D19" i="6"/>
  <c r="R19" i="6" s="1"/>
  <c r="C19" i="6"/>
  <c r="L18" i="6"/>
  <c r="D18" i="6"/>
  <c r="Q18" i="6" s="1"/>
  <c r="C18" i="6"/>
  <c r="L17" i="6"/>
  <c r="D17" i="6"/>
  <c r="R17" i="6" s="1"/>
  <c r="C17" i="6"/>
  <c r="L16" i="6"/>
  <c r="D16" i="6"/>
  <c r="R16" i="6" s="1"/>
  <c r="C16" i="6"/>
  <c r="N28" i="1"/>
  <c r="K28" i="1"/>
  <c r="D28" i="1"/>
  <c r="P28" i="1" s="1"/>
  <c r="C28" i="1"/>
  <c r="N27" i="1"/>
  <c r="K27" i="1"/>
  <c r="D27" i="1"/>
  <c r="C27" i="1"/>
  <c r="N26" i="1"/>
  <c r="K26" i="1"/>
  <c r="D26" i="1"/>
  <c r="Q26" i="1" s="1"/>
  <c r="C26" i="1"/>
  <c r="C24" i="1"/>
  <c r="D24" i="1"/>
  <c r="K24" i="1"/>
  <c r="C25" i="1"/>
  <c r="D25" i="1"/>
  <c r="K25" i="1"/>
  <c r="A328" i="1"/>
  <c r="C328" i="1"/>
  <c r="D328" i="1"/>
  <c r="C329" i="1"/>
  <c r="D329" i="1"/>
  <c r="A330" i="1"/>
  <c r="C330" i="1"/>
  <c r="D330" i="1"/>
  <c r="C15" i="6"/>
  <c r="D15" i="6"/>
  <c r="R15" i="6" s="1"/>
  <c r="C278" i="6"/>
  <c r="D278" i="6"/>
  <c r="C279" i="6"/>
  <c r="D279" i="6"/>
  <c r="M27" i="6" l="1"/>
  <c r="V77" i="14"/>
  <c r="M30" i="6"/>
  <c r="V173" i="14"/>
  <c r="T103" i="14"/>
  <c r="Y103" i="14"/>
  <c r="T180" i="14"/>
  <c r="Y180" i="14"/>
  <c r="T162" i="14"/>
  <c r="Y162" i="14"/>
  <c r="Q27" i="1"/>
  <c r="M28" i="6"/>
  <c r="P27" i="1"/>
  <c r="M29" i="6"/>
  <c r="R26" i="6"/>
  <c r="X80" i="14" s="1"/>
  <c r="R18" i="6"/>
  <c r="X171" i="14" s="1"/>
  <c r="P23" i="6"/>
  <c r="Q24" i="6"/>
  <c r="W170" i="14" s="1"/>
  <c r="Q25" i="6"/>
  <c r="Q15" i="6"/>
  <c r="P15" i="6"/>
  <c r="P18" i="6"/>
  <c r="M18" i="6" s="1"/>
  <c r="R23" i="6"/>
  <c r="M23" i="6" s="1"/>
  <c r="M31" i="6"/>
  <c r="P26" i="6"/>
  <c r="P25" i="6"/>
  <c r="P24" i="6"/>
  <c r="V170" i="14" s="1"/>
  <c r="Q22" i="6"/>
  <c r="P22" i="6"/>
  <c r="Q21" i="6"/>
  <c r="P21" i="6"/>
  <c r="Q20" i="6"/>
  <c r="P20" i="6"/>
  <c r="Q19" i="6"/>
  <c r="W172" i="14" s="1"/>
  <c r="P19" i="6"/>
  <c r="V172" i="14" s="1"/>
  <c r="Q17" i="6"/>
  <c r="P17" i="6"/>
  <c r="Q16" i="6"/>
  <c r="P16" i="6"/>
  <c r="O28" i="1"/>
  <c r="Q28" i="1"/>
  <c r="O27" i="1"/>
  <c r="P26" i="1"/>
  <c r="O26" i="1"/>
  <c r="F4" i="10"/>
  <c r="L290" i="6"/>
  <c r="L279" i="6"/>
  <c r="L278" i="6"/>
  <c r="L277" i="6"/>
  <c r="N399" i="1"/>
  <c r="K399" i="1"/>
  <c r="D399" i="1"/>
  <c r="Q399" i="1" s="1"/>
  <c r="C399" i="1"/>
  <c r="A399" i="1"/>
  <c r="N398" i="1"/>
  <c r="K398" i="1"/>
  <c r="D398" i="1"/>
  <c r="P398" i="1" s="1"/>
  <c r="C398" i="1"/>
  <c r="N397" i="1"/>
  <c r="K397" i="1"/>
  <c r="P397" i="1"/>
  <c r="C397" i="1"/>
  <c r="A397" i="1"/>
  <c r="N365" i="1"/>
  <c r="K365" i="1"/>
  <c r="D365" i="1"/>
  <c r="Q365" i="1" s="1"/>
  <c r="C365" i="1"/>
  <c r="A365" i="1"/>
  <c r="N364" i="1"/>
  <c r="K364" i="1"/>
  <c r="D364" i="1"/>
  <c r="P364" i="1" s="1"/>
  <c r="C364" i="1"/>
  <c r="N363" i="1"/>
  <c r="K363" i="1"/>
  <c r="D363" i="1"/>
  <c r="P363" i="1" s="1"/>
  <c r="C363" i="1"/>
  <c r="A363" i="1"/>
  <c r="N352" i="1"/>
  <c r="K352" i="1"/>
  <c r="D352" i="1"/>
  <c r="P352" i="1" s="1"/>
  <c r="C352" i="1"/>
  <c r="A352" i="1"/>
  <c r="N351" i="1"/>
  <c r="K351" i="1"/>
  <c r="D351" i="1"/>
  <c r="Q351" i="1" s="1"/>
  <c r="C351" i="1"/>
  <c r="N350" i="1"/>
  <c r="K350" i="1"/>
  <c r="D350" i="1"/>
  <c r="Q350" i="1" s="1"/>
  <c r="C350" i="1"/>
  <c r="A350" i="1"/>
  <c r="N340" i="1"/>
  <c r="K340" i="1"/>
  <c r="D340" i="1"/>
  <c r="Q340" i="1" s="1"/>
  <c r="C340" i="1"/>
  <c r="A340" i="1"/>
  <c r="N339" i="1"/>
  <c r="K339" i="1"/>
  <c r="D339" i="1"/>
  <c r="P339" i="1" s="1"/>
  <c r="C339" i="1"/>
  <c r="N338" i="1"/>
  <c r="K338" i="1"/>
  <c r="D338" i="1"/>
  <c r="P338" i="1" s="1"/>
  <c r="C338" i="1"/>
  <c r="A338" i="1"/>
  <c r="N330" i="1"/>
  <c r="K330" i="1"/>
  <c r="Q330" i="1"/>
  <c r="N329" i="1"/>
  <c r="K329" i="1"/>
  <c r="P329" i="1"/>
  <c r="N328" i="1"/>
  <c r="K328" i="1"/>
  <c r="P328" i="1"/>
  <c r="W171" i="14" l="1"/>
  <c r="T198" i="14"/>
  <c r="Y198" i="14"/>
  <c r="X172" i="14"/>
  <c r="M26" i="6"/>
  <c r="V80" i="14"/>
  <c r="V171" i="14"/>
  <c r="T173" i="14"/>
  <c r="Y173" i="14"/>
  <c r="T77" i="14"/>
  <c r="Y77" i="14"/>
  <c r="J35" i="13"/>
  <c r="L26" i="1"/>
  <c r="L27" i="1"/>
  <c r="M16" i="6"/>
  <c r="M17" i="6"/>
  <c r="M15" i="6"/>
  <c r="I24" i="13"/>
  <c r="G24" i="13"/>
  <c r="H24" i="13"/>
  <c r="J24" i="13"/>
  <c r="K24" i="13"/>
  <c r="G35" i="13"/>
  <c r="H35" i="13"/>
  <c r="I35" i="13"/>
  <c r="K35" i="13"/>
  <c r="L28" i="1"/>
  <c r="M22" i="6"/>
  <c r="M25" i="6"/>
  <c r="M24" i="6"/>
  <c r="M21" i="6"/>
  <c r="M20" i="6"/>
  <c r="M19" i="6"/>
  <c r="P330" i="1"/>
  <c r="P340" i="1"/>
  <c r="P365" i="1"/>
  <c r="P399" i="1"/>
  <c r="P350" i="1"/>
  <c r="P351" i="1"/>
  <c r="O397" i="1"/>
  <c r="Q397" i="1"/>
  <c r="O398" i="1"/>
  <c r="Q398" i="1"/>
  <c r="O399" i="1"/>
  <c r="O363" i="1"/>
  <c r="Q363" i="1"/>
  <c r="O364" i="1"/>
  <c r="Q364" i="1"/>
  <c r="O365" i="1"/>
  <c r="O352" i="1"/>
  <c r="Q352" i="1"/>
  <c r="O350" i="1"/>
  <c r="L350" i="1" s="1"/>
  <c r="O351" i="1"/>
  <c r="L351" i="1" s="1"/>
  <c r="O338" i="1"/>
  <c r="Q338" i="1"/>
  <c r="O339" i="1"/>
  <c r="Q339" i="1"/>
  <c r="O340" i="1"/>
  <c r="O328" i="1"/>
  <c r="Q328" i="1"/>
  <c r="O329" i="1"/>
  <c r="Q329" i="1"/>
  <c r="O330" i="1"/>
  <c r="V4" i="14" l="1"/>
  <c r="V6" i="14" s="1"/>
  <c r="M5" i="6"/>
  <c r="N5" i="6"/>
  <c r="T171" i="14"/>
  <c r="M4" i="6"/>
  <c r="Y171" i="14"/>
  <c r="T80" i="14"/>
  <c r="Y80" i="14"/>
  <c r="T172" i="14"/>
  <c r="Y172" i="14"/>
  <c r="T170" i="14"/>
  <c r="Y170" i="14"/>
  <c r="L24" i="13"/>
  <c r="L35" i="13"/>
  <c r="L340" i="1"/>
  <c r="L399" i="1"/>
  <c r="L330" i="1"/>
  <c r="L365" i="1"/>
  <c r="L398" i="1"/>
  <c r="L397" i="1"/>
  <c r="L364" i="1"/>
  <c r="L363" i="1"/>
  <c r="L352" i="1"/>
  <c r="L339" i="1"/>
  <c r="L338" i="1"/>
  <c r="L329" i="1"/>
  <c r="L328" i="1"/>
  <c r="E33" i="10"/>
  <c r="G30" i="10"/>
  <c r="G32" i="10" s="1"/>
  <c r="I14" i="10" s="1"/>
  <c r="B29" i="10"/>
  <c r="E27" i="10"/>
  <c r="D27" i="10"/>
  <c r="C27" i="10"/>
  <c r="B27" i="10"/>
  <c r="F26" i="10"/>
  <c r="F25" i="10"/>
  <c r="F24" i="10"/>
  <c r="G23" i="10"/>
  <c r="J13" i="10" s="1"/>
  <c r="J19" i="10" s="1"/>
  <c r="F23" i="10"/>
  <c r="E21" i="10"/>
  <c r="D21" i="10"/>
  <c r="C21" i="10"/>
  <c r="B21" i="10"/>
  <c r="F20" i="10"/>
  <c r="F19" i="10"/>
  <c r="F18" i="10"/>
  <c r="F17" i="10"/>
  <c r="K13" i="10"/>
  <c r="K19" i="10" s="1"/>
  <c r="I13" i="10"/>
  <c r="K9" i="10"/>
  <c r="J9" i="10"/>
  <c r="I9" i="10"/>
  <c r="L8" i="10"/>
  <c r="L7" i="10"/>
  <c r="L6" i="10"/>
  <c r="L5" i="10"/>
  <c r="L9" i="10" s="1"/>
  <c r="Y4" i="14" l="1"/>
  <c r="Y6" i="14" s="1"/>
  <c r="F21" i="10"/>
  <c r="L14" i="10"/>
  <c r="I20" i="10"/>
  <c r="J20" i="10" s="1"/>
  <c r="J25" i="10"/>
  <c r="C31" i="10" s="1"/>
  <c r="I19" i="10"/>
  <c r="L13" i="10"/>
  <c r="K25" i="10"/>
  <c r="D31" i="10" s="1"/>
  <c r="F27" i="10"/>
  <c r="G27" i="10"/>
  <c r="I26" i="10"/>
  <c r="J26" i="10" l="1"/>
  <c r="C32" i="10" s="1"/>
  <c r="K20" i="10"/>
  <c r="L20" i="10" s="1"/>
  <c r="B32" i="10"/>
  <c r="I32" i="10"/>
  <c r="K31" i="10"/>
  <c r="I25" i="10"/>
  <c r="I31" i="10" s="1"/>
  <c r="L19" i="10"/>
  <c r="J31" i="10"/>
  <c r="L25" i="10" l="1"/>
  <c r="B31" i="10"/>
  <c r="F31" i="10" s="1"/>
  <c r="K26" i="10"/>
  <c r="K32" i="10" s="1"/>
  <c r="L32" i="10" s="1"/>
  <c r="J32" i="10"/>
  <c r="L31" i="10"/>
  <c r="D32" i="10" l="1"/>
  <c r="F32" i="10" s="1"/>
  <c r="L26" i="10"/>
  <c r="S5" i="6" l="1"/>
  <c r="S4" i="6"/>
  <c r="S3" i="6"/>
  <c r="R5" i="6"/>
  <c r="Q5" i="6"/>
  <c r="P5" i="6"/>
  <c r="Q4" i="6"/>
  <c r="P3" i="6"/>
  <c r="R4" i="6"/>
  <c r="P4" i="6"/>
  <c r="Q3" i="6" l="1"/>
  <c r="M3" i="6" l="1"/>
  <c r="R3" i="6"/>
  <c r="D12" i="9" l="1"/>
  <c r="C12" i="9"/>
  <c r="D11" i="9"/>
  <c r="C11" i="9"/>
  <c r="D10" i="9"/>
  <c r="C10" i="9"/>
  <c r="L15" i="6" l="1"/>
  <c r="N3" i="6" l="1"/>
  <c r="N4" i="6"/>
  <c r="K128" i="14" l="1"/>
  <c r="I128" i="14"/>
  <c r="G128" i="14"/>
  <c r="J127" i="14"/>
  <c r="H127" i="14"/>
  <c r="K126" i="14"/>
  <c r="I126" i="14"/>
  <c r="G126" i="14"/>
  <c r="J125" i="14"/>
  <c r="H125" i="14"/>
  <c r="K124" i="14"/>
  <c r="I124" i="14"/>
  <c r="G124" i="14"/>
  <c r="J123" i="14"/>
  <c r="H123" i="14"/>
  <c r="K122" i="14"/>
  <c r="I122" i="14"/>
  <c r="G122" i="14"/>
  <c r="J121" i="14"/>
  <c r="H121" i="14"/>
  <c r="K120" i="14"/>
  <c r="I120" i="14"/>
  <c r="G120" i="14"/>
  <c r="J119" i="14"/>
  <c r="H119" i="14"/>
  <c r="K118" i="14"/>
  <c r="I118" i="14"/>
  <c r="G118" i="14"/>
  <c r="J117" i="14"/>
  <c r="H117" i="14"/>
  <c r="K116" i="14"/>
  <c r="I116" i="14"/>
  <c r="G116" i="14"/>
  <c r="J115" i="14"/>
  <c r="H115" i="14"/>
  <c r="K114" i="14"/>
  <c r="I114" i="14"/>
  <c r="G114" i="14"/>
  <c r="J113" i="14"/>
  <c r="H113" i="14"/>
  <c r="K112" i="14"/>
  <c r="I112" i="14"/>
  <c r="G112" i="14"/>
  <c r="J111" i="14"/>
  <c r="H111" i="14"/>
  <c r="K110" i="14"/>
  <c r="I110" i="14"/>
  <c r="G110" i="14"/>
  <c r="J109" i="14"/>
  <c r="H109" i="14"/>
  <c r="K108" i="14"/>
  <c r="I108" i="14"/>
  <c r="G108" i="14"/>
  <c r="J107" i="14"/>
  <c r="H107" i="14"/>
  <c r="K106" i="14"/>
  <c r="I106" i="14"/>
  <c r="G106" i="14"/>
  <c r="J105" i="14"/>
  <c r="H105" i="14"/>
  <c r="K104" i="14"/>
  <c r="I104" i="14"/>
  <c r="G104" i="14"/>
  <c r="J103" i="14"/>
  <c r="H103" i="14"/>
  <c r="K102" i="14"/>
  <c r="I102" i="14"/>
  <c r="G102" i="14"/>
  <c r="J101" i="14"/>
  <c r="H101" i="14"/>
  <c r="K100" i="14"/>
  <c r="I100" i="14"/>
  <c r="G100" i="14"/>
  <c r="J99" i="14"/>
  <c r="H99" i="14"/>
  <c r="K98" i="14"/>
  <c r="I98" i="14"/>
  <c r="G98" i="14"/>
  <c r="J97" i="14"/>
  <c r="H97" i="14"/>
  <c r="K96" i="14"/>
  <c r="I96" i="14"/>
  <c r="G96" i="14"/>
  <c r="J95" i="14"/>
  <c r="H95" i="14"/>
  <c r="J128" i="14"/>
  <c r="K127" i="14"/>
  <c r="G127" i="14"/>
  <c r="H126" i="14"/>
  <c r="I125" i="14"/>
  <c r="J124" i="14"/>
  <c r="K123" i="14"/>
  <c r="G123" i="14"/>
  <c r="H122" i="14"/>
  <c r="I121" i="14"/>
  <c r="J120" i="14"/>
  <c r="K119" i="14"/>
  <c r="G119" i="14"/>
  <c r="H118" i="14"/>
  <c r="I117" i="14"/>
  <c r="J116" i="14"/>
  <c r="K115" i="14"/>
  <c r="G115" i="14"/>
  <c r="H114" i="14"/>
  <c r="I113" i="14"/>
  <c r="J112" i="14"/>
  <c r="K111" i="14"/>
  <c r="G111" i="14"/>
  <c r="H110" i="14"/>
  <c r="I109" i="14"/>
  <c r="J108" i="14"/>
  <c r="K107" i="14"/>
  <c r="G107" i="14"/>
  <c r="H106" i="14"/>
  <c r="I105" i="14"/>
  <c r="J104" i="14"/>
  <c r="K103" i="14"/>
  <c r="G103" i="14"/>
  <c r="H102" i="14"/>
  <c r="I101" i="14"/>
  <c r="J100" i="14"/>
  <c r="K99" i="14"/>
  <c r="G99" i="14"/>
  <c r="H98" i="14"/>
  <c r="I97" i="14"/>
  <c r="J96" i="14"/>
  <c r="K95" i="14"/>
  <c r="G95" i="14"/>
  <c r="J94" i="14"/>
  <c r="H94" i="14"/>
  <c r="K93" i="14"/>
  <c r="I93" i="14"/>
  <c r="G93" i="14"/>
  <c r="J92" i="14"/>
  <c r="H92" i="14"/>
  <c r="K91" i="14"/>
  <c r="I91" i="14"/>
  <c r="G91" i="14"/>
  <c r="J90" i="14"/>
  <c r="H90" i="14"/>
  <c r="K89" i="14"/>
  <c r="I89" i="14"/>
  <c r="G89" i="14"/>
  <c r="J88" i="14"/>
  <c r="H88" i="14"/>
  <c r="K87" i="14"/>
  <c r="I87" i="14"/>
  <c r="G87" i="14"/>
  <c r="J86" i="14"/>
  <c r="H86" i="14"/>
  <c r="K85" i="14"/>
  <c r="I85" i="14"/>
  <c r="G85" i="14"/>
  <c r="J84" i="14"/>
  <c r="H84" i="14"/>
  <c r="K83" i="14"/>
  <c r="I83" i="14"/>
  <c r="G83" i="14"/>
  <c r="J82" i="14"/>
  <c r="H82" i="14"/>
  <c r="K81" i="14"/>
  <c r="I81" i="14"/>
  <c r="G81" i="14"/>
  <c r="J80" i="14"/>
  <c r="H80" i="14"/>
  <c r="K79" i="14"/>
  <c r="I79" i="14"/>
  <c r="G79" i="14"/>
  <c r="J78" i="14"/>
  <c r="H78" i="14"/>
  <c r="K77" i="14"/>
  <c r="I77" i="14"/>
  <c r="G77" i="14"/>
  <c r="J76" i="14"/>
  <c r="H76" i="14"/>
  <c r="K75" i="14"/>
  <c r="I75" i="14"/>
  <c r="G75" i="14"/>
  <c r="J74" i="14"/>
  <c r="H74" i="14"/>
  <c r="K73" i="14"/>
  <c r="I73" i="14"/>
  <c r="G73" i="14"/>
  <c r="J72" i="14"/>
  <c r="H72" i="14"/>
  <c r="K71" i="14"/>
  <c r="I71" i="14"/>
  <c r="G71" i="14"/>
  <c r="J70" i="14"/>
  <c r="H70" i="14"/>
  <c r="K69" i="14"/>
  <c r="I69" i="14"/>
  <c r="G69" i="14"/>
  <c r="J68" i="14"/>
  <c r="H68" i="14"/>
  <c r="K67" i="14"/>
  <c r="I67" i="14"/>
  <c r="G67" i="14"/>
  <c r="J66" i="14"/>
  <c r="H66" i="14"/>
  <c r="K65" i="14"/>
  <c r="I65" i="14"/>
  <c r="G65" i="14"/>
  <c r="J64" i="14"/>
  <c r="H64" i="14"/>
  <c r="K63" i="14"/>
  <c r="I63" i="14"/>
  <c r="G63" i="14"/>
  <c r="J62" i="14"/>
  <c r="H62" i="14"/>
  <c r="K61" i="14"/>
  <c r="I61" i="14"/>
  <c r="G61" i="14"/>
  <c r="J60" i="14"/>
  <c r="H60" i="14"/>
  <c r="K59" i="14"/>
  <c r="I59" i="14"/>
  <c r="G59" i="14"/>
  <c r="J58" i="14"/>
  <c r="H58" i="14"/>
  <c r="K57" i="14"/>
  <c r="I57" i="14"/>
  <c r="G57" i="14"/>
  <c r="J56" i="14"/>
  <c r="H56" i="14"/>
  <c r="K55" i="14"/>
  <c r="I55" i="14"/>
  <c r="G55" i="14"/>
  <c r="J54" i="14"/>
  <c r="H54" i="14"/>
  <c r="K53" i="14"/>
  <c r="I53" i="14"/>
  <c r="G53" i="14"/>
  <c r="J52" i="14"/>
  <c r="H52" i="14"/>
  <c r="K51" i="14"/>
  <c r="I51" i="14"/>
  <c r="G51" i="14"/>
  <c r="J50" i="14"/>
  <c r="H50" i="14"/>
  <c r="K49" i="14"/>
  <c r="I49" i="14"/>
  <c r="G49" i="14"/>
  <c r="J48" i="14"/>
  <c r="H48" i="14"/>
  <c r="K47" i="14"/>
  <c r="I47" i="14"/>
  <c r="G47" i="14"/>
  <c r="J46" i="14"/>
  <c r="H46" i="14"/>
  <c r="K45" i="14"/>
  <c r="I45" i="14"/>
  <c r="G45" i="14"/>
  <c r="J44" i="14"/>
  <c r="H44" i="14"/>
  <c r="H128" i="14"/>
  <c r="J126" i="14"/>
  <c r="G125" i="14"/>
  <c r="I123" i="14"/>
  <c r="K121" i="14"/>
  <c r="H120" i="14"/>
  <c r="J118" i="14"/>
  <c r="G117" i="14"/>
  <c r="I115" i="14"/>
  <c r="K113" i="14"/>
  <c r="H112" i="14"/>
  <c r="J110" i="14"/>
  <c r="G109" i="14"/>
  <c r="I107" i="14"/>
  <c r="K105" i="14"/>
  <c r="H104" i="14"/>
  <c r="J102" i="14"/>
  <c r="G101" i="14"/>
  <c r="I99" i="14"/>
  <c r="K97" i="14"/>
  <c r="H96" i="14"/>
  <c r="K94" i="14"/>
  <c r="G94" i="14"/>
  <c r="H93" i="14"/>
  <c r="I92" i="14"/>
  <c r="J91" i="14"/>
  <c r="K90" i="14"/>
  <c r="G90" i="14"/>
  <c r="H89" i="14"/>
  <c r="I88" i="14"/>
  <c r="J87" i="14"/>
  <c r="K86" i="14"/>
  <c r="G86" i="14"/>
  <c r="H85" i="14"/>
  <c r="I84" i="14"/>
  <c r="J83" i="14"/>
  <c r="K82" i="14"/>
  <c r="G82" i="14"/>
  <c r="H81" i="14"/>
  <c r="I80" i="14"/>
  <c r="J79" i="14"/>
  <c r="K78" i="14"/>
  <c r="G78" i="14"/>
  <c r="H77" i="14"/>
  <c r="I76" i="14"/>
  <c r="J75" i="14"/>
  <c r="K74" i="14"/>
  <c r="G74" i="14"/>
  <c r="H73" i="14"/>
  <c r="I72" i="14"/>
  <c r="J71" i="14"/>
  <c r="K70" i="14"/>
  <c r="G70" i="14"/>
  <c r="H69" i="14"/>
  <c r="I68" i="14"/>
  <c r="J67" i="14"/>
  <c r="K66" i="14"/>
  <c r="G66" i="14"/>
  <c r="H65" i="14"/>
  <c r="I64" i="14"/>
  <c r="J63" i="14"/>
  <c r="K62" i="14"/>
  <c r="G62" i="14"/>
  <c r="H61" i="14"/>
  <c r="I60" i="14"/>
  <c r="J59" i="14"/>
  <c r="K58" i="14"/>
  <c r="G58" i="14"/>
  <c r="H57" i="14"/>
  <c r="I56" i="14"/>
  <c r="J55" i="14"/>
  <c r="K54" i="14"/>
  <c r="G54" i="14"/>
  <c r="H53" i="14"/>
  <c r="I52" i="14"/>
  <c r="J51" i="14"/>
  <c r="K50" i="14"/>
  <c r="G50" i="14"/>
  <c r="H49" i="14"/>
  <c r="I48" i="14"/>
  <c r="J47" i="14"/>
  <c r="K46" i="14"/>
  <c r="G46" i="14"/>
  <c r="H45" i="14"/>
  <c r="I44" i="14"/>
  <c r="K43" i="14"/>
  <c r="I43" i="14"/>
  <c r="G43" i="14"/>
  <c r="J42" i="14"/>
  <c r="H42" i="14"/>
  <c r="K41" i="14"/>
  <c r="I41" i="14"/>
  <c r="G41" i="14"/>
  <c r="J40" i="14"/>
  <c r="H40" i="14"/>
  <c r="K39" i="14"/>
  <c r="I39" i="14"/>
  <c r="G39" i="14"/>
  <c r="J38" i="14"/>
  <c r="H38" i="14"/>
  <c r="K37" i="14"/>
  <c r="I37" i="14"/>
  <c r="G37" i="14"/>
  <c r="J36" i="14"/>
  <c r="H36" i="14"/>
  <c r="K35" i="14"/>
  <c r="I35" i="14"/>
  <c r="G35" i="14"/>
  <c r="J34" i="14"/>
  <c r="H34" i="14"/>
  <c r="K33" i="14"/>
  <c r="I33" i="14"/>
  <c r="G33" i="14"/>
  <c r="J32" i="14"/>
  <c r="H32" i="14"/>
  <c r="K31" i="14"/>
  <c r="I31" i="14"/>
  <c r="G31" i="14"/>
  <c r="J30" i="14"/>
  <c r="H30" i="14"/>
  <c r="K29" i="14"/>
  <c r="I29" i="14"/>
  <c r="G29" i="14"/>
  <c r="J28" i="14"/>
  <c r="H28" i="14"/>
  <c r="K27" i="14"/>
  <c r="I27" i="14"/>
  <c r="G27" i="14"/>
  <c r="J26" i="14"/>
  <c r="H26" i="14"/>
  <c r="K25" i="14"/>
  <c r="I25" i="14"/>
  <c r="G25" i="14"/>
  <c r="J24" i="14"/>
  <c r="H24" i="14"/>
  <c r="K23" i="14"/>
  <c r="I23" i="14"/>
  <c r="G23" i="14"/>
  <c r="J22" i="14"/>
  <c r="H22" i="14"/>
  <c r="K21" i="14"/>
  <c r="I21" i="14"/>
  <c r="G21" i="14"/>
  <c r="J20" i="14"/>
  <c r="H20" i="14"/>
  <c r="K19" i="14"/>
  <c r="I19" i="14"/>
  <c r="G19" i="14"/>
  <c r="J18" i="14"/>
  <c r="H18" i="14"/>
  <c r="K17" i="14"/>
  <c r="I17" i="14"/>
  <c r="G17" i="14"/>
  <c r="J16" i="14"/>
  <c r="H16" i="14"/>
  <c r="K15" i="14"/>
  <c r="I15" i="14"/>
  <c r="G15" i="14"/>
  <c r="J14" i="14"/>
  <c r="H14" i="14"/>
  <c r="K13" i="14"/>
  <c r="I13" i="14"/>
  <c r="G13" i="14"/>
  <c r="J12" i="14"/>
  <c r="H12" i="14"/>
  <c r="K11" i="14"/>
  <c r="I11" i="14"/>
  <c r="G11" i="14"/>
  <c r="J10" i="14"/>
  <c r="H10" i="14"/>
  <c r="K9" i="14"/>
  <c r="I9" i="14"/>
  <c r="G9" i="14"/>
  <c r="I127" i="14"/>
  <c r="K125" i="14"/>
  <c r="H124" i="14"/>
  <c r="J122" i="14"/>
  <c r="G121" i="14"/>
  <c r="I119" i="14"/>
  <c r="K117" i="14"/>
  <c r="H116" i="14"/>
  <c r="J114" i="14"/>
  <c r="G113" i="14"/>
  <c r="I111" i="14"/>
  <c r="K109" i="14"/>
  <c r="H108" i="14"/>
  <c r="J106" i="14"/>
  <c r="G105" i="14"/>
  <c r="I103" i="14"/>
  <c r="K101" i="14"/>
  <c r="H100" i="14"/>
  <c r="J98" i="14"/>
  <c r="G97" i="14"/>
  <c r="I95" i="14"/>
  <c r="I94" i="14"/>
  <c r="J93" i="14"/>
  <c r="K92" i="14"/>
  <c r="G92" i="14"/>
  <c r="H91" i="14"/>
  <c r="I90" i="14"/>
  <c r="J89" i="14"/>
  <c r="K88" i="14"/>
  <c r="G88" i="14"/>
  <c r="H87" i="14"/>
  <c r="I86" i="14"/>
  <c r="J85" i="14"/>
  <c r="K84" i="14"/>
  <c r="G84" i="14"/>
  <c r="H83" i="14"/>
  <c r="I82" i="14"/>
  <c r="J81" i="14"/>
  <c r="K80" i="14"/>
  <c r="G80" i="14"/>
  <c r="H79" i="14"/>
  <c r="I78" i="14"/>
  <c r="J77" i="14"/>
  <c r="K76" i="14"/>
  <c r="G76" i="14"/>
  <c r="H75" i="14"/>
  <c r="I74" i="14"/>
  <c r="K72" i="14"/>
  <c r="G72" i="14"/>
  <c r="H71" i="14"/>
  <c r="I70" i="14"/>
  <c r="K68" i="14"/>
  <c r="G68" i="14"/>
  <c r="I66" i="14"/>
  <c r="K64" i="14"/>
  <c r="H63" i="14"/>
  <c r="J61" i="14"/>
  <c r="G60" i="14"/>
  <c r="I58" i="14"/>
  <c r="K56" i="14"/>
  <c r="H55" i="14"/>
  <c r="J53" i="14"/>
  <c r="G52" i="14"/>
  <c r="I50" i="14"/>
  <c r="K48" i="14"/>
  <c r="H47" i="14"/>
  <c r="J45" i="14"/>
  <c r="G44" i="14"/>
  <c r="H43" i="14"/>
  <c r="I42" i="14"/>
  <c r="G42" i="14"/>
  <c r="H41" i="14"/>
  <c r="I40" i="14"/>
  <c r="J39" i="14"/>
  <c r="K38" i="14"/>
  <c r="G38" i="14"/>
  <c r="H37" i="14"/>
  <c r="I36" i="14"/>
  <c r="J35" i="14"/>
  <c r="K34" i="14"/>
  <c r="G34" i="14"/>
  <c r="H33" i="14"/>
  <c r="I32" i="14"/>
  <c r="J31" i="14"/>
  <c r="K30" i="14"/>
  <c r="G30" i="14"/>
  <c r="H29" i="14"/>
  <c r="I28" i="14"/>
  <c r="J27" i="14"/>
  <c r="K26" i="14"/>
  <c r="G26" i="14"/>
  <c r="H25" i="14"/>
  <c r="I24" i="14"/>
  <c r="J23" i="14"/>
  <c r="K22" i="14"/>
  <c r="G22" i="14"/>
  <c r="H21" i="14"/>
  <c r="I20" i="14"/>
  <c r="J19" i="14"/>
  <c r="K18" i="14"/>
  <c r="I18" i="14"/>
  <c r="J17" i="14"/>
  <c r="K16" i="14"/>
  <c r="G16" i="14"/>
  <c r="H15" i="14"/>
  <c r="I14" i="14"/>
  <c r="J13" i="14"/>
  <c r="K12" i="14"/>
  <c r="G12" i="14"/>
  <c r="H11" i="14"/>
  <c r="I10" i="14"/>
  <c r="J9" i="14"/>
  <c r="J73" i="14"/>
  <c r="J69" i="14"/>
  <c r="H67" i="14"/>
  <c r="J65" i="14"/>
  <c r="G64" i="14"/>
  <c r="I62" i="14"/>
  <c r="K60" i="14"/>
  <c r="H59" i="14"/>
  <c r="J57" i="14"/>
  <c r="G56" i="14"/>
  <c r="I54" i="14"/>
  <c r="K52" i="14"/>
  <c r="H51" i="14"/>
  <c r="J49" i="14"/>
  <c r="G48" i="14"/>
  <c r="I46" i="14"/>
  <c r="K44" i="14"/>
  <c r="J43" i="14"/>
  <c r="K42" i="14"/>
  <c r="J41" i="14"/>
  <c r="K40" i="14"/>
  <c r="G40" i="14"/>
  <c r="H39" i="14"/>
  <c r="I38" i="14"/>
  <c r="J37" i="14"/>
  <c r="K36" i="14"/>
  <c r="G36" i="14"/>
  <c r="H35" i="14"/>
  <c r="I34" i="14"/>
  <c r="J33" i="14"/>
  <c r="K32" i="14"/>
  <c r="G32" i="14"/>
  <c r="H31" i="14"/>
  <c r="I30" i="14"/>
  <c r="J29" i="14"/>
  <c r="K28" i="14"/>
  <c r="G28" i="14"/>
  <c r="H27" i="14"/>
  <c r="I26" i="14"/>
  <c r="J25" i="14"/>
  <c r="K24" i="14"/>
  <c r="G24" i="14"/>
  <c r="H23" i="14"/>
  <c r="I22" i="14"/>
  <c r="J21" i="14"/>
  <c r="K20" i="14"/>
  <c r="H19" i="14"/>
  <c r="G18" i="14"/>
  <c r="H17" i="14"/>
  <c r="I16" i="14"/>
  <c r="J15" i="14"/>
  <c r="K14" i="14"/>
  <c r="G14" i="14"/>
  <c r="H13" i="14"/>
  <c r="I12" i="14"/>
  <c r="J11" i="14"/>
  <c r="K10" i="14"/>
  <c r="G10" i="14"/>
  <c r="H9" i="14"/>
  <c r="R17" i="1"/>
  <c r="M17" i="1"/>
  <c r="M16" i="1"/>
  <c r="Y22" i="13"/>
  <c r="X21" i="13"/>
  <c r="W21" i="13"/>
  <c r="V21" i="13"/>
  <c r="U21" i="13"/>
  <c r="T21" i="13"/>
  <c r="X20" i="13"/>
  <c r="T20" i="13"/>
  <c r="X19" i="13"/>
  <c r="T19" i="13"/>
  <c r="X18" i="13"/>
  <c r="T18" i="13"/>
  <c r="X17" i="13"/>
  <c r="T17" i="13"/>
  <c r="X16" i="13"/>
  <c r="W16" i="13"/>
  <c r="V16" i="13"/>
  <c r="U16" i="13"/>
  <c r="T16" i="13"/>
  <c r="X15" i="13"/>
  <c r="T15" i="13"/>
  <c r="X14" i="13"/>
  <c r="T14" i="13"/>
  <c r="X13" i="13"/>
  <c r="T13" i="13"/>
  <c r="X12" i="13"/>
  <c r="T12" i="13"/>
  <c r="X11" i="13"/>
  <c r="T11" i="13"/>
  <c r="X10" i="13"/>
  <c r="T10" i="13"/>
  <c r="X9" i="13"/>
  <c r="T9" i="13"/>
  <c r="E18" i="12"/>
  <c r="X4" i="13" l="1"/>
  <c r="T4" i="13"/>
  <c r="L48" i="14"/>
  <c r="L64" i="14"/>
  <c r="L13" i="14"/>
  <c r="L18" i="14"/>
  <c r="L23" i="14"/>
  <c r="L31" i="14"/>
  <c r="L39" i="14"/>
  <c r="L105" i="14"/>
  <c r="L121" i="14"/>
  <c r="H4" i="14"/>
  <c r="H6" i="14" s="1"/>
  <c r="L14" i="14"/>
  <c r="L17" i="14"/>
  <c r="L19" i="14"/>
  <c r="L24" i="14"/>
  <c r="L27" i="14"/>
  <c r="L32" i="14"/>
  <c r="L35" i="14"/>
  <c r="L40" i="14"/>
  <c r="L56" i="14"/>
  <c r="L80" i="14"/>
  <c r="L88" i="14"/>
  <c r="L97" i="14"/>
  <c r="L113" i="14"/>
  <c r="H31" i="12"/>
  <c r="D31" i="12"/>
  <c r="J4" i="14"/>
  <c r="J6" i="14" s="1"/>
  <c r="L11" i="14"/>
  <c r="L16" i="14"/>
  <c r="L22" i="14"/>
  <c r="L25" i="14"/>
  <c r="L30" i="14"/>
  <c r="L33" i="14"/>
  <c r="L38" i="14"/>
  <c r="L41" i="14"/>
  <c r="L44" i="14"/>
  <c r="L60" i="14"/>
  <c r="L9" i="14"/>
  <c r="K4" i="14"/>
  <c r="K6" i="14" s="1"/>
  <c r="L46" i="14"/>
  <c r="L54" i="14"/>
  <c r="L62" i="14"/>
  <c r="L70" i="14"/>
  <c r="L78" i="14"/>
  <c r="L86" i="14"/>
  <c r="L94" i="14"/>
  <c r="L109" i="14"/>
  <c r="L125" i="14"/>
  <c r="L47" i="14"/>
  <c r="L51" i="14"/>
  <c r="L55" i="14"/>
  <c r="L59" i="14"/>
  <c r="L63" i="14"/>
  <c r="L67" i="14"/>
  <c r="L71" i="14"/>
  <c r="L75" i="14"/>
  <c r="L79" i="14"/>
  <c r="M80" i="14" s="1"/>
  <c r="L83" i="14"/>
  <c r="L87" i="14"/>
  <c r="L91" i="14"/>
  <c r="L95" i="14"/>
  <c r="L103" i="14"/>
  <c r="L111" i="14"/>
  <c r="L119" i="14"/>
  <c r="L127" i="14"/>
  <c r="L98" i="14"/>
  <c r="L102" i="14"/>
  <c r="L106" i="14"/>
  <c r="L110" i="14"/>
  <c r="L114" i="14"/>
  <c r="L118" i="14"/>
  <c r="L122" i="14"/>
  <c r="L126" i="14"/>
  <c r="L10" i="14"/>
  <c r="L28" i="14"/>
  <c r="L36" i="14"/>
  <c r="L12" i="14"/>
  <c r="L15" i="14"/>
  <c r="L21" i="14"/>
  <c r="L26" i="14"/>
  <c r="L29" i="14"/>
  <c r="L34" i="14"/>
  <c r="L37" i="14"/>
  <c r="L42" i="14"/>
  <c r="L43" i="14"/>
  <c r="L52" i="14"/>
  <c r="L68" i="14"/>
  <c r="L72" i="14"/>
  <c r="L76" i="14"/>
  <c r="L84" i="14"/>
  <c r="L92" i="14"/>
  <c r="I4" i="14"/>
  <c r="I6" i="14" s="1"/>
  <c r="L50" i="14"/>
  <c r="L58" i="14"/>
  <c r="L66" i="14"/>
  <c r="L74" i="14"/>
  <c r="L82" i="14"/>
  <c r="L90" i="14"/>
  <c r="L101" i="14"/>
  <c r="L117" i="14"/>
  <c r="L45" i="14"/>
  <c r="L49" i="14"/>
  <c r="L53" i="14"/>
  <c r="L57" i="14"/>
  <c r="L61" i="14"/>
  <c r="L65" i="14"/>
  <c r="L69" i="14"/>
  <c r="L73" i="14"/>
  <c r="L77" i="14"/>
  <c r="L81" i="14"/>
  <c r="L85" i="14"/>
  <c r="L89" i="14"/>
  <c r="L93" i="14"/>
  <c r="L99" i="14"/>
  <c r="L107" i="14"/>
  <c r="L115" i="14"/>
  <c r="L123" i="14"/>
  <c r="L96" i="14"/>
  <c r="L100" i="14"/>
  <c r="L104" i="14"/>
  <c r="L108" i="14"/>
  <c r="L112" i="14"/>
  <c r="L116" i="14"/>
  <c r="L120" i="14"/>
  <c r="L124" i="14"/>
  <c r="L128" i="14"/>
  <c r="Y16" i="13"/>
  <c r="Y21" i="13"/>
  <c r="V17" i="13" l="1"/>
  <c r="N25" i="1"/>
  <c r="N24" i="1"/>
  <c r="U11" i="13" l="1"/>
  <c r="U12" i="13"/>
  <c r="W17" i="13"/>
  <c r="Q25" i="1"/>
  <c r="J36" i="13" l="1"/>
  <c r="H36" i="13"/>
  <c r="J33" i="13"/>
  <c r="H33" i="13"/>
  <c r="J32" i="13"/>
  <c r="H32" i="13"/>
  <c r="J31" i="13"/>
  <c r="H31" i="13"/>
  <c r="J30" i="13"/>
  <c r="H30" i="13"/>
  <c r="J29" i="13"/>
  <c r="H29" i="13"/>
  <c r="J28" i="13"/>
  <c r="H28" i="13"/>
  <c r="J27" i="13"/>
  <c r="H27" i="13"/>
  <c r="J26" i="13"/>
  <c r="H26" i="13"/>
  <c r="J25" i="13"/>
  <c r="H25" i="13"/>
  <c r="J23" i="13"/>
  <c r="H23" i="13"/>
  <c r="J22" i="13"/>
  <c r="H22" i="13"/>
  <c r="J21" i="13"/>
  <c r="H21" i="13"/>
  <c r="J20" i="13"/>
  <c r="H20" i="13"/>
  <c r="J19" i="13"/>
  <c r="H19" i="13"/>
  <c r="J18" i="13"/>
  <c r="H18" i="13"/>
  <c r="J17" i="13"/>
  <c r="H17" i="13"/>
  <c r="J16" i="13"/>
  <c r="H16" i="13"/>
  <c r="J15" i="13"/>
  <c r="H15" i="13"/>
  <c r="J14" i="13"/>
  <c r="H14" i="13"/>
  <c r="J13" i="13"/>
  <c r="H13" i="13"/>
  <c r="J12" i="13"/>
  <c r="H12" i="13"/>
  <c r="K9" i="13"/>
  <c r="I9" i="13"/>
  <c r="G10" i="13"/>
  <c r="G12" i="13"/>
  <c r="G14" i="13"/>
  <c r="G16" i="13"/>
  <c r="G18" i="13"/>
  <c r="G20" i="13"/>
  <c r="G22" i="13"/>
  <c r="G25" i="13"/>
  <c r="G27" i="13"/>
  <c r="G29" i="13"/>
  <c r="G31" i="13"/>
  <c r="G33" i="13"/>
  <c r="G36" i="13"/>
  <c r="K36" i="13"/>
  <c r="I36" i="13"/>
  <c r="K34" i="13"/>
  <c r="K33" i="13"/>
  <c r="I33" i="13"/>
  <c r="K32" i="13"/>
  <c r="I32" i="13"/>
  <c r="K31" i="13"/>
  <c r="I31" i="13"/>
  <c r="K30" i="13"/>
  <c r="I30" i="13"/>
  <c r="K29" i="13"/>
  <c r="I29" i="13"/>
  <c r="I28" i="13"/>
  <c r="I27" i="13"/>
  <c r="I26" i="13"/>
  <c r="I25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J9" i="13"/>
  <c r="G11" i="13"/>
  <c r="G15" i="13"/>
  <c r="G19" i="13"/>
  <c r="G23" i="13"/>
  <c r="G28" i="13"/>
  <c r="G32" i="13"/>
  <c r="G9" i="13"/>
  <c r="K28" i="13"/>
  <c r="K27" i="13"/>
  <c r="K26" i="13"/>
  <c r="K25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H9" i="13"/>
  <c r="G13" i="13"/>
  <c r="G17" i="13"/>
  <c r="G21" i="13"/>
  <c r="G26" i="13"/>
  <c r="G30" i="13"/>
  <c r="G34" i="13"/>
  <c r="V12" i="13"/>
  <c r="W11" i="13"/>
  <c r="V11" i="13"/>
  <c r="W12" i="13"/>
  <c r="U17" i="13"/>
  <c r="Y17" i="13" s="1"/>
  <c r="O24" i="1"/>
  <c r="P24" i="1"/>
  <c r="P25" i="1"/>
  <c r="Q24" i="1"/>
  <c r="P16" i="1"/>
  <c r="Q16" i="1"/>
  <c r="V13" i="13"/>
  <c r="W13" i="13"/>
  <c r="U13" i="13"/>
  <c r="O16" i="1"/>
  <c r="O25" i="1"/>
  <c r="U15" i="13" s="1"/>
  <c r="L24" i="1" l="1"/>
  <c r="H11" i="13"/>
  <c r="H34" i="13"/>
  <c r="I11" i="13"/>
  <c r="I34" i="13"/>
  <c r="L36" i="13"/>
  <c r="J34" i="13"/>
  <c r="J11" i="13"/>
  <c r="L29" i="13"/>
  <c r="L31" i="13"/>
  <c r="L33" i="13"/>
  <c r="H10" i="13"/>
  <c r="L12" i="13"/>
  <c r="L14" i="13"/>
  <c r="L16" i="13"/>
  <c r="L18" i="13"/>
  <c r="L20" i="13"/>
  <c r="L22" i="13"/>
  <c r="L25" i="13"/>
  <c r="L27" i="13"/>
  <c r="G4" i="13"/>
  <c r="I10" i="13"/>
  <c r="K4" i="13"/>
  <c r="L9" i="13"/>
  <c r="J10" i="13"/>
  <c r="L13" i="13"/>
  <c r="L15" i="13"/>
  <c r="L17" i="13"/>
  <c r="L19" i="13"/>
  <c r="L21" i="13"/>
  <c r="L23" i="13"/>
  <c r="L26" i="13"/>
  <c r="L28" i="13"/>
  <c r="L30" i="13"/>
  <c r="L32" i="13"/>
  <c r="Y12" i="13"/>
  <c r="Y11" i="13"/>
  <c r="Y13" i="13"/>
  <c r="W9" i="13"/>
  <c r="V9" i="13"/>
  <c r="W20" i="13"/>
  <c r="W15" i="13"/>
  <c r="V20" i="13"/>
  <c r="V15" i="13"/>
  <c r="U19" i="13"/>
  <c r="O17" i="1"/>
  <c r="V19" i="13"/>
  <c r="P17" i="1"/>
  <c r="W19" i="13"/>
  <c r="Q17" i="1"/>
  <c r="L17" i="1"/>
  <c r="U18" i="13"/>
  <c r="U14" i="13"/>
  <c r="W14" i="13"/>
  <c r="W18" i="13"/>
  <c r="V18" i="13"/>
  <c r="V14" i="13"/>
  <c r="U20" i="13"/>
  <c r="U9" i="13"/>
  <c r="L25" i="1"/>
  <c r="W10" i="13"/>
  <c r="U10" i="13"/>
  <c r="V10" i="13"/>
  <c r="V4" i="13" l="1"/>
  <c r="U4" i="13"/>
  <c r="W4" i="13"/>
  <c r="L34" i="13"/>
  <c r="L11" i="13"/>
  <c r="I4" i="13"/>
  <c r="H4" i="13"/>
  <c r="G31" i="12"/>
  <c r="E31" i="12"/>
  <c r="F31" i="12"/>
  <c r="L10" i="13"/>
  <c r="J4" i="13"/>
  <c r="Y15" i="13"/>
  <c r="Y9" i="13"/>
  <c r="Y20" i="13"/>
  <c r="Y19" i="13"/>
  <c r="Y18" i="13"/>
  <c r="Y14" i="13"/>
  <c r="Y10" i="13"/>
  <c r="Y4" i="13" l="1"/>
  <c r="L4" i="13"/>
  <c r="C31" i="12"/>
  <c r="R16" i="1" l="1"/>
  <c r="R15" i="1"/>
  <c r="H27" i="12" s="1"/>
  <c r="Q15" i="1"/>
  <c r="G27" i="12" s="1"/>
  <c r="P15" i="1"/>
  <c r="F27" i="12" s="1"/>
  <c r="O15" i="1"/>
  <c r="E27" i="12" s="1"/>
  <c r="M15" i="1"/>
  <c r="D27" i="12" s="1"/>
  <c r="R14" i="1"/>
  <c r="H25" i="12" s="1"/>
  <c r="Q14" i="1"/>
  <c r="G25" i="12" s="1"/>
  <c r="P14" i="1"/>
  <c r="F25" i="12" s="1"/>
  <c r="O14" i="1"/>
  <c r="E25" i="12" s="1"/>
  <c r="M14" i="1"/>
  <c r="D25" i="12" s="1"/>
  <c r="R13" i="1"/>
  <c r="Q13" i="1"/>
  <c r="P13" i="1"/>
  <c r="O13" i="1"/>
  <c r="M13" i="1"/>
  <c r="R12" i="1"/>
  <c r="Q12" i="1"/>
  <c r="P12" i="1"/>
  <c r="O12" i="1"/>
  <c r="M12" i="1"/>
  <c r="R11" i="1"/>
  <c r="Q11" i="1"/>
  <c r="P11" i="1"/>
  <c r="O11" i="1"/>
  <c r="M11" i="1"/>
  <c r="R10" i="1"/>
  <c r="H14" i="12" s="1"/>
  <c r="Q10" i="1"/>
  <c r="P10" i="1"/>
  <c r="F14" i="12" s="1"/>
  <c r="O10" i="1"/>
  <c r="M10" i="1"/>
  <c r="R9" i="1"/>
  <c r="Q9" i="1"/>
  <c r="P9" i="1"/>
  <c r="O9" i="1"/>
  <c r="M9" i="1"/>
  <c r="R7" i="1"/>
  <c r="Q7" i="1"/>
  <c r="P7" i="1"/>
  <c r="O7" i="1"/>
  <c r="M7" i="1"/>
  <c r="D18" i="12" s="1"/>
  <c r="R6" i="1"/>
  <c r="H12" i="12" s="1"/>
  <c r="Q6" i="1"/>
  <c r="G12" i="12" s="1"/>
  <c r="P6" i="1"/>
  <c r="F12" i="12" s="1"/>
  <c r="O6" i="1"/>
  <c r="M6" i="1"/>
  <c r="D12" i="12" s="1"/>
  <c r="R5" i="1"/>
  <c r="H10" i="12" s="1"/>
  <c r="Q5" i="1"/>
  <c r="G10" i="12" s="1"/>
  <c r="P5" i="1"/>
  <c r="F10" i="12" s="1"/>
  <c r="O5" i="1"/>
  <c r="M5" i="1"/>
  <c r="D10" i="12" s="1"/>
  <c r="R4" i="1"/>
  <c r="Q4" i="1"/>
  <c r="P4" i="1"/>
  <c r="O4" i="1"/>
  <c r="M4" i="1"/>
  <c r="E14" i="12" l="1"/>
  <c r="F16" i="12"/>
  <c r="D14" i="12"/>
  <c r="G16" i="12"/>
  <c r="E16" i="12"/>
  <c r="D16" i="12"/>
  <c r="H16" i="12"/>
  <c r="G14" i="12"/>
  <c r="E12" i="12"/>
  <c r="E10" i="12"/>
  <c r="D8" i="12"/>
  <c r="E8" i="12"/>
  <c r="D58" i="12" l="1"/>
  <c r="E58" i="12"/>
  <c r="L5" i="1"/>
  <c r="C10" i="12" s="1"/>
  <c r="L6" i="1"/>
  <c r="C12" i="12" s="1"/>
  <c r="L7" i="1"/>
  <c r="C20" i="12" s="1"/>
  <c r="L9" i="1"/>
  <c r="L10" i="1"/>
  <c r="L11" i="1"/>
  <c r="L12" i="1"/>
  <c r="L13" i="1"/>
  <c r="L14" i="1"/>
  <c r="C25" i="12" s="1"/>
  <c r="L15" i="1"/>
  <c r="C27" i="12" s="1"/>
  <c r="L4" i="1"/>
  <c r="G8" i="12" s="1"/>
  <c r="G58" i="12" s="1"/>
  <c r="C16" i="12" l="1"/>
  <c r="C14" i="12"/>
  <c r="G4" i="12"/>
  <c r="C18" i="12"/>
  <c r="C8" i="12"/>
  <c r="C58" i="12" l="1"/>
  <c r="F8" i="12"/>
  <c r="F58" i="12" s="1"/>
  <c r="H8" i="12"/>
  <c r="H58" i="12" s="1"/>
  <c r="H4" i="12" l="1"/>
  <c r="F4" i="12"/>
  <c r="A25" i="1"/>
  <c r="A26" i="1" s="1"/>
  <c r="A27" i="1" s="1"/>
  <c r="A28" i="1" s="1"/>
  <c r="H54" i="11"/>
  <c r="G54" i="11"/>
  <c r="F54" i="11"/>
  <c r="E54" i="11"/>
  <c r="D54" i="11"/>
  <c r="C54" i="11"/>
  <c r="K3" i="9"/>
  <c r="E38" i="11" s="1"/>
  <c r="J3" i="9"/>
  <c r="D38" i="11" s="1"/>
  <c r="K2" i="9"/>
  <c r="J2" i="9"/>
  <c r="D37" i="11" s="1"/>
  <c r="D39" i="11" s="1"/>
  <c r="K1" i="9"/>
  <c r="J1" i="9"/>
  <c r="H1" i="9"/>
  <c r="Q6" i="8"/>
  <c r="P6" i="8"/>
  <c r="O6" i="8"/>
  <c r="N6" i="8"/>
  <c r="L6" i="8"/>
  <c r="K6" i="8"/>
  <c r="Q5" i="8"/>
  <c r="P5" i="8"/>
  <c r="O5" i="8"/>
  <c r="N5" i="8"/>
  <c r="L5" i="8"/>
  <c r="K5" i="8"/>
  <c r="Q4" i="8"/>
  <c r="P4" i="8"/>
  <c r="O4" i="8"/>
  <c r="N4" i="8"/>
  <c r="L4" i="8"/>
  <c r="K4" i="8"/>
  <c r="Q3" i="8"/>
  <c r="F33" i="11" s="1"/>
  <c r="P3" i="8"/>
  <c r="E33" i="11" s="1"/>
  <c r="O3" i="8"/>
  <c r="D33" i="11" s="1"/>
  <c r="N3" i="8"/>
  <c r="C33" i="11" s="1"/>
  <c r="L3" i="8"/>
  <c r="K3" i="8"/>
  <c r="Q2" i="8"/>
  <c r="F32" i="11" s="1"/>
  <c r="P2" i="8"/>
  <c r="E32" i="11" s="1"/>
  <c r="O2" i="8"/>
  <c r="D32" i="11" s="1"/>
  <c r="N2" i="8"/>
  <c r="C32" i="11" s="1"/>
  <c r="L2" i="8"/>
  <c r="K2" i="8"/>
  <c r="Q1" i="8"/>
  <c r="P1" i="8"/>
  <c r="O1" i="8"/>
  <c r="N1" i="8"/>
  <c r="M1" i="8"/>
  <c r="L1" i="8"/>
  <c r="K1" i="8"/>
  <c r="J1" i="8"/>
  <c r="J7" i="8" s="1"/>
  <c r="Q7" i="8"/>
  <c r="P7" i="8"/>
  <c r="O7" i="8"/>
  <c r="N7" i="8"/>
  <c r="L7" i="8"/>
  <c r="K7" i="8"/>
  <c r="Q6" i="7"/>
  <c r="P6" i="7"/>
  <c r="O6" i="7"/>
  <c r="N6" i="7"/>
  <c r="L6" i="7"/>
  <c r="K6" i="7"/>
  <c r="Q5" i="7"/>
  <c r="P5" i="7"/>
  <c r="O5" i="7"/>
  <c r="N5" i="7"/>
  <c r="L5" i="7"/>
  <c r="K5" i="7"/>
  <c r="Q4" i="7"/>
  <c r="F29" i="11" s="1"/>
  <c r="P4" i="7"/>
  <c r="E29" i="11" s="1"/>
  <c r="O4" i="7"/>
  <c r="D29" i="11" s="1"/>
  <c r="N4" i="7"/>
  <c r="C29" i="11" s="1"/>
  <c r="L4" i="7"/>
  <c r="K4" i="7"/>
  <c r="Q3" i="7"/>
  <c r="P3" i="7"/>
  <c r="O3" i="7"/>
  <c r="N3" i="7"/>
  <c r="L3" i="7"/>
  <c r="K3" i="7"/>
  <c r="Q2" i="7"/>
  <c r="F28" i="11" s="1"/>
  <c r="P2" i="7"/>
  <c r="E28" i="11" s="1"/>
  <c r="O2" i="7"/>
  <c r="D28" i="11" s="1"/>
  <c r="N2" i="7"/>
  <c r="C28" i="11" s="1"/>
  <c r="L2" i="7"/>
  <c r="K2" i="7"/>
  <c r="Q1" i="7"/>
  <c r="P1" i="7"/>
  <c r="O1" i="7"/>
  <c r="N1" i="7"/>
  <c r="M1" i="7"/>
  <c r="L1" i="7"/>
  <c r="K1" i="7"/>
  <c r="J1" i="7"/>
  <c r="J7" i="7" s="1"/>
  <c r="Q7" i="7"/>
  <c r="P7" i="7"/>
  <c r="O7" i="7"/>
  <c r="N7" i="7"/>
  <c r="L7" i="7"/>
  <c r="K7" i="7"/>
  <c r="S9" i="6"/>
  <c r="R9" i="6"/>
  <c r="Q9" i="6"/>
  <c r="P9" i="6"/>
  <c r="N9" i="6"/>
  <c r="M9" i="6"/>
  <c r="S8" i="6"/>
  <c r="R8" i="6"/>
  <c r="Q8" i="6"/>
  <c r="P8" i="6"/>
  <c r="N8" i="6"/>
  <c r="M8" i="6"/>
  <c r="S7" i="6"/>
  <c r="R7" i="6"/>
  <c r="Q7" i="6"/>
  <c r="P7" i="6"/>
  <c r="N7" i="6"/>
  <c r="M7" i="6"/>
  <c r="S6" i="6"/>
  <c r="R6" i="6"/>
  <c r="Q6" i="6"/>
  <c r="P6" i="6"/>
  <c r="N6" i="6"/>
  <c r="M6" i="6"/>
  <c r="S2" i="6"/>
  <c r="R2" i="6"/>
  <c r="Q2" i="6"/>
  <c r="P2" i="6"/>
  <c r="S1" i="6"/>
  <c r="F26" i="11" s="1"/>
  <c r="R1" i="6"/>
  <c r="E26" i="11" s="1"/>
  <c r="Q1" i="6"/>
  <c r="D26" i="11" s="1"/>
  <c r="P1" i="6"/>
  <c r="C26" i="11" s="1"/>
  <c r="L1" i="6"/>
  <c r="L10" i="6" s="1"/>
  <c r="Q5" i="5"/>
  <c r="P5" i="5"/>
  <c r="O5" i="5"/>
  <c r="N5" i="5"/>
  <c r="L5" i="5"/>
  <c r="K5" i="5"/>
  <c r="Q4" i="5"/>
  <c r="P4" i="5"/>
  <c r="O4" i="5"/>
  <c r="N4" i="5"/>
  <c r="L4" i="5"/>
  <c r="K4" i="5"/>
  <c r="Q3" i="5"/>
  <c r="F23" i="11" s="1"/>
  <c r="P3" i="5"/>
  <c r="O3" i="5"/>
  <c r="N3" i="5"/>
  <c r="C23" i="11" s="1"/>
  <c r="L3" i="5"/>
  <c r="K3" i="5"/>
  <c r="Q2" i="5"/>
  <c r="F22" i="11" s="1"/>
  <c r="P2" i="5"/>
  <c r="O2" i="5"/>
  <c r="N2" i="5"/>
  <c r="C22" i="11" s="1"/>
  <c r="L2" i="5"/>
  <c r="K2" i="5"/>
  <c r="Q1" i="5"/>
  <c r="P1" i="5"/>
  <c r="O1" i="5"/>
  <c r="N1" i="5"/>
  <c r="M1" i="5"/>
  <c r="L1" i="5"/>
  <c r="K1" i="5"/>
  <c r="J1" i="5"/>
  <c r="J6" i="5" s="1"/>
  <c r="Q6" i="5"/>
  <c r="P6" i="5"/>
  <c r="O6" i="5"/>
  <c r="N6" i="5"/>
  <c r="L6" i="5"/>
  <c r="K6" i="5"/>
  <c r="R6" i="4"/>
  <c r="Q6" i="4"/>
  <c r="P6" i="4"/>
  <c r="O6" i="4"/>
  <c r="M6" i="4"/>
  <c r="L6" i="4"/>
  <c r="R5" i="4"/>
  <c r="Q5" i="4"/>
  <c r="P5" i="4"/>
  <c r="O5" i="4"/>
  <c r="M5" i="4"/>
  <c r="L5" i="4"/>
  <c r="R4" i="4"/>
  <c r="Q4" i="4"/>
  <c r="P4" i="4"/>
  <c r="O4" i="4"/>
  <c r="M4" i="4"/>
  <c r="L4" i="4"/>
  <c r="R3" i="4"/>
  <c r="Q3" i="4"/>
  <c r="P3" i="4"/>
  <c r="O3" i="4"/>
  <c r="M3" i="4"/>
  <c r="L3" i="4"/>
  <c r="R2" i="4"/>
  <c r="F24" i="11" s="1"/>
  <c r="Q2" i="4"/>
  <c r="E24" i="11" s="1"/>
  <c r="P2" i="4"/>
  <c r="D24" i="11" s="1"/>
  <c r="O2" i="4"/>
  <c r="C24" i="11" s="1"/>
  <c r="M2" i="4"/>
  <c r="L2" i="4"/>
  <c r="R1" i="4"/>
  <c r="Q1" i="4"/>
  <c r="K12" i="10" s="1"/>
  <c r="K18" i="10" s="1"/>
  <c r="P1" i="4"/>
  <c r="J12" i="10" s="1"/>
  <c r="J18" i="10" s="1"/>
  <c r="J24" i="10" s="1"/>
  <c r="O1" i="4"/>
  <c r="I12" i="10" s="1"/>
  <c r="N1" i="4"/>
  <c r="M1" i="4"/>
  <c r="L1" i="4"/>
  <c r="K1" i="4"/>
  <c r="K7" i="4" s="1"/>
  <c r="K3" i="1"/>
  <c r="K19" i="1" s="1"/>
  <c r="M10" i="3"/>
  <c r="L10" i="3"/>
  <c r="K10" i="3"/>
  <c r="M9" i="3"/>
  <c r="L9" i="3"/>
  <c r="K9" i="3"/>
  <c r="M8" i="3"/>
  <c r="L8" i="3"/>
  <c r="K8" i="3"/>
  <c r="M7" i="3"/>
  <c r="L7" i="3"/>
  <c r="K7" i="3"/>
  <c r="M6" i="3"/>
  <c r="L6" i="3"/>
  <c r="K6" i="3"/>
  <c r="M5" i="3"/>
  <c r="L5" i="3"/>
  <c r="K5" i="3"/>
  <c r="M4" i="3"/>
  <c r="L4" i="3"/>
  <c r="K4" i="3"/>
  <c r="M3" i="3"/>
  <c r="L3" i="3"/>
  <c r="K3" i="3"/>
  <c r="M2" i="3"/>
  <c r="L2" i="3"/>
  <c r="K2" i="3"/>
  <c r="M1" i="3"/>
  <c r="E23" i="12" s="1"/>
  <c r="E4" i="12" s="1"/>
  <c r="L1" i="3"/>
  <c r="D23" i="12" s="1"/>
  <c r="K1" i="3"/>
  <c r="C23" i="12" s="1"/>
  <c r="J1" i="3"/>
  <c r="J11" i="3" s="1"/>
  <c r="R13" i="2"/>
  <c r="Q13" i="2"/>
  <c r="P13" i="2"/>
  <c r="O13" i="2"/>
  <c r="M13" i="2"/>
  <c r="L13" i="2"/>
  <c r="R12" i="2"/>
  <c r="Q12" i="2"/>
  <c r="P12" i="2"/>
  <c r="O12" i="2"/>
  <c r="M12" i="2"/>
  <c r="L12" i="2"/>
  <c r="R11" i="2"/>
  <c r="Q11" i="2"/>
  <c r="P11" i="2"/>
  <c r="O11" i="2"/>
  <c r="M11" i="2"/>
  <c r="L11" i="2"/>
  <c r="R10" i="2"/>
  <c r="Q10" i="2"/>
  <c r="P10" i="2"/>
  <c r="O10" i="2"/>
  <c r="M10" i="2"/>
  <c r="L10" i="2"/>
  <c r="R9" i="2"/>
  <c r="Q9" i="2"/>
  <c r="P9" i="2"/>
  <c r="O9" i="2"/>
  <c r="M9" i="2"/>
  <c r="L9" i="2"/>
  <c r="R8" i="2"/>
  <c r="Q8" i="2"/>
  <c r="P8" i="2"/>
  <c r="O8" i="2"/>
  <c r="M8" i="2"/>
  <c r="L8" i="2"/>
  <c r="R7" i="2"/>
  <c r="Q7" i="2"/>
  <c r="P7" i="2"/>
  <c r="O7" i="2"/>
  <c r="M7" i="2"/>
  <c r="L7" i="2"/>
  <c r="R6" i="2"/>
  <c r="Q6" i="2"/>
  <c r="P6" i="2"/>
  <c r="O6" i="2"/>
  <c r="M6" i="2"/>
  <c r="L6" i="2"/>
  <c r="R5" i="2"/>
  <c r="Q5" i="2"/>
  <c r="P5" i="2"/>
  <c r="O5" i="2"/>
  <c r="M5" i="2"/>
  <c r="L5" i="2"/>
  <c r="R4" i="2"/>
  <c r="Q4" i="2"/>
  <c r="P4" i="2"/>
  <c r="O4" i="2"/>
  <c r="M4" i="2"/>
  <c r="L4" i="2"/>
  <c r="R3" i="2"/>
  <c r="Q3" i="2"/>
  <c r="P3" i="2"/>
  <c r="O3" i="2"/>
  <c r="M3" i="2"/>
  <c r="L3" i="2"/>
  <c r="R2" i="2"/>
  <c r="Q2" i="2"/>
  <c r="P2" i="2"/>
  <c r="O2" i="2"/>
  <c r="M2" i="2"/>
  <c r="L2" i="2"/>
  <c r="R1" i="2"/>
  <c r="Q1" i="2"/>
  <c r="P1" i="2"/>
  <c r="O1" i="2"/>
  <c r="D12" i="11" s="1"/>
  <c r="N1" i="2"/>
  <c r="M1" i="2"/>
  <c r="C12" i="11" s="1"/>
  <c r="L1" i="2"/>
  <c r="K1" i="2"/>
  <c r="R14" i="2"/>
  <c r="Q14" i="2"/>
  <c r="P14" i="2"/>
  <c r="O14" i="2"/>
  <c r="M14" i="2"/>
  <c r="L14" i="2"/>
  <c r="L16" i="1"/>
  <c r="Q19" i="1"/>
  <c r="W4" i="14" s="1"/>
  <c r="W6" i="14" s="1"/>
  <c r="P19" i="1"/>
  <c r="O19" i="1"/>
  <c r="M19" i="1"/>
  <c r="T4" i="14" s="1"/>
  <c r="T6" i="14" s="1"/>
  <c r="R3" i="1"/>
  <c r="G11" i="11" s="1"/>
  <c r="Q3" i="1"/>
  <c r="F11" i="11" s="1"/>
  <c r="P3" i="1"/>
  <c r="O3" i="1"/>
  <c r="D11" i="11" s="1"/>
  <c r="M3" i="1"/>
  <c r="C11" i="11" s="1"/>
  <c r="L3" i="1"/>
  <c r="R19" i="1"/>
  <c r="X4" i="14" s="1"/>
  <c r="X6" i="14" s="1"/>
  <c r="J30" i="10" l="1"/>
  <c r="C30" i="10"/>
  <c r="M7" i="4"/>
  <c r="C14" i="11" s="1"/>
  <c r="E39" i="11"/>
  <c r="E37" i="11"/>
  <c r="I18" i="10"/>
  <c r="L12" i="10"/>
  <c r="K24" i="10"/>
  <c r="D30" i="10" s="1"/>
  <c r="P10" i="6"/>
  <c r="C4" i="12"/>
  <c r="D4" i="12"/>
  <c r="S10" i="6"/>
  <c r="R10" i="6"/>
  <c r="E11" i="11"/>
  <c r="C30" i="11"/>
  <c r="C5" i="10" s="1"/>
  <c r="E30" i="11"/>
  <c r="E5" i="10" s="1"/>
  <c r="E6" i="10" s="1"/>
  <c r="R7" i="4"/>
  <c r="F30" i="11"/>
  <c r="Q10" i="6"/>
  <c r="D30" i="11" s="1"/>
  <c r="D5" i="10" s="1"/>
  <c r="D6" i="10" s="1"/>
  <c r="O7" i="4"/>
  <c r="L7" i="4"/>
  <c r="M11" i="3"/>
  <c r="C15" i="11" s="1"/>
  <c r="K11" i="3"/>
  <c r="Q7" i="4"/>
  <c r="P7" i="4"/>
  <c r="L19" i="1"/>
  <c r="L11" i="3"/>
  <c r="I24" i="10" l="1"/>
  <c r="L18" i="10"/>
  <c r="K30" i="10"/>
  <c r="F5" i="10"/>
  <c r="C6" i="10"/>
  <c r="F6" i="10" s="1"/>
  <c r="C13" i="11"/>
  <c r="F16" i="11"/>
  <c r="L30" i="10" l="1"/>
  <c r="I30" i="10"/>
  <c r="B30" i="10"/>
  <c r="I27" i="10"/>
  <c r="L24" i="10"/>
  <c r="C16" i="11"/>
  <c r="D16" i="11"/>
  <c r="B10" i="10" s="1"/>
  <c r="B33" i="10" l="1"/>
  <c r="F30" i="10"/>
  <c r="C10" i="10"/>
  <c r="G16" i="11"/>
  <c r="E16" i="11"/>
  <c r="B11" i="10" s="1"/>
  <c r="D11" i="10" l="1"/>
  <c r="B12" i="10"/>
  <c r="C13" i="10"/>
  <c r="C14" i="10" s="1"/>
  <c r="F10" i="10"/>
  <c r="M1" i="6"/>
  <c r="M2" i="6"/>
  <c r="E12" i="10" l="1"/>
  <c r="B13" i="10"/>
  <c r="F11" i="10"/>
  <c r="D13" i="10"/>
  <c r="D14" i="10" s="1"/>
  <c r="I11" i="10"/>
  <c r="G10" i="10"/>
  <c r="M10" i="6"/>
  <c r="I1" i="6"/>
  <c r="N2" i="6"/>
  <c r="N10" i="6" s="1"/>
  <c r="N1" i="6"/>
  <c r="G20" i="14"/>
  <c r="J11" i="10" l="1"/>
  <c r="G11" i="10"/>
  <c r="F12" i="10"/>
  <c r="E13" i="10"/>
  <c r="E14" i="10" s="1"/>
  <c r="I15" i="10"/>
  <c r="I17" i="10"/>
  <c r="L20" i="14"/>
  <c r="L4" i="14" s="1"/>
  <c r="L6" i="14" s="1"/>
  <c r="G4" i="14"/>
  <c r="G6" i="14" s="1"/>
  <c r="G12" i="10" l="1"/>
  <c r="G13" i="10" s="1"/>
  <c r="F13" i="10"/>
  <c r="F14" i="10" s="1"/>
  <c r="K11" i="10"/>
  <c r="J17" i="10"/>
  <c r="J15" i="10"/>
  <c r="I29" i="10"/>
  <c r="I21" i="10"/>
  <c r="K15" i="10" l="1"/>
  <c r="K17" i="10"/>
  <c r="L11" i="10"/>
  <c r="L15" i="10" s="1"/>
  <c r="J21" i="10"/>
  <c r="J23" i="10"/>
  <c r="I33" i="10"/>
  <c r="K23" i="10" l="1"/>
  <c r="K21" i="10"/>
  <c r="K29" i="10"/>
  <c r="K33" i="10" s="1"/>
  <c r="L17" i="10"/>
  <c r="L21" i="10" s="1"/>
  <c r="J29" i="10"/>
  <c r="C29" i="10"/>
  <c r="J27" i="10"/>
  <c r="C33" i="10" l="1"/>
  <c r="J33" i="10"/>
  <c r="L29" i="10"/>
  <c r="L33" i="10" s="1"/>
  <c r="L23" i="10"/>
  <c r="L27" i="10" s="1"/>
  <c r="D29" i="10"/>
  <c r="D33" i="10" s="1"/>
  <c r="K27" i="10"/>
  <c r="F29" i="10" l="1"/>
  <c r="F33" i="10" s="1"/>
</calcChain>
</file>

<file path=xl/sharedStrings.xml><?xml version="1.0" encoding="utf-8"?>
<sst xmlns="http://schemas.openxmlformats.org/spreadsheetml/2006/main" count="3294" uniqueCount="818">
  <si>
    <t>NET TOTAL</t>
  </si>
  <si>
    <t>3.1 Details of Outward Supplies and inward supplies liable to reverse charge</t>
  </si>
  <si>
    <r>
      <t xml:space="preserve">(a) Outward Taxable  supplies  (other than zero rated, nil rated and exempted) </t>
    </r>
    <r>
      <rPr>
        <b/>
        <sz val="14"/>
        <color rgb="FFFFFF00"/>
        <rFont val="Calibri"/>
        <family val="2"/>
        <scheme val="minor"/>
      </rPr>
      <t>(Include debit note &amp; Credit Note) ( Invoice Amended +  -)</t>
    </r>
  </si>
  <si>
    <t>Sr No.</t>
  </si>
  <si>
    <t>Receiver Name</t>
  </si>
  <si>
    <t>GSTIN/UIN of
 Recipient</t>
  </si>
  <si>
    <t>Place Of Supply</t>
  </si>
  <si>
    <t>Invoice 
Number</t>
  </si>
  <si>
    <t>Invoice
 date</t>
  </si>
  <si>
    <t>HSN CODE</t>
  </si>
  <si>
    <t>QTY IN</t>
  </si>
  <si>
    <t>Type of
 Supply</t>
  </si>
  <si>
    <t>Qty.</t>
  </si>
  <si>
    <t>Total Invoice
 Value</t>
  </si>
  <si>
    <t>Taxable 
Value</t>
  </si>
  <si>
    <t>Rate</t>
  </si>
  <si>
    <t>Tax Amt (In Rs.)</t>
  </si>
  <si>
    <t>IGST</t>
  </si>
  <si>
    <t>CGST</t>
  </si>
  <si>
    <t>SGST</t>
  </si>
  <si>
    <t>CESS</t>
  </si>
  <si>
    <t>TAXABLE SUPPLY</t>
  </si>
  <si>
    <t>DEBIT NOTE</t>
  </si>
  <si>
    <t>CREDIT NOTE</t>
  </si>
  <si>
    <t>AMENDED +</t>
  </si>
  <si>
    <t>AMENDED -</t>
  </si>
  <si>
    <r>
      <t xml:space="preserve">(b) Outward taxable supplies ( Zero rated, exemptd), </t>
    </r>
    <r>
      <rPr>
        <b/>
        <sz val="14"/>
        <color rgb="FFFFFF00"/>
        <rFont val="Calibri"/>
        <family val="2"/>
        <scheme val="minor"/>
      </rPr>
      <t>(Export and supplies to SEZ unit) (DEBIT NOTE + &amp; CREDIT NOTE -) (Invoice Amended +  - )</t>
    </r>
  </si>
  <si>
    <t>PORT CODE</t>
  </si>
  <si>
    <t>SB NO</t>
  </si>
  <si>
    <t>SB DATE</t>
  </si>
  <si>
    <t>Type of
 Export</t>
  </si>
  <si>
    <t>EXPORT REBATE CLAIM</t>
  </si>
  <si>
    <t>EXPORT UNDER LUT</t>
  </si>
  <si>
    <t>DEBIT NOTE REBATE CLAIM</t>
  </si>
  <si>
    <t>DEBIT NOTE LUT</t>
  </si>
  <si>
    <t>CREDIT NOTE LUT</t>
  </si>
  <si>
    <t>CREDIT NOTE REBATE CLAIM</t>
  </si>
  <si>
    <t>AMENDED LUT +</t>
  </si>
  <si>
    <t>AMENDED REBATE CLAIM +</t>
  </si>
  <si>
    <t>AMENDED LUT -</t>
  </si>
  <si>
    <t>AMENDED REBATE CLAIM -</t>
  </si>
  <si>
    <t>Sr.No.</t>
  </si>
  <si>
    <t>Receiver
Name</t>
  </si>
  <si>
    <t>Place Of 
Supply</t>
  </si>
  <si>
    <t>Total Amount In (Rs.)</t>
  </si>
  <si>
    <t>Nill Rated</t>
  </si>
  <si>
    <t xml:space="preserve">Exempted </t>
  </si>
  <si>
    <t>Non-GST Outward</t>
  </si>
  <si>
    <t>INTER-STATE TO RP</t>
  </si>
  <si>
    <t>INTRA-STATE TO RP</t>
  </si>
  <si>
    <t>INTER-STATE TO URP</t>
  </si>
  <si>
    <t>INTRA-STATE TO URP</t>
  </si>
  <si>
    <t>TOTAL</t>
  </si>
  <si>
    <t>( d ) Inward supplies ( Liable to reverse charge) (Debit/Credit Note)</t>
  </si>
  <si>
    <t>Supplier
Name</t>
  </si>
  <si>
    <t>GSTIN/UIN of
 Supplier</t>
  </si>
  <si>
    <t>QTY IN.</t>
  </si>
  <si>
    <t>TYPE OF SUPPLY</t>
  </si>
  <si>
    <t>ITC ELIGIBLE/
INELIGIBLE</t>
  </si>
  <si>
    <t>ELEGIBLE</t>
  </si>
  <si>
    <t>INELIGIBLE</t>
  </si>
  <si>
    <r>
      <rPr>
        <b/>
        <sz val="18"/>
        <color rgb="FFFFFF00"/>
        <rFont val="Calibri"/>
        <family val="2"/>
        <scheme val="minor"/>
      </rPr>
      <t>4. ELIGIBLE ITC.</t>
    </r>
    <r>
      <rPr>
        <b/>
        <sz val="18"/>
        <color theme="1"/>
        <rFont val="Calibri"/>
        <family val="2"/>
        <scheme val="minor"/>
      </rPr>
      <t xml:space="preserve">
</t>
    </r>
    <r>
      <rPr>
        <b/>
        <sz val="18"/>
        <color rgb="FFFFFF00"/>
        <rFont val="Calibri"/>
        <family val="2"/>
        <scheme val="minor"/>
      </rPr>
      <t>4(A) :- ITC AVAILABLE ( Whether in full or part)</t>
    </r>
  </si>
  <si>
    <t>( 1 &amp; 2) Import of Goods &amp; Import of Services</t>
  </si>
  <si>
    <t>BoE NO</t>
  </si>
  <si>
    <t>BoE
 date</t>
  </si>
  <si>
    <t>GOODS</t>
  </si>
  <si>
    <t>SERVICES</t>
  </si>
  <si>
    <t>( 5 ) :- ALL OTHER ITC</t>
  </si>
  <si>
    <r>
      <rPr>
        <b/>
        <sz val="18"/>
        <color rgb="FFFFFF00"/>
        <rFont val="Calibri"/>
        <family val="2"/>
        <scheme val="minor"/>
      </rPr>
      <t>4. ELIGIBLE ITC.</t>
    </r>
    <r>
      <rPr>
        <b/>
        <sz val="18"/>
        <color theme="1"/>
        <rFont val="Calibri"/>
        <family val="2"/>
        <scheme val="minor"/>
      </rPr>
      <t xml:space="preserve">
</t>
    </r>
    <r>
      <rPr>
        <b/>
        <sz val="18"/>
        <color rgb="FFFFFF00"/>
        <rFont val="Calibri"/>
        <family val="2"/>
        <scheme val="minor"/>
      </rPr>
      <t>4(B) :- ITC REVERSED ( Whether in full or part)</t>
    </r>
  </si>
  <si>
    <t>( 1 &amp; 2) :- As per rules 42 &amp; 43 of CGST Rules &amp; Others</t>
  </si>
  <si>
    <t>As per rules 42</t>
  </si>
  <si>
    <t>As per rules 43</t>
  </si>
  <si>
    <t>Others</t>
  </si>
  <si>
    <r>
      <rPr>
        <b/>
        <sz val="18"/>
        <color rgb="FFFFFF00"/>
        <rFont val="Calibri"/>
        <family val="2"/>
        <scheme val="minor"/>
      </rPr>
      <t>4. ELIGIBLE ITC.</t>
    </r>
    <r>
      <rPr>
        <b/>
        <sz val="18"/>
        <color theme="1"/>
        <rFont val="Calibri"/>
        <family val="2"/>
        <scheme val="minor"/>
      </rPr>
      <t xml:space="preserve">
</t>
    </r>
    <r>
      <rPr>
        <b/>
        <sz val="18"/>
        <color rgb="FFFFFF00"/>
        <rFont val="Calibri"/>
        <family val="2"/>
        <scheme val="minor"/>
      </rPr>
      <t>4(D) :- Ineligible ITC ( Whether in full or part)</t>
    </r>
  </si>
  <si>
    <t>( 1 &amp; 2) :- As per Section 17(5) &amp; Others</t>
  </si>
  <si>
    <t>As per Sec. 17(5)</t>
  </si>
  <si>
    <t xml:space="preserve">5 :- Value of exempt, nil-rated and non-Gst Inward supplies </t>
  </si>
  <si>
    <t xml:space="preserve">QTY </t>
  </si>
  <si>
    <t>INTER-STATE SUPPLIES</t>
  </si>
  <si>
    <t>INTRA-STATE SUPPLIES</t>
  </si>
  <si>
    <t>Exempt/Nill Rate</t>
  </si>
  <si>
    <t>Non GST Supply</t>
  </si>
  <si>
    <t>Description</t>
  </si>
  <si>
    <t>Integrated Tax</t>
  </si>
  <si>
    <t>Central Tax</t>
  </si>
  <si>
    <t>State/UT Tax</t>
  </si>
  <si>
    <t>Cess</t>
  </si>
  <si>
    <r>
      <t xml:space="preserve">GSTR-3B
</t>
    </r>
    <r>
      <rPr>
        <b/>
        <sz val="14"/>
        <color rgb="FF203764"/>
        <rFont val="Calibri Light"/>
        <family val="2"/>
      </rPr>
      <t>[See rule 61(5)]</t>
    </r>
  </si>
  <si>
    <t>GSTIN</t>
  </si>
  <si>
    <t>Year</t>
  </si>
  <si>
    <t>Sheet Status:</t>
  </si>
  <si>
    <t>Legal name of the registered person</t>
  </si>
  <si>
    <t>Month</t>
  </si>
  <si>
    <t>Nature of Supplies</t>
  </si>
  <si>
    <t>Total Taxable value</t>
  </si>
  <si>
    <t>(a) Outward Taxable  supplies  (other than zero rated, nil rated and exempted)</t>
  </si>
  <si>
    <t>(b) Outward Taxable  supplies  (zero rated )</t>
  </si>
  <si>
    <t>(c) Other Outward Taxable  supplies (Nil rated, exempted)</t>
  </si>
  <si>
    <t xml:space="preserve">(d) Inward supplies (liable to reverse charge) </t>
  </si>
  <si>
    <t>(e) Non-GST Outward supplies</t>
  </si>
  <si>
    <t>Total</t>
  </si>
  <si>
    <t>4. Eligible ITC</t>
  </si>
  <si>
    <t>Details</t>
  </si>
  <si>
    <t>(A) ITC Available (Whether in full or part)</t>
  </si>
  <si>
    <t xml:space="preserve">(1)   Import of goods </t>
  </si>
  <si>
    <t>(2)   Import of services</t>
  </si>
  <si>
    <t>(3)   Inward supplies liable to reverse charge
        (other than 1 &amp;2 above)</t>
  </si>
  <si>
    <t>(4)   Inward supplies from ISD</t>
  </si>
  <si>
    <t>(5)   All other ITC</t>
  </si>
  <si>
    <r>
      <t xml:space="preserve"> (</t>
    </r>
    <r>
      <rPr>
        <b/>
        <sz val="12"/>
        <color rgb="FF000000"/>
        <rFont val="Calibri Light"/>
        <family val="2"/>
      </rPr>
      <t>B) ITC Reversed</t>
    </r>
  </si>
  <si>
    <t xml:space="preserve">(1)   As per Rule 42 &amp; 43 of SGST/CGST rules </t>
  </si>
  <si>
    <t>(2)   Others</t>
  </si>
  <si>
    <r>
      <t xml:space="preserve"> </t>
    </r>
    <r>
      <rPr>
        <b/>
        <sz val="12"/>
        <color rgb="FF000000"/>
        <rFont val="Calibri Light"/>
        <family val="2"/>
      </rPr>
      <t>(C) Net ITC Available (A)-(B)</t>
    </r>
  </si>
  <si>
    <r>
      <t xml:space="preserve"> </t>
    </r>
    <r>
      <rPr>
        <b/>
        <sz val="12"/>
        <color rgb="FF000000"/>
        <rFont val="Calibri Light"/>
        <family val="2"/>
      </rPr>
      <t>(D) Ineligible ITC</t>
    </r>
  </si>
  <si>
    <t>(1)   As per section 17(5) of CGST//SGST Act</t>
  </si>
  <si>
    <t>5. Values of exempt, Nil-rated and non-GST inward supplies</t>
  </si>
  <si>
    <t>Nature of supplies</t>
  </si>
  <si>
    <t>Inter-State supplies</t>
  </si>
  <si>
    <t>Intra-state supplies</t>
  </si>
  <si>
    <t>From a supplier under composition scheme, Exempt  and Nil rated supply</t>
  </si>
  <si>
    <t>Non GST supply</t>
  </si>
  <si>
    <t>Interest</t>
  </si>
  <si>
    <t>5.1 Interest &amp; late fee payable</t>
  </si>
  <si>
    <t>Late fee</t>
  </si>
  <si>
    <t>3.2  Of the supplies shown in 3.1 (a), details of inter-state supplies made to unregistered persons, composition taxable person and UIN holders</t>
  </si>
  <si>
    <t>Place of Supply(State/UT)</t>
  </si>
  <si>
    <t>Supplies made to Unregistered Persons</t>
  </si>
  <si>
    <t>Supplies made to Composition Taxable Persons</t>
  </si>
  <si>
    <t>Supplies made to UIN holders</t>
  </si>
  <si>
    <t>Amount of Integrated Tax</t>
  </si>
  <si>
    <t>01-Jammu &amp; Kashmir</t>
  </si>
  <si>
    <t>AUTOFINA</t>
  </si>
  <si>
    <t>27AASFA7303G1ZE</t>
  </si>
  <si>
    <t>VARROC POLYMERS PVT.LTD.</t>
  </si>
  <si>
    <t>27AABCM2508F1ZU</t>
  </si>
  <si>
    <t>ALPHA FOAM LTD.</t>
  </si>
  <si>
    <t>27AACCA4196J1ZG</t>
  </si>
  <si>
    <t>27AAECM8871A1ZF</t>
  </si>
  <si>
    <t>45/18-19</t>
  </si>
  <si>
    <t>46/18-19</t>
  </si>
  <si>
    <t>47/18-19</t>
  </si>
  <si>
    <t>27AAACH4211R1ZF</t>
  </si>
  <si>
    <t>27AAACD2571J1ZO</t>
  </si>
  <si>
    <t>27AABFJ4217F1ZP</t>
  </si>
  <si>
    <t>23AABCE9378F1ZK</t>
  </si>
  <si>
    <t>27AAACD4090Q1Z8</t>
  </si>
  <si>
    <t>INPUT SERVICE</t>
  </si>
  <si>
    <t>Tech-Force Composites Pvt.Ltd.,( Indore Unit )</t>
  </si>
  <si>
    <t>23AAACT6376M1ZZ</t>
  </si>
  <si>
    <t>27AABCO8467D1ZA</t>
  </si>
  <si>
    <t>Atharva Polymer Pvt.Ltd.</t>
  </si>
  <si>
    <t>27AAHCA1363L1ZK</t>
  </si>
  <si>
    <t>Sam Systems</t>
  </si>
  <si>
    <t>27AHVPG8951G1ZQ</t>
  </si>
  <si>
    <t>Premier Sales Corporation</t>
  </si>
  <si>
    <t>27AAHFP1154B1ZN</t>
  </si>
  <si>
    <t>Ganesh Total Gaz Distributor</t>
  </si>
  <si>
    <t>27AAMFG7702P1ZS</t>
  </si>
  <si>
    <t>Aditya Enterprises</t>
  </si>
  <si>
    <t>27AMMPB3648M1ZO</t>
  </si>
  <si>
    <t>Micro Plast</t>
  </si>
  <si>
    <t>27AAZFM6461A1ZY</t>
  </si>
  <si>
    <t>Axalta Coating Systems India Private Limited.</t>
  </si>
  <si>
    <t>27AAECD2713N1ZK</t>
  </si>
  <si>
    <t>Kansai Nerolac Paints Ltd.</t>
  </si>
  <si>
    <t>27AAACG1376N1ZC</t>
  </si>
  <si>
    <t>Aeroaids Corporation</t>
  </si>
  <si>
    <t>27AABFA1883E1ZQ</t>
  </si>
  <si>
    <t>Om Enterprises</t>
  </si>
  <si>
    <t>27ACFPY4813J1Z6</t>
  </si>
  <si>
    <t>Gayatri Aqua Solutions</t>
  </si>
  <si>
    <t>27ABTPB8020D1ZV</t>
  </si>
  <si>
    <t>Disha Fire Solutions</t>
  </si>
  <si>
    <t>27ATWPK5509M1ZV</t>
  </si>
  <si>
    <t>Yashodeep Enterprises</t>
  </si>
  <si>
    <t>27ADOPJ4418Q1ZV</t>
  </si>
  <si>
    <t>Deep Enterprises</t>
  </si>
  <si>
    <t>27AJAPG7696K1ZP</t>
  </si>
  <si>
    <t>Polyplastic Industries (I) Pvt.Ltd.</t>
  </si>
  <si>
    <t>27AAECP8535C1ZF</t>
  </si>
  <si>
    <t>Mauli Enterprises</t>
  </si>
  <si>
    <t>27DFZPM0605C1ZE</t>
  </si>
  <si>
    <t>Ppg Asian Paints Pvt Ltd.</t>
  </si>
  <si>
    <t>27AAACA8832H1ZO</t>
  </si>
  <si>
    <t>MH1861007498</t>
  </si>
  <si>
    <t>MH1861007517</t>
  </si>
  <si>
    <t>27AASCS0290B1ZC</t>
  </si>
  <si>
    <t>Machino Plastics Limited,Unit-II</t>
  </si>
  <si>
    <t>06AAACM6984G1Z9</t>
  </si>
  <si>
    <t>Shrujal Chem Private Limited</t>
  </si>
  <si>
    <t>27AAQCS7977M1Z3</t>
  </si>
  <si>
    <t>Mrf Corp Limited</t>
  </si>
  <si>
    <t>27AAACM2185R1ZX</t>
  </si>
  <si>
    <t>Type of
SALE</t>
  </si>
  <si>
    <t>B2B</t>
  </si>
  <si>
    <t>B2CLARGE</t>
  </si>
  <si>
    <t>B2CSMALL</t>
  </si>
  <si>
    <t>EXPORT</t>
  </si>
  <si>
    <t>ADVANCES</t>
  </si>
  <si>
    <t>ADVANCE</t>
  </si>
  <si>
    <t>ADVANCE ADJ</t>
  </si>
  <si>
    <t>MONTH</t>
  </si>
  <si>
    <t>B2B INVOCE</t>
  </si>
  <si>
    <t>No. of Records</t>
  </si>
  <si>
    <t xml:space="preserve">B2C LARGE </t>
  </si>
  <si>
    <t>Credit/Debit Notes (Reg)</t>
  </si>
  <si>
    <t>Credit/Debit Notes (Un Reg)</t>
  </si>
  <si>
    <t>Exports Invoices</t>
  </si>
  <si>
    <t>B2C (Other)</t>
  </si>
  <si>
    <t>Nil rated/exempted/non GST</t>
  </si>
  <si>
    <t>Total NIL Amount</t>
  </si>
  <si>
    <t>Total Exempted Amount</t>
  </si>
  <si>
    <t>Total Non GST Amount</t>
  </si>
  <si>
    <t>Total ZERO GST Amount</t>
  </si>
  <si>
    <t>Tax Liability (Advances received)</t>
  </si>
  <si>
    <t>Adjustment of Advances</t>
  </si>
  <si>
    <t>HSN-WISE</t>
  </si>
  <si>
    <t>Documents Issued</t>
  </si>
  <si>
    <t>Documents Cancelled</t>
  </si>
  <si>
    <t>Net issued Documents</t>
  </si>
  <si>
    <t xml:space="preserve"> AMENDED B2B INVOCE</t>
  </si>
  <si>
    <t>PARTYWISE SALE</t>
  </si>
  <si>
    <t>Legal name of registered person</t>
  </si>
  <si>
    <t>TOTAL AS PER EXCEL BOOK</t>
  </si>
  <si>
    <t>TOTAL AS PER TALLY BOOK</t>
  </si>
  <si>
    <t>DIFFRANCE</t>
  </si>
  <si>
    <t>27AAACT1848E1ZH</t>
  </si>
  <si>
    <t>23AXLPP2030P1Z9</t>
  </si>
  <si>
    <t>Migma Packtron</t>
  </si>
  <si>
    <t>27AAGCP0139E1ZP</t>
  </si>
  <si>
    <t>27AAACT5755A1ZJ</t>
  </si>
  <si>
    <t>27AAACT1249H1ZG</t>
  </si>
  <si>
    <t>TI METAL FORMING</t>
  </si>
  <si>
    <t>27ACAFS7745J1ZP</t>
  </si>
  <si>
    <t>Shree Sai Coaters</t>
  </si>
  <si>
    <t>27BBVPS2447C1ZA</t>
  </si>
  <si>
    <t>27AAICP7006Q1ZU</t>
  </si>
  <si>
    <t>27AAQPW0710P1Z1</t>
  </si>
  <si>
    <t>27AAACT2727Q1ZW</t>
  </si>
  <si>
    <t>27ACAFS4100K1ZC</t>
  </si>
  <si>
    <t>SAIKRUPA ENTERPRISES</t>
  </si>
  <si>
    <t>27AADCT1398N1ZQ</t>
  </si>
  <si>
    <t>27ABOFS4993B1ZQ</t>
  </si>
  <si>
    <t>27AAACV2420J1ZI</t>
  </si>
  <si>
    <t>27AAACT1344F1ZO</t>
  </si>
  <si>
    <t>27AAFCS3981E1Z7</t>
  </si>
  <si>
    <t>UNIT</t>
  </si>
  <si>
    <t>Parts &amp; Accessories Of Motor Vehicles Other</t>
  </si>
  <si>
    <t>NOS-NUMBERS</t>
  </si>
  <si>
    <t>Service</t>
  </si>
  <si>
    <t>Goods</t>
  </si>
  <si>
    <t>MISC CHEMICAL PRODUCTS THINNER</t>
  </si>
  <si>
    <t>KLR-KILOLITRE</t>
  </si>
  <si>
    <t>PETROLEUM RESINS (ACTIVATOR)</t>
  </si>
  <si>
    <t>Others ( Paint &amp; Varnishes)</t>
  </si>
  <si>
    <t>INPUT</t>
  </si>
  <si>
    <t>CAPITAL GOODS</t>
  </si>
  <si>
    <t>B3B</t>
  </si>
  <si>
    <t>27-Maharashatra</t>
  </si>
  <si>
    <t>23-Madhya Pradesh</t>
  </si>
  <si>
    <t>INPUT CAPITAL GOODS</t>
  </si>
  <si>
    <t>Oms</t>
  </si>
  <si>
    <t>Local</t>
  </si>
  <si>
    <t>Particular</t>
  </si>
  <si>
    <t xml:space="preserve">B2C SMALL </t>
  </si>
  <si>
    <t>Amd Credit/Debit Notes (Reg)</t>
  </si>
  <si>
    <t>Amd Credit/Debit Notes (Un Reg)</t>
  </si>
  <si>
    <t xml:space="preserve"> Amd Exports Invoices</t>
  </si>
  <si>
    <t xml:space="preserve"> Amd B2C (other)</t>
  </si>
  <si>
    <t>Amd Tax Liability (Advances received)</t>
  </si>
  <si>
    <t>Amd Adjustment of Advances</t>
  </si>
  <si>
    <t>VE COMMERCIAL VEHICLES LIMITED.</t>
  </si>
  <si>
    <t>MIGMA PACKTRON</t>
  </si>
  <si>
    <t>Bharti Airtel Limied</t>
  </si>
  <si>
    <t>Basf India Limited.</t>
  </si>
  <si>
    <t>LUMAX ANCILLARY LIMITED</t>
  </si>
  <si>
    <t>LUMAX AUTO TECHNOLOGIES LTD.</t>
  </si>
  <si>
    <t>Akzo Nobel India Limited.</t>
  </si>
  <si>
    <t>Om Logistics Ltd</t>
  </si>
  <si>
    <t>TATA AUTOCOMP SYSTEMS LTD.(X1)</t>
  </si>
  <si>
    <t>TNT India Pvt Ltd.</t>
  </si>
  <si>
    <t>Axis Bank Ltd.</t>
  </si>
  <si>
    <t>United India Insurance Company Limited.</t>
  </si>
  <si>
    <t>Lotus Tapes (India) Pvt.Ltd.</t>
  </si>
  <si>
    <t>Origa Lease Finance Pvt Ltd.</t>
  </si>
  <si>
    <t>Premier Seals (I) Pvt.Ltd.</t>
  </si>
  <si>
    <t>Industrial Trading Company</t>
  </si>
  <si>
    <t>Master Pressing Works</t>
  </si>
  <si>
    <t>Maharashtra Paints &amp; Hardware Stores</t>
  </si>
  <si>
    <t>Exergon Chemical (Mfg.) Company</t>
  </si>
  <si>
    <t>Galva Decoparts Pvt.Ltd.(Pune)</t>
  </si>
  <si>
    <t>M Traders</t>
  </si>
  <si>
    <t>Promise Pest Control System</t>
  </si>
  <si>
    <t>Membrane Filters (India) Pvt.Ltd.</t>
  </si>
  <si>
    <t>Abdulhusain Abdulally Hakim</t>
  </si>
  <si>
    <t>Maharashtra Enviro Power Ltd.</t>
  </si>
  <si>
    <t>Sigma Air Filters</t>
  </si>
  <si>
    <t>Proton Power Control Pvt.Ltd.</t>
  </si>
  <si>
    <t>PRICOL LTD (FORMERLY PRICOL PUNE LTD)</t>
  </si>
  <si>
    <t>Ganpati Ply Laminate and Hardware</t>
  </si>
  <si>
    <t>Sanjay Tools &amp; Accessories Pvt.Ltd.</t>
  </si>
  <si>
    <t>Adm Engineering</t>
  </si>
  <si>
    <t>Green Chemicals</t>
  </si>
  <si>
    <t>Chhatrapati Business Group</t>
  </si>
  <si>
    <t>Pooja Enterprises</t>
  </si>
  <si>
    <t>Gawade Steel Traders</t>
  </si>
  <si>
    <t>Shubham Biz Facility Management (P) Ltd.</t>
  </si>
  <si>
    <t>Raj Hardware &amp; Electricals</t>
  </si>
  <si>
    <t>Sagar Enterprises</t>
  </si>
  <si>
    <t>Swan Electricals</t>
  </si>
  <si>
    <t>Bajaj Automobiles</t>
  </si>
  <si>
    <t>Sandbhor Stone Company</t>
  </si>
  <si>
    <t>S R Enterprises</t>
  </si>
  <si>
    <t>National Chemicals</t>
  </si>
  <si>
    <t>SHREE SAI COATERS</t>
  </si>
  <si>
    <t>Zenith Engineering ( Conv)</t>
  </si>
  <si>
    <t>Shalimar Electricals</t>
  </si>
  <si>
    <t>Spire India</t>
  </si>
  <si>
    <t>Shree Mahalaxmi Automation</t>
  </si>
  <si>
    <t>Tri-K Inc</t>
  </si>
  <si>
    <t>Sagar Sales Corporation</t>
  </si>
  <si>
    <t>Vijay Vallabh Traders</t>
  </si>
  <si>
    <t>Sai Gentec Enterprises</t>
  </si>
  <si>
    <t>Hari Om Enterprises</t>
  </si>
  <si>
    <t>Nutan Enterprises</t>
  </si>
  <si>
    <t>S.S.Industries</t>
  </si>
  <si>
    <t>Rajdeep Electric Co.</t>
  </si>
  <si>
    <t>New Radha Hardware</t>
  </si>
  <si>
    <t>Jay Kay Enterprises</t>
  </si>
  <si>
    <t>Mataji Hardware &amp; Electricals</t>
  </si>
  <si>
    <t>Labtech Systems</t>
  </si>
  <si>
    <t>S S Q A</t>
  </si>
  <si>
    <t>Dhumal Motor Glass</t>
  </si>
  <si>
    <t>Sai Traders</t>
  </si>
  <si>
    <t>Aaltis Lighting Solutions</t>
  </si>
  <si>
    <t>Allwell Products</t>
  </si>
  <si>
    <t>Shahid Sheet Fabrication</t>
  </si>
  <si>
    <t>Rajendra Enterprises</t>
  </si>
  <si>
    <t>Vnet Corporation</t>
  </si>
  <si>
    <t>Anuradha Enterprises</t>
  </si>
  <si>
    <t>Riddhi Traders</t>
  </si>
  <si>
    <t>M-Tech Enterprises</t>
  </si>
  <si>
    <t>Krishna Hardware</t>
  </si>
  <si>
    <t>Star Enterprises</t>
  </si>
  <si>
    <t>Accord Cooling System</t>
  </si>
  <si>
    <t>Flameonn Engineering System</t>
  </si>
  <si>
    <t>Mrf Corp. Ltd-Hub</t>
  </si>
  <si>
    <t>Pune Polymers Pvt Ltd</t>
  </si>
  <si>
    <t>Coat-Tech Aesthetics Pvt Ltd</t>
  </si>
  <si>
    <t>Chem-Tech Laboratories Pvt Ltd</t>
  </si>
  <si>
    <t>Hans Electric &amp; Gen.Stores</t>
  </si>
  <si>
    <t>ABS Certifictions</t>
  </si>
  <si>
    <t>V K Electricals</t>
  </si>
  <si>
    <t>Vision Telecom</t>
  </si>
  <si>
    <t>VE COMMERCIAL VEHICLES LIMITED</t>
  </si>
  <si>
    <t>Dhl Express (India) Pvt.Ltd.</t>
  </si>
  <si>
    <t>Fedex Express Tscs India Pvt.Ltd.</t>
  </si>
  <si>
    <t>Maharashtra State Electricity Distribution Co Ltd.</t>
  </si>
  <si>
    <t>Overseas Logistics &amp; Service</t>
  </si>
  <si>
    <t>27AAACB2894G1ZN</t>
  </si>
  <si>
    <t>27AAACB4599E1ZL</t>
  </si>
  <si>
    <t>27AAACI6297A1ZN</t>
  </si>
  <si>
    <t>27AAACO4716C1ZT</t>
  </si>
  <si>
    <t>27AAACT6649K1ZV</t>
  </si>
  <si>
    <t>27AAACU2414K1ZF</t>
  </si>
  <si>
    <t>27AAACU5552C1ZJ</t>
  </si>
  <si>
    <t>27AABCL0595K1Z9</t>
  </si>
  <si>
    <t>27AABCP6517B1ZQ</t>
  </si>
  <si>
    <t>27AABFI6338L1Z3</t>
  </si>
  <si>
    <t>27AABFM8397H1ZT</t>
  </si>
  <si>
    <t>27AABFM8411A1ZS</t>
  </si>
  <si>
    <t>27AABFR5119A1ZO</t>
  </si>
  <si>
    <t>27AACCG8994N1ZO</t>
  </si>
  <si>
    <t>27AACFM2940F1ZJ</t>
  </si>
  <si>
    <t>27AACPH4424P1ZJ</t>
  </si>
  <si>
    <t>27AADCM9750F1ZA</t>
  </si>
  <si>
    <t>27AADFA5996L1ZV</t>
  </si>
  <si>
    <t>27AAECM3522C1ZX</t>
  </si>
  <si>
    <t>27AAEFS2599G1ZU</t>
  </si>
  <si>
    <t>27AAFCP3402M1ZD</t>
  </si>
  <si>
    <t>27AAGPO6738D1ZK</t>
  </si>
  <si>
    <t>27AAHCS2420A1ZX</t>
  </si>
  <si>
    <t>27AAJFA8391F1Z7</t>
  </si>
  <si>
    <t>27AAKFG2282L1Z1</t>
  </si>
  <si>
    <t>27AAMFC2124K1ZG</t>
  </si>
  <si>
    <t>27AAOPJ7179F1Z8</t>
  </si>
  <si>
    <t>27AAPFG4989F1ZR</t>
  </si>
  <si>
    <t>27AASCS9231J1ZO</t>
  </si>
  <si>
    <t>27AATPC2316A1Z7</t>
  </si>
  <si>
    <t>27AAYFS6552R1ZU</t>
  </si>
  <si>
    <t>27AAYPA0273F1ZQ</t>
  </si>
  <si>
    <t>27AAZPJ4136D1ZI</t>
  </si>
  <si>
    <t>27ABMFS1762N1ZI</t>
  </si>
  <si>
    <t>27ABXFS0861P1Z5</t>
  </si>
  <si>
    <t>27ABXPV6045J1ZP</t>
  </si>
  <si>
    <t>27ACKPT7340N1ZU</t>
  </si>
  <si>
    <t>27ACNPS6908C1ZB</t>
  </si>
  <si>
    <t>27ACPPS1076B1ZI</t>
  </si>
  <si>
    <t>27ACYFS2620L1ZH</t>
  </si>
  <si>
    <t>27ADTPJ2325F1ZJ</t>
  </si>
  <si>
    <t>27ADVPM5123E1ZE</t>
  </si>
  <si>
    <t>27AEEPP4832R1ZT</t>
  </si>
  <si>
    <t>27AERPC3128G1ZL</t>
  </si>
  <si>
    <t>27AEZPB3304H1ZI</t>
  </si>
  <si>
    <t>27AFJPK6177Q1ZJ</t>
  </si>
  <si>
    <t>27AFPPV3787B1ZV</t>
  </si>
  <si>
    <t>27AGOPA8563A1ZH</t>
  </si>
  <si>
    <t>27AGRPA3908N1Z0</t>
  </si>
  <si>
    <t>27AHDPM2083K1Z6</t>
  </si>
  <si>
    <t>27AHUPC1514G1ZI</t>
  </si>
  <si>
    <t>27AIWPM3023B1ZD</t>
  </si>
  <si>
    <t>27AJIPP2958D1Z0</t>
  </si>
  <si>
    <t>27AJTPD5059N1ZI</t>
  </si>
  <si>
    <t>27AJZPM2520M1ZL</t>
  </si>
  <si>
    <t>27ALMPJ2823M1ZR</t>
  </si>
  <si>
    <t>27APHPD1073Q1ZM</t>
  </si>
  <si>
    <t>27APUPP6829B2ZD</t>
  </si>
  <si>
    <t>27AVIPS7433C1ZF</t>
  </si>
  <si>
    <t>27AYCPB9228K1ZA</t>
  </si>
  <si>
    <t>27BAEPM8837J1Z6</t>
  </si>
  <si>
    <t>27BSEPS5026B1ZX</t>
  </si>
  <si>
    <t>27BUQPM7574N1ZH</t>
  </si>
  <si>
    <t>27CDLPS3021D1ZP</t>
  </si>
  <si>
    <t>27DMDPK7060N1ZL</t>
  </si>
  <si>
    <t>27DPWPS0981C1ZB</t>
  </si>
  <si>
    <t>27EWQPS3282A1Z6</t>
  </si>
  <si>
    <t>33AAACM2185R1Z4</t>
  </si>
  <si>
    <t>27AABCP0076H1ZK</t>
  </si>
  <si>
    <t>27AAFCC5166M2Z8</t>
  </si>
  <si>
    <t>27AAECC3473E1ZT</t>
  </si>
  <si>
    <t>27AAYPA0283H1ZK</t>
  </si>
  <si>
    <t>27AECPD3419C1Z5</t>
  </si>
  <si>
    <t>27AGXPK0223G1ZD</t>
  </si>
  <si>
    <t>27AAKFV5974C1ZS</t>
  </si>
  <si>
    <t>27ADPPV7154C1Z4</t>
  </si>
  <si>
    <t>30AAACG1376N1ZP</t>
  </si>
  <si>
    <t>27AAACU6278M1ZP</t>
  </si>
  <si>
    <t>23AABCE9378F3ZI</t>
  </si>
  <si>
    <t>07AABCD3611Q1ZK</t>
  </si>
  <si>
    <t>27AABCF6516A1Z3</t>
  </si>
  <si>
    <t>27AAECM2933K1ZB</t>
  </si>
  <si>
    <t>27AAFFO4378L1ZP</t>
  </si>
  <si>
    <t>34029092/</t>
  </si>
  <si>
    <t>3814/</t>
  </si>
  <si>
    <t>38140010/</t>
  </si>
  <si>
    <t>39172310</t>
  </si>
  <si>
    <t>39174000</t>
  </si>
  <si>
    <t>39199090/</t>
  </si>
  <si>
    <t>39239090</t>
  </si>
  <si>
    <t>40119320/</t>
  </si>
  <si>
    <t>40169320/</t>
  </si>
  <si>
    <t>85129000/</t>
  </si>
  <si>
    <t>998422</t>
  </si>
  <si>
    <t>Misc Chemical Products Thinner</t>
  </si>
  <si>
    <t>Lighting &amp; Fitting</t>
  </si>
  <si>
    <t>Polish Paper</t>
  </si>
  <si>
    <t>Gypsum Powder</t>
  </si>
  <si>
    <t>Broom</t>
  </si>
  <si>
    <t>Tackrog</t>
  </si>
  <si>
    <t>Cotton Gloves</t>
  </si>
  <si>
    <t>Cloth Lint</t>
  </si>
  <si>
    <t>Cloth Filter</t>
  </si>
  <si>
    <t>Pencil</t>
  </si>
  <si>
    <t>Box Files</t>
  </si>
  <si>
    <t>PEN</t>
  </si>
  <si>
    <t>Nitrial Glove</t>
  </si>
  <si>
    <t>Finger</t>
  </si>
  <si>
    <t>Battery</t>
  </si>
  <si>
    <t>Liquid</t>
  </si>
  <si>
    <t>Wiper</t>
  </si>
  <si>
    <t>Distilled Water</t>
  </si>
  <si>
    <t>Lambi Patti</t>
  </si>
  <si>
    <t>Self-Adhesive Tape</t>
  </si>
  <si>
    <t>Bopp Tapes</t>
  </si>
  <si>
    <t>Cutter</t>
  </si>
  <si>
    <t>Calculator</t>
  </si>
  <si>
    <t>Toluene</t>
  </si>
  <si>
    <t>IPA</t>
  </si>
  <si>
    <t>Mask</t>
  </si>
  <si>
    <t>Lizol</t>
  </si>
  <si>
    <t>colin spray</t>
  </si>
  <si>
    <t>Cement</t>
  </si>
  <si>
    <t>Automatic Data Processing</t>
  </si>
  <si>
    <t>Parts &amp; Accessories Of Other Cover</t>
  </si>
  <si>
    <t>Fire Extinguishers</t>
  </si>
  <si>
    <t>Hand Glove</t>
  </si>
  <si>
    <t>Lease Rental Machinery</t>
  </si>
  <si>
    <t>Petroleum Gases &amp; Other</t>
  </si>
  <si>
    <t>Wheel Powder</t>
  </si>
  <si>
    <t>White Napkin</t>
  </si>
  <si>
    <t>Degreasing</t>
  </si>
  <si>
    <t>Magnetic</t>
  </si>
  <si>
    <t>capacitors</t>
  </si>
  <si>
    <t>valves</t>
  </si>
  <si>
    <t>Other articles of vulcanised r</t>
  </si>
  <si>
    <t>including spring washers</t>
  </si>
  <si>
    <t>PISTEN</t>
  </si>
  <si>
    <t>New pneumatic tyres</t>
  </si>
  <si>
    <t>Adapter</t>
  </si>
  <si>
    <t>Transmission shafts</t>
  </si>
  <si>
    <t>Maintenance and repair service</t>
  </si>
  <si>
    <t>Bubble Bag</t>
  </si>
  <si>
    <t xml:space="preserve">Bubble </t>
  </si>
  <si>
    <t>N C Thinner</t>
  </si>
  <si>
    <t>Manpower Recuritment Agency Se</t>
  </si>
  <si>
    <t>Internet Charges</t>
  </si>
  <si>
    <t>Tubes pipes and hoses and fitt</t>
  </si>
  <si>
    <t>Clips</t>
  </si>
  <si>
    <t>Tubes Pipes and Hoses and Fitt</t>
  </si>
  <si>
    <t>Pipe  Fittings</t>
  </si>
  <si>
    <t>3506</t>
  </si>
  <si>
    <t>Glues  Other Adhesives</t>
  </si>
  <si>
    <t>chemical products and </t>
  </si>
  <si>
    <t>Building blocks and bricks</t>
  </si>
  <si>
    <t>Tools for working</t>
  </si>
  <si>
    <t>Fossil Fuels - Coal &amp; Petroleum</t>
  </si>
  <si>
    <t>I Card</t>
  </si>
  <si>
    <t>tools for hand tools</t>
  </si>
  <si>
    <t>Tape</t>
  </si>
  <si>
    <t>Glaziers Putty</t>
  </si>
  <si>
    <t>Grease</t>
  </si>
  <si>
    <t>Brushes</t>
  </si>
  <si>
    <t>Other clays</t>
  </si>
  <si>
    <t>Copper</t>
  </si>
  <si>
    <t>Earthing</t>
  </si>
  <si>
    <t>Technical testing and analysis services</t>
  </si>
  <si>
    <t>Power driven pumps</t>
  </si>
  <si>
    <t>Apron</t>
  </si>
  <si>
    <t>Pencil Apsara Glass</t>
  </si>
  <si>
    <t>Allwell Skid</t>
  </si>
  <si>
    <t>Filters</t>
  </si>
  <si>
    <t>Pre-Dispatch</t>
  </si>
  <si>
    <t>Parts and accessories</t>
  </si>
  <si>
    <t>Stainer</t>
  </si>
  <si>
    <t>Other Plates, Sheets,</t>
  </si>
  <si>
    <t>Casein, Albumin, Gelatin, Enzymes</t>
  </si>
  <si>
    <t>Taps, Cocks,</t>
  </si>
  <si>
    <t>Wood Cutter</t>
  </si>
  <si>
    <t>Zero Bulb</t>
  </si>
  <si>
    <t>Mix Solvent</t>
  </si>
  <si>
    <t>SS COMB</t>
  </si>
  <si>
    <t xml:space="preserve">Polish </t>
  </si>
  <si>
    <t>Aldrop</t>
  </si>
  <si>
    <t>handle</t>
  </si>
  <si>
    <t>Tubes Pipes &amp; Hoses</t>
  </si>
  <si>
    <t>pop</t>
  </si>
  <si>
    <t>Water Tank</t>
  </si>
  <si>
    <t>Seat Tapes</t>
  </si>
  <si>
    <t>Hose Joint</t>
  </si>
  <si>
    <t>Cut Off Wheel</t>
  </si>
  <si>
    <t>Courier Services</t>
  </si>
  <si>
    <t>Telephone</t>
  </si>
  <si>
    <t>Financial &amp; Related Services</t>
  </si>
  <si>
    <t>Sink Coupling</t>
  </si>
  <si>
    <t>Welding Cable</t>
  </si>
  <si>
    <t>Welding Holder</t>
  </si>
  <si>
    <t>Comb Plier</t>
  </si>
  <si>
    <t>Solder gun</t>
  </si>
  <si>
    <t>Wall Fan</t>
  </si>
  <si>
    <t>Cable</t>
  </si>
  <si>
    <t>Other Articles of Aluminium</t>
  </si>
  <si>
    <t>LIGHTING &amp; FITTING</t>
  </si>
  <si>
    <t>Insecticides, Artificial Carbon &amp; Graphite</t>
  </si>
  <si>
    <t>Sodium</t>
  </si>
  <si>
    <t>LAMBSWOOD</t>
  </si>
  <si>
    <t>Tubes, Pipes and Hoses, and Fittings</t>
  </si>
  <si>
    <t>Parts Suitable for Use Solely Or Principally with the Apparatus of Heading</t>
  </si>
  <si>
    <t>Boards, Panels, Consoles, Desks, Cabinets and Other Bases,</t>
  </si>
  <si>
    <t>Coaxial Cables;</t>
  </si>
  <si>
    <t>Filtering Or Purifying Machinery</t>
  </si>
  <si>
    <t>Anti-Freezing Preparations</t>
  </si>
  <si>
    <t>Parts of Air Or Vacuum Pumps and Compressors of Bicycle Pumps</t>
  </si>
  <si>
    <t>Petroleum Oils Or of Oils Obtained</t>
  </si>
  <si>
    <t>Centrifuges, Including Centrifugal Dryers;</t>
  </si>
  <si>
    <t>Automatic Regulating Or Controlling Instruments and Apparatus</t>
  </si>
  <si>
    <t>PHYNOIL</t>
  </si>
  <si>
    <t>Printing Ink, Writing Or Drawing Ink and Other Inks,</t>
  </si>
  <si>
    <t>Uncoated Paper and Paperboard,</t>
  </si>
  <si>
    <t>3403/</t>
  </si>
  <si>
    <t>8539/</t>
  </si>
  <si>
    <t>9603/</t>
  </si>
  <si>
    <t>Telecommunications,Broadcasting &amp; Supply Services</t>
  </si>
  <si>
    <t>Paper Or Paperboard Labels</t>
  </si>
  <si>
    <t>All Flat-Rolled Products of Iron Or Non-Alloy Steel</t>
  </si>
  <si>
    <t>Waterproof Footwear with Outer Soles and Uppers of Rubber</t>
  </si>
  <si>
    <t>NOS</t>
  </si>
  <si>
    <t>LTR</t>
  </si>
  <si>
    <t>Mtr</t>
  </si>
  <si>
    <t>Services</t>
  </si>
  <si>
    <t>KG</t>
  </si>
  <si>
    <t>ltr</t>
  </si>
  <si>
    <t>set</t>
  </si>
  <si>
    <t>round stircer</t>
  </si>
  <si>
    <t>S&amp;P Electrocoating Pvt Ltd</t>
  </si>
  <si>
    <t>AUTOFINA AUTOPLAST PVT.LTD.</t>
  </si>
  <si>
    <t>27AAQCA6836R1ZN</t>
  </si>
  <si>
    <t>2018-19</t>
  </si>
  <si>
    <t>MAY</t>
  </si>
  <si>
    <t>Total 
Invoice</t>
  </si>
  <si>
    <t>4A, 4B, 4C, 6B, 6C - B2B Invoices</t>
  </si>
  <si>
    <t>5A, 5B - B2C (Large) Invoices</t>
  </si>
  <si>
    <t>9B - Credit / Debit Notes (Registered)</t>
  </si>
  <si>
    <t>9B - Credit / Debit Notes (Unregistered)</t>
  </si>
  <si>
    <t>6A - Exports Invoices</t>
  </si>
  <si>
    <t>7 - B2C (Others)</t>
  </si>
  <si>
    <t>8 - Nil rated, exempted and non GST outward supplies</t>
  </si>
  <si>
    <t>11A(1), 11A(2) - Tax Liability (Advances Received)</t>
  </si>
  <si>
    <t>5A, 5B - B2C (Small) Invoices</t>
  </si>
  <si>
    <t>12 - HSN-wise summary of outward supplies</t>
  </si>
  <si>
    <t>13 - Documents Issued</t>
  </si>
  <si>
    <t>9A - Amended B2C (Large) Invoices</t>
  </si>
  <si>
    <t>9C - Amended Credit/Debit Notes (Registered)</t>
  </si>
  <si>
    <t>9C - Amended Credit/Debit Notes (Unregistered)</t>
  </si>
  <si>
    <t>9A - Amended Exports Invoices</t>
  </si>
  <si>
    <t>10 - Amended B2C(Others)</t>
  </si>
  <si>
    <t>11A - Amended Tax Liability (Advance Received)</t>
  </si>
  <si>
    <t>11B - Amendment of Adjustment of Advances</t>
  </si>
  <si>
    <t>11B(1), 11B(2) - Adjustment of Advances</t>
  </si>
  <si>
    <t xml:space="preserve">Total </t>
  </si>
  <si>
    <t>HSN CODE Desp.</t>
  </si>
  <si>
    <t>GSTR-1</t>
  </si>
  <si>
    <t>Invoice
 Date</t>
  </si>
  <si>
    <t>OPENING</t>
  </si>
  <si>
    <t>Monthly GST Input Output Tax Report</t>
  </si>
  <si>
    <t>GSTIN No.</t>
  </si>
  <si>
    <t xml:space="preserve"> 27AAQCA6836R1ZN</t>
  </si>
  <si>
    <t>APRIL</t>
  </si>
  <si>
    <t>TOTAL ITC AVAILED</t>
  </si>
  <si>
    <t>PARTICULAR</t>
  </si>
  <si>
    <t>OPENING BALANCE/LIABILITY</t>
  </si>
  <si>
    <t>ITC AVAILED</t>
  </si>
  <si>
    <t>GST TAX</t>
  </si>
  <si>
    <t>RMC</t>
  </si>
  <si>
    <t>GST ON SALES LIABILITY - DISCHARGE SUMMARY</t>
  </si>
  <si>
    <t>INTEREST</t>
  </si>
  <si>
    <t>(A) Other than Reverse Charge</t>
  </si>
  <si>
    <t>Output Liability on Sales</t>
  </si>
  <si>
    <t>Input Set-off</t>
  </si>
  <si>
    <t>Balance</t>
  </si>
  <si>
    <t>LATE FEE</t>
  </si>
  <si>
    <t>Credit Utilized: IGST</t>
  </si>
  <si>
    <t>CURRANT BALANCE/LIABILITY</t>
  </si>
  <si>
    <t>Credit Utilized: CGST</t>
  </si>
  <si>
    <t>Credit Utilized: SGST</t>
  </si>
  <si>
    <t>ITC BALANCE</t>
  </si>
  <si>
    <t>CASH LEDGER OPENING BALANCE</t>
  </si>
  <si>
    <t>Ending Date</t>
  </si>
  <si>
    <t>TOTAL BALANCE/LIABILITY</t>
  </si>
  <si>
    <t xml:space="preserve">Due Date </t>
  </si>
  <si>
    <t>Date of Filing</t>
  </si>
  <si>
    <t>GST PAID IN CURRANT MONTH</t>
  </si>
  <si>
    <t>Dlay Days</t>
  </si>
  <si>
    <t>GST PAID IN CASH</t>
  </si>
  <si>
    <t>Interest rate</t>
  </si>
  <si>
    <t>late month</t>
  </si>
  <si>
    <t>GST CASH BALANCE</t>
  </si>
  <si>
    <t xml:space="preserve">LATE FEE </t>
  </si>
  <si>
    <t>GST BALANCE</t>
  </si>
  <si>
    <t>( 5 ) :- ALL OTHER ITC-DEBIT NOTE</t>
  </si>
  <si>
    <t>( 5 ) :- ALL OTHER ITC-CREDIT NOTE</t>
  </si>
  <si>
    <t>( 5 ) :- ALL OTHER ITC-AMENDED+</t>
  </si>
  <si>
    <t>( 5 ) :- ALL OTHER ITC-AMENDED-</t>
  </si>
  <si>
    <r>
      <t xml:space="preserve">( c ) Other outward taxable supplies, ( Nill rated, exempted) &amp; ( e ) Non GST outward supplies </t>
    </r>
    <r>
      <rPr>
        <b/>
        <sz val="12"/>
        <color rgb="FFFFFF00"/>
        <rFont val="Calibri"/>
        <family val="2"/>
        <scheme val="minor"/>
      </rPr>
      <t>( Debit/Credit Note) (Amended +  -)</t>
    </r>
  </si>
  <si>
    <t>( c ) Other outward taxable supplies, ( Nill rated, exempted) &amp; ( e ) Non GST outward supplies</t>
  </si>
  <si>
    <t>3.1 Details of Outward Supplies and inward supplies liable to reverse charge-DEBIT NOTE</t>
  </si>
  <si>
    <t>3.1 Details of Outward Supplies and inward supplies liable to reverse charge-CREDIT NOTE</t>
  </si>
  <si>
    <t>3.1 Details of Outward Supplies and inward supplies liable to reverse charge-AMENDED-</t>
  </si>
  <si>
    <t>3.1 Details of Outward Supplies and inward supplies liable to reverse charge-AMENDED +</t>
  </si>
  <si>
    <t>3.1 Details of Outward Supplies and inward supplies liable to reverse charge-AMENDED+</t>
  </si>
  <si>
    <t xml:space="preserve">3.1 Details of Outward Supplies and inward supplies liable to reverse charge-DEBIT NOTE-REGISTRED </t>
  </si>
  <si>
    <t>3.1 Details of Outward Supplies and inward supplies liable to reverse charge-CREDIT NOTE-REGISTRED</t>
  </si>
  <si>
    <t xml:space="preserve">3.1 Details of Outward Supplies and inward supplies liable to reverse charge-DEBIT NOTE-UNREGISTRED </t>
  </si>
  <si>
    <t>3.1 Details of Outward Supplies and inward supplies liable to reverse charge-CREDIT NOTE-UN REGISTRED</t>
  </si>
  <si>
    <t>3.1 Details of Outward Supplies and inward supplies liable to reverse charge B2B INVOICES</t>
  </si>
  <si>
    <t>3.1 Details of Outward Supplies and inward supplies liable to reverse charge B2C (LARGE) INVOICES</t>
  </si>
  <si>
    <t>3.1 Details of Outward Supplies and inward supplies liable to reverse charge B2C (SMALL) INVOICES</t>
  </si>
  <si>
    <t>3.1 Details of Outward Supplies and inward supplies liable to reverse charge-EXPROTS INVOICES</t>
  </si>
  <si>
    <t>3.1 Details of Outward Supplies and inward supplies liable to reverse charge-TAX LAIBILITY(ADVANCE RECEIVED)</t>
  </si>
  <si>
    <t>3.1 Details of Outward Supplies and inward supplies liable to reverse charge-NIL RATED INVOICES</t>
  </si>
  <si>
    <t>NIL</t>
  </si>
  <si>
    <t>2019-20</t>
  </si>
  <si>
    <t>011920</t>
  </si>
  <si>
    <t>021920</t>
  </si>
  <si>
    <t>031920</t>
  </si>
  <si>
    <t>041920</t>
  </si>
  <si>
    <t>051920</t>
  </si>
  <si>
    <t>192000007</t>
  </si>
  <si>
    <t>192000008</t>
  </si>
  <si>
    <t>192000022</t>
  </si>
  <si>
    <t>192000028</t>
  </si>
  <si>
    <t>2041211093</t>
  </si>
  <si>
    <t>2041211094</t>
  </si>
  <si>
    <t>2041211095</t>
  </si>
  <si>
    <t>2041211413</t>
  </si>
  <si>
    <t>2041211414</t>
  </si>
  <si>
    <t>SI2040001191</t>
  </si>
  <si>
    <t>SI2040001192</t>
  </si>
  <si>
    <t>G1698</t>
  </si>
  <si>
    <t>OLFPL/19-20/002</t>
  </si>
  <si>
    <t>G1752</t>
  </si>
  <si>
    <t>1009</t>
  </si>
  <si>
    <t>DIE CUTS</t>
  </si>
  <si>
    <t>AP/19-20/00259</t>
  </si>
  <si>
    <t>2041211984</t>
  </si>
  <si>
    <t>2041211985</t>
  </si>
  <si>
    <t>SI2040002288</t>
  </si>
  <si>
    <t>AP/19-20/00290</t>
  </si>
  <si>
    <t>2041212224</t>
  </si>
  <si>
    <t>2041212225</t>
  </si>
  <si>
    <t>3205709515</t>
  </si>
  <si>
    <t>3205709528</t>
  </si>
  <si>
    <t>192000256</t>
  </si>
  <si>
    <t>192000257</t>
  </si>
  <si>
    <t>192000266</t>
  </si>
  <si>
    <t>64</t>
  </si>
  <si>
    <t>7887981164</t>
  </si>
  <si>
    <t>AP/19-20/00355</t>
  </si>
  <si>
    <t>SI2040003421</t>
  </si>
  <si>
    <t>148</t>
  </si>
  <si>
    <t>192000265</t>
  </si>
  <si>
    <t>192000299</t>
  </si>
  <si>
    <t>Mittal Precision Auto Comps Private Limited</t>
  </si>
  <si>
    <t>Minda Rinder India Pvt.Ltd.</t>
  </si>
  <si>
    <t>Tata Autocomp Systems Ltd.(X1)</t>
  </si>
  <si>
    <t>Tata Motors Limited</t>
  </si>
  <si>
    <t>Varroc Polymers Pvt.Ltd.</t>
  </si>
  <si>
    <t>Varroc Engineering Ltd.</t>
  </si>
  <si>
    <t>Unicorn Infosolitions Private Limited</t>
  </si>
  <si>
    <t>Kansai Nerolac Paints Limited</t>
  </si>
  <si>
    <t>Autofina</t>
  </si>
  <si>
    <t>Bansilal Lalchand Verma</t>
  </si>
  <si>
    <t>5510041932</t>
  </si>
  <si>
    <t>5510041933</t>
  </si>
  <si>
    <t>192000300</t>
  </si>
  <si>
    <t>2041213179</t>
  </si>
  <si>
    <t>2041213180</t>
  </si>
  <si>
    <t>JAPTECH INDUSTRIES</t>
  </si>
  <si>
    <t>BAMBOO INDIA</t>
  </si>
  <si>
    <t>HI-TECH SERVICES</t>
  </si>
  <si>
    <t>MITTAL PRECISION AUTO COMPS PVT LTD,</t>
  </si>
  <si>
    <t>PARMS DESING PVT LTD,</t>
  </si>
  <si>
    <t>PROCOL LTD (FORMERLY PRICOL PUNE LTD)</t>
  </si>
  <si>
    <t xml:space="preserve"> MINDA RINDER INDIA PVT LTD.</t>
  </si>
  <si>
    <t>S M ROLLING WORKS</t>
  </si>
  <si>
    <t>TATA FICOSA AUTOMOTVES LTD.</t>
  </si>
  <si>
    <t>TATA MOTORS LTD</t>
  </si>
  <si>
    <t>TECH-FORCE COMPOSITES PVT,LTD.,(INDORE)</t>
  </si>
  <si>
    <t>THE SUPREME INDUSTRIES LTD</t>
  </si>
  <si>
    <t>TRW SUN STEERING WHEELS PRIVATE LTD,</t>
  </si>
  <si>
    <t>TUBE INVESTMENTS OF INDIA LTD</t>
  </si>
  <si>
    <t>VARROC ENGINEERING PVT LTD</t>
  </si>
  <si>
    <t>VE COMMERCIAL VEHICLES LTD</t>
  </si>
  <si>
    <t>061920</t>
  </si>
  <si>
    <t>071920</t>
  </si>
  <si>
    <t>081920</t>
  </si>
  <si>
    <t>091920</t>
  </si>
  <si>
    <t>MANAS AUTOMOTIVE SYSTEMS LTD</t>
  </si>
  <si>
    <t>27AAGCM1258H1ZG</t>
  </si>
  <si>
    <t>101920</t>
  </si>
  <si>
    <t>111920</t>
  </si>
  <si>
    <t>121920</t>
  </si>
  <si>
    <t>131920</t>
  </si>
  <si>
    <t>141920</t>
  </si>
  <si>
    <t>151920</t>
  </si>
  <si>
    <t>161920</t>
  </si>
  <si>
    <t>171920</t>
  </si>
  <si>
    <t>181920</t>
  </si>
  <si>
    <t>191920</t>
  </si>
  <si>
    <t>201920</t>
  </si>
  <si>
    <t>211920</t>
  </si>
  <si>
    <t>221920</t>
  </si>
  <si>
    <t>231920</t>
  </si>
  <si>
    <t>241920</t>
  </si>
  <si>
    <t>251920</t>
  </si>
  <si>
    <t>261920</t>
  </si>
  <si>
    <t>271920</t>
  </si>
  <si>
    <t>SWASTIK ENGINEERING</t>
  </si>
  <si>
    <t>27BBVP5833N1ZP</t>
  </si>
  <si>
    <t>281920</t>
  </si>
  <si>
    <t>291920</t>
  </si>
  <si>
    <t>301920</t>
  </si>
  <si>
    <t>311920</t>
  </si>
  <si>
    <t>321920</t>
  </si>
  <si>
    <t>331920</t>
  </si>
  <si>
    <t>341920</t>
  </si>
  <si>
    <t>351920</t>
  </si>
  <si>
    <t>361920</t>
  </si>
  <si>
    <t>371920</t>
  </si>
  <si>
    <t>381920</t>
  </si>
  <si>
    <t>391920</t>
  </si>
  <si>
    <t>401920</t>
  </si>
  <si>
    <t>411920</t>
  </si>
  <si>
    <t>421920</t>
  </si>
  <si>
    <t>431920</t>
  </si>
  <si>
    <t>441920</t>
  </si>
  <si>
    <t>451920</t>
  </si>
  <si>
    <t>461920</t>
  </si>
  <si>
    <t>471920</t>
  </si>
  <si>
    <t>481920</t>
  </si>
  <si>
    <t>491920</t>
  </si>
  <si>
    <t>501920</t>
  </si>
  <si>
    <t>511920</t>
  </si>
  <si>
    <t>192000337</t>
  </si>
  <si>
    <t>192000338</t>
  </si>
  <si>
    <t>204</t>
  </si>
  <si>
    <t>MASTER PURCHASE HSN SUMMERY</t>
  </si>
  <si>
    <t>MASTER SALE HSN SUMMERY</t>
  </si>
  <si>
    <t>D/N REG</t>
  </si>
  <si>
    <t>D/N UNREG</t>
  </si>
  <si>
    <t>C/N REG</t>
  </si>
  <si>
    <t>C/N UNREG</t>
  </si>
  <si>
    <t>3.1 Details of Outward Supplies and inward supplies liable to reverse charge-ADUSTMENT OF ADVANCE RECEIVED</t>
  </si>
  <si>
    <t>B2COTHER</t>
  </si>
  <si>
    <t>3.1 Details of Outward Supplies and inward supplies liable to reverse charge-B2C OTHER</t>
  </si>
  <si>
    <t>9A - Amended B2C (small) Invoices</t>
  </si>
  <si>
    <t>B2C small</t>
  </si>
  <si>
    <t>invoice</t>
  </si>
  <si>
    <t>Debit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</si>
</sst>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_(* #,##0.00_);_(* \(#,##0.00\);_(* &quot;-&quot;??_);_(@_)"/>
    <numFmt numFmtId="165" formatCode="&quot;&quot;0"/>
    <numFmt numFmtId="166" formatCode="&quot;&quot;0.00"/>
    <numFmt numFmtId="167" formatCode="[$₹-4009]\ #,##0.00"/>
    <numFmt numFmtId="168" formatCode="dd\-mm\-yyyy"/>
    <numFmt numFmtId="169" formatCode="0.0%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 Light"/>
      <family val="2"/>
    </font>
    <font>
      <b/>
      <sz val="24"/>
      <color rgb="FF203764"/>
      <name val="Calibri Light"/>
      <family val="2"/>
    </font>
    <font>
      <b/>
      <sz val="14"/>
      <color rgb="FF203764"/>
      <name val="Calibri Light"/>
      <family val="2"/>
    </font>
    <font>
      <b/>
      <sz val="12"/>
      <color rgb="FF7030A0"/>
      <name val="Calibri Light"/>
      <family val="2"/>
    </font>
    <font>
      <b/>
      <i/>
      <sz val="12"/>
      <name val="Calibri Light"/>
      <family val="2"/>
    </font>
    <font>
      <i/>
      <sz val="12"/>
      <color rgb="FF000000"/>
      <name val="Calibri Light"/>
      <family val="2"/>
    </font>
    <font>
      <b/>
      <i/>
      <sz val="14"/>
      <color rgb="FF000000"/>
      <name val="Calibri Light"/>
      <family val="2"/>
    </font>
    <font>
      <b/>
      <sz val="14"/>
      <color rgb="FF000000"/>
      <name val="Calibri Light"/>
      <family val="2"/>
    </font>
    <font>
      <b/>
      <i/>
      <sz val="13"/>
      <name val="Calibri Light"/>
      <family val="2"/>
    </font>
    <font>
      <sz val="12"/>
      <color rgb="FFFFFFFF"/>
      <name val="Calibri Light"/>
      <family val="2"/>
    </font>
    <font>
      <b/>
      <sz val="12"/>
      <color rgb="FF0D0D0D"/>
      <name val="Calibri Light"/>
      <family val="2"/>
    </font>
    <font>
      <b/>
      <i/>
      <sz val="13"/>
      <color rgb="FFFFFFFF"/>
      <name val="Calibri Light"/>
      <family val="2"/>
    </font>
    <font>
      <b/>
      <sz val="12"/>
      <color rgb="FF000000"/>
      <name val="Calibri Light"/>
      <family val="2"/>
    </font>
    <font>
      <sz val="12"/>
      <name val="Calibri Light"/>
      <family val="2"/>
    </font>
    <font>
      <b/>
      <sz val="12"/>
      <color rgb="FF2B0749"/>
      <name val="Calibri Light"/>
      <family val="2"/>
    </font>
    <font>
      <b/>
      <i/>
      <sz val="14"/>
      <name val="Calibri Light"/>
      <family val="2"/>
    </font>
    <font>
      <b/>
      <sz val="12"/>
      <color rgb="FF000000"/>
      <name val="Bookman Old Style"/>
      <family val="1"/>
    </font>
    <font>
      <sz val="9"/>
      <color theme="1"/>
      <name val="Arial"/>
      <family val="2"/>
    </font>
    <font>
      <b/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 Light"/>
      <family val="2"/>
    </font>
    <font>
      <b/>
      <sz val="16"/>
      <color rgb="FFFFFF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9"/>
      <color rgb="FFFF0000"/>
      <name val="Arial"/>
      <family val="2"/>
    </font>
    <font>
      <b/>
      <sz val="10"/>
      <color rgb="FFFFFF00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222B35"/>
        <bgColor rgb="FF000000"/>
      </patternFill>
    </fill>
    <fill>
      <patternFill patternType="solid">
        <fgColor rgb="FFC6D1FE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B3A3E1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548235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6E5"/>
        <bgColor indexed="64"/>
      </patternFill>
    </fill>
  </fills>
  <borders count="1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rgb="FF203764"/>
      </bottom>
      <diagonal/>
    </border>
    <border>
      <left style="thin">
        <color indexed="64"/>
      </left>
      <right/>
      <top style="medium">
        <color indexed="64"/>
      </top>
      <bottom style="double">
        <color rgb="FF203764"/>
      </bottom>
      <diagonal/>
    </border>
    <border>
      <left style="thin">
        <color indexed="64"/>
      </left>
      <right/>
      <top style="double">
        <color rgb="FF2037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203764"/>
      </bottom>
      <diagonal/>
    </border>
    <border>
      <left/>
      <right style="medium">
        <color indexed="64"/>
      </right>
      <top style="medium">
        <color indexed="64"/>
      </top>
      <bottom style="medium">
        <color rgb="FF2037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222B35"/>
      </top>
      <bottom style="medium">
        <color rgb="FF222B35"/>
      </bottom>
      <diagonal/>
    </border>
    <border>
      <left/>
      <right style="medium">
        <color rgb="FF222B35"/>
      </right>
      <top style="medium">
        <color rgb="FF222B35"/>
      </top>
      <bottom style="medium">
        <color rgb="FF222B35"/>
      </bottom>
      <diagonal/>
    </border>
    <border>
      <left style="thin">
        <color rgb="FF222B35"/>
      </left>
      <right style="thin">
        <color rgb="FF222B35"/>
      </right>
      <top/>
      <bottom style="thin">
        <color rgb="FF222B35"/>
      </bottom>
      <diagonal/>
    </border>
    <border>
      <left style="thin">
        <color rgb="FF222B35"/>
      </left>
      <right/>
      <top/>
      <bottom style="thin">
        <color rgb="FF222B35"/>
      </bottom>
      <diagonal/>
    </border>
    <border>
      <left style="thin">
        <color rgb="FF222B35"/>
      </left>
      <right/>
      <top style="thin">
        <color rgb="FF222B35"/>
      </top>
      <bottom style="thin">
        <color rgb="FF222B35"/>
      </bottom>
      <diagonal/>
    </border>
    <border>
      <left/>
      <right/>
      <top/>
      <bottom style="thin">
        <color rgb="FF222B35"/>
      </bottom>
      <diagonal/>
    </border>
    <border>
      <left/>
      <right style="medium">
        <color rgb="FF222B35"/>
      </right>
      <top style="thin">
        <color rgb="FF222B35"/>
      </top>
      <bottom style="thin">
        <color rgb="FF222B35"/>
      </bottom>
      <diagonal/>
    </border>
    <border>
      <left style="thin">
        <color rgb="FF222B35"/>
      </left>
      <right/>
      <top style="thin">
        <color rgb="FF222B35"/>
      </top>
      <bottom style="medium">
        <color rgb="FF222B35"/>
      </bottom>
      <diagonal/>
    </border>
    <border>
      <left/>
      <right/>
      <top style="thin">
        <color rgb="FF222B35"/>
      </top>
      <bottom style="medium">
        <color rgb="FF222B35"/>
      </bottom>
      <diagonal/>
    </border>
    <border>
      <left/>
      <right style="medium">
        <color rgb="FF222B35"/>
      </right>
      <top style="thin">
        <color rgb="FF222B35"/>
      </top>
      <bottom style="medium">
        <color rgb="FF222B35"/>
      </bottom>
      <diagonal/>
    </border>
    <border>
      <left style="medium">
        <color indexed="64"/>
      </left>
      <right style="thin">
        <color rgb="FF203764"/>
      </right>
      <top style="medium">
        <color rgb="FF222B35"/>
      </top>
      <bottom style="medium">
        <color rgb="FF222B3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203764"/>
      </right>
      <top/>
      <bottom style="thin">
        <color rgb="FF203764"/>
      </bottom>
      <diagonal/>
    </border>
    <border>
      <left style="thin">
        <color rgb="FF203764"/>
      </left>
      <right style="thin">
        <color rgb="FF203764"/>
      </right>
      <top/>
      <bottom style="thin">
        <color rgb="FF203764"/>
      </bottom>
      <diagonal/>
    </border>
    <border>
      <left style="thin">
        <color rgb="FF203764"/>
      </left>
      <right style="medium">
        <color indexed="64"/>
      </right>
      <top/>
      <bottom style="thin">
        <color rgb="FF203764"/>
      </bottom>
      <diagonal/>
    </border>
    <border>
      <left/>
      <right style="thin">
        <color rgb="FF203764"/>
      </right>
      <top style="thin">
        <color rgb="FF203764"/>
      </top>
      <bottom style="thin">
        <color rgb="FF203764"/>
      </bottom>
      <diagonal/>
    </border>
    <border>
      <left style="thin">
        <color rgb="FF203764"/>
      </left>
      <right/>
      <top style="thin">
        <color rgb="FF203764"/>
      </top>
      <bottom/>
      <diagonal/>
    </border>
    <border>
      <left/>
      <right style="thin">
        <color rgb="FF203764"/>
      </right>
      <top style="thin">
        <color rgb="FF203764"/>
      </top>
      <bottom/>
      <diagonal/>
    </border>
    <border>
      <left style="thin">
        <color rgb="FF203764"/>
      </left>
      <right/>
      <top/>
      <bottom style="thin">
        <color rgb="FF203764"/>
      </bottom>
      <diagonal/>
    </border>
    <border>
      <left/>
      <right style="thin">
        <color rgb="FF203764"/>
      </right>
      <top style="medium">
        <color indexed="64"/>
      </top>
      <bottom style="thin">
        <color rgb="FF203764"/>
      </bottom>
      <diagonal/>
    </border>
    <border>
      <left style="thin">
        <color rgb="FF203764"/>
      </left>
      <right style="thin">
        <color rgb="FF203764"/>
      </right>
      <top style="medium">
        <color indexed="64"/>
      </top>
      <bottom style="thin">
        <color rgb="FF203764"/>
      </bottom>
      <diagonal/>
    </border>
    <border>
      <left style="thin">
        <color rgb="FF203764"/>
      </left>
      <right style="medium">
        <color indexed="64"/>
      </right>
      <top style="medium">
        <color indexed="64"/>
      </top>
      <bottom style="thin">
        <color rgb="FF203764"/>
      </bottom>
      <diagonal/>
    </border>
    <border>
      <left/>
      <right style="thin">
        <color rgb="FF203764"/>
      </right>
      <top style="medium">
        <color rgb="FF203764"/>
      </top>
      <bottom style="medium">
        <color rgb="FF203764"/>
      </bottom>
      <diagonal/>
    </border>
    <border>
      <left style="thin">
        <color rgb="FF203764"/>
      </left>
      <right style="thin">
        <color rgb="FF203764"/>
      </right>
      <top style="medium">
        <color rgb="FF203764"/>
      </top>
      <bottom style="thin">
        <color rgb="FF203764"/>
      </bottom>
      <diagonal/>
    </border>
    <border>
      <left style="thin">
        <color rgb="FF203764"/>
      </left>
      <right style="thin">
        <color rgb="FF203764"/>
      </right>
      <top style="thin">
        <color rgb="FF203764"/>
      </top>
      <bottom/>
      <diagonal/>
    </border>
    <border>
      <left style="thin">
        <color rgb="FF203764"/>
      </left>
      <right style="thin">
        <color rgb="FF203764"/>
      </right>
      <top style="medium">
        <color indexed="64"/>
      </top>
      <bottom style="medium">
        <color indexed="64"/>
      </bottom>
      <diagonal/>
    </border>
    <border>
      <left style="thin">
        <color rgb="FF2037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203764"/>
      </left>
      <right style="thin">
        <color rgb="FF203764"/>
      </right>
      <top/>
      <bottom style="thin">
        <color rgb="FF2037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medium">
        <color auto="1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rgb="FF2037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rgb="FF203764"/>
      </bottom>
      <diagonal/>
    </border>
    <border>
      <left style="double">
        <color indexed="64"/>
      </left>
      <right style="thin">
        <color indexed="64"/>
      </right>
      <top style="double">
        <color rgb="FF2037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rgb="FF2037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rgb="FF222B35"/>
      </top>
      <bottom style="medium">
        <color rgb="FF222B35"/>
      </bottom>
      <diagonal/>
    </border>
    <border>
      <left style="double">
        <color indexed="64"/>
      </left>
      <right/>
      <top/>
      <bottom style="thin">
        <color rgb="FF203764"/>
      </bottom>
      <diagonal/>
    </border>
    <border>
      <left style="double">
        <color indexed="64"/>
      </left>
      <right/>
      <top style="thin">
        <color rgb="FF203764"/>
      </top>
      <bottom style="thin">
        <color rgb="FF203764"/>
      </bottom>
      <diagonal/>
    </border>
    <border>
      <left style="double">
        <color indexed="64"/>
      </left>
      <right/>
      <top style="thin">
        <color rgb="FF203764"/>
      </top>
      <bottom/>
      <diagonal/>
    </border>
    <border>
      <left style="double">
        <color indexed="64"/>
      </left>
      <right/>
      <top style="medium">
        <color rgb="FF222B35"/>
      </top>
      <bottom style="medium">
        <color rgb="FF222B35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rgb="FF203764"/>
      </right>
      <top/>
      <bottom style="thin">
        <color rgb="FF203764"/>
      </bottom>
      <diagonal/>
    </border>
    <border>
      <left style="double">
        <color indexed="64"/>
      </left>
      <right style="medium">
        <color rgb="FF203764"/>
      </right>
      <top style="thin">
        <color rgb="FF203764"/>
      </top>
      <bottom style="thin">
        <color rgb="FF203764"/>
      </bottom>
      <diagonal/>
    </border>
    <border>
      <left style="double">
        <color indexed="64"/>
      </left>
      <right style="medium">
        <color rgb="FF203764"/>
      </right>
      <top style="thin">
        <color rgb="FF203764"/>
      </top>
      <bottom style="medium">
        <color indexed="64"/>
      </bottom>
      <diagonal/>
    </border>
    <border>
      <left style="double">
        <color indexed="64"/>
      </left>
      <right style="medium">
        <color rgb="FF203764"/>
      </right>
      <top style="medium">
        <color indexed="64"/>
      </top>
      <bottom style="thin">
        <color rgb="FF203764"/>
      </bottom>
      <diagonal/>
    </border>
    <border>
      <left style="double">
        <color indexed="64"/>
      </left>
      <right style="medium">
        <color rgb="FF203764"/>
      </right>
      <top style="thin">
        <color rgb="FF203764"/>
      </top>
      <bottom style="medium">
        <color rgb="FF203764"/>
      </bottom>
      <diagonal/>
    </border>
    <border>
      <left style="double">
        <color indexed="64"/>
      </left>
      <right style="medium">
        <color rgb="FF203764"/>
      </right>
      <top style="medium">
        <color rgb="FF203764"/>
      </top>
      <bottom style="medium">
        <color rgb="FF203764"/>
      </bottom>
      <diagonal/>
    </border>
    <border>
      <left style="double">
        <color indexed="64"/>
      </left>
      <right style="thin">
        <color rgb="FF203764"/>
      </right>
      <top style="medium">
        <color rgb="FF203764"/>
      </top>
      <bottom style="thin">
        <color rgb="FF203764"/>
      </bottom>
      <diagonal/>
    </border>
    <border>
      <left style="double">
        <color indexed="64"/>
      </left>
      <right style="thin">
        <color rgb="FF203764"/>
      </right>
      <top style="thin">
        <color rgb="FF203764"/>
      </top>
      <bottom/>
      <diagonal/>
    </border>
    <border>
      <left style="double">
        <color indexed="64"/>
      </left>
      <right style="thin">
        <color rgb="FF2037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03764"/>
      </left>
      <right style="double">
        <color indexed="64"/>
      </right>
      <top/>
      <bottom style="thin">
        <color rgb="FF2037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37" fillId="0" borderId="0" applyFont="0" applyFill="0" applyBorder="0" applyAlignment="0" applyProtection="0"/>
  </cellStyleXfs>
  <cellXfs count="525">
    <xf numFmtId="0" fontId="0" fillId="0" borderId="0" xfId="0"/>
    <xf numFmtId="0" fontId="7" fillId="4" borderId="1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1" fillId="5" borderId="1" xfId="0" applyFont="1" applyFill="1" applyBorder="1"/>
    <xf numFmtId="2" fontId="1" fillId="5" borderId="1" xfId="0" applyNumberFormat="1" applyFont="1" applyFill="1" applyBorder="1"/>
    <xf numFmtId="165" fontId="1" fillId="5" borderId="1" xfId="0" applyNumberFormat="1" applyFont="1" applyFill="1" applyBorder="1"/>
    <xf numFmtId="166" fontId="1" fillId="5" borderId="1" xfId="0" applyNumberFormat="1" applyFont="1" applyFill="1" applyBorder="1"/>
    <xf numFmtId="0" fontId="8" fillId="0" borderId="0" xfId="0" applyFont="1" applyFill="1" applyAlignment="1">
      <alignment vertical="center"/>
    </xf>
    <xf numFmtId="2" fontId="0" fillId="0" borderId="0" xfId="0" applyNumberFormat="1"/>
    <xf numFmtId="0" fontId="0" fillId="2" borderId="1" xfId="0" applyFill="1" applyBorder="1"/>
    <xf numFmtId="2" fontId="0" fillId="2" borderId="1" xfId="0" applyNumberFormat="1" applyFill="1" applyBorder="1"/>
    <xf numFmtId="0" fontId="4" fillId="2" borderId="1" xfId="0" applyFont="1" applyFill="1" applyBorder="1" applyAlignment="1"/>
    <xf numFmtId="0" fontId="5" fillId="3" borderId="1" xfId="0" applyFont="1" applyFill="1" applyBorder="1" applyAlignment="1"/>
    <xf numFmtId="0" fontId="5" fillId="5" borderId="4" xfId="0" applyFont="1" applyFill="1" applyBorder="1"/>
    <xf numFmtId="2" fontId="5" fillId="5" borderId="1" xfId="0" applyNumberFormat="1" applyFont="1" applyFill="1" applyBorder="1"/>
    <xf numFmtId="0" fontId="1" fillId="0" borderId="0" xfId="0" applyFont="1"/>
    <xf numFmtId="0" fontId="0" fillId="5" borderId="1" xfId="0" applyFill="1" applyBorder="1"/>
    <xf numFmtId="2" fontId="0" fillId="5" borderId="1" xfId="0" applyNumberFormat="1" applyFill="1" applyBorder="1"/>
    <xf numFmtId="0" fontId="0" fillId="7" borderId="0" xfId="0" applyFill="1"/>
    <xf numFmtId="0" fontId="3" fillId="2" borderId="1" xfId="0" applyFont="1" applyFill="1" applyBorder="1" applyAlignment="1">
      <alignment vertical="center"/>
    </xf>
    <xf numFmtId="0" fontId="1" fillId="6" borderId="1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1" xfId="0" applyBorder="1"/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Protection="1">
      <protection locked="0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3" fillId="11" borderId="15" xfId="0" applyNumberFormat="1" applyFont="1" applyFill="1" applyBorder="1" applyAlignment="1" applyProtection="1">
      <alignment horizontal="center" vertical="center"/>
      <protection locked="0"/>
    </xf>
    <xf numFmtId="0" fontId="21" fillId="13" borderId="20" xfId="0" applyNumberFormat="1" applyFont="1" applyFill="1" applyBorder="1" applyAlignment="1" applyProtection="1">
      <alignment horizontal="center" vertical="center" wrapText="1"/>
    </xf>
    <xf numFmtId="0" fontId="22" fillId="14" borderId="21" xfId="0" applyNumberFormat="1" applyFont="1" applyFill="1" applyBorder="1" applyAlignment="1" applyProtection="1">
      <alignment horizontal="center" vertical="center" wrapText="1"/>
    </xf>
    <xf numFmtId="0" fontId="22" fillId="14" borderId="22" xfId="0" applyNumberFormat="1" applyFont="1" applyFill="1" applyBorder="1" applyAlignment="1" applyProtection="1">
      <alignment horizontal="center" vertical="center" wrapText="1"/>
    </xf>
    <xf numFmtId="167" fontId="13" fillId="15" borderId="23" xfId="0" applyNumberFormat="1" applyFont="1" applyFill="1" applyBorder="1" applyAlignment="1" applyProtection="1">
      <alignment horizontal="right" vertical="center" shrinkToFit="1"/>
      <protection locked="0"/>
    </xf>
    <xf numFmtId="167" fontId="13" fillId="15" borderId="24" xfId="0" applyNumberFormat="1" applyFont="1" applyFill="1" applyBorder="1" applyAlignment="1" applyProtection="1">
      <alignment horizontal="right" vertical="center" shrinkToFit="1"/>
      <protection locked="0"/>
    </xf>
    <xf numFmtId="0" fontId="13" fillId="14" borderId="1" xfId="0" applyNumberFormat="1" applyFont="1" applyFill="1" applyBorder="1" applyAlignment="1" applyProtection="1">
      <alignment vertical="center" wrapText="1"/>
    </xf>
    <xf numFmtId="0" fontId="13" fillId="14" borderId="25" xfId="0" applyNumberFormat="1" applyFont="1" applyFill="1" applyBorder="1" applyAlignment="1" applyProtection="1">
      <alignment vertical="center" wrapText="1"/>
    </xf>
    <xf numFmtId="0" fontId="13" fillId="14" borderId="26" xfId="0" applyNumberFormat="1" applyFont="1" applyFill="1" applyBorder="1" applyAlignment="1" applyProtection="1">
      <alignment vertical="center" wrapText="1"/>
    </xf>
    <xf numFmtId="0" fontId="13" fillId="14" borderId="27" xfId="0" applyNumberFormat="1" applyFont="1" applyFill="1" applyBorder="1" applyAlignment="1" applyProtection="1">
      <alignment vertical="center" wrapText="1"/>
    </xf>
    <xf numFmtId="0" fontId="13" fillId="14" borderId="28" xfId="0" applyNumberFormat="1" applyFont="1" applyFill="1" applyBorder="1" applyAlignment="1" applyProtection="1">
      <alignment vertical="center" wrapText="1"/>
    </xf>
    <xf numFmtId="0" fontId="13" fillId="14" borderId="29" xfId="0" applyNumberFormat="1" applyFont="1" applyFill="1" applyBorder="1" applyAlignment="1" applyProtection="1">
      <alignment vertical="center" wrapText="1"/>
    </xf>
    <xf numFmtId="0" fontId="13" fillId="14" borderId="30" xfId="0" applyNumberFormat="1" applyFont="1" applyFill="1" applyBorder="1" applyAlignment="1" applyProtection="1">
      <alignment vertical="center" wrapText="1"/>
    </xf>
    <xf numFmtId="167" fontId="23" fillId="16" borderId="31" xfId="0" applyNumberFormat="1" applyFont="1" applyFill="1" applyBorder="1" applyAlignment="1" applyProtection="1">
      <alignment horizontal="right" vertical="center" shrinkToFit="1"/>
    </xf>
    <xf numFmtId="0" fontId="24" fillId="17" borderId="33" xfId="0" applyNumberFormat="1" applyFont="1" applyFill="1" applyBorder="1" applyAlignment="1" applyProtection="1">
      <alignment horizontal="center" vertical="center" wrapText="1"/>
    </xf>
    <xf numFmtId="0" fontId="22" fillId="18" borderId="33" xfId="0" applyNumberFormat="1" applyFont="1" applyFill="1" applyBorder="1" applyAlignment="1" applyProtection="1">
      <alignment horizontal="center" vertical="center" wrapText="1"/>
    </xf>
    <xf numFmtId="0" fontId="13" fillId="0" borderId="34" xfId="0" applyNumberFormat="1" applyFont="1" applyFill="1" applyBorder="1" applyAlignment="1" applyProtection="1">
      <alignment horizontal="center" vertical="center" wrapText="1"/>
    </xf>
    <xf numFmtId="0" fontId="13" fillId="0" borderId="35" xfId="0" applyNumberFormat="1" applyFont="1" applyFill="1" applyBorder="1" applyAlignment="1" applyProtection="1">
      <alignment horizontal="center" vertical="center" wrapText="1"/>
    </xf>
    <xf numFmtId="0" fontId="13" fillId="0" borderId="36" xfId="0" applyNumberFormat="1" applyFont="1" applyFill="1" applyBorder="1" applyAlignment="1" applyProtection="1">
      <alignment horizontal="center" vertical="center" wrapText="1"/>
    </xf>
    <xf numFmtId="167" fontId="13" fillId="19" borderId="37" xfId="0" applyNumberFormat="1" applyFont="1" applyFill="1" applyBorder="1" applyAlignment="1" applyProtection="1">
      <alignment horizontal="right" vertical="center" shrinkToFit="1"/>
      <protection locked="0"/>
    </xf>
    <xf numFmtId="167" fontId="13" fillId="19" borderId="37" xfId="0" applyNumberFormat="1" applyFont="1" applyFill="1" applyBorder="1" applyAlignment="1" applyProtection="1">
      <alignment horizontal="right" vertical="center" shrinkToFit="1"/>
    </xf>
    <xf numFmtId="0" fontId="13" fillId="0" borderId="41" xfId="0" applyNumberFormat="1" applyFont="1" applyFill="1" applyBorder="1" applyAlignment="1" applyProtection="1">
      <alignment horizontal="center" vertical="center" wrapText="1"/>
    </xf>
    <xf numFmtId="0" fontId="13" fillId="0" borderId="42" xfId="0" applyNumberFormat="1" applyFont="1" applyFill="1" applyBorder="1" applyAlignment="1" applyProtection="1">
      <alignment horizontal="center" vertical="center" wrapText="1"/>
    </xf>
    <xf numFmtId="0" fontId="13" fillId="0" borderId="43" xfId="0" applyNumberFormat="1" applyFont="1" applyFill="1" applyBorder="1" applyAlignment="1" applyProtection="1">
      <alignment horizontal="center" vertical="center" wrapText="1"/>
    </xf>
    <xf numFmtId="167" fontId="25" fillId="16" borderId="44" xfId="0" applyNumberFormat="1" applyFont="1" applyFill="1" applyBorder="1" applyAlignment="1" applyProtection="1">
      <alignment horizontal="right" vertical="center" shrinkToFit="1"/>
    </xf>
    <xf numFmtId="0" fontId="13" fillId="11" borderId="0" xfId="0" applyNumberFormat="1" applyFont="1" applyFill="1" applyBorder="1" applyProtection="1"/>
    <xf numFmtId="0" fontId="22" fillId="20" borderId="20" xfId="0" applyNumberFormat="1" applyFont="1" applyFill="1" applyBorder="1" applyAlignment="1" applyProtection="1">
      <alignment horizontal="center" vertical="center" wrapText="1"/>
    </xf>
    <xf numFmtId="167" fontId="13" fillId="21" borderId="45" xfId="0" applyNumberFormat="1" applyFont="1" applyFill="1" applyBorder="1" applyAlignment="1" applyProtection="1">
      <alignment horizontal="right" vertical="center" shrinkToFit="1"/>
      <protection locked="0"/>
    </xf>
    <xf numFmtId="167" fontId="25" fillId="16" borderId="47" xfId="0" applyNumberFormat="1" applyFont="1" applyFill="1" applyBorder="1" applyAlignment="1" applyProtection="1">
      <alignment horizontal="right" vertical="center" shrinkToFit="1"/>
    </xf>
    <xf numFmtId="167" fontId="25" fillId="16" borderId="48" xfId="0" applyNumberFormat="1" applyFont="1" applyFill="1" applyBorder="1" applyAlignment="1" applyProtection="1">
      <alignment horizontal="right" vertical="center" shrinkToFit="1"/>
    </xf>
    <xf numFmtId="0" fontId="25" fillId="0" borderId="0" xfId="0" applyNumberFormat="1" applyFont="1" applyFill="1" applyBorder="1" applyProtection="1"/>
    <xf numFmtId="0" fontId="27" fillId="22" borderId="32" xfId="0" applyNumberFormat="1" applyFont="1" applyFill="1" applyBorder="1" applyAlignment="1" applyProtection="1">
      <alignment horizontal="center" vertical="center"/>
    </xf>
    <xf numFmtId="0" fontId="27" fillId="22" borderId="33" xfId="0" applyNumberFormat="1" applyFont="1" applyFill="1" applyBorder="1" applyAlignment="1" applyProtection="1">
      <alignment horizontal="center" vertical="center"/>
    </xf>
    <xf numFmtId="0" fontId="27" fillId="22" borderId="32" xfId="0" applyNumberFormat="1" applyFont="1" applyFill="1" applyBorder="1" applyAlignment="1" applyProtection="1">
      <alignment horizontal="center"/>
    </xf>
    <xf numFmtId="0" fontId="27" fillId="22" borderId="33" xfId="0" applyNumberFormat="1" applyFont="1" applyFill="1" applyBorder="1" applyAlignment="1" applyProtection="1">
      <alignment horizontal="center"/>
    </xf>
    <xf numFmtId="0" fontId="22" fillId="23" borderId="54" xfId="0" applyNumberFormat="1" applyFont="1" applyFill="1" applyBorder="1" applyAlignment="1" applyProtection="1">
      <alignment horizontal="center"/>
    </xf>
    <xf numFmtId="0" fontId="22" fillId="23" borderId="5" xfId="0" applyNumberFormat="1" applyFont="1" applyFill="1" applyBorder="1" applyAlignment="1" applyProtection="1">
      <alignment horizontal="center"/>
    </xf>
    <xf numFmtId="0" fontId="22" fillId="23" borderId="51" xfId="0" applyNumberFormat="1" applyFont="1" applyFill="1" applyBorder="1" applyAlignment="1" applyProtection="1">
      <alignment horizontal="center"/>
    </xf>
    <xf numFmtId="167" fontId="13" fillId="22" borderId="55" xfId="0" applyNumberFormat="1" applyFont="1" applyFill="1" applyBorder="1" applyAlignment="1" applyProtection="1">
      <alignment shrinkToFit="1"/>
      <protection locked="0"/>
    </xf>
    <xf numFmtId="0" fontId="13" fillId="23" borderId="57" xfId="0" applyNumberFormat="1" applyFont="1" applyFill="1" applyBorder="1" applyProtection="1">
      <protection locked="0"/>
    </xf>
    <xf numFmtId="0" fontId="13" fillId="22" borderId="52" xfId="0" applyNumberFormat="1" applyFont="1" applyFill="1" applyBorder="1" applyProtection="1">
      <protection locked="0"/>
    </xf>
    <xf numFmtId="0" fontId="13" fillId="23" borderId="58" xfId="0" applyNumberFormat="1" applyFont="1" applyFill="1" applyBorder="1" applyProtection="1">
      <protection locked="0"/>
    </xf>
    <xf numFmtId="0" fontId="24" fillId="25" borderId="32" xfId="0" applyNumberFormat="1" applyFont="1" applyFill="1" applyBorder="1" applyAlignment="1" applyProtection="1">
      <alignment horizontal="center" vertical="center" wrapText="1"/>
    </xf>
    <xf numFmtId="0" fontId="26" fillId="24" borderId="56" xfId="0" applyNumberFormat="1" applyFont="1" applyFill="1" applyBorder="1" applyAlignment="1" applyProtection="1">
      <alignment horizontal="center" vertical="center"/>
    </xf>
    <xf numFmtId="167" fontId="13" fillId="0" borderId="60" xfId="0" applyNumberFormat="1" applyFont="1" applyFill="1" applyBorder="1" applyAlignment="1" applyProtection="1">
      <alignment shrinkToFit="1"/>
      <protection locked="0"/>
    </xf>
    <xf numFmtId="0" fontId="29" fillId="0" borderId="0" xfId="0" applyNumberFormat="1" applyFont="1" applyFill="1" applyBorder="1" applyProtection="1"/>
    <xf numFmtId="0" fontId="8" fillId="0" borderId="1" xfId="0" applyFont="1" applyFill="1" applyBorder="1" applyAlignment="1">
      <alignment vertical="center"/>
    </xf>
    <xf numFmtId="2" fontId="0" fillId="0" borderId="1" xfId="0" applyNumberFormat="1" applyBorder="1"/>
    <xf numFmtId="0" fontId="8" fillId="0" borderId="7" xfId="0" applyFont="1" applyFill="1" applyBorder="1" applyAlignment="1">
      <alignment vertical="center"/>
    </xf>
    <xf numFmtId="0" fontId="0" fillId="0" borderId="0" xfId="0" applyBorder="1"/>
    <xf numFmtId="0" fontId="0" fillId="0" borderId="0" xfId="0" applyFont="1"/>
    <xf numFmtId="0" fontId="32" fillId="0" borderId="0" xfId="0" applyFont="1" applyFill="1" applyBorder="1" applyAlignment="1"/>
    <xf numFmtId="0" fontId="8" fillId="5" borderId="1" xfId="0" applyFont="1" applyFill="1" applyBorder="1"/>
    <xf numFmtId="0" fontId="8" fillId="5" borderId="3" xfId="0" applyFont="1" applyFill="1" applyBorder="1"/>
    <xf numFmtId="164" fontId="0" fillId="5" borderId="3" xfId="0" applyNumberFormat="1" applyFont="1" applyFill="1" applyBorder="1"/>
    <xf numFmtId="2" fontId="0" fillId="0" borderId="0" xfId="0" applyNumberFormat="1" applyFont="1"/>
    <xf numFmtId="0" fontId="0" fillId="0" borderId="3" xfId="0" applyBorder="1"/>
    <xf numFmtId="0" fontId="0" fillId="0" borderId="61" xfId="0" applyBorder="1"/>
    <xf numFmtId="0" fontId="7" fillId="0" borderId="0" xfId="0" applyFont="1"/>
    <xf numFmtId="164" fontId="0" fillId="0" borderId="0" xfId="0" applyNumberFormat="1" applyFont="1"/>
    <xf numFmtId="0" fontId="0" fillId="0" borderId="69" xfId="0" applyFont="1" applyBorder="1"/>
    <xf numFmtId="0" fontId="0" fillId="0" borderId="69" xfId="0" applyFont="1" applyBorder="1" applyAlignment="1"/>
    <xf numFmtId="0" fontId="1" fillId="40" borderId="69" xfId="0" applyFont="1" applyFill="1" applyBorder="1" applyAlignment="1"/>
    <xf numFmtId="0" fontId="0" fillId="0" borderId="69" xfId="0" applyFont="1" applyFill="1" applyBorder="1"/>
    <xf numFmtId="2" fontId="0" fillId="0" borderId="69" xfId="0" applyNumberFormat="1" applyFont="1" applyBorder="1"/>
    <xf numFmtId="49" fontId="33" fillId="0" borderId="69" xfId="0" applyNumberFormat="1" applyFont="1" applyBorder="1" applyAlignment="1">
      <alignment vertical="top"/>
    </xf>
    <xf numFmtId="0" fontId="0" fillId="0" borderId="70" xfId="0" applyFont="1" applyBorder="1"/>
    <xf numFmtId="0" fontId="32" fillId="0" borderId="63" xfId="0" applyFont="1" applyFill="1" applyBorder="1" applyAlignment="1"/>
    <xf numFmtId="0" fontId="8" fillId="5" borderId="65" xfId="0" applyFont="1" applyFill="1" applyBorder="1"/>
    <xf numFmtId="164" fontId="0" fillId="5" borderId="65" xfId="0" applyNumberFormat="1" applyFont="1" applyFill="1" applyBorder="1"/>
    <xf numFmtId="0" fontId="8" fillId="5" borderId="67" xfId="0" applyFont="1" applyFill="1" applyBorder="1"/>
    <xf numFmtId="0" fontId="8" fillId="5" borderId="68" xfId="0" applyFont="1" applyFill="1" applyBorder="1"/>
    <xf numFmtId="164" fontId="0" fillId="5" borderId="68" xfId="0" applyNumberFormat="1" applyFont="1" applyFill="1" applyBorder="1"/>
    <xf numFmtId="0" fontId="8" fillId="5" borderId="71" xfId="0" applyFont="1" applyFill="1" applyBorder="1"/>
    <xf numFmtId="164" fontId="0" fillId="5" borderId="71" xfId="0" applyNumberFormat="1" applyFont="1" applyFill="1" applyBorder="1"/>
    <xf numFmtId="0" fontId="0" fillId="5" borderId="65" xfId="0" applyFont="1" applyFill="1" applyBorder="1"/>
    <xf numFmtId="0" fontId="0" fillId="5" borderId="68" xfId="0" applyFont="1" applyFill="1" applyBorder="1"/>
    <xf numFmtId="0" fontId="0" fillId="5" borderId="71" xfId="0" applyFont="1" applyFill="1" applyBorder="1"/>
    <xf numFmtId="0" fontId="7" fillId="4" borderId="64" xfId="0" applyFont="1" applyFill="1" applyBorder="1" applyAlignment="1">
      <alignment vertical="center"/>
    </xf>
    <xf numFmtId="0" fontId="0" fillId="0" borderId="75" xfId="0" applyFont="1" applyBorder="1"/>
    <xf numFmtId="0" fontId="5" fillId="0" borderId="76" xfId="0" applyFont="1" applyFill="1" applyBorder="1" applyAlignment="1" applyProtection="1">
      <alignment vertical="center"/>
      <protection hidden="1"/>
    </xf>
    <xf numFmtId="0" fontId="0" fillId="0" borderId="77" xfId="0" applyFont="1" applyBorder="1"/>
    <xf numFmtId="0" fontId="1" fillId="0" borderId="78" xfId="0" applyFont="1" applyFill="1" applyBorder="1" applyAlignment="1" applyProtection="1">
      <alignment vertical="center"/>
      <protection hidden="1"/>
    </xf>
    <xf numFmtId="0" fontId="32" fillId="0" borderId="79" xfId="0" applyFont="1" applyFill="1" applyBorder="1" applyAlignment="1"/>
    <xf numFmtId="0" fontId="0" fillId="0" borderId="79" xfId="0" applyFont="1" applyFill="1" applyBorder="1"/>
    <xf numFmtId="0" fontId="5" fillId="0" borderId="82" xfId="0" applyFont="1" applyFill="1" applyBorder="1" applyAlignment="1" applyProtection="1">
      <alignment vertical="center"/>
      <protection locked="0" hidden="1"/>
    </xf>
    <xf numFmtId="0" fontId="32" fillId="0" borderId="83" xfId="0" applyFont="1" applyFill="1" applyBorder="1" applyAlignment="1"/>
    <xf numFmtId="0" fontId="32" fillId="0" borderId="84" xfId="0" applyFont="1" applyFill="1" applyBorder="1" applyAlignment="1"/>
    <xf numFmtId="0" fontId="32" fillId="0" borderId="85" xfId="0" applyFont="1" applyFill="1" applyBorder="1" applyAlignment="1"/>
    <xf numFmtId="0" fontId="1" fillId="0" borderId="86" xfId="0" applyFont="1" applyFill="1" applyBorder="1" applyAlignment="1" applyProtection="1">
      <alignment vertical="center"/>
      <protection hidden="1"/>
    </xf>
    <xf numFmtId="0" fontId="32" fillId="0" borderId="87" xfId="0" applyFont="1" applyFill="1" applyBorder="1" applyAlignment="1"/>
    <xf numFmtId="0" fontId="31" fillId="0" borderId="54" xfId="0" applyFont="1" applyFill="1" applyBorder="1" applyAlignment="1" applyProtection="1">
      <alignment vertical="center"/>
      <protection hidden="1"/>
    </xf>
    <xf numFmtId="0" fontId="31" fillId="0" borderId="80" xfId="0" applyFont="1" applyFill="1" applyBorder="1" applyAlignment="1" applyProtection="1">
      <alignment vertical="center"/>
      <protection hidden="1"/>
    </xf>
    <xf numFmtId="0" fontId="7" fillId="0" borderId="88" xfId="0" applyFont="1" applyFill="1" applyBorder="1" applyAlignment="1"/>
    <xf numFmtId="0" fontId="0" fillId="0" borderId="84" xfId="0" applyFont="1" applyFill="1" applyBorder="1"/>
    <xf numFmtId="0" fontId="0" fillId="0" borderId="85" xfId="0" applyFont="1" applyFill="1" applyBorder="1"/>
    <xf numFmtId="0" fontId="7" fillId="0" borderId="86" xfId="0" applyFont="1" applyFill="1" applyBorder="1" applyAlignment="1"/>
    <xf numFmtId="0" fontId="0" fillId="0" borderId="87" xfId="0" applyFont="1" applyFill="1" applyBorder="1"/>
    <xf numFmtId="0" fontId="0" fillId="0" borderId="64" xfId="0" applyFont="1" applyBorder="1"/>
    <xf numFmtId="49" fontId="33" fillId="0" borderId="64" xfId="0" applyNumberFormat="1" applyFont="1" applyBorder="1" applyAlignment="1">
      <alignment vertical="top"/>
    </xf>
    <xf numFmtId="0" fontId="34" fillId="0" borderId="64" xfId="0" applyFont="1" applyBorder="1" applyAlignment="1">
      <alignment vertical="center"/>
    </xf>
    <xf numFmtId="164" fontId="0" fillId="5" borderId="64" xfId="0" applyNumberFormat="1" applyFont="1" applyFill="1" applyBorder="1" applyAlignment="1">
      <alignment horizontal="right"/>
    </xf>
    <xf numFmtId="2" fontId="0" fillId="0" borderId="64" xfId="0" applyNumberFormat="1" applyFont="1" applyBorder="1"/>
    <xf numFmtId="49" fontId="36" fillId="0" borderId="64" xfId="0" applyNumberFormat="1" applyFont="1" applyBorder="1" applyAlignment="1">
      <alignment vertical="top"/>
    </xf>
    <xf numFmtId="2" fontId="35" fillId="0" borderId="64" xfId="0" applyNumberFormat="1" applyFont="1" applyBorder="1"/>
    <xf numFmtId="164" fontId="0" fillId="0" borderId="64" xfId="0" applyNumberFormat="1" applyFont="1" applyBorder="1" applyAlignment="1">
      <alignment horizontal="right"/>
    </xf>
    <xf numFmtId="2" fontId="0" fillId="0" borderId="69" xfId="0" applyNumberFormat="1" applyFont="1" applyFill="1" applyBorder="1"/>
    <xf numFmtId="0" fontId="0" fillId="5" borderId="89" xfId="0" applyFont="1" applyFill="1" applyBorder="1"/>
    <xf numFmtId="0" fontId="8" fillId="5" borderId="90" xfId="0" applyFont="1" applyFill="1" applyBorder="1"/>
    <xf numFmtId="164" fontId="0" fillId="5" borderId="90" xfId="0" applyNumberFormat="1" applyFont="1" applyFill="1" applyBorder="1"/>
    <xf numFmtId="164" fontId="0" fillId="5" borderId="91" xfId="0" applyNumberFormat="1" applyFont="1" applyFill="1" applyBorder="1"/>
    <xf numFmtId="0" fontId="0" fillId="5" borderId="92" xfId="0" applyFont="1" applyFill="1" applyBorder="1"/>
    <xf numFmtId="164" fontId="0" fillId="5" borderId="93" xfId="0" applyNumberFormat="1" applyFont="1" applyFill="1" applyBorder="1"/>
    <xf numFmtId="0" fontId="0" fillId="5" borderId="86" xfId="0" applyFont="1" applyFill="1" applyBorder="1"/>
    <xf numFmtId="0" fontId="8" fillId="5" borderId="81" xfId="0" applyFont="1" applyFill="1" applyBorder="1"/>
    <xf numFmtId="164" fontId="0" fillId="5" borderId="81" xfId="0" applyNumberFormat="1" applyFont="1" applyFill="1" applyBorder="1"/>
    <xf numFmtId="164" fontId="0" fillId="5" borderId="82" xfId="0" applyNumberFormat="1" applyFont="1" applyFill="1" applyBorder="1"/>
    <xf numFmtId="0" fontId="42" fillId="0" borderId="94" xfId="0" applyFont="1" applyFill="1" applyBorder="1" applyAlignment="1" applyProtection="1">
      <alignment vertical="center"/>
      <protection hidden="1"/>
    </xf>
    <xf numFmtId="0" fontId="7" fillId="0" borderId="91" xfId="0" applyFont="1" applyFill="1" applyBorder="1" applyAlignment="1" applyProtection="1">
      <alignment vertical="center"/>
      <protection hidden="1"/>
    </xf>
    <xf numFmtId="0" fontId="42" fillId="0" borderId="95" xfId="0" applyFont="1" applyFill="1" applyBorder="1" applyAlignment="1" applyProtection="1">
      <alignment vertical="center"/>
      <protection hidden="1"/>
    </xf>
    <xf numFmtId="0" fontId="7" fillId="0" borderId="82" xfId="0" applyFont="1" applyFill="1" applyBorder="1" applyAlignment="1" applyProtection="1">
      <alignment vertical="center"/>
      <protection locked="0" hidden="1"/>
    </xf>
    <xf numFmtId="0" fontId="0" fillId="0" borderId="88" xfId="0" applyFont="1" applyBorder="1"/>
    <xf numFmtId="0" fontId="32" fillId="0" borderId="96" xfId="0" applyFont="1" applyFill="1" applyBorder="1" applyAlignment="1"/>
    <xf numFmtId="0" fontId="7" fillId="0" borderId="64" xfId="0" applyFont="1" applyBorder="1"/>
    <xf numFmtId="2" fontId="7" fillId="0" borderId="64" xfId="0" applyNumberFormat="1" applyFont="1" applyBorder="1"/>
    <xf numFmtId="0" fontId="7" fillId="37" borderId="64" xfId="0" applyFont="1" applyFill="1" applyBorder="1" applyAlignment="1"/>
    <xf numFmtId="0" fontId="7" fillId="0" borderId="70" xfId="0" applyFont="1" applyBorder="1"/>
    <xf numFmtId="2" fontId="7" fillId="0" borderId="70" xfId="0" applyNumberFormat="1" applyFont="1" applyBorder="1"/>
    <xf numFmtId="0" fontId="17" fillId="10" borderId="14" xfId="0" applyNumberFormat="1" applyFont="1" applyFill="1" applyBorder="1" applyAlignment="1" applyProtection="1">
      <alignment horizontal="center" vertical="center" wrapText="1"/>
    </xf>
    <xf numFmtId="0" fontId="18" fillId="11" borderId="13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7" fillId="12" borderId="16" xfId="0" applyNumberFormat="1" applyFont="1" applyFill="1" applyBorder="1" applyAlignment="1" applyProtection="1">
      <alignment vertical="center"/>
    </xf>
    <xf numFmtId="0" fontId="17" fillId="12" borderId="17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3" fillId="0" borderId="88" xfId="0" applyNumberFormat="1" applyFont="1" applyFill="1" applyBorder="1" applyProtection="1"/>
    <xf numFmtId="0" fontId="13" fillId="0" borderId="84" xfId="0" applyNumberFormat="1" applyFont="1" applyFill="1" applyBorder="1" applyProtection="1"/>
    <xf numFmtId="0" fontId="13" fillId="0" borderId="85" xfId="0" applyNumberFormat="1" applyFont="1" applyFill="1" applyBorder="1" applyProtection="1"/>
    <xf numFmtId="0" fontId="16" fillId="0" borderId="75" xfId="0" applyNumberFormat="1" applyFont="1" applyFill="1" applyBorder="1" applyAlignment="1" applyProtection="1">
      <alignment horizontal="center" vertical="center"/>
    </xf>
    <xf numFmtId="0" fontId="16" fillId="0" borderId="102" xfId="0" applyNumberFormat="1" applyFont="1" applyFill="1" applyBorder="1" applyAlignment="1" applyProtection="1">
      <alignment horizontal="center" vertical="center"/>
    </xf>
    <xf numFmtId="0" fontId="17" fillId="10" borderId="103" xfId="0" applyNumberFormat="1" applyFont="1" applyFill="1" applyBorder="1" applyAlignment="1" applyProtection="1">
      <alignment horizontal="center" vertical="center"/>
    </xf>
    <xf numFmtId="0" fontId="17" fillId="10" borderId="104" xfId="0" applyNumberFormat="1" applyFont="1" applyFill="1" applyBorder="1" applyAlignment="1" applyProtection="1">
      <alignment horizontal="center" vertical="center"/>
    </xf>
    <xf numFmtId="0" fontId="18" fillId="0" borderId="75" xfId="0" applyNumberFormat="1" applyFont="1" applyFill="1" applyBorder="1" applyAlignment="1" applyProtection="1">
      <alignment horizontal="center" vertical="center"/>
    </xf>
    <xf numFmtId="0" fontId="18" fillId="0" borderId="102" xfId="0" applyNumberFormat="1" applyFont="1" applyFill="1" applyBorder="1" applyAlignment="1" applyProtection="1">
      <alignment vertical="center"/>
    </xf>
    <xf numFmtId="0" fontId="13" fillId="0" borderId="102" xfId="0" applyNumberFormat="1" applyFont="1" applyFill="1" applyBorder="1" applyProtection="1"/>
    <xf numFmtId="0" fontId="21" fillId="13" borderId="106" xfId="0" applyNumberFormat="1" applyFont="1" applyFill="1" applyBorder="1" applyAlignment="1" applyProtection="1">
      <alignment horizontal="center" vertical="center" wrapText="1"/>
    </xf>
    <xf numFmtId="0" fontId="22" fillId="14" borderId="107" xfId="0" applyNumberFormat="1" applyFont="1" applyFill="1" applyBorder="1" applyAlignment="1" applyProtection="1">
      <alignment horizontal="center" vertical="center" wrapText="1"/>
    </xf>
    <xf numFmtId="0" fontId="13" fillId="0" borderId="108" xfId="0" applyNumberFormat="1" applyFont="1" applyFill="1" applyBorder="1" applyAlignment="1" applyProtection="1">
      <alignment vertical="center" wrapText="1"/>
    </xf>
    <xf numFmtId="0" fontId="13" fillId="0" borderId="109" xfId="0" applyNumberFormat="1" applyFont="1" applyFill="1" applyBorder="1" applyAlignment="1" applyProtection="1">
      <alignment vertical="center" wrapText="1"/>
    </xf>
    <xf numFmtId="0" fontId="13" fillId="0" borderId="110" xfId="0" applyNumberFormat="1" applyFont="1" applyFill="1" applyBorder="1" applyAlignment="1" applyProtection="1">
      <alignment vertical="center" wrapText="1"/>
    </xf>
    <xf numFmtId="0" fontId="23" fillId="16" borderId="111" xfId="0" applyNumberFormat="1" applyFont="1" applyFill="1" applyBorder="1" applyAlignment="1" applyProtection="1">
      <alignment horizontal="center" vertical="center" wrapText="1"/>
    </xf>
    <xf numFmtId="0" fontId="13" fillId="0" borderId="75" xfId="0" applyNumberFormat="1" applyFont="1" applyFill="1" applyBorder="1" applyProtection="1"/>
    <xf numFmtId="0" fontId="24" fillId="17" borderId="112" xfId="0" applyNumberFormat="1" applyFont="1" applyFill="1" applyBorder="1" applyAlignment="1" applyProtection="1">
      <alignment horizontal="center" vertical="center" wrapText="1"/>
    </xf>
    <xf numFmtId="0" fontId="22" fillId="18" borderId="112" xfId="0" applyNumberFormat="1" applyFont="1" applyFill="1" applyBorder="1" applyAlignment="1" applyProtection="1">
      <alignment horizontal="center" vertical="center" wrapText="1"/>
    </xf>
    <xf numFmtId="0" fontId="25" fillId="0" borderId="113" xfId="0" applyNumberFormat="1" applyFont="1" applyFill="1" applyBorder="1" applyAlignment="1" applyProtection="1">
      <alignment vertical="center" wrapText="1"/>
    </xf>
    <xf numFmtId="0" fontId="13" fillId="0" borderId="114" xfId="0" applyNumberFormat="1" applyFont="1" applyFill="1" applyBorder="1" applyAlignment="1" applyProtection="1">
      <alignment horizontal="left" vertical="center" wrapText="1" indent="3"/>
    </xf>
    <xf numFmtId="0" fontId="13" fillId="0" borderId="115" xfId="0" applyNumberFormat="1" applyFont="1" applyFill="1" applyBorder="1" applyAlignment="1" applyProtection="1">
      <alignment horizontal="left" vertical="center" wrapText="1" indent="3"/>
    </xf>
    <xf numFmtId="0" fontId="13" fillId="0" borderId="116" xfId="0" applyNumberFormat="1" applyFont="1" applyFill="1" applyBorder="1" applyAlignment="1" applyProtection="1">
      <alignment vertical="center" wrapText="1"/>
    </xf>
    <xf numFmtId="0" fontId="13" fillId="0" borderId="117" xfId="0" applyNumberFormat="1" applyFont="1" applyFill="1" applyBorder="1" applyAlignment="1" applyProtection="1">
      <alignment horizontal="left" vertical="center" wrapText="1" indent="3"/>
    </xf>
    <xf numFmtId="0" fontId="13" fillId="16" borderId="118" xfId="0" applyNumberFormat="1" applyFont="1" applyFill="1" applyBorder="1" applyAlignment="1" applyProtection="1">
      <alignment vertical="center" wrapText="1"/>
    </xf>
    <xf numFmtId="0" fontId="13" fillId="0" borderId="113" xfId="0" applyNumberFormat="1" applyFont="1" applyFill="1" applyBorder="1" applyAlignment="1" applyProtection="1">
      <alignment vertical="center" wrapText="1"/>
    </xf>
    <xf numFmtId="0" fontId="27" fillId="22" borderId="112" xfId="0" applyNumberFormat="1" applyFont="1" applyFill="1" applyBorder="1" applyAlignment="1" applyProtection="1">
      <alignment horizontal="center" vertical="center"/>
    </xf>
    <xf numFmtId="0" fontId="22" fillId="23" borderId="106" xfId="0" applyNumberFormat="1" applyFont="1" applyFill="1" applyBorder="1" applyAlignment="1" applyProtection="1">
      <alignment horizontal="center"/>
    </xf>
    <xf numFmtId="0" fontId="26" fillId="0" borderId="123" xfId="0" applyNumberFormat="1" applyFont="1" applyFill="1" applyBorder="1" applyAlignment="1" applyProtection="1">
      <alignment horizontal="center"/>
    </xf>
    <xf numFmtId="0" fontId="13" fillId="0" borderId="124" xfId="0" applyNumberFormat="1" applyFont="1" applyFill="1" applyBorder="1" applyAlignment="1" applyProtection="1">
      <alignment horizontal="center"/>
    </xf>
    <xf numFmtId="0" fontId="24" fillId="25" borderId="126" xfId="0" applyNumberFormat="1" applyFont="1" applyFill="1" applyBorder="1" applyAlignment="1" applyProtection="1">
      <alignment horizontal="center" vertical="center" wrapText="1"/>
    </xf>
    <xf numFmtId="0" fontId="26" fillId="24" borderId="124" xfId="0" applyNumberFormat="1" applyFont="1" applyFill="1" applyBorder="1" applyAlignment="1" applyProtection="1">
      <alignment horizontal="center" vertical="center"/>
    </xf>
    <xf numFmtId="0" fontId="26" fillId="24" borderId="127" xfId="0" applyNumberFormat="1" applyFont="1" applyFill="1" applyBorder="1" applyAlignment="1" applyProtection="1">
      <alignment horizontal="center" vertical="center"/>
    </xf>
    <xf numFmtId="0" fontId="13" fillId="26" borderId="128" xfId="0" applyNumberFormat="1" applyFont="1" applyFill="1" applyBorder="1" applyAlignment="1" applyProtection="1">
      <alignment horizontal="left" vertical="top" wrapText="1"/>
      <protection locked="0"/>
    </xf>
    <xf numFmtId="167" fontId="13" fillId="0" borderId="129" xfId="0" applyNumberFormat="1" applyFont="1" applyFill="1" applyBorder="1" applyAlignment="1" applyProtection="1">
      <alignment shrinkToFit="1"/>
      <protection locked="0"/>
    </xf>
    <xf numFmtId="0" fontId="25" fillId="0" borderId="130" xfId="0" applyNumberFormat="1" applyFont="1" applyFill="1" applyBorder="1" applyAlignment="1" applyProtection="1">
      <alignment horizontal="center" vertical="center"/>
    </xf>
    <xf numFmtId="167" fontId="25" fillId="0" borderId="131" xfId="0" applyNumberFormat="1" applyFont="1" applyFill="1" applyBorder="1" applyAlignment="1" applyProtection="1">
      <alignment horizontal="right" vertical="center" shrinkToFit="1"/>
    </xf>
    <xf numFmtId="167" fontId="25" fillId="0" borderId="132" xfId="0" applyNumberFormat="1" applyFont="1" applyFill="1" applyBorder="1" applyAlignment="1" applyProtection="1">
      <alignment horizontal="right" vertical="center" shrinkToFit="1"/>
    </xf>
    <xf numFmtId="0" fontId="0" fillId="0" borderId="69" xfId="0" applyFont="1" applyFill="1" applyBorder="1" applyAlignment="1">
      <alignment horizontal="right"/>
    </xf>
    <xf numFmtId="2" fontId="35" fillId="0" borderId="69" xfId="0" applyNumberFormat="1" applyFont="1" applyBorder="1"/>
    <xf numFmtId="164" fontId="0" fillId="5" borderId="69" xfId="0" applyNumberFormat="1" applyFont="1" applyFill="1" applyBorder="1"/>
    <xf numFmtId="0" fontId="0" fillId="0" borderId="69" xfId="0" applyFont="1" applyBorder="1" applyAlignment="1">
      <alignment horizontal="right"/>
    </xf>
    <xf numFmtId="0" fontId="40" fillId="0" borderId="69" xfId="0" applyFont="1" applyBorder="1"/>
    <xf numFmtId="0" fontId="33" fillId="0" borderId="69" xfId="0" applyFont="1" applyBorder="1"/>
    <xf numFmtId="43" fontId="39" fillId="0" borderId="69" xfId="1" applyFont="1" applyFill="1" applyBorder="1" applyAlignment="1">
      <alignment horizontal="left" wrapText="1"/>
    </xf>
    <xf numFmtId="49" fontId="33" fillId="0" borderId="69" xfId="0" applyNumberFormat="1" applyFont="1" applyBorder="1" applyAlignment="1">
      <alignment horizontal="right" vertical="top"/>
    </xf>
    <xf numFmtId="49" fontId="30" fillId="0" borderId="3" xfId="0" applyNumberFormat="1" applyFont="1" applyBorder="1" applyAlignment="1">
      <alignment vertical="top"/>
    </xf>
    <xf numFmtId="49" fontId="0" fillId="5" borderId="3" xfId="0" applyNumberFormat="1" applyFill="1" applyBorder="1" applyAlignment="1"/>
    <xf numFmtId="15" fontId="0" fillId="5" borderId="3" xfId="0" applyNumberFormat="1" applyFont="1" applyFill="1" applyBorder="1" applyAlignment="1"/>
    <xf numFmtId="0" fontId="0" fillId="5" borderId="3" xfId="0" applyFill="1" applyBorder="1"/>
    <xf numFmtId="2" fontId="0" fillId="0" borderId="3" xfId="0" applyNumberFormat="1" applyFont="1" applyBorder="1" applyAlignment="1"/>
    <xf numFmtId="2" fontId="0" fillId="5" borderId="3" xfId="0" applyNumberFormat="1" applyFont="1" applyFill="1" applyBorder="1" applyAlignment="1"/>
    <xf numFmtId="2" fontId="0" fillId="0" borderId="3" xfId="0" applyNumberFormat="1" applyBorder="1"/>
    <xf numFmtId="166" fontId="30" fillId="0" borderId="3" xfId="0" applyNumberFormat="1" applyFont="1" applyBorder="1" applyAlignment="1">
      <alignment horizontal="right" vertical="top"/>
    </xf>
    <xf numFmtId="49" fontId="30" fillId="0" borderId="61" xfId="0" applyNumberFormat="1" applyFont="1" applyBorder="1" applyAlignment="1">
      <alignment vertical="top"/>
    </xf>
    <xf numFmtId="49" fontId="0" fillId="5" borderId="61" xfId="0" applyNumberFormat="1" applyFill="1" applyBorder="1" applyAlignment="1"/>
    <xf numFmtId="15" fontId="0" fillId="5" borderId="61" xfId="0" applyNumberFormat="1" applyFont="1" applyFill="1" applyBorder="1" applyAlignment="1"/>
    <xf numFmtId="0" fontId="0" fillId="5" borderId="61" xfId="0" applyFill="1" applyBorder="1"/>
    <xf numFmtId="2" fontId="0" fillId="0" borderId="61" xfId="0" applyNumberFormat="1" applyFont="1" applyBorder="1" applyAlignment="1"/>
    <xf numFmtId="2" fontId="0" fillId="5" borderId="61" xfId="0" applyNumberFormat="1" applyFont="1" applyFill="1" applyBorder="1" applyAlignment="1"/>
    <xf numFmtId="2" fontId="0" fillId="0" borderId="61" xfId="0" applyNumberFormat="1" applyBorder="1"/>
    <xf numFmtId="166" fontId="30" fillId="0" borderId="61" xfId="0" applyNumberFormat="1" applyFont="1" applyBorder="1" applyAlignment="1">
      <alignment horizontal="right" vertical="top"/>
    </xf>
    <xf numFmtId="2" fontId="0" fillId="0" borderId="61" xfId="0" applyNumberFormat="1" applyBorder="1" applyAlignment="1"/>
    <xf numFmtId="0" fontId="0" fillId="0" borderId="5" xfId="0" applyBorder="1"/>
    <xf numFmtId="0" fontId="0" fillId="5" borderId="5" xfId="0" applyFill="1" applyBorder="1"/>
    <xf numFmtId="2" fontId="0" fillId="0" borderId="5" xfId="0" applyNumberFormat="1" applyFont="1" applyBorder="1" applyAlignment="1"/>
    <xf numFmtId="2" fontId="0" fillId="5" borderId="5" xfId="0" applyNumberFormat="1" applyFont="1" applyFill="1" applyBorder="1" applyAlignment="1"/>
    <xf numFmtId="166" fontId="30" fillId="0" borderId="5" xfId="0" applyNumberFormat="1" applyFont="1" applyBorder="1" applyAlignment="1">
      <alignment horizontal="right" vertical="top"/>
    </xf>
    <xf numFmtId="0" fontId="8" fillId="0" borderId="3" xfId="0" applyFont="1" applyFill="1" applyBorder="1" applyAlignment="1">
      <alignment vertical="center"/>
    </xf>
    <xf numFmtId="0" fontId="8" fillId="0" borderId="6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2" fontId="0" fillId="0" borderId="5" xfId="0" applyNumberFormat="1" applyBorder="1"/>
    <xf numFmtId="49" fontId="30" fillId="0" borderId="61" xfId="0" applyNumberFormat="1" applyFont="1" applyBorder="1" applyAlignment="1">
      <alignment horizontal="right" vertical="top"/>
    </xf>
    <xf numFmtId="168" fontId="30" fillId="0" borderId="61" xfId="0" applyNumberFormat="1" applyFont="1" applyBorder="1" applyAlignment="1">
      <alignment horizontal="right" vertical="top"/>
    </xf>
    <xf numFmtId="165" fontId="30" fillId="0" borderId="61" xfId="0" applyNumberFormat="1" applyFont="1" applyBorder="1" applyAlignment="1">
      <alignment horizontal="right" vertical="top"/>
    </xf>
    <xf numFmtId="166" fontId="30" fillId="5" borderId="61" xfId="0" applyNumberFormat="1" applyFont="1" applyFill="1" applyBorder="1" applyAlignment="1">
      <alignment horizontal="right" vertical="top"/>
    </xf>
    <xf numFmtId="49" fontId="30" fillId="0" borderId="5" xfId="0" applyNumberFormat="1" applyFont="1" applyBorder="1" applyAlignment="1">
      <alignment vertical="top"/>
    </xf>
    <xf numFmtId="49" fontId="30" fillId="0" borderId="5" xfId="0" applyNumberFormat="1" applyFont="1" applyBorder="1" applyAlignment="1">
      <alignment horizontal="right" vertical="top"/>
    </xf>
    <xf numFmtId="168" fontId="30" fillId="0" borderId="5" xfId="0" applyNumberFormat="1" applyFont="1" applyBorder="1" applyAlignment="1">
      <alignment horizontal="right" vertical="top"/>
    </xf>
    <xf numFmtId="165" fontId="30" fillId="0" borderId="5" xfId="0" applyNumberFormat="1" applyFont="1" applyBorder="1" applyAlignment="1">
      <alignment horizontal="right" vertical="top"/>
    </xf>
    <xf numFmtId="0" fontId="1" fillId="0" borderId="3" xfId="0" applyFont="1" applyFill="1" applyBorder="1"/>
    <xf numFmtId="0" fontId="1" fillId="0" borderId="61" xfId="0" applyFont="1" applyFill="1" applyBorder="1"/>
    <xf numFmtId="0" fontId="1" fillId="0" borderId="62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0" xfId="0" applyBorder="1"/>
    <xf numFmtId="0" fontId="0" fillId="0" borderId="9" xfId="0" applyBorder="1"/>
    <xf numFmtId="0" fontId="0" fillId="0" borderId="59" xfId="0" applyBorder="1"/>
    <xf numFmtId="0" fontId="0" fillId="0" borderId="6" xfId="0" applyBorder="1"/>
    <xf numFmtId="0" fontId="0" fillId="0" borderId="54" xfId="0" applyBorder="1"/>
    <xf numFmtId="0" fontId="38" fillId="2" borderId="2" xfId="0" applyFont="1" applyFill="1" applyBorder="1" applyAlignment="1">
      <alignment vertical="center"/>
    </xf>
    <xf numFmtId="2" fontId="45" fillId="2" borderId="3" xfId="0" applyNumberFormat="1" applyFont="1" applyFill="1" applyBorder="1"/>
    <xf numFmtId="0" fontId="45" fillId="0" borderId="0" xfId="0" applyFont="1"/>
    <xf numFmtId="0" fontId="1" fillId="0" borderId="64" xfId="0" applyFont="1" applyFill="1" applyBorder="1" applyAlignment="1">
      <alignment vertical="center"/>
    </xf>
    <xf numFmtId="0" fontId="1" fillId="51" borderId="64" xfId="0" applyFont="1" applyFill="1" applyBorder="1" applyAlignment="1">
      <alignment vertical="center"/>
    </xf>
    <xf numFmtId="0" fontId="1" fillId="51" borderId="64" xfId="0" applyFont="1" applyFill="1" applyBorder="1" applyAlignment="1"/>
    <xf numFmtId="43" fontId="0" fillId="5" borderId="69" xfId="0" applyNumberFormat="1" applyFont="1" applyFill="1" applyBorder="1"/>
    <xf numFmtId="43" fontId="0" fillId="0" borderId="69" xfId="0" applyNumberFormat="1" applyBorder="1"/>
    <xf numFmtId="43" fontId="0" fillId="0" borderId="64" xfId="0" applyNumberFormat="1" applyBorder="1"/>
    <xf numFmtId="43" fontId="1" fillId="0" borderId="64" xfId="0" applyNumberFormat="1" applyFont="1" applyBorder="1"/>
    <xf numFmtId="43" fontId="0" fillId="0" borderId="64" xfId="0" applyNumberFormat="1" applyFont="1" applyBorder="1"/>
    <xf numFmtId="0" fontId="0" fillId="4" borderId="69" xfId="0" applyFill="1" applyBorder="1" applyAlignment="1"/>
    <xf numFmtId="0" fontId="1" fillId="4" borderId="64" xfId="0" applyFont="1" applyFill="1" applyBorder="1" applyAlignment="1">
      <alignment vertical="center"/>
    </xf>
    <xf numFmtId="43" fontId="1" fillId="4" borderId="64" xfId="0" applyNumberFormat="1" applyFont="1" applyFill="1" applyBorder="1"/>
    <xf numFmtId="0" fontId="0" fillId="0" borderId="64" xfId="0" applyBorder="1"/>
    <xf numFmtId="43" fontId="1" fillId="36" borderId="69" xfId="0" applyNumberFormat="1" applyFont="1" applyFill="1" applyBorder="1"/>
    <xf numFmtId="0" fontId="0" fillId="36" borderId="69" xfId="0" applyFill="1" applyBorder="1"/>
    <xf numFmtId="43" fontId="0" fillId="4" borderId="64" xfId="0" applyNumberFormat="1" applyFont="1" applyFill="1" applyBorder="1"/>
    <xf numFmtId="0" fontId="0" fillId="0" borderId="69" xfId="0" applyBorder="1" applyAlignment="1"/>
    <xf numFmtId="43" fontId="1" fillId="0" borderId="69" xfId="0" applyNumberFormat="1" applyFont="1" applyBorder="1"/>
    <xf numFmtId="0" fontId="0" fillId="0" borderId="69" xfId="0" applyBorder="1"/>
    <xf numFmtId="0" fontId="1" fillId="4" borderId="69" xfId="0" applyFont="1" applyFill="1" applyBorder="1" applyAlignment="1">
      <alignment vertical="center"/>
    </xf>
    <xf numFmtId="43" fontId="0" fillId="0" borderId="69" xfId="0" applyNumberFormat="1" applyFont="1" applyBorder="1"/>
    <xf numFmtId="0" fontId="0" fillId="45" borderId="64" xfId="0" applyFill="1" applyBorder="1" applyAlignment="1"/>
    <xf numFmtId="43" fontId="1" fillId="45" borderId="64" xfId="0" applyNumberFormat="1" applyFont="1" applyFill="1" applyBorder="1"/>
    <xf numFmtId="0" fontId="0" fillId="45" borderId="64" xfId="0" applyFill="1" applyBorder="1"/>
    <xf numFmtId="0" fontId="1" fillId="0" borderId="70" xfId="0" applyFont="1" applyBorder="1" applyAlignment="1">
      <alignment horizontal="center" vertical="center" wrapText="1"/>
    </xf>
    <xf numFmtId="43" fontId="1" fillId="0" borderId="64" xfId="0" applyNumberFormat="1" applyFont="1" applyFill="1" applyBorder="1" applyAlignment="1">
      <alignment vertical="center"/>
    </xf>
    <xf numFmtId="0" fontId="0" fillId="3" borderId="69" xfId="0" applyFont="1" applyFill="1" applyBorder="1"/>
    <xf numFmtId="43" fontId="1" fillId="0" borderId="69" xfId="0" applyNumberFormat="1" applyFont="1" applyFill="1" applyBorder="1"/>
    <xf numFmtId="43" fontId="1" fillId="5" borderId="69" xfId="0" applyNumberFormat="1" applyFont="1" applyFill="1" applyBorder="1"/>
    <xf numFmtId="0" fontId="1" fillId="0" borderId="64" xfId="0" applyFont="1" applyFill="1" applyBorder="1" applyAlignment="1">
      <alignment horizontal="right" vertical="center"/>
    </xf>
    <xf numFmtId="43" fontId="32" fillId="0" borderId="69" xfId="0" applyNumberFormat="1" applyFont="1" applyBorder="1"/>
    <xf numFmtId="0" fontId="0" fillId="45" borderId="64" xfId="0" applyFont="1" applyFill="1" applyBorder="1"/>
    <xf numFmtId="43" fontId="0" fillId="45" borderId="64" xfId="0" applyNumberFormat="1" applyFill="1" applyBorder="1"/>
    <xf numFmtId="0" fontId="1" fillId="0" borderId="64" xfId="0" applyFont="1" applyFill="1" applyBorder="1" applyAlignment="1">
      <alignment horizontal="left" vertical="top" wrapText="1"/>
    </xf>
    <xf numFmtId="0" fontId="32" fillId="0" borderId="69" xfId="0" applyFont="1" applyFill="1" applyBorder="1" applyAlignment="1">
      <alignment horizontal="left" vertical="center" wrapText="1"/>
    </xf>
    <xf numFmtId="14" fontId="32" fillId="5" borderId="69" xfId="0" applyNumberFormat="1" applyFont="1" applyFill="1" applyBorder="1" applyAlignment="1">
      <alignment horizontal="left" vertical="center"/>
    </xf>
    <xf numFmtId="14" fontId="32" fillId="0" borderId="69" xfId="0" applyNumberFormat="1" applyFont="1" applyFill="1" applyBorder="1" applyAlignment="1">
      <alignment horizontal="left" vertical="center"/>
    </xf>
    <xf numFmtId="43" fontId="0" fillId="0" borderId="64" xfId="0" applyNumberFormat="1" applyFont="1" applyFill="1" applyBorder="1"/>
    <xf numFmtId="1" fontId="32" fillId="0" borderId="69" xfId="0" applyNumberFormat="1" applyFont="1" applyFill="1" applyBorder="1" applyAlignment="1">
      <alignment horizontal="left" vertical="center"/>
    </xf>
    <xf numFmtId="43" fontId="32" fillId="5" borderId="69" xfId="0" applyNumberFormat="1" applyFont="1" applyFill="1" applyBorder="1"/>
    <xf numFmtId="43" fontId="0" fillId="0" borderId="69" xfId="0" applyNumberFormat="1" applyFont="1" applyBorder="1" applyAlignment="1">
      <alignment horizontal="left"/>
    </xf>
    <xf numFmtId="169" fontId="32" fillId="0" borderId="69" xfId="0" applyNumberFormat="1" applyFont="1" applyFill="1" applyBorder="1" applyAlignment="1">
      <alignment horizontal="left"/>
    </xf>
    <xf numFmtId="43" fontId="1" fillId="5" borderId="69" xfId="0" applyNumberFormat="1" applyFont="1" applyFill="1" applyBorder="1" applyAlignment="1">
      <alignment vertical="center"/>
    </xf>
    <xf numFmtId="0" fontId="32" fillId="0" borderId="69" xfId="0" applyFont="1" applyFill="1" applyBorder="1" applyAlignment="1">
      <alignment horizontal="left"/>
    </xf>
    <xf numFmtId="0" fontId="32" fillId="0" borderId="69" xfId="0" applyFont="1" applyBorder="1" applyAlignment="1">
      <alignment horizontal="left"/>
    </xf>
    <xf numFmtId="43" fontId="1" fillId="0" borderId="69" xfId="0" applyNumberFormat="1" applyFont="1" applyFill="1" applyBorder="1" applyAlignment="1">
      <alignment horizontal="left"/>
    </xf>
    <xf numFmtId="0" fontId="0" fillId="0" borderId="64" xfId="0" applyBorder="1" applyAlignment="1">
      <alignment horizontal="right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49" fontId="1" fillId="5" borderId="69" xfId="0" applyNumberFormat="1" applyFont="1" applyFill="1" applyBorder="1" applyAlignment="1">
      <alignment vertical="top"/>
    </xf>
    <xf numFmtId="49" fontId="1" fillId="0" borderId="69" xfId="0" applyNumberFormat="1" applyFont="1" applyBorder="1" applyAlignment="1">
      <alignment vertical="top"/>
    </xf>
    <xf numFmtId="0" fontId="1" fillId="0" borderId="69" xfId="0" applyFont="1" applyBorder="1" applyAlignment="1"/>
    <xf numFmtId="0" fontId="47" fillId="0" borderId="0" xfId="0" applyFont="1"/>
    <xf numFmtId="0" fontId="7" fillId="4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0" fillId="0" borderId="0" xfId="0" applyFill="1"/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32" fillId="2" borderId="3" xfId="0" applyFont="1" applyFill="1" applyBorder="1"/>
    <xf numFmtId="1" fontId="8" fillId="5" borderId="4" xfId="0" applyNumberFormat="1" applyFont="1" applyFill="1" applyBorder="1" applyAlignment="1">
      <alignment vertical="center"/>
    </xf>
    <xf numFmtId="1" fontId="3" fillId="5" borderId="4" xfId="0" applyNumberFormat="1" applyFont="1" applyFill="1" applyBorder="1" applyAlignment="1">
      <alignment vertical="center"/>
    </xf>
    <xf numFmtId="1" fontId="41" fillId="5" borderId="4" xfId="0" applyNumberFormat="1" applyFont="1" applyFill="1" applyBorder="1" applyAlignment="1">
      <alignment vertical="center"/>
    </xf>
    <xf numFmtId="1" fontId="1" fillId="5" borderId="1" xfId="0" applyNumberFormat="1" applyFont="1" applyFill="1" applyBorder="1"/>
    <xf numFmtId="49" fontId="30" fillId="5" borderId="3" xfId="0" applyNumberFormat="1" applyFont="1" applyFill="1" applyBorder="1" applyAlignment="1">
      <alignment horizontal="right" vertical="top"/>
    </xf>
    <xf numFmtId="168" fontId="30" fillId="5" borderId="3" xfId="0" applyNumberFormat="1" applyFont="1" applyFill="1" applyBorder="1" applyAlignment="1">
      <alignment horizontal="right" vertical="top"/>
    </xf>
    <xf numFmtId="49" fontId="30" fillId="5" borderId="61" xfId="0" applyNumberFormat="1" applyFont="1" applyFill="1" applyBorder="1" applyAlignment="1">
      <alignment horizontal="right" vertical="top"/>
    </xf>
    <xf numFmtId="168" fontId="30" fillId="5" borderId="61" xfId="0" applyNumberFormat="1" applyFont="1" applyFill="1" applyBorder="1" applyAlignment="1">
      <alignment horizontal="right" vertical="top"/>
    </xf>
    <xf numFmtId="168" fontId="49" fillId="5" borderId="61" xfId="0" applyNumberFormat="1" applyFont="1" applyFill="1" applyBorder="1" applyAlignment="1">
      <alignment horizontal="right" vertical="top"/>
    </xf>
    <xf numFmtId="49" fontId="0" fillId="0" borderId="69" xfId="0" applyNumberFormat="1" applyFont="1" applyBorder="1" applyAlignment="1">
      <alignment vertical="top"/>
    </xf>
    <xf numFmtId="0" fontId="0" fillId="0" borderId="69" xfId="0" applyFont="1" applyFill="1" applyBorder="1" applyAlignment="1"/>
    <xf numFmtId="0" fontId="0" fillId="0" borderId="70" xfId="0" applyFont="1" applyFill="1" applyBorder="1"/>
    <xf numFmtId="0" fontId="0" fillId="0" borderId="0" xfId="0" applyFont="1" applyFill="1"/>
    <xf numFmtId="2" fontId="0" fillId="0" borderId="66" xfId="0" applyNumberFormat="1" applyFont="1" applyBorder="1"/>
    <xf numFmtId="0" fontId="0" fillId="0" borderId="72" xfId="0" applyFont="1" applyBorder="1" applyAlignment="1">
      <alignment horizontal="center"/>
    </xf>
    <xf numFmtId="0" fontId="0" fillId="0" borderId="74" xfId="0" applyFont="1" applyBorder="1" applyAlignment="1">
      <alignment horizontal="center"/>
    </xf>
    <xf numFmtId="0" fontId="32" fillId="0" borderId="106" xfId="0" applyFont="1" applyFill="1" applyBorder="1" applyAlignment="1"/>
    <xf numFmtId="0" fontId="32" fillId="0" borderId="102" xfId="0" applyFont="1" applyFill="1" applyBorder="1" applyAlignment="1"/>
    <xf numFmtId="0" fontId="7" fillId="0" borderId="75" xfId="0" applyFont="1" applyFill="1" applyBorder="1" applyAlignment="1"/>
    <xf numFmtId="0" fontId="0" fillId="0" borderId="0" xfId="0" applyFont="1" applyFill="1" applyBorder="1"/>
    <xf numFmtId="0" fontId="0" fillId="0" borderId="102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vertical="center"/>
    </xf>
    <xf numFmtId="2" fontId="32" fillId="2" borderId="3" xfId="0" applyNumberFormat="1" applyFont="1" applyFill="1" applyBorder="1"/>
    <xf numFmtId="0" fontId="32" fillId="0" borderId="0" xfId="0" applyFont="1"/>
    <xf numFmtId="0" fontId="7" fillId="27" borderId="64" xfId="0" applyFont="1" applyFill="1" applyBorder="1" applyAlignment="1"/>
    <xf numFmtId="0" fontId="7" fillId="28" borderId="64" xfId="0" applyFont="1" applyFill="1" applyBorder="1" applyAlignment="1"/>
    <xf numFmtId="0" fontId="7" fillId="29" borderId="64" xfId="0" applyFont="1" applyFill="1" applyBorder="1" applyAlignment="1">
      <alignment wrapText="1" shrinkToFit="1"/>
    </xf>
    <xf numFmtId="0" fontId="7" fillId="30" borderId="64" xfId="0" applyFont="1" applyFill="1" applyBorder="1" applyAlignment="1">
      <alignment wrapText="1" shrinkToFit="1"/>
    </xf>
    <xf numFmtId="0" fontId="7" fillId="39" borderId="64" xfId="0" applyFont="1" applyFill="1" applyBorder="1"/>
    <xf numFmtId="0" fontId="7" fillId="31" borderId="64" xfId="0" applyFont="1" applyFill="1" applyBorder="1" applyAlignment="1"/>
    <xf numFmtId="0" fontId="7" fillId="32" borderId="64" xfId="0" applyFont="1" applyFill="1" applyBorder="1" applyAlignment="1"/>
    <xf numFmtId="0" fontId="7" fillId="33" borderId="64" xfId="0" applyFont="1" applyFill="1" applyBorder="1" applyAlignment="1">
      <alignment wrapText="1" shrinkToFit="1"/>
    </xf>
    <xf numFmtId="0" fontId="7" fillId="0" borderId="64" xfId="0" applyFont="1" applyBorder="1" applyAlignment="1">
      <alignment wrapText="1" shrinkToFit="1"/>
    </xf>
    <xf numFmtId="0" fontId="7" fillId="28" borderId="64" xfId="0" applyFont="1" applyFill="1" applyBorder="1" applyAlignment="1">
      <alignment wrapText="1" shrinkToFit="1"/>
    </xf>
    <xf numFmtId="0" fontId="7" fillId="8" borderId="64" xfId="0" applyFont="1" applyFill="1" applyBorder="1" applyAlignment="1">
      <alignment wrapText="1" shrinkToFit="1"/>
    </xf>
    <xf numFmtId="0" fontId="7" fillId="29" borderId="64" xfId="0" applyFont="1" applyFill="1" applyBorder="1" applyAlignment="1"/>
    <xf numFmtId="0" fontId="7" fillId="35" borderId="64" xfId="0" applyFont="1" applyFill="1" applyBorder="1" applyAlignment="1">
      <alignment wrapText="1" shrinkToFit="1"/>
    </xf>
    <xf numFmtId="0" fontId="7" fillId="33" borderId="64" xfId="0" applyFont="1" applyFill="1" applyBorder="1" applyAlignment="1"/>
    <xf numFmtId="0" fontId="7" fillId="36" borderId="64" xfId="0" applyFont="1" applyFill="1" applyBorder="1" applyAlignment="1"/>
    <xf numFmtId="0" fontId="7" fillId="38" borderId="64" xfId="0" applyFont="1" applyFill="1" applyBorder="1" applyAlignment="1"/>
    <xf numFmtId="0" fontId="38" fillId="0" borderId="72" xfId="0" applyFont="1" applyBorder="1" applyAlignment="1">
      <alignment horizontal="center"/>
    </xf>
    <xf numFmtId="0" fontId="38" fillId="0" borderId="73" xfId="0" applyFont="1" applyBorder="1" applyAlignment="1">
      <alignment horizontal="center"/>
    </xf>
    <xf numFmtId="0" fontId="38" fillId="0" borderId="74" xfId="0" applyFont="1" applyBorder="1" applyAlignment="1">
      <alignment horizontal="center"/>
    </xf>
    <xf numFmtId="0" fontId="0" fillId="45" borderId="64" xfId="0" applyFont="1" applyFill="1" applyBorder="1" applyAlignment="1">
      <alignment horizontal="center"/>
    </xf>
    <xf numFmtId="0" fontId="0" fillId="47" borderId="64" xfId="0" applyFont="1" applyFill="1" applyBorder="1" applyAlignment="1">
      <alignment horizontal="center"/>
    </xf>
    <xf numFmtId="0" fontId="0" fillId="31" borderId="64" xfId="0" applyFont="1" applyFill="1" applyBorder="1" applyAlignment="1">
      <alignment horizontal="center"/>
    </xf>
    <xf numFmtId="0" fontId="0" fillId="41" borderId="64" xfId="0" applyFont="1" applyFill="1" applyBorder="1" applyAlignment="1">
      <alignment horizontal="center"/>
    </xf>
    <xf numFmtId="0" fontId="0" fillId="43" borderId="64" xfId="0" applyFont="1" applyFill="1" applyBorder="1" applyAlignment="1">
      <alignment horizontal="center"/>
    </xf>
    <xf numFmtId="0" fontId="0" fillId="50" borderId="64" xfId="0" applyFont="1" applyFill="1" applyBorder="1" applyAlignment="1">
      <alignment horizontal="center"/>
    </xf>
    <xf numFmtId="0" fontId="0" fillId="44" borderId="64" xfId="0" applyFont="1" applyFill="1" applyBorder="1" applyAlignment="1">
      <alignment horizontal="center"/>
    </xf>
    <xf numFmtId="0" fontId="1" fillId="47" borderId="64" xfId="0" applyFont="1" applyFill="1" applyBorder="1" applyAlignment="1">
      <alignment horizontal="center"/>
    </xf>
    <xf numFmtId="0" fontId="1" fillId="28" borderId="64" xfId="0" applyFont="1" applyFill="1" applyBorder="1" applyAlignment="1">
      <alignment horizontal="center"/>
    </xf>
    <xf numFmtId="0" fontId="0" fillId="34" borderId="64" xfId="0" applyFill="1" applyBorder="1" applyAlignment="1">
      <alignment horizontal="center"/>
    </xf>
    <xf numFmtId="0" fontId="7" fillId="48" borderId="64" xfId="0" applyFont="1" applyFill="1" applyBorder="1" applyAlignment="1">
      <alignment horizontal="center"/>
    </xf>
    <xf numFmtId="0" fontId="1" fillId="29" borderId="64" xfId="0" applyFont="1" applyFill="1" applyBorder="1" applyAlignment="1">
      <alignment horizontal="center"/>
    </xf>
    <xf numFmtId="0" fontId="0" fillId="49" borderId="64" xfId="0" applyFont="1" applyFill="1" applyBorder="1" applyAlignment="1">
      <alignment horizontal="center"/>
    </xf>
    <xf numFmtId="0" fontId="0" fillId="30" borderId="64" xfId="0" applyFont="1" applyFill="1" applyBorder="1" applyAlignment="1">
      <alignment horizontal="center"/>
    </xf>
    <xf numFmtId="0" fontId="7" fillId="27" borderId="64" xfId="0" applyFont="1" applyFill="1" applyBorder="1" applyAlignment="1">
      <alignment horizontal="center"/>
    </xf>
    <xf numFmtId="0" fontId="7" fillId="4" borderId="64" xfId="0" applyFont="1" applyFill="1" applyBorder="1" applyAlignment="1">
      <alignment horizontal="center" vertical="center" wrapText="1"/>
    </xf>
    <xf numFmtId="0" fontId="7" fillId="4" borderId="64" xfId="0" applyFont="1" applyFill="1" applyBorder="1" applyAlignment="1">
      <alignment horizontal="center" vertical="center"/>
    </xf>
    <xf numFmtId="0" fontId="7" fillId="37" borderId="64" xfId="0" applyFont="1" applyFill="1" applyBorder="1" applyAlignment="1">
      <alignment horizontal="center" wrapText="1" shrinkToFit="1"/>
    </xf>
    <xf numFmtId="0" fontId="7" fillId="37" borderId="64" xfId="0" applyFont="1" applyFill="1" applyBorder="1" applyAlignment="1">
      <alignment horizontal="center"/>
    </xf>
    <xf numFmtId="0" fontId="7" fillId="34" borderId="64" xfId="0" applyFont="1" applyFill="1" applyBorder="1" applyAlignment="1">
      <alignment horizontal="center"/>
    </xf>
    <xf numFmtId="0" fontId="7" fillId="0" borderId="72" xfId="0" applyFont="1" applyBorder="1" applyAlignment="1">
      <alignment horizontal="center" wrapText="1" shrinkToFit="1"/>
    </xf>
    <xf numFmtId="0" fontId="7" fillId="0" borderId="74" xfId="0" applyFont="1" applyBorder="1" applyAlignment="1">
      <alignment horizontal="center" wrapText="1" shrinkToFit="1"/>
    </xf>
    <xf numFmtId="0" fontId="7" fillId="0" borderId="72" xfId="0" applyFont="1" applyBorder="1" applyAlignment="1">
      <alignment horizontal="center"/>
    </xf>
    <xf numFmtId="0" fontId="7" fillId="0" borderId="74" xfId="0" applyFont="1" applyBorder="1" applyAlignment="1">
      <alignment horizontal="center"/>
    </xf>
    <xf numFmtId="0" fontId="43" fillId="11" borderId="72" xfId="0" applyNumberFormat="1" applyFont="1" applyFill="1" applyBorder="1" applyAlignment="1" applyProtection="1">
      <alignment horizontal="center" vertical="center"/>
      <protection locked="0"/>
    </xf>
    <xf numFmtId="0" fontId="43" fillId="11" borderId="73" xfId="0" applyNumberFormat="1" applyFont="1" applyFill="1" applyBorder="1" applyAlignment="1" applyProtection="1">
      <alignment horizontal="center" vertical="center"/>
      <protection locked="0"/>
    </xf>
    <xf numFmtId="0" fontId="43" fillId="11" borderId="74" xfId="0" applyNumberFormat="1" applyFont="1" applyFill="1" applyBorder="1" applyAlignment="1" applyProtection="1">
      <alignment horizontal="center" vertical="center"/>
      <protection locked="0"/>
    </xf>
    <xf numFmtId="0" fontId="7" fillId="43" borderId="64" xfId="0" applyFont="1" applyFill="1" applyBorder="1" applyAlignment="1">
      <alignment horizontal="center"/>
    </xf>
    <xf numFmtId="0" fontId="1" fillId="42" borderId="64" xfId="0" applyFont="1" applyFill="1" applyBorder="1" applyAlignment="1">
      <alignment horizontal="center"/>
    </xf>
    <xf numFmtId="0" fontId="1" fillId="46" borderId="64" xfId="0" applyFont="1" applyFill="1" applyBorder="1" applyAlignment="1">
      <alignment horizontal="center"/>
    </xf>
    <xf numFmtId="0" fontId="0" fillId="28" borderId="64" xfId="0" applyFont="1" applyFill="1" applyBorder="1" applyAlignment="1">
      <alignment horizontal="center"/>
    </xf>
    <xf numFmtId="0" fontId="25" fillId="16" borderId="121" xfId="0" applyNumberFormat="1" applyFont="1" applyFill="1" applyBorder="1" applyAlignment="1" applyProtection="1">
      <alignment horizontal="center" vertical="center" wrapText="1"/>
    </xf>
    <xf numFmtId="0" fontId="25" fillId="16" borderId="47" xfId="0" applyNumberFormat="1" applyFont="1" applyFill="1" applyBorder="1" applyAlignment="1" applyProtection="1">
      <alignment horizontal="center" vertical="center" wrapText="1"/>
    </xf>
    <xf numFmtId="0" fontId="20" fillId="0" borderId="122" xfId="0" applyNumberFormat="1" applyFont="1" applyFill="1" applyBorder="1" applyAlignment="1" applyProtection="1">
      <alignment horizontal="center" vertical="center"/>
    </xf>
    <xf numFmtId="0" fontId="20" fillId="0" borderId="53" xfId="0" applyNumberFormat="1" applyFont="1" applyFill="1" applyBorder="1" applyAlignment="1" applyProtection="1">
      <alignment horizontal="center" vertical="center"/>
    </xf>
    <xf numFmtId="0" fontId="20" fillId="0" borderId="33" xfId="0" applyNumberFormat="1" applyFont="1" applyFill="1" applyBorder="1" applyAlignment="1" applyProtection="1">
      <alignment horizontal="center" vertical="center"/>
    </xf>
    <xf numFmtId="0" fontId="20" fillId="0" borderId="99" xfId="0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00" xfId="0" applyNumberFormat="1" applyFont="1" applyFill="1" applyBorder="1" applyAlignment="1" applyProtection="1">
      <alignment horizontal="left" vertical="center" wrapText="1"/>
    </xf>
    <xf numFmtId="0" fontId="28" fillId="24" borderId="106" xfId="0" applyNumberFormat="1" applyFont="1" applyFill="1" applyBorder="1" applyAlignment="1" applyProtection="1">
      <alignment horizontal="center" vertical="center"/>
    </xf>
    <xf numFmtId="0" fontId="28" fillId="24" borderId="124" xfId="0" applyNumberFormat="1" applyFont="1" applyFill="1" applyBorder="1" applyAlignment="1" applyProtection="1">
      <alignment horizontal="center" vertical="center"/>
    </xf>
    <xf numFmtId="0" fontId="21" fillId="24" borderId="49" xfId="0" applyNumberFormat="1" applyFont="1" applyFill="1" applyBorder="1" applyAlignment="1" applyProtection="1">
      <alignment horizontal="center" vertical="center" wrapText="1"/>
    </xf>
    <xf numFmtId="0" fontId="21" fillId="24" borderId="50" xfId="0" applyNumberFormat="1" applyFont="1" applyFill="1" applyBorder="1" applyAlignment="1" applyProtection="1">
      <alignment horizontal="center" vertical="center" wrapText="1"/>
    </xf>
    <xf numFmtId="0" fontId="21" fillId="24" borderId="125" xfId="0" applyNumberFormat="1" applyFont="1" applyFill="1" applyBorder="1" applyAlignment="1" applyProtection="1">
      <alignment horizontal="center" vertical="center" wrapText="1"/>
    </xf>
    <xf numFmtId="0" fontId="14" fillId="9" borderId="88" xfId="0" applyNumberFormat="1" applyFont="1" applyFill="1" applyBorder="1" applyAlignment="1" applyProtection="1">
      <alignment horizontal="center" vertical="center" wrapText="1"/>
    </xf>
    <xf numFmtId="0" fontId="14" fillId="9" borderId="84" xfId="0" applyNumberFormat="1" applyFont="1" applyFill="1" applyBorder="1" applyAlignment="1" applyProtection="1">
      <alignment horizontal="center" vertical="center" wrapText="1"/>
    </xf>
    <xf numFmtId="0" fontId="14" fillId="9" borderId="85" xfId="0" applyNumberFormat="1" applyFont="1" applyFill="1" applyBorder="1" applyAlignment="1" applyProtection="1">
      <alignment horizontal="center" vertical="center" wrapText="1"/>
    </xf>
    <xf numFmtId="0" fontId="14" fillId="9" borderId="77" xfId="0" applyNumberFormat="1" applyFont="1" applyFill="1" applyBorder="1" applyAlignment="1" applyProtection="1">
      <alignment horizontal="center" vertical="center" wrapText="1"/>
    </xf>
    <xf numFmtId="0" fontId="14" fillId="9" borderId="97" xfId="0" applyNumberFormat="1" applyFont="1" applyFill="1" applyBorder="1" applyAlignment="1" applyProtection="1">
      <alignment horizontal="center" vertical="center" wrapText="1"/>
    </xf>
    <xf numFmtId="0" fontId="14" fillId="9" borderId="133" xfId="0" applyNumberFormat="1" applyFont="1" applyFill="1" applyBorder="1" applyAlignment="1" applyProtection="1">
      <alignment horizontal="center" vertical="center" wrapText="1"/>
    </xf>
    <xf numFmtId="0" fontId="19" fillId="10" borderId="98" xfId="0" applyNumberFormat="1" applyFont="1" applyFill="1" applyBorder="1" applyAlignment="1" applyProtection="1">
      <alignment horizontal="center" vertical="center"/>
    </xf>
    <xf numFmtId="0" fontId="19" fillId="10" borderId="102" xfId="0" applyNumberFormat="1" applyFont="1" applyFill="1" applyBorder="1" applyAlignment="1" applyProtection="1">
      <alignment horizontal="center" vertical="center"/>
    </xf>
    <xf numFmtId="0" fontId="22" fillId="20" borderId="99" xfId="0" applyNumberFormat="1" applyFont="1" applyFill="1" applyBorder="1" applyAlignment="1" applyProtection="1">
      <alignment horizontal="center" vertical="center" wrapText="1"/>
    </xf>
    <xf numFmtId="0" fontId="22" fillId="20" borderId="12" xfId="0" applyNumberFormat="1" applyFont="1" applyFill="1" applyBorder="1" applyAlignment="1" applyProtection="1">
      <alignment horizontal="center" vertical="center" wrapText="1"/>
    </xf>
    <xf numFmtId="0" fontId="13" fillId="0" borderId="119" xfId="0" applyNumberFormat="1" applyFont="1" applyFill="1" applyBorder="1" applyAlignment="1" applyProtection="1">
      <alignment horizontal="left" vertical="center" wrapText="1"/>
    </xf>
    <xf numFmtId="0" fontId="13" fillId="0" borderId="45" xfId="0" applyNumberFormat="1" applyFont="1" applyFill="1" applyBorder="1" applyAlignment="1" applyProtection="1">
      <alignment horizontal="left" vertical="center" wrapText="1"/>
    </xf>
    <xf numFmtId="0" fontId="13" fillId="0" borderId="120" xfId="0" applyNumberFormat="1" applyFont="1" applyFill="1" applyBorder="1" applyAlignment="1" applyProtection="1">
      <alignment horizontal="left" vertical="center" wrapText="1"/>
    </xf>
    <xf numFmtId="0" fontId="13" fillId="0" borderId="46" xfId="0" applyNumberFormat="1" applyFont="1" applyFill="1" applyBorder="1" applyAlignment="1" applyProtection="1">
      <alignment horizontal="left" vertical="center" wrapText="1"/>
    </xf>
    <xf numFmtId="0" fontId="17" fillId="10" borderId="101" xfId="0" applyNumberFormat="1" applyFont="1" applyFill="1" applyBorder="1" applyAlignment="1" applyProtection="1">
      <alignment horizontal="center" vertical="center" wrapText="1"/>
    </xf>
    <xf numFmtId="0" fontId="17" fillId="10" borderId="14" xfId="0" applyNumberFormat="1" applyFont="1" applyFill="1" applyBorder="1" applyAlignment="1" applyProtection="1">
      <alignment horizontal="center" vertical="center" wrapText="1"/>
    </xf>
    <xf numFmtId="0" fontId="18" fillId="11" borderId="15" xfId="0" applyNumberFormat="1" applyFont="1" applyFill="1" applyBorder="1" applyAlignment="1" applyProtection="1">
      <alignment horizontal="center" vertical="center"/>
      <protection locked="0"/>
    </xf>
    <xf numFmtId="0" fontId="18" fillId="11" borderId="13" xfId="0" applyNumberFormat="1" applyFont="1" applyFill="1" applyBorder="1" applyAlignment="1" applyProtection="1">
      <alignment horizontal="center" vertical="center"/>
      <protection locked="0"/>
    </xf>
    <xf numFmtId="0" fontId="20" fillId="0" borderId="105" xfId="0" applyNumberFormat="1" applyFont="1" applyFill="1" applyBorder="1" applyAlignment="1" applyProtection="1">
      <alignment horizontal="center" vertical="center"/>
    </xf>
    <xf numFmtId="0" fontId="20" fillId="0" borderId="18" xfId="0" applyNumberFormat="1" applyFont="1" applyFill="1" applyBorder="1" applyAlignment="1" applyProtection="1">
      <alignment horizontal="center" vertical="center"/>
    </xf>
    <xf numFmtId="0" fontId="20" fillId="0" borderId="19" xfId="0" applyNumberFormat="1" applyFont="1" applyFill="1" applyBorder="1" applyAlignment="1" applyProtection="1">
      <alignment horizontal="center" vertical="center"/>
    </xf>
    <xf numFmtId="0" fontId="20" fillId="0" borderId="99" xfId="0" applyNumberFormat="1" applyFont="1" applyFill="1" applyBorder="1" applyAlignment="1" applyProtection="1">
      <alignment horizontal="center" vertical="center"/>
    </xf>
    <xf numFmtId="0" fontId="20" fillId="0" borderId="11" xfId="0" applyNumberFormat="1" applyFont="1" applyFill="1" applyBorder="1" applyAlignment="1" applyProtection="1">
      <alignment horizontal="center" vertical="center"/>
    </xf>
    <xf numFmtId="0" fontId="20" fillId="0" borderId="12" xfId="0" applyNumberFormat="1" applyFont="1" applyFill="1" applyBorder="1" applyAlignment="1" applyProtection="1">
      <alignment horizontal="center" vertical="center"/>
    </xf>
    <xf numFmtId="0" fontId="26" fillId="18" borderId="38" xfId="0" applyNumberFormat="1" applyFont="1" applyFill="1" applyBorder="1" applyAlignment="1" applyProtection="1">
      <alignment horizontal="center" vertical="center" wrapText="1"/>
    </xf>
    <xf numFmtId="0" fontId="26" fillId="18" borderId="39" xfId="0" applyNumberFormat="1" applyFont="1" applyFill="1" applyBorder="1" applyAlignment="1" applyProtection="1">
      <alignment horizontal="center" vertical="center" wrapText="1"/>
    </xf>
    <xf numFmtId="0" fontId="26" fillId="18" borderId="40" xfId="0" applyNumberFormat="1" applyFont="1" applyFill="1" applyBorder="1" applyAlignment="1" applyProtection="1">
      <alignment horizontal="center" vertical="center" wrapText="1"/>
    </xf>
    <xf numFmtId="0" fontId="26" fillId="18" borderId="34" xfId="0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11" fillId="6" borderId="62" xfId="0" applyFont="1" applyFill="1" applyBorder="1" applyAlignment="1">
      <alignment horizontal="center" vertical="center"/>
    </xf>
    <xf numFmtId="0" fontId="11" fillId="6" borderId="63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59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5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 shrinkToFit="1"/>
    </xf>
    <xf numFmtId="0" fontId="44" fillId="2" borderId="1" xfId="0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/>
    </xf>
    <xf numFmtId="0" fontId="38" fillId="2" borderId="7" xfId="0" applyFont="1" applyFill="1" applyBorder="1" applyAlignment="1">
      <alignment horizontal="center"/>
    </xf>
    <xf numFmtId="0" fontId="38" fillId="2" borderId="8" xfId="0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wrapText="1"/>
    </xf>
    <xf numFmtId="0" fontId="46" fillId="51" borderId="72" xfId="0" applyFont="1" applyFill="1" applyBorder="1" applyAlignment="1">
      <alignment horizontal="center" vertical="center"/>
    </xf>
    <xf numFmtId="0" fontId="46" fillId="51" borderId="73" xfId="0" applyFont="1" applyFill="1" applyBorder="1" applyAlignment="1">
      <alignment horizontal="center" vertical="center"/>
    </xf>
    <xf numFmtId="0" fontId="46" fillId="51" borderId="74" xfId="0" applyFont="1" applyFill="1" applyBorder="1" applyAlignment="1">
      <alignment horizontal="center" vertical="center"/>
    </xf>
    <xf numFmtId="0" fontId="0" fillId="0" borderId="72" xfId="0" applyFont="1" applyBorder="1" applyAlignment="1">
      <alignment horizontal="center"/>
    </xf>
    <xf numFmtId="0" fontId="0" fillId="0" borderId="73" xfId="0" applyFont="1" applyBorder="1" applyAlignment="1">
      <alignment horizontal="center"/>
    </xf>
    <xf numFmtId="0" fontId="0" fillId="0" borderId="74" xfId="0" applyFont="1" applyBorder="1" applyAlignment="1">
      <alignment horizontal="center"/>
    </xf>
    <xf numFmtId="0" fontId="0" fillId="0" borderId="72" xfId="0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/>
    </xf>
    <xf numFmtId="0" fontId="1" fillId="4" borderId="6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52" borderId="64" xfId="0" applyFont="1" applyFill="1" applyBorder="1" applyAlignment="1">
      <alignment horizontal="center" vertical="center" wrapText="1"/>
    </xf>
    <xf numFmtId="0" fontId="1" fillId="0" borderId="66" xfId="0" applyFont="1" applyFill="1" applyBorder="1" applyAlignment="1">
      <alignment horizontal="center" vertical="center"/>
    </xf>
    <xf numFmtId="0" fontId="1" fillId="0" borderId="70" xfId="0" applyFont="1" applyFill="1" applyBorder="1" applyAlignment="1">
      <alignment horizontal="center" vertical="center"/>
    </xf>
    <xf numFmtId="0" fontId="1" fillId="0" borderId="66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41" fillId="0" borderId="66" xfId="0" applyFont="1" applyBorder="1" applyAlignment="1">
      <alignment horizontal="center" vertical="center" wrapText="1"/>
    </xf>
    <xf numFmtId="0" fontId="41" fillId="0" borderId="70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1" fillId="5" borderId="64" xfId="0" applyFont="1" applyFill="1" applyBorder="1" applyAlignment="1">
      <alignment horizontal="center"/>
    </xf>
    <xf numFmtId="0" fontId="1" fillId="5" borderId="64" xfId="0" applyFont="1" applyFill="1" applyBorder="1" applyAlignment="1">
      <alignment horizontal="center" vertical="center"/>
    </xf>
    <xf numFmtId="0" fontId="38" fillId="37" borderId="64" xfId="0" applyFont="1" applyFill="1" applyBorder="1" applyAlignment="1">
      <alignment horizontal="center"/>
    </xf>
    <xf numFmtId="0" fontId="7" fillId="4" borderId="66" xfId="0" applyFont="1" applyFill="1" applyBorder="1" applyAlignment="1">
      <alignment horizontal="center" vertical="center" wrapText="1"/>
    </xf>
    <xf numFmtId="0" fontId="7" fillId="4" borderId="70" xfId="0" applyFont="1" applyFill="1" applyBorder="1" applyAlignment="1">
      <alignment horizontal="center" vertical="center"/>
    </xf>
    <xf numFmtId="0" fontId="31" fillId="36" borderId="72" xfId="0" applyFont="1" applyFill="1" applyBorder="1" applyAlignment="1" applyProtection="1">
      <alignment horizontal="center"/>
      <protection hidden="1"/>
    </xf>
    <xf numFmtId="0" fontId="31" fillId="36" borderId="73" xfId="0" applyFont="1" applyFill="1" applyBorder="1" applyAlignment="1" applyProtection="1">
      <alignment horizontal="center"/>
      <protection hidden="1"/>
    </xf>
    <xf numFmtId="0" fontId="31" fillId="36" borderId="74" xfId="0" applyFont="1" applyFill="1" applyBorder="1" applyAlignment="1" applyProtection="1">
      <alignment horizontal="center"/>
      <protection hidden="1"/>
    </xf>
    <xf numFmtId="0" fontId="7" fillId="4" borderId="70" xfId="0" applyFont="1" applyFill="1" applyBorder="1" applyAlignment="1">
      <alignment horizontal="center" vertical="center" wrapText="1"/>
    </xf>
    <xf numFmtId="0" fontId="7" fillId="4" borderId="66" xfId="0" applyFont="1" applyFill="1" applyBorder="1" applyAlignment="1">
      <alignment horizontal="center" vertical="center" wrapText="1" shrinkToFit="1"/>
    </xf>
    <xf numFmtId="0" fontId="7" fillId="4" borderId="70" xfId="0" applyFont="1" applyFill="1" applyBorder="1" applyAlignment="1">
      <alignment horizontal="center" vertical="center" wrapText="1" shrinkToFit="1"/>
    </xf>
    <xf numFmtId="0" fontId="7" fillId="4" borderId="66" xfId="0" applyFont="1" applyFill="1" applyBorder="1" applyAlignment="1">
      <alignment horizontal="center" vertical="center"/>
    </xf>
    <xf numFmtId="0" fontId="31" fillId="0" borderId="72" xfId="0" applyFont="1" applyFill="1" applyBorder="1" applyAlignment="1" applyProtection="1">
      <alignment horizontal="center"/>
      <protection hidden="1"/>
    </xf>
    <xf numFmtId="0" fontId="31" fillId="0" borderId="73" xfId="0" applyFont="1" applyFill="1" applyBorder="1" applyAlignment="1" applyProtection="1">
      <alignment horizontal="center"/>
      <protection hidden="1"/>
    </xf>
    <xf numFmtId="0" fontId="31" fillId="0" borderId="74" xfId="0" applyFont="1" applyFill="1" applyBorder="1" applyAlignment="1" applyProtection="1">
      <alignment horizontal="center"/>
      <protection hidden="1"/>
    </xf>
    <xf numFmtId="0" fontId="7" fillId="4" borderId="65" xfId="0" applyFont="1" applyFill="1" applyBorder="1" applyAlignment="1">
      <alignment horizontal="center" vertical="center" wrapText="1" shrinkToFit="1"/>
    </xf>
    <xf numFmtId="0" fontId="7" fillId="4" borderId="71" xfId="0" applyFont="1" applyFill="1" applyBorder="1" applyAlignment="1">
      <alignment horizontal="center" vertical="center" wrapText="1" shrinkToFit="1"/>
    </xf>
    <xf numFmtId="0" fontId="7" fillId="4" borderId="65" xfId="0" applyFont="1" applyFill="1" applyBorder="1" applyAlignment="1">
      <alignment horizontal="center" vertical="center" wrapText="1"/>
    </xf>
    <xf numFmtId="0" fontId="7" fillId="4" borderId="71" xfId="0" applyFont="1" applyFill="1" applyBorder="1" applyAlignment="1">
      <alignment horizontal="center" vertical="center"/>
    </xf>
    <xf numFmtId="0" fontId="0" fillId="5" borderId="72" xfId="0" applyFont="1" applyFill="1" applyBorder="1" applyAlignment="1">
      <alignment horizontal="center"/>
    </xf>
    <xf numFmtId="0" fontId="0" fillId="5" borderId="73" xfId="0" applyFont="1" applyFill="1" applyBorder="1" applyAlignment="1">
      <alignment horizontal="center"/>
    </xf>
    <xf numFmtId="0" fontId="0" fillId="5" borderId="7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  <color rgb="FF1997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ounts04.WELLCARE/Desktop/GST%20WORK/GSTR3B_Excel_Utility_V4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 Instructions "/>
      <sheetName val="GSTR-3B"/>
      <sheetName val="Sheet1"/>
      <sheetName val="Master"/>
    </sheetNames>
    <sheetDataSet>
      <sheetData sheetId="0" refreshError="1"/>
      <sheetData sheetId="1" refreshError="1"/>
      <sheetData sheetId="2"/>
      <sheetData sheetId="3">
        <row r="2">
          <cell r="B2" t="str">
            <v/>
          </cell>
          <cell r="C2" t="str">
            <v>02-Himachal Pradesh</v>
          </cell>
        </row>
        <row r="3">
          <cell r="B3">
            <v>3</v>
          </cell>
        </row>
        <row r="4">
          <cell r="B4">
            <v>4</v>
          </cell>
        </row>
        <row r="5">
          <cell r="B5">
            <v>5</v>
          </cell>
        </row>
        <row r="6">
          <cell r="B6">
            <v>6</v>
          </cell>
        </row>
        <row r="7">
          <cell r="B7">
            <v>7</v>
          </cell>
        </row>
        <row r="8">
          <cell r="B8">
            <v>8</v>
          </cell>
        </row>
        <row r="9">
          <cell r="B9">
            <v>9</v>
          </cell>
        </row>
        <row r="10">
          <cell r="B10">
            <v>10</v>
          </cell>
        </row>
        <row r="11">
          <cell r="B11">
            <v>11</v>
          </cell>
        </row>
        <row r="12">
          <cell r="B12">
            <v>12</v>
          </cell>
        </row>
        <row r="13">
          <cell r="B13">
            <v>13</v>
          </cell>
        </row>
        <row r="14">
          <cell r="B14">
            <v>14</v>
          </cell>
        </row>
        <row r="15">
          <cell r="B15">
            <v>15</v>
          </cell>
        </row>
        <row r="16">
          <cell r="B16">
            <v>16</v>
          </cell>
        </row>
        <row r="17">
          <cell r="B17">
            <v>17</v>
          </cell>
        </row>
        <row r="18">
          <cell r="B18">
            <v>18</v>
          </cell>
        </row>
        <row r="19">
          <cell r="B19">
            <v>19</v>
          </cell>
        </row>
        <row r="20">
          <cell r="B20">
            <v>20</v>
          </cell>
        </row>
        <row r="21">
          <cell r="B21">
            <v>21</v>
          </cell>
        </row>
        <row r="22">
          <cell r="B22">
            <v>22</v>
          </cell>
        </row>
        <row r="23">
          <cell r="B23">
            <v>23</v>
          </cell>
        </row>
        <row r="24">
          <cell r="B24">
            <v>24</v>
          </cell>
        </row>
        <row r="25">
          <cell r="B25">
            <v>25</v>
          </cell>
        </row>
        <row r="26">
          <cell r="B26">
            <v>26</v>
          </cell>
        </row>
        <row r="27">
          <cell r="B27">
            <v>27</v>
          </cell>
        </row>
        <row r="28">
          <cell r="B28">
            <v>28</v>
          </cell>
        </row>
        <row r="29">
          <cell r="B29">
            <v>29</v>
          </cell>
        </row>
        <row r="30">
          <cell r="B30">
            <v>30</v>
          </cell>
        </row>
        <row r="31">
          <cell r="B31">
            <v>31</v>
          </cell>
        </row>
        <row r="32">
          <cell r="B32">
            <v>32</v>
          </cell>
        </row>
        <row r="33">
          <cell r="B33">
            <v>33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</row>
        <row r="37">
          <cell r="B37">
            <v>37</v>
          </cell>
        </row>
        <row r="38">
          <cell r="B38">
            <v>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opLeftCell="A49" workbookViewId="0">
      <selection activeCell="D5" sqref="D5:D6"/>
    </sheetView>
  </sheetViews>
  <sheetFormatPr defaultRowHeight="15.75" x14ac:dyDescent="0.25"/>
  <cols>
    <col min="1" max="1" width="31.42578125" style="84" customWidth="1"/>
    <col min="2" max="2" width="10.28515625" style="84" customWidth="1"/>
    <col min="3" max="3" width="13.7109375" style="84" bestFit="1" customWidth="1"/>
    <col min="4" max="4" width="12" style="84" bestFit="1" customWidth="1"/>
    <col min="5" max="5" width="11.85546875" style="84" customWidth="1"/>
    <col min="6" max="6" width="13.42578125" style="84" customWidth="1"/>
    <col min="7" max="7" width="10.7109375" style="84" bestFit="1" customWidth="1"/>
    <col min="8" max="8" width="8.28515625" style="84" customWidth="1"/>
    <col min="9" max="16384" width="9.140625" style="84"/>
  </cols>
  <sheetData>
    <row r="1" spans="1:8" ht="35.25" customHeight="1" thickTop="1" thickBot="1" x14ac:dyDescent="0.4">
      <c r="A1" s="355" t="s">
        <v>620</v>
      </c>
      <c r="B1" s="356"/>
      <c r="C1" s="356"/>
      <c r="D1" s="356"/>
      <c r="E1" s="356"/>
      <c r="F1" s="356"/>
      <c r="G1" s="356"/>
      <c r="H1" s="357"/>
    </row>
    <row r="2" spans="1:8" ht="16.5" customHeight="1" thickTop="1" thickBot="1" x14ac:dyDescent="0.3">
      <c r="A2" s="149" t="s">
        <v>201</v>
      </c>
      <c r="B2" s="149"/>
      <c r="C2" s="382" t="s">
        <v>595</v>
      </c>
      <c r="D2" s="383"/>
      <c r="E2" s="384"/>
      <c r="F2" s="149"/>
      <c r="G2" s="149" t="s">
        <v>626</v>
      </c>
      <c r="H2" s="149">
        <v>2019</v>
      </c>
    </row>
    <row r="3" spans="1:8" ht="16.5" customHeight="1" thickTop="1" thickBot="1" x14ac:dyDescent="0.3">
      <c r="A3" s="149" t="s">
        <v>88</v>
      </c>
      <c r="B3" s="149"/>
      <c r="C3" s="382" t="s">
        <v>594</v>
      </c>
      <c r="D3" s="383"/>
      <c r="E3" s="384"/>
      <c r="F3" s="149"/>
      <c r="G3" s="149"/>
      <c r="H3" s="149"/>
    </row>
    <row r="4" spans="1:8" ht="17.25" thickTop="1" thickBot="1" x14ac:dyDescent="0.3">
      <c r="A4" s="149" t="s">
        <v>52</v>
      </c>
      <c r="B4" s="149"/>
      <c r="C4" s="150">
        <f ca="1">+C8+C10+C12+C14+C16+C18+C20+C23+D23+E23+F23</f>
        <v>1549715.9834000005</v>
      </c>
      <c r="D4" s="150">
        <f t="shared" ref="D4:E4" ca="1" si="0">+D8+D10+D12+D14+D16+D18+D20+D23+E23+F23+G23</f>
        <v>1223631.5299999998</v>
      </c>
      <c r="E4" s="150">
        <f t="shared" ca="1" si="0"/>
        <v>0</v>
      </c>
      <c r="F4" s="150">
        <f ca="1">+F8+F10+F12+F14+F16+F18+F20+F23+G23+H23+I23</f>
        <v>162988.18670000005</v>
      </c>
      <c r="G4" s="150">
        <f ca="1">+G8+G10+G12+G14+G16+G18+G20+G23+H23+I23+J23</f>
        <v>162988.18670000005</v>
      </c>
      <c r="H4" s="150">
        <f ca="1">+H8+H10+H12+H14+H16+H18+H20+H23+I23+J23+K23</f>
        <v>0</v>
      </c>
    </row>
    <row r="5" spans="1:8" ht="17.25" thickTop="1" thickBot="1" x14ac:dyDescent="0.3">
      <c r="A5" s="376" t="s">
        <v>263</v>
      </c>
      <c r="B5" s="375" t="s">
        <v>203</v>
      </c>
      <c r="C5" s="373" t="s">
        <v>13</v>
      </c>
      <c r="D5" s="373" t="s">
        <v>14</v>
      </c>
      <c r="E5" s="374" t="s">
        <v>16</v>
      </c>
      <c r="F5" s="374"/>
      <c r="G5" s="374"/>
      <c r="H5" s="374"/>
    </row>
    <row r="6" spans="1:8" ht="17.25" thickTop="1" thickBot="1" x14ac:dyDescent="0.3">
      <c r="A6" s="376"/>
      <c r="B6" s="375"/>
      <c r="C6" s="374"/>
      <c r="D6" s="374"/>
      <c r="E6" s="104" t="s">
        <v>17</v>
      </c>
      <c r="F6" s="104" t="s">
        <v>18</v>
      </c>
      <c r="G6" s="104" t="s">
        <v>19</v>
      </c>
      <c r="H6" s="104" t="s">
        <v>20</v>
      </c>
    </row>
    <row r="7" spans="1:8" ht="17.25" thickTop="1" thickBot="1" x14ac:dyDescent="0.3">
      <c r="A7" s="372" t="s">
        <v>599</v>
      </c>
      <c r="B7" s="372"/>
      <c r="C7" s="372"/>
      <c r="D7" s="372"/>
      <c r="E7" s="372"/>
      <c r="F7" s="372"/>
      <c r="G7" s="372"/>
      <c r="H7" s="372"/>
    </row>
    <row r="8" spans="1:8" ht="17.25" thickTop="1" thickBot="1" x14ac:dyDescent="0.3">
      <c r="A8" s="339" t="s">
        <v>202</v>
      </c>
      <c r="B8" s="149"/>
      <c r="C8" s="150">
        <f ca="1">+'3.1(A)'!L4</f>
        <v>1546223.1834000004</v>
      </c>
      <c r="D8" s="150">
        <f ca="1">+'3.1(A)'!M4</f>
        <v>1220671.5299999998</v>
      </c>
      <c r="E8" s="150">
        <f ca="1">+'3.1(A)'!O4</f>
        <v>0</v>
      </c>
      <c r="F8" s="150">
        <f ca="1">+'3.1(A)'!P4</f>
        <v>162775.78670000006</v>
      </c>
      <c r="G8" s="150">
        <f ca="1">+'3.1(A)'!Q4</f>
        <v>162775.78670000006</v>
      </c>
      <c r="H8" s="150">
        <f ca="1">+'3.1(A)'!R4</f>
        <v>0</v>
      </c>
    </row>
    <row r="9" spans="1:8" ht="17.25" thickTop="1" thickBot="1" x14ac:dyDescent="0.3">
      <c r="A9" s="385" t="s">
        <v>600</v>
      </c>
      <c r="B9" s="385"/>
      <c r="C9" s="385"/>
      <c r="D9" s="385"/>
      <c r="E9" s="385"/>
      <c r="F9" s="385"/>
      <c r="G9" s="385"/>
      <c r="H9" s="385"/>
    </row>
    <row r="10" spans="1:8" ht="17.25" thickTop="1" thickBot="1" x14ac:dyDescent="0.3">
      <c r="A10" s="340" t="s">
        <v>204</v>
      </c>
      <c r="B10" s="149"/>
      <c r="C10" s="150">
        <f ca="1">+'3.1(A)'!L5</f>
        <v>944</v>
      </c>
      <c r="D10" s="150">
        <f ca="1">+'3.1(A)'!M5</f>
        <v>800</v>
      </c>
      <c r="E10" s="150">
        <f ca="1">+'3.1(A)'!O5</f>
        <v>0</v>
      </c>
      <c r="F10" s="150">
        <f ca="1">+'3.1(A)'!P5</f>
        <v>72</v>
      </c>
      <c r="G10" s="150">
        <f ca="1">+'3.1(A)'!Q5</f>
        <v>72</v>
      </c>
      <c r="H10" s="150">
        <f ca="1">+'3.1(A)'!R5</f>
        <v>0</v>
      </c>
    </row>
    <row r="11" spans="1:8" ht="17.25" thickTop="1" thickBot="1" x14ac:dyDescent="0.3">
      <c r="A11" s="368" t="s">
        <v>607</v>
      </c>
      <c r="B11" s="368"/>
      <c r="C11" s="368"/>
      <c r="D11" s="368"/>
      <c r="E11" s="368"/>
      <c r="F11" s="368"/>
      <c r="G11" s="368"/>
      <c r="H11" s="368"/>
    </row>
    <row r="12" spans="1:8" ht="17.25" thickTop="1" thickBot="1" x14ac:dyDescent="0.3">
      <c r="A12" s="340" t="s">
        <v>264</v>
      </c>
      <c r="B12" s="149"/>
      <c r="C12" s="150">
        <f ca="1">+'3.1(A)'!L6</f>
        <v>660.8</v>
      </c>
      <c r="D12" s="150">
        <f ca="1">+'3.1(A)'!M6</f>
        <v>560</v>
      </c>
      <c r="E12" s="150">
        <f ca="1">+'3.1(A)'!O6</f>
        <v>0</v>
      </c>
      <c r="F12" s="150">
        <f ca="1">+'3.1(A)'!P6</f>
        <v>50.4</v>
      </c>
      <c r="G12" s="150">
        <f ca="1">+'3.1(A)'!Q6</f>
        <v>50.4</v>
      </c>
      <c r="H12" s="150">
        <f ca="1">+'3.1(A)'!R6</f>
        <v>0</v>
      </c>
    </row>
    <row r="13" spans="1:8" ht="17.25" thickTop="1" thickBot="1" x14ac:dyDescent="0.3">
      <c r="A13" s="386" t="s">
        <v>601</v>
      </c>
      <c r="B13" s="386"/>
      <c r="C13" s="386"/>
      <c r="D13" s="386"/>
      <c r="E13" s="386"/>
      <c r="F13" s="386"/>
      <c r="G13" s="386"/>
      <c r="H13" s="386"/>
    </row>
    <row r="14" spans="1:8" ht="17.25" thickTop="1" thickBot="1" x14ac:dyDescent="0.3">
      <c r="A14" s="341" t="s">
        <v>205</v>
      </c>
      <c r="B14" s="149"/>
      <c r="C14" s="150">
        <f ca="1">+'3.1(A)'!L10-'3.1(A)'!L12</f>
        <v>354</v>
      </c>
      <c r="D14" s="150">
        <f ca="1">+'3.1(A)'!M10-'3.1(A)'!M12</f>
        <v>300</v>
      </c>
      <c r="E14" s="150">
        <f ca="1">+'3.1(A)'!O10-'3.1(A)'!O12</f>
        <v>0</v>
      </c>
      <c r="F14" s="150">
        <f ca="1">+'3.1(A)'!P10-'3.1(A)'!P12</f>
        <v>27</v>
      </c>
      <c r="G14" s="150">
        <f ca="1">+'3.1(A)'!Q10-'3.1(A)'!Q12</f>
        <v>27</v>
      </c>
      <c r="H14" s="150">
        <f ca="1">+'3.1(A)'!R10-'3.1(A)'!R12</f>
        <v>0</v>
      </c>
    </row>
    <row r="15" spans="1:8" ht="17.25" thickTop="1" thickBot="1" x14ac:dyDescent="0.3">
      <c r="A15" s="387" t="s">
        <v>602</v>
      </c>
      <c r="B15" s="387"/>
      <c r="C15" s="387"/>
      <c r="D15" s="387"/>
      <c r="E15" s="387"/>
      <c r="F15" s="387"/>
      <c r="G15" s="387"/>
      <c r="H15" s="387"/>
    </row>
    <row r="16" spans="1:8" ht="17.25" thickTop="1" thickBot="1" x14ac:dyDescent="0.3">
      <c r="A16" s="342" t="s">
        <v>206</v>
      </c>
      <c r="B16" s="149"/>
      <c r="C16" s="150">
        <f ca="1">+'3.1(A)'!L11-'3.1(A)'!L13</f>
        <v>118</v>
      </c>
      <c r="D16" s="150">
        <f ca="1">+'3.1(A)'!M11-'3.1(A)'!M13</f>
        <v>100</v>
      </c>
      <c r="E16" s="150">
        <f ca="1">+'3.1(A)'!O11-'3.1(A)'!O13</f>
        <v>0</v>
      </c>
      <c r="F16" s="150">
        <f ca="1">+'3.1(A)'!P11-'3.1(A)'!P13</f>
        <v>9</v>
      </c>
      <c r="G16" s="150">
        <f ca="1">+'3.1(A)'!Q11-'3.1(A)'!Q13</f>
        <v>9</v>
      </c>
      <c r="H16" s="150">
        <f ca="1">+'3.1(A)'!R11-'3.1(A)'!R13</f>
        <v>0</v>
      </c>
    </row>
    <row r="17" spans="1:8" ht="17.25" thickTop="1" thickBot="1" x14ac:dyDescent="0.3">
      <c r="A17" s="388" t="s">
        <v>603</v>
      </c>
      <c r="B17" s="388"/>
      <c r="C17" s="388"/>
      <c r="D17" s="388"/>
      <c r="E17" s="388"/>
      <c r="F17" s="388"/>
      <c r="G17" s="388"/>
      <c r="H17" s="388"/>
    </row>
    <row r="18" spans="1:8" ht="17.25" thickTop="1" thickBot="1" x14ac:dyDescent="0.3">
      <c r="A18" s="344" t="s">
        <v>207</v>
      </c>
      <c r="B18" s="149"/>
      <c r="C18" s="150">
        <f ca="1">+'3.1(A)'!L7</f>
        <v>708</v>
      </c>
      <c r="D18" s="150">
        <f ca="1">+'3.1(A)'!M7</f>
        <v>600</v>
      </c>
      <c r="E18" s="150">
        <f>+'3.1(A)'!N7</f>
        <v>0</v>
      </c>
      <c r="F18" s="343"/>
      <c r="G18" s="343"/>
      <c r="H18" s="343"/>
    </row>
    <row r="19" spans="1:8" ht="17.25" thickTop="1" thickBot="1" x14ac:dyDescent="0.3">
      <c r="A19" s="371" t="s">
        <v>604</v>
      </c>
      <c r="B19" s="371"/>
      <c r="C19" s="371"/>
      <c r="D19" s="371"/>
      <c r="E19" s="371"/>
      <c r="F19" s="371"/>
      <c r="G19" s="371"/>
      <c r="H19" s="371"/>
    </row>
    <row r="20" spans="1:8" ht="17.25" thickTop="1" thickBot="1" x14ac:dyDescent="0.3">
      <c r="A20" s="345" t="s">
        <v>208</v>
      </c>
      <c r="B20" s="149"/>
      <c r="C20" s="150">
        <f ca="1">+'3.1(A)'!L7</f>
        <v>708</v>
      </c>
      <c r="D20" s="150">
        <f ca="1">+'3.1(A)'!M8</f>
        <v>600</v>
      </c>
      <c r="E20" s="150">
        <f ca="1">+'3.1(A)'!O8</f>
        <v>0</v>
      </c>
      <c r="F20" s="150">
        <f ca="1">+'3.1(A)'!P8</f>
        <v>54</v>
      </c>
      <c r="G20" s="150">
        <f ca="1">+'3.1(A)'!Q8</f>
        <v>54</v>
      </c>
      <c r="H20" s="150">
        <f ca="1">+'3.1(A)'!R8</f>
        <v>0</v>
      </c>
    </row>
    <row r="21" spans="1:8" ht="17.25" thickTop="1" thickBot="1" x14ac:dyDescent="0.3">
      <c r="A21" s="365" t="s">
        <v>605</v>
      </c>
      <c r="B21" s="365"/>
      <c r="C21" s="365"/>
      <c r="D21" s="365"/>
      <c r="E21" s="365"/>
      <c r="F21" s="365"/>
      <c r="G21" s="365"/>
      <c r="H21" s="365"/>
    </row>
    <row r="22" spans="1:8" ht="48.75" thickTop="1" thickBot="1" x14ac:dyDescent="0.3">
      <c r="A22" s="346" t="s">
        <v>209</v>
      </c>
      <c r="B22" s="347" t="s">
        <v>203</v>
      </c>
      <c r="C22" s="347" t="s">
        <v>210</v>
      </c>
      <c r="D22" s="347" t="s">
        <v>211</v>
      </c>
      <c r="E22" s="347" t="s">
        <v>212</v>
      </c>
      <c r="F22" s="347" t="s">
        <v>213</v>
      </c>
      <c r="G22" s="149"/>
      <c r="H22" s="149"/>
    </row>
    <row r="23" spans="1:8" ht="17.25" thickTop="1" thickBot="1" x14ac:dyDescent="0.3">
      <c r="A23" s="149"/>
      <c r="B23" s="149"/>
      <c r="C23" s="150">
        <f>+'3.1(c) &amp; 3.1(E)'!K1</f>
        <v>0</v>
      </c>
      <c r="D23" s="150">
        <f>+'3.1(c) &amp; 3.1(E)'!L1</f>
        <v>0</v>
      </c>
      <c r="E23" s="150">
        <f>+'3.1(c) &amp; 3.1(E)'!M1</f>
        <v>0</v>
      </c>
      <c r="F23" s="149"/>
      <c r="G23" s="149"/>
      <c r="H23" s="149"/>
    </row>
    <row r="24" spans="1:8" ht="17.25" thickTop="1" thickBot="1" x14ac:dyDescent="0.3">
      <c r="A24" s="366" t="s">
        <v>606</v>
      </c>
      <c r="B24" s="366"/>
      <c r="C24" s="366"/>
      <c r="D24" s="366"/>
      <c r="E24" s="366"/>
      <c r="F24" s="366"/>
      <c r="G24" s="366"/>
      <c r="H24" s="366"/>
    </row>
    <row r="25" spans="1:8" ht="33" thickTop="1" thickBot="1" x14ac:dyDescent="0.3">
      <c r="A25" s="348" t="s">
        <v>214</v>
      </c>
      <c r="B25" s="149"/>
      <c r="C25" s="150">
        <f ca="1">+'3.1(A)'!L14</f>
        <v>236</v>
      </c>
      <c r="D25" s="150">
        <f ca="1">+'3.1(A)'!M14</f>
        <v>200</v>
      </c>
      <c r="E25" s="150">
        <f ca="1">+'3.1(A)'!O14</f>
        <v>0</v>
      </c>
      <c r="F25" s="150">
        <f ca="1">+'3.1(A)'!P14</f>
        <v>18</v>
      </c>
      <c r="G25" s="150">
        <f ca="1">+'3.1(A)'!Q14</f>
        <v>18</v>
      </c>
      <c r="H25" s="150">
        <f ca="1">+'3.1(A)'!R14</f>
        <v>0</v>
      </c>
    </row>
    <row r="26" spans="1:8" ht="17.25" thickTop="1" thickBot="1" x14ac:dyDescent="0.3">
      <c r="A26" s="367" t="s">
        <v>617</v>
      </c>
      <c r="B26" s="367"/>
      <c r="C26" s="367"/>
      <c r="D26" s="367"/>
      <c r="E26" s="367"/>
      <c r="F26" s="367"/>
      <c r="G26" s="367"/>
      <c r="H26" s="367"/>
    </row>
    <row r="27" spans="1:8" ht="17.25" thickTop="1" thickBot="1" x14ac:dyDescent="0.3">
      <c r="A27" s="349" t="s">
        <v>215</v>
      </c>
      <c r="B27" s="149"/>
      <c r="C27" s="150">
        <f ca="1">+'3.1(A)'!L15</f>
        <v>118</v>
      </c>
      <c r="D27" s="150">
        <f ca="1">+'3.1(A)'!M15</f>
        <v>100</v>
      </c>
      <c r="E27" s="150">
        <f ca="1">+'3.1(A)'!O15</f>
        <v>0</v>
      </c>
      <c r="F27" s="150">
        <f ca="1">+'3.1(A)'!P15</f>
        <v>9</v>
      </c>
      <c r="G27" s="150">
        <f ca="1">+'3.1(A)'!Q15</f>
        <v>9</v>
      </c>
      <c r="H27" s="150">
        <f ca="1">+'3.1(A)'!R15</f>
        <v>0</v>
      </c>
    </row>
    <row r="28" spans="1:8" ht="17.25" thickTop="1" thickBot="1" x14ac:dyDescent="0.3">
      <c r="A28" s="369" t="s">
        <v>608</v>
      </c>
      <c r="B28" s="369"/>
      <c r="C28" s="369"/>
      <c r="D28" s="369"/>
      <c r="E28" s="369"/>
      <c r="F28" s="369"/>
      <c r="G28" s="369"/>
      <c r="H28" s="369"/>
    </row>
    <row r="29" spans="1:8" ht="17.25" thickTop="1" thickBot="1" x14ac:dyDescent="0.3">
      <c r="A29" s="377" t="s">
        <v>216</v>
      </c>
      <c r="B29" s="375" t="s">
        <v>203</v>
      </c>
      <c r="C29" s="373" t="s">
        <v>13</v>
      </c>
      <c r="D29" s="373" t="s">
        <v>14</v>
      </c>
      <c r="E29" s="374" t="s">
        <v>16</v>
      </c>
      <c r="F29" s="374"/>
      <c r="G29" s="374"/>
      <c r="H29" s="374"/>
    </row>
    <row r="30" spans="1:8" ht="17.25" thickTop="1" thickBot="1" x14ac:dyDescent="0.3">
      <c r="A30" s="377"/>
      <c r="B30" s="375"/>
      <c r="C30" s="374"/>
      <c r="D30" s="374"/>
      <c r="E30" s="104" t="s">
        <v>17</v>
      </c>
      <c r="F30" s="104" t="s">
        <v>18</v>
      </c>
      <c r="G30" s="104" t="s">
        <v>19</v>
      </c>
      <c r="H30" s="104" t="s">
        <v>20</v>
      </c>
    </row>
    <row r="31" spans="1:8" ht="17.25" thickTop="1" thickBot="1" x14ac:dyDescent="0.3">
      <c r="A31" s="149"/>
      <c r="B31" s="149"/>
      <c r="C31" s="150">
        <f>+'SALE PARTY &amp; HSN MASTER'!Y23</f>
        <v>0</v>
      </c>
      <c r="D31" s="150">
        <f>+'SALE PARTY &amp; HSN MASTER'!T23</f>
        <v>0</v>
      </c>
      <c r="E31" s="150">
        <f>+'SALE PARTY &amp; HSN MASTER'!U23</f>
        <v>0</v>
      </c>
      <c r="F31" s="150">
        <f>+'SALE PARTY &amp; HSN MASTER'!V23</f>
        <v>0</v>
      </c>
      <c r="G31" s="150">
        <f>+'SALE PARTY &amp; HSN MASTER'!W23</f>
        <v>0</v>
      </c>
      <c r="H31" s="150">
        <f>+'SALE PARTY &amp; HSN MASTER'!X23</f>
        <v>0</v>
      </c>
    </row>
    <row r="32" spans="1:8" ht="17.25" thickTop="1" thickBot="1" x14ac:dyDescent="0.3">
      <c r="A32" s="370" t="s">
        <v>609</v>
      </c>
      <c r="B32" s="370"/>
      <c r="C32" s="370"/>
      <c r="D32" s="370"/>
      <c r="E32" s="370"/>
      <c r="F32" s="370"/>
      <c r="G32" s="370"/>
      <c r="H32" s="370"/>
    </row>
    <row r="33" spans="1:8" ht="33" thickTop="1" thickBot="1" x14ac:dyDescent="0.3">
      <c r="A33" s="350" t="s">
        <v>217</v>
      </c>
      <c r="B33" s="347" t="s">
        <v>203</v>
      </c>
      <c r="C33" s="378" t="s">
        <v>217</v>
      </c>
      <c r="D33" s="379"/>
      <c r="E33" s="378" t="s">
        <v>218</v>
      </c>
      <c r="F33" s="379"/>
      <c r="G33" s="378" t="s">
        <v>219</v>
      </c>
      <c r="H33" s="379"/>
    </row>
    <row r="34" spans="1:8" ht="17.25" thickTop="1" thickBot="1" x14ac:dyDescent="0.3">
      <c r="A34" s="350" t="s">
        <v>816</v>
      </c>
      <c r="B34" s="347">
        <v>10</v>
      </c>
      <c r="C34" s="378">
        <v>6</v>
      </c>
      <c r="D34" s="379"/>
      <c r="E34" s="378">
        <v>1</v>
      </c>
      <c r="F34" s="379"/>
      <c r="G34" s="380">
        <f>+C34-E34</f>
        <v>5</v>
      </c>
      <c r="H34" s="381"/>
    </row>
    <row r="35" spans="1:8" ht="17.25" thickTop="1" thickBot="1" x14ac:dyDescent="0.3">
      <c r="A35" s="350" t="s">
        <v>817</v>
      </c>
      <c r="B35" s="347"/>
      <c r="C35" s="378">
        <v>4</v>
      </c>
      <c r="D35" s="379"/>
      <c r="E35" s="378">
        <v>0</v>
      </c>
      <c r="F35" s="379"/>
      <c r="G35" s="380">
        <f>+C35-E35</f>
        <v>4</v>
      </c>
      <c r="H35" s="381"/>
    </row>
    <row r="36" spans="1:8" ht="17.25" thickTop="1" thickBot="1" x14ac:dyDescent="0.3">
      <c r="A36" s="376" t="s">
        <v>263</v>
      </c>
      <c r="B36" s="375" t="s">
        <v>203</v>
      </c>
      <c r="C36" s="373" t="s">
        <v>13</v>
      </c>
      <c r="D36" s="373" t="s">
        <v>14</v>
      </c>
      <c r="E36" s="374" t="s">
        <v>16</v>
      </c>
      <c r="F36" s="374"/>
      <c r="G36" s="374"/>
      <c r="H36" s="374"/>
    </row>
    <row r="37" spans="1:8" ht="17.25" thickTop="1" thickBot="1" x14ac:dyDescent="0.3">
      <c r="A37" s="376"/>
      <c r="B37" s="375"/>
      <c r="C37" s="374"/>
      <c r="D37" s="374"/>
      <c r="E37" s="104" t="s">
        <v>17</v>
      </c>
      <c r="F37" s="104" t="s">
        <v>18</v>
      </c>
      <c r="G37" s="104" t="s">
        <v>19</v>
      </c>
      <c r="H37" s="104" t="s">
        <v>20</v>
      </c>
    </row>
    <row r="38" spans="1:8" ht="17.25" thickTop="1" thickBot="1" x14ac:dyDescent="0.3">
      <c r="A38" s="351" t="s">
        <v>220</v>
      </c>
      <c r="B38" s="149"/>
      <c r="C38" s="150">
        <f ca="1">+'3.1(A)AMD+-'!L4</f>
        <v>224421.524</v>
      </c>
      <c r="D38" s="150">
        <f ca="1">+'3.1(A)AMD+-'!M4</f>
        <v>175329.3</v>
      </c>
      <c r="E38" s="150">
        <f ca="1">+'3.1(A)AMD+-'!O4</f>
        <v>0</v>
      </c>
      <c r="F38" s="150">
        <f ca="1">+'3.1(A)AMD+-'!P4</f>
        <v>24546.101999999999</v>
      </c>
      <c r="G38" s="150">
        <f ca="1">+'3.1(A)AMD+-'!Q4</f>
        <v>24546.101999999999</v>
      </c>
      <c r="H38" s="150">
        <f ca="1">+'3.1(A)AMD+-'!R4</f>
        <v>0</v>
      </c>
    </row>
    <row r="39" spans="1:8" ht="17.25" thickTop="1" thickBot="1" x14ac:dyDescent="0.3">
      <c r="A39" s="364" t="s">
        <v>610</v>
      </c>
      <c r="B39" s="364"/>
      <c r="C39" s="364"/>
      <c r="D39" s="364"/>
      <c r="E39" s="364"/>
      <c r="F39" s="364"/>
      <c r="G39" s="364"/>
      <c r="H39" s="364"/>
    </row>
    <row r="40" spans="1:8" ht="17.25" thickTop="1" thickBot="1" x14ac:dyDescent="0.3">
      <c r="A40" s="352" t="s">
        <v>204</v>
      </c>
      <c r="B40" s="149"/>
      <c r="C40" s="150">
        <f ca="1">+'3.1(A)AMD+-'!L5</f>
        <v>944</v>
      </c>
      <c r="D40" s="150">
        <f ca="1">+'3.1(A)AMD+-'!M5</f>
        <v>800</v>
      </c>
      <c r="E40" s="150">
        <f ca="1">+'3.1(A)AMD+-'!O5</f>
        <v>0</v>
      </c>
      <c r="F40" s="150">
        <f ca="1">+'3.1(A)AMD+-'!P5</f>
        <v>72</v>
      </c>
      <c r="G40" s="150">
        <f ca="1">+'3.1(A)AMD+-'!Q5</f>
        <v>72</v>
      </c>
      <c r="H40" s="150">
        <f ca="1">+'3.1(A)AMD+-'!R5</f>
        <v>0</v>
      </c>
    </row>
    <row r="41" spans="1:8" ht="17.25" thickTop="1" thickBot="1" x14ac:dyDescent="0.3">
      <c r="A41" s="364" t="s">
        <v>814</v>
      </c>
      <c r="B41" s="364"/>
      <c r="C41" s="364"/>
      <c r="D41" s="364"/>
      <c r="E41" s="364"/>
      <c r="F41" s="364"/>
      <c r="G41" s="364"/>
      <c r="H41" s="364"/>
    </row>
    <row r="42" spans="1:8" ht="17.25" thickTop="1" thickBot="1" x14ac:dyDescent="0.3">
      <c r="A42" s="352" t="s">
        <v>815</v>
      </c>
      <c r="B42" s="149"/>
      <c r="C42" s="150">
        <f ca="1">+'3.1(A)AMD+-'!L6</f>
        <v>660.8</v>
      </c>
      <c r="D42" s="150">
        <f ca="1">+'3.1(A)AMD+-'!M6</f>
        <v>560</v>
      </c>
      <c r="E42" s="150">
        <f ca="1">+'3.1(A)AMD+-'!O6</f>
        <v>0</v>
      </c>
      <c r="F42" s="150">
        <f ca="1">+'3.1(A)AMD+-'!P6</f>
        <v>50.4</v>
      </c>
      <c r="G42" s="150">
        <f ca="1">+'3.1(A)AMD+-'!Q6</f>
        <v>50.4</v>
      </c>
      <c r="H42" s="150">
        <f ca="1">+'3.1(A)AMD+-'!R6</f>
        <v>0</v>
      </c>
    </row>
    <row r="43" spans="1:8" ht="17.25" thickTop="1" thickBot="1" x14ac:dyDescent="0.3">
      <c r="A43" s="363" t="s">
        <v>611</v>
      </c>
      <c r="B43" s="363"/>
      <c r="C43" s="363"/>
      <c r="D43" s="363"/>
      <c r="E43" s="363"/>
      <c r="F43" s="363"/>
      <c r="G43" s="363"/>
      <c r="H43" s="363"/>
    </row>
    <row r="44" spans="1:8" ht="17.25" thickTop="1" thickBot="1" x14ac:dyDescent="0.3">
      <c r="A44" s="353" t="s">
        <v>265</v>
      </c>
      <c r="B44" s="149"/>
      <c r="C44" s="150">
        <f ca="1">+'3.1(A)AMD+-'!L10+'3.1(A)AMD+-'!L12</f>
        <v>826</v>
      </c>
      <c r="D44" s="150">
        <f ca="1">+'3.1(A)AMD+-'!M10+'3.1(A)AMD+-'!M12</f>
        <v>700</v>
      </c>
      <c r="E44" s="150">
        <f ca="1">+'3.1(A)AMD+-'!O10+'3.1(A)AMD+-'!O12</f>
        <v>0</v>
      </c>
      <c r="F44" s="150">
        <f ca="1">+'3.1(A)AMD+-'!P10+'3.1(A)AMD+-'!P12</f>
        <v>63</v>
      </c>
      <c r="G44" s="150">
        <f ca="1">+'3.1(A)AMD+-'!Q10+'3.1(A)AMD+-'!Q12</f>
        <v>63</v>
      </c>
      <c r="H44" s="150">
        <f ca="1">+'3.1(A)AMD+-'!R10+'3.1(A)AMD+-'!R12</f>
        <v>0</v>
      </c>
    </row>
    <row r="45" spans="1:8" ht="17.25" thickTop="1" thickBot="1" x14ac:dyDescent="0.3">
      <c r="A45" s="362" t="s">
        <v>612</v>
      </c>
      <c r="B45" s="362"/>
      <c r="C45" s="362"/>
      <c r="D45" s="362"/>
      <c r="E45" s="362"/>
      <c r="F45" s="362"/>
      <c r="G45" s="362"/>
      <c r="H45" s="362"/>
    </row>
    <row r="46" spans="1:8" ht="17.25" thickTop="1" thickBot="1" x14ac:dyDescent="0.3">
      <c r="A46" s="350" t="s">
        <v>266</v>
      </c>
      <c r="B46" s="149"/>
      <c r="C46" s="150">
        <f ca="1">+'3.1(A)AMD+-'!L11+'3.1(A)AMD+-'!L13</f>
        <v>826</v>
      </c>
      <c r="D46" s="150">
        <f ca="1">+'3.1(A)AMD+-'!M11+'3.1(A)AMD+-'!M13</f>
        <v>700</v>
      </c>
      <c r="E46" s="150">
        <f ca="1">+'3.1(A)AMD+-'!O11+'3.1(A)AMD+-'!O13</f>
        <v>0</v>
      </c>
      <c r="F46" s="150">
        <f ca="1">+'3.1(A)AMD+-'!P11+'3.1(A)AMD+-'!P13</f>
        <v>63</v>
      </c>
      <c r="G46" s="150">
        <f ca="1">+'3.1(A)AMD+-'!Q11+'3.1(A)AMD+-'!Q13</f>
        <v>63</v>
      </c>
      <c r="H46" s="150">
        <f ca="1">+'3.1(A)AMD+-'!R11+'3.1(A)AMD+-'!R13</f>
        <v>0</v>
      </c>
    </row>
    <row r="47" spans="1:8" ht="17.25" thickTop="1" thickBot="1" x14ac:dyDescent="0.3">
      <c r="A47" s="361" t="s">
        <v>613</v>
      </c>
      <c r="B47" s="361"/>
      <c r="C47" s="361"/>
      <c r="D47" s="361"/>
      <c r="E47" s="361"/>
      <c r="F47" s="361"/>
      <c r="G47" s="361"/>
      <c r="H47" s="361"/>
    </row>
    <row r="48" spans="1:8" ht="17.25" thickTop="1" thickBot="1" x14ac:dyDescent="0.3">
      <c r="A48" s="151" t="s">
        <v>267</v>
      </c>
      <c r="B48" s="149"/>
      <c r="C48" s="150">
        <f ca="1">+'3.1(A)AMD+-'!L7</f>
        <v>708</v>
      </c>
      <c r="D48" s="150">
        <f ca="1">+'3.1(A)AMD+-'!M7</f>
        <v>600</v>
      </c>
      <c r="E48" s="150">
        <f ca="1">+'3.1(A)AMD+-'!O7</f>
        <v>0</v>
      </c>
      <c r="F48" s="150">
        <f ca="1">+'3.1(A)AMD+-'!P7</f>
        <v>54</v>
      </c>
      <c r="G48" s="150">
        <f ca="1">+'3.1(A)AMD+-'!Q7</f>
        <v>54</v>
      </c>
      <c r="H48" s="150">
        <f ca="1">+'3.1(A)AMD+-'!R7</f>
        <v>0</v>
      </c>
    </row>
    <row r="49" spans="1:8" ht="17.25" thickTop="1" thickBot="1" x14ac:dyDescent="0.3">
      <c r="A49" s="360" t="s">
        <v>614</v>
      </c>
      <c r="B49" s="360"/>
      <c r="C49" s="360"/>
      <c r="D49" s="360"/>
      <c r="E49" s="360"/>
      <c r="F49" s="360"/>
      <c r="G49" s="360"/>
      <c r="H49" s="360"/>
    </row>
    <row r="50" spans="1:8" ht="17.25" thickTop="1" thickBot="1" x14ac:dyDescent="0.3">
      <c r="A50" s="354" t="s">
        <v>268</v>
      </c>
      <c r="B50" s="124"/>
      <c r="C50" s="128">
        <f ca="1">+'3.1(A)AMD+-'!L8</f>
        <v>708</v>
      </c>
      <c r="D50" s="150">
        <f ca="1">+'3.1(A)AMD+-'!M8</f>
        <v>600</v>
      </c>
      <c r="E50" s="150">
        <f ca="1">+'3.1(A)AMD+-'!O8</f>
        <v>0</v>
      </c>
      <c r="F50" s="150">
        <f ca="1">+'3.1(A)AMD+-'!P8</f>
        <v>54</v>
      </c>
      <c r="G50" s="150">
        <f ca="1">+'3.1(A)AMD+-'!Q8</f>
        <v>54</v>
      </c>
      <c r="H50" s="150">
        <f ca="1">+'3.1(A)AMD+-'!R8</f>
        <v>0</v>
      </c>
    </row>
    <row r="51" spans="1:8" ht="17.25" thickTop="1" thickBot="1" x14ac:dyDescent="0.3">
      <c r="A51" s="359" t="s">
        <v>615</v>
      </c>
      <c r="B51" s="359"/>
      <c r="C51" s="359"/>
      <c r="D51" s="359"/>
      <c r="E51" s="359"/>
      <c r="F51" s="359"/>
      <c r="G51" s="359"/>
      <c r="H51" s="359"/>
    </row>
    <row r="52" spans="1:8" ht="33" thickTop="1" thickBot="1" x14ac:dyDescent="0.3">
      <c r="A52" s="348" t="s">
        <v>269</v>
      </c>
      <c r="B52" s="149"/>
      <c r="C52" s="150">
        <f ca="1">+'3.1(A)AMD+-'!L14</f>
        <v>236</v>
      </c>
      <c r="D52" s="150">
        <f ca="1">+'3.1(A)AMD+-'!M14</f>
        <v>200</v>
      </c>
      <c r="E52" s="150">
        <f ca="1">+'3.1(A)AMD+-'!O14</f>
        <v>0</v>
      </c>
      <c r="F52" s="150">
        <f ca="1">+'3.1(A)AMD+-'!P14</f>
        <v>18</v>
      </c>
      <c r="G52" s="150">
        <f ca="1">+'3.1(A)AMD+-'!Q14</f>
        <v>18</v>
      </c>
      <c r="H52" s="150">
        <f ca="1">+'3.1(A)AMD+-'!R14</f>
        <v>0</v>
      </c>
    </row>
    <row r="53" spans="1:8" ht="17.25" thickTop="1" thickBot="1" x14ac:dyDescent="0.3">
      <c r="A53" s="358" t="s">
        <v>616</v>
      </c>
      <c r="B53" s="358"/>
      <c r="C53" s="358"/>
      <c r="D53" s="358"/>
      <c r="E53" s="358"/>
      <c r="F53" s="358"/>
      <c r="G53" s="358"/>
      <c r="H53" s="358"/>
    </row>
    <row r="54" spans="1:8" ht="17.25" thickTop="1" thickBot="1" x14ac:dyDescent="0.3">
      <c r="A54" s="349" t="s">
        <v>270</v>
      </c>
      <c r="B54" s="149"/>
      <c r="C54" s="150">
        <f ca="1">+'3.1(A)AMD+-'!L15</f>
        <v>118</v>
      </c>
      <c r="D54" s="150">
        <f ca="1">+'3.1(A)AMD+-'!M15</f>
        <v>100</v>
      </c>
      <c r="E54" s="150">
        <f ca="1">+'3.1(A)AMD+-'!O15</f>
        <v>0</v>
      </c>
      <c r="F54" s="150">
        <f ca="1">+'3.1(A)AMD+-'!P15</f>
        <v>9</v>
      </c>
      <c r="G54" s="150">
        <f ca="1">+'3.1(A)AMD+-'!Q15</f>
        <v>9</v>
      </c>
      <c r="H54" s="150">
        <f ca="1">+'3.1(A)AMD+-'!R15</f>
        <v>0</v>
      </c>
    </row>
    <row r="55" spans="1:8" ht="17.25" thickTop="1" thickBot="1" x14ac:dyDescent="0.3">
      <c r="A55" s="349"/>
      <c r="B55" s="149"/>
      <c r="C55" s="150"/>
      <c r="D55" s="150"/>
      <c r="E55" s="150"/>
      <c r="F55" s="150"/>
      <c r="G55" s="150"/>
      <c r="H55" s="150"/>
    </row>
    <row r="56" spans="1:8" ht="17.25" thickTop="1" thickBot="1" x14ac:dyDescent="0.3">
      <c r="A56" s="376" t="s">
        <v>263</v>
      </c>
      <c r="B56" s="375" t="s">
        <v>203</v>
      </c>
      <c r="C56" s="373" t="s">
        <v>13</v>
      </c>
      <c r="D56" s="373" t="s">
        <v>14</v>
      </c>
      <c r="E56" s="374" t="s">
        <v>16</v>
      </c>
      <c r="F56" s="374"/>
      <c r="G56" s="374"/>
      <c r="H56" s="374"/>
    </row>
    <row r="57" spans="1:8" ht="17.25" thickTop="1" thickBot="1" x14ac:dyDescent="0.3">
      <c r="A57" s="376"/>
      <c r="B57" s="375"/>
      <c r="C57" s="374"/>
      <c r="D57" s="374"/>
      <c r="E57" s="104" t="s">
        <v>17</v>
      </c>
      <c r="F57" s="104" t="s">
        <v>18</v>
      </c>
      <c r="G57" s="104" t="s">
        <v>19</v>
      </c>
      <c r="H57" s="104" t="s">
        <v>20</v>
      </c>
    </row>
    <row r="58" spans="1:8" ht="17.25" thickTop="1" thickBot="1" x14ac:dyDescent="0.3">
      <c r="A58" s="152" t="s">
        <v>618</v>
      </c>
      <c r="B58" s="152"/>
      <c r="C58" s="153">
        <f ca="1">+C8+C10+C12+C14+C16+C18+C20</f>
        <v>1549715.9834000005</v>
      </c>
      <c r="D58" s="153">
        <f t="shared" ref="D58:H58" ca="1" si="1">+D8+D10+D12+D14+D16+D18+D20</f>
        <v>1223631.5299999998</v>
      </c>
      <c r="E58" s="153">
        <f t="shared" ca="1" si="1"/>
        <v>0</v>
      </c>
      <c r="F58" s="153">
        <f t="shared" ca="1" si="1"/>
        <v>162988.18670000005</v>
      </c>
      <c r="G58" s="153">
        <f t="shared" ca="1" si="1"/>
        <v>162988.18670000005</v>
      </c>
      <c r="H58" s="153">
        <f t="shared" ca="1" si="1"/>
        <v>0</v>
      </c>
    </row>
    <row r="59" spans="1:8" ht="16.5" thickTop="1" x14ac:dyDescent="0.25"/>
  </sheetData>
  <mergeCells count="52">
    <mergeCell ref="C2:E2"/>
    <mergeCell ref="C3:E3"/>
    <mergeCell ref="G33:H33"/>
    <mergeCell ref="E33:F33"/>
    <mergeCell ref="C33:D33"/>
    <mergeCell ref="A9:H9"/>
    <mergeCell ref="A13:H13"/>
    <mergeCell ref="A15:H15"/>
    <mergeCell ref="A17:H17"/>
    <mergeCell ref="C34:D34"/>
    <mergeCell ref="C35:D35"/>
    <mergeCell ref="E34:F34"/>
    <mergeCell ref="E35:F35"/>
    <mergeCell ref="G34:H34"/>
    <mergeCell ref="G35:H35"/>
    <mergeCell ref="A56:A57"/>
    <mergeCell ref="B56:B57"/>
    <mergeCell ref="C56:C57"/>
    <mergeCell ref="D56:D57"/>
    <mergeCell ref="E56:H56"/>
    <mergeCell ref="A41:H41"/>
    <mergeCell ref="C5:C6"/>
    <mergeCell ref="D5:D6"/>
    <mergeCell ref="E5:H5"/>
    <mergeCell ref="B5:B6"/>
    <mergeCell ref="A5:A6"/>
    <mergeCell ref="B29:B30"/>
    <mergeCell ref="C29:C30"/>
    <mergeCell ref="D29:D30"/>
    <mergeCell ref="E29:H29"/>
    <mergeCell ref="A29:A30"/>
    <mergeCell ref="A36:A37"/>
    <mergeCell ref="B36:B37"/>
    <mergeCell ref="C36:C37"/>
    <mergeCell ref="D36:D37"/>
    <mergeCell ref="E36:H36"/>
    <mergeCell ref="A1:H1"/>
    <mergeCell ref="A53:H53"/>
    <mergeCell ref="A51:H51"/>
    <mergeCell ref="A49:H49"/>
    <mergeCell ref="A47:H47"/>
    <mergeCell ref="A45:H45"/>
    <mergeCell ref="A43:H43"/>
    <mergeCell ref="A39:H39"/>
    <mergeCell ref="A21:H21"/>
    <mergeCell ref="A24:H24"/>
    <mergeCell ref="A26:H26"/>
    <mergeCell ref="A11:H11"/>
    <mergeCell ref="A28:H28"/>
    <mergeCell ref="A32:H32"/>
    <mergeCell ref="A19:H19"/>
    <mergeCell ref="A7:H7"/>
  </mergeCells>
  <pageMargins left="0.25" right="0.25" top="0.75" bottom="0.75" header="0.3" footer="0.3"/>
  <pageSetup paperSize="9" scale="71" fitToWidth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I13" sqref="I13"/>
    </sheetView>
  </sheetViews>
  <sheetFormatPr defaultRowHeight="15" x14ac:dyDescent="0.25"/>
  <sheetData>
    <row r="1" spans="1:17" ht="26.25" customHeight="1" x14ac:dyDescent="0.25">
      <c r="A1" s="476" t="s">
        <v>52</v>
      </c>
      <c r="B1" s="476"/>
      <c r="C1" s="476"/>
      <c r="D1" s="476"/>
      <c r="E1" s="476"/>
      <c r="F1" s="476"/>
      <c r="G1" s="476"/>
      <c r="H1" s="476"/>
      <c r="I1" s="2"/>
      <c r="J1" s="3">
        <f t="shared" ref="J1:Q1" si="0">+SUM(J12:J5000)</f>
        <v>0</v>
      </c>
      <c r="K1" s="3">
        <f t="shared" si="0"/>
        <v>0</v>
      </c>
      <c r="L1" s="3">
        <f t="shared" si="0"/>
        <v>0</v>
      </c>
      <c r="M1" s="3">
        <f t="shared" si="0"/>
        <v>0</v>
      </c>
      <c r="N1" s="3">
        <f t="shared" si="0"/>
        <v>0</v>
      </c>
      <c r="O1" s="3">
        <f t="shared" si="0"/>
        <v>0</v>
      </c>
      <c r="P1" s="3">
        <f t="shared" si="0"/>
        <v>0</v>
      </c>
      <c r="Q1" s="3">
        <f t="shared" si="0"/>
        <v>0</v>
      </c>
    </row>
    <row r="2" spans="1:17" x14ac:dyDescent="0.25">
      <c r="A2" s="476"/>
      <c r="B2" s="476"/>
      <c r="C2" s="476"/>
      <c r="D2" s="476"/>
      <c r="E2" s="476"/>
      <c r="F2" s="476"/>
      <c r="G2" s="476"/>
      <c r="H2" s="476"/>
      <c r="I2" s="7" t="s">
        <v>70</v>
      </c>
      <c r="K2" s="8">
        <f>+SUMIF($I$12:$I$5000,$I$2,K12:K5000)</f>
        <v>0</v>
      </c>
      <c r="L2" s="8">
        <f>+SUMIF($I$12:$I$5000,$I$2,L12:L5000)</f>
        <v>0</v>
      </c>
      <c r="M2" s="8"/>
      <c r="N2" s="8">
        <f>+SUMIF($I$12:$I$5000,$I$2,N12:N5000)</f>
        <v>0</v>
      </c>
      <c r="O2" s="8">
        <f>+SUMIF($I$12:$I$5000,$I$2,O12:O5000)</f>
        <v>0</v>
      </c>
      <c r="P2" s="8">
        <f>+SUMIF($I$12:$I$5000,$I$2,P12:P5000)</f>
        <v>0</v>
      </c>
      <c r="Q2" s="8">
        <f>+SUMIF($I$12:$I$5000,$I$2,Q12:Q5000)</f>
        <v>0</v>
      </c>
    </row>
    <row r="3" spans="1:17" x14ac:dyDescent="0.25">
      <c r="A3" s="476"/>
      <c r="B3" s="476"/>
      <c r="C3" s="476"/>
      <c r="D3" s="476"/>
      <c r="E3" s="476"/>
      <c r="F3" s="476"/>
      <c r="G3" s="476"/>
      <c r="H3" s="476"/>
      <c r="I3" s="7" t="s">
        <v>71</v>
      </c>
      <c r="K3" s="8">
        <f>+SUMIF($I$12:$I$5000,$I$3,K12:K5000)</f>
        <v>0</v>
      </c>
      <c r="L3" s="8">
        <f>+SUMIF($I$12:$I$5000,$I$3,L12:L5000)</f>
        <v>0</v>
      </c>
      <c r="M3" s="8"/>
      <c r="N3" s="8">
        <f>+SUMIF($I$12:$I$5000,$I$3,N12:N5000)</f>
        <v>0</v>
      </c>
      <c r="O3" s="8">
        <f>+SUMIF($I$12:$I$5000,$I$3,O12:O5000)</f>
        <v>0</v>
      </c>
      <c r="P3" s="8">
        <f>+SUMIF($I$12:$I$5000,$I$3,P12:P5000)</f>
        <v>0</v>
      </c>
      <c r="Q3" s="8">
        <f>+SUMIF($I$12:$I$5000,$I$3,Q12:Q5000)</f>
        <v>0</v>
      </c>
    </row>
    <row r="4" spans="1:17" x14ac:dyDescent="0.25">
      <c r="A4" s="476"/>
      <c r="B4" s="476"/>
      <c r="C4" s="476"/>
      <c r="D4" s="476"/>
      <c r="E4" s="476"/>
      <c r="F4" s="476"/>
      <c r="G4" s="476"/>
      <c r="H4" s="476"/>
      <c r="I4" s="7" t="s">
        <v>72</v>
      </c>
      <c r="K4" s="8">
        <f>+SUMIF($I$12:$I$5000,$I$4,K12:K5000)</f>
        <v>0</v>
      </c>
      <c r="L4" s="8">
        <f>+SUMIF($I$12:$I$5000,$I$4,L12:L5000)</f>
        <v>0</v>
      </c>
      <c r="M4" s="8"/>
      <c r="N4" s="8">
        <f>+SUMIF($I$12:$I$5000,$I$4,N12:N5000)</f>
        <v>0</v>
      </c>
      <c r="O4" s="8">
        <f>+SUMIF($I$12:$I$5000,$I$4,O12:O5000)</f>
        <v>0</v>
      </c>
      <c r="P4" s="8">
        <f>+SUMIF($I$12:$I$5000,$I$4,P12:P5000)</f>
        <v>0</v>
      </c>
      <c r="Q4" s="8">
        <f>+SUMIF($I$12:$I$5000,$I$4,Q12:Q5000)</f>
        <v>0</v>
      </c>
    </row>
    <row r="5" spans="1:17" x14ac:dyDescent="0.25">
      <c r="A5" s="476"/>
      <c r="B5" s="476"/>
      <c r="C5" s="476"/>
      <c r="D5" s="476"/>
      <c r="E5" s="476"/>
      <c r="F5" s="476"/>
      <c r="G5" s="476"/>
      <c r="H5" s="476"/>
      <c r="I5" s="7"/>
      <c r="K5" s="8">
        <f>+SUMIF($I$12:$I$5000,$I$5,K12:K5000)</f>
        <v>0</v>
      </c>
      <c r="L5" s="8">
        <f>+SUMIF($I$12:$I$5000,$I$5,L12:L5000)</f>
        <v>0</v>
      </c>
      <c r="M5" s="8"/>
      <c r="N5" s="8">
        <f>+SUMIF($I$12:$I$5000,$I$5,N12:N5000)</f>
        <v>0</v>
      </c>
      <c r="O5" s="8">
        <f>+SUMIF($I$12:$I$5000,$I$5,O12:O5000)</f>
        <v>0</v>
      </c>
      <c r="P5" s="8">
        <f>+SUMIF($I$12:$I$5000,$I$5,P12:P5000)</f>
        <v>0</v>
      </c>
      <c r="Q5" s="8">
        <f>+SUMIF($I$12:$I$5000,$I$5,Q12:Q5000)</f>
        <v>0</v>
      </c>
    </row>
    <row r="6" spans="1:17" x14ac:dyDescent="0.25">
      <c r="A6" s="476"/>
      <c r="B6" s="476"/>
      <c r="C6" s="476"/>
      <c r="D6" s="476"/>
      <c r="E6" s="476"/>
      <c r="F6" s="476"/>
      <c r="G6" s="476"/>
      <c r="H6" s="476"/>
      <c r="I6" s="7"/>
      <c r="K6" s="8">
        <f>+SUMIF($I$12:$I$5000,$I$6,K12:K5000)</f>
        <v>0</v>
      </c>
      <c r="L6" s="8">
        <f>+SUMIF($I$12:$I$5000,$I$6,L12:L5000)</f>
        <v>0</v>
      </c>
      <c r="M6" s="8"/>
      <c r="N6" s="8">
        <f>+SUMIF($I$12:$I$5000,$I$6,N12:N5000)</f>
        <v>0</v>
      </c>
      <c r="O6" s="8">
        <f>+SUMIF($I$12:$I$5000,$I$6,O12:O5000)</f>
        <v>0</v>
      </c>
      <c r="P6" s="8">
        <f>+SUMIF($I$12:$I$5000,$I$6,P12:P5000)</f>
        <v>0</v>
      </c>
      <c r="Q6" s="8">
        <f>+SUMIF($I$12:$I$5000,$I$6,Q12:Q5000)</f>
        <v>0</v>
      </c>
    </row>
    <row r="7" spans="1:17" ht="30" customHeight="1" x14ac:dyDescent="0.25">
      <c r="A7" s="477" t="s">
        <v>0</v>
      </c>
      <c r="B7" s="477"/>
      <c r="C7" s="477"/>
      <c r="D7" s="477"/>
      <c r="E7" s="477"/>
      <c r="F7" s="477"/>
      <c r="G7" s="477"/>
      <c r="H7" s="477"/>
      <c r="I7" s="19"/>
      <c r="J7" s="9">
        <f>+J1</f>
        <v>0</v>
      </c>
      <c r="K7" s="10">
        <f>+K2+K3+K4+K5+K6</f>
        <v>0</v>
      </c>
      <c r="L7" s="10">
        <f t="shared" ref="L7:Q7" si="1">+L2+L3+L4+L5+L6</f>
        <v>0</v>
      </c>
      <c r="M7" s="10"/>
      <c r="N7" s="10">
        <f t="shared" si="1"/>
        <v>0</v>
      </c>
      <c r="O7" s="10">
        <f t="shared" si="1"/>
        <v>0</v>
      </c>
      <c r="P7" s="10">
        <f t="shared" si="1"/>
        <v>0</v>
      </c>
      <c r="Q7" s="10">
        <f t="shared" si="1"/>
        <v>0</v>
      </c>
    </row>
    <row r="8" spans="1:17" ht="23.25" x14ac:dyDescent="0.35">
      <c r="A8" s="471" t="s">
        <v>68</v>
      </c>
      <c r="B8" s="472"/>
      <c r="C8" s="472"/>
      <c r="D8" s="472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</row>
    <row r="9" spans="1:17" ht="18.75" x14ac:dyDescent="0.3">
      <c r="A9" s="469" t="s">
        <v>69</v>
      </c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450"/>
      <c r="N9" s="450"/>
      <c r="O9" s="450"/>
      <c r="P9" s="450"/>
      <c r="Q9" s="470"/>
    </row>
    <row r="10" spans="1:17" ht="15.75" x14ac:dyDescent="0.25">
      <c r="A10" s="430" t="s">
        <v>3</v>
      </c>
      <c r="B10" s="452" t="s">
        <v>54</v>
      </c>
      <c r="C10" s="452" t="s">
        <v>55</v>
      </c>
      <c r="D10" s="430" t="s">
        <v>6</v>
      </c>
      <c r="E10" s="431" t="s">
        <v>7</v>
      </c>
      <c r="F10" s="431" t="s">
        <v>8</v>
      </c>
      <c r="G10" s="431" t="s">
        <v>9</v>
      </c>
      <c r="H10" s="431" t="s">
        <v>10</v>
      </c>
      <c r="I10" s="431" t="s">
        <v>11</v>
      </c>
      <c r="J10" s="430" t="s">
        <v>12</v>
      </c>
      <c r="K10" s="431" t="s">
        <v>13</v>
      </c>
      <c r="L10" s="431" t="s">
        <v>14</v>
      </c>
      <c r="M10" s="430" t="s">
        <v>15</v>
      </c>
      <c r="N10" s="430" t="s">
        <v>16</v>
      </c>
      <c r="O10" s="430"/>
      <c r="P10" s="430"/>
      <c r="Q10" s="430"/>
    </row>
    <row r="11" spans="1:17" ht="15.75" x14ac:dyDescent="0.25">
      <c r="A11" s="430"/>
      <c r="B11" s="453"/>
      <c r="C11" s="453"/>
      <c r="D11" s="430"/>
      <c r="E11" s="430"/>
      <c r="F11" s="430"/>
      <c r="G11" s="430"/>
      <c r="H11" s="430"/>
      <c r="I11" s="430"/>
      <c r="J11" s="430"/>
      <c r="K11" s="430"/>
      <c r="L11" s="430"/>
      <c r="M11" s="430"/>
      <c r="N11" s="1" t="s">
        <v>17</v>
      </c>
      <c r="O11" s="1" t="s">
        <v>18</v>
      </c>
      <c r="P11" s="1" t="s">
        <v>19</v>
      </c>
      <c r="Q11" s="1" t="s">
        <v>20</v>
      </c>
    </row>
    <row r="12" spans="1:17" x14ac:dyDescent="0.25">
      <c r="I12" t="s">
        <v>70</v>
      </c>
    </row>
  </sheetData>
  <mergeCells count="18">
    <mergeCell ref="A1:H6"/>
    <mergeCell ref="H10:H11"/>
    <mergeCell ref="I10:I11"/>
    <mergeCell ref="J10:J11"/>
    <mergeCell ref="K10:K11"/>
    <mergeCell ref="A7:H7"/>
    <mergeCell ref="A8:Q8"/>
    <mergeCell ref="A9:Q9"/>
    <mergeCell ref="A10:A11"/>
    <mergeCell ref="B10:B11"/>
    <mergeCell ref="C10:C11"/>
    <mergeCell ref="D10:D11"/>
    <mergeCell ref="E10:E11"/>
    <mergeCell ref="F10:F11"/>
    <mergeCell ref="G10:G11"/>
    <mergeCell ref="N10:Q10"/>
    <mergeCell ref="L10:L11"/>
    <mergeCell ref="M10:M11"/>
  </mergeCells>
  <dataValidations count="1">
    <dataValidation type="list" allowBlank="1" showInputMessage="1" showErrorMessage="1" sqref="I12">
      <formula1>"As per rules 42,As per rules 43,Others"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D10" sqref="D10:D11"/>
    </sheetView>
  </sheetViews>
  <sheetFormatPr defaultRowHeight="15" x14ac:dyDescent="0.25"/>
  <sheetData>
    <row r="1" spans="1:17" ht="36.75" customHeight="1" x14ac:dyDescent="0.25">
      <c r="A1" s="476" t="s">
        <v>52</v>
      </c>
      <c r="B1" s="476"/>
      <c r="C1" s="476"/>
      <c r="D1" s="476"/>
      <c r="E1" s="476"/>
      <c r="F1" s="476"/>
      <c r="G1" s="476"/>
      <c r="H1" s="476"/>
      <c r="I1" s="2"/>
      <c r="J1" s="3">
        <f t="shared" ref="J1:Q1" si="0">+SUM(J12:J5000)</f>
        <v>0</v>
      </c>
      <c r="K1" s="3">
        <f t="shared" si="0"/>
        <v>0</v>
      </c>
      <c r="L1" s="3">
        <f t="shared" si="0"/>
        <v>0</v>
      </c>
      <c r="M1" s="3">
        <f t="shared" si="0"/>
        <v>0</v>
      </c>
      <c r="N1" s="3">
        <f t="shared" si="0"/>
        <v>0</v>
      </c>
      <c r="O1" s="3">
        <f t="shared" si="0"/>
        <v>0</v>
      </c>
      <c r="P1" s="3">
        <f t="shared" si="0"/>
        <v>0</v>
      </c>
      <c r="Q1" s="3">
        <f t="shared" si="0"/>
        <v>0</v>
      </c>
    </row>
    <row r="2" spans="1:17" x14ac:dyDescent="0.25">
      <c r="A2" s="476"/>
      <c r="B2" s="476"/>
      <c r="C2" s="476"/>
      <c r="D2" s="476"/>
      <c r="E2" s="476"/>
      <c r="F2" s="476"/>
      <c r="G2" s="476"/>
      <c r="H2" s="476"/>
      <c r="I2" s="7" t="s">
        <v>75</v>
      </c>
      <c r="K2" s="8">
        <f>+SUMIF($I$12:$I$5000,$I$2,K12:K5000)</f>
        <v>0</v>
      </c>
      <c r="L2" s="8">
        <f>+SUMIF($I$12:$I$5000,$I$2,L12:L5000)</f>
        <v>0</v>
      </c>
      <c r="M2" s="8"/>
      <c r="N2" s="8">
        <f>+SUMIF($I$12:$I$5000,$I$2,N12:N5000)</f>
        <v>0</v>
      </c>
      <c r="O2" s="8">
        <f>+SUMIF($I$12:$I$5000,$I$2,O12:O5000)</f>
        <v>0</v>
      </c>
      <c r="P2" s="8">
        <f>+SUMIF($I$12:$I$5000,$I$2,P12:P5000)</f>
        <v>0</v>
      </c>
      <c r="Q2" s="8">
        <f>+SUMIF($I$12:$I$5000,$I$2,Q12:Q5000)</f>
        <v>0</v>
      </c>
    </row>
    <row r="3" spans="1:17" x14ac:dyDescent="0.25">
      <c r="A3" s="476"/>
      <c r="B3" s="476"/>
      <c r="C3" s="476"/>
      <c r="D3" s="476"/>
      <c r="E3" s="476"/>
      <c r="F3" s="476"/>
      <c r="G3" s="476"/>
      <c r="H3" s="476"/>
      <c r="I3" s="7" t="s">
        <v>72</v>
      </c>
      <c r="K3" s="8">
        <f>+SUMIF($I$12:$I$5000,$I$3,K12:K5000)</f>
        <v>0</v>
      </c>
      <c r="L3" s="8">
        <f>+SUMIF($I$12:$I$5000,$I$3,L12:L5000)</f>
        <v>0</v>
      </c>
      <c r="M3" s="8"/>
      <c r="N3" s="8">
        <f>+SUMIF($I$12:$I$5000,$I$3,N12:N5000)</f>
        <v>0</v>
      </c>
      <c r="O3" s="8">
        <f>+SUMIF($I$12:$I$5000,$I$3,O12:O5000)</f>
        <v>0</v>
      </c>
      <c r="P3" s="8">
        <f>+SUMIF($I$12:$I$5000,$I$3,P12:P5000)</f>
        <v>0</v>
      </c>
      <c r="Q3" s="8">
        <f>+SUMIF($I$12:$I$5000,$I$3,Q12:Q5000)</f>
        <v>0</v>
      </c>
    </row>
    <row r="4" spans="1:17" x14ac:dyDescent="0.25">
      <c r="A4" s="476"/>
      <c r="B4" s="476"/>
      <c r="C4" s="476"/>
      <c r="D4" s="476"/>
      <c r="E4" s="476"/>
      <c r="F4" s="476"/>
      <c r="G4" s="476"/>
      <c r="H4" s="476"/>
      <c r="I4" s="7"/>
      <c r="K4" s="8">
        <f>+SUMIF($I$12:$I$5000,$I$4,K12:K5000)</f>
        <v>0</v>
      </c>
      <c r="L4" s="8">
        <f>+SUMIF($I$12:$I$5000,$I$4,L12:L5000)</f>
        <v>0</v>
      </c>
      <c r="M4" s="8"/>
      <c r="N4" s="8">
        <f>+SUMIF($I$12:$I$5000,$I$4,N12:N5000)</f>
        <v>0</v>
      </c>
      <c r="O4" s="8">
        <f>+SUMIF($I$12:$I$5000,$I$4,O12:O5000)</f>
        <v>0</v>
      </c>
      <c r="P4" s="8">
        <f>+SUMIF($I$12:$I$5000,$I$4,P12:P5000)</f>
        <v>0</v>
      </c>
      <c r="Q4" s="8">
        <f>+SUMIF($I$12:$I$5000,$I$4,Q12:Q5000)</f>
        <v>0</v>
      </c>
    </row>
    <row r="5" spans="1:17" x14ac:dyDescent="0.25">
      <c r="A5" s="476"/>
      <c r="B5" s="476"/>
      <c r="C5" s="476"/>
      <c r="D5" s="476"/>
      <c r="E5" s="476"/>
      <c r="F5" s="476"/>
      <c r="G5" s="476"/>
      <c r="H5" s="476"/>
      <c r="I5" s="7"/>
      <c r="K5" s="8">
        <f>+SUMIF($I$12:$I$5000,$I$5,K12:K5000)</f>
        <v>0</v>
      </c>
      <c r="L5" s="8">
        <f>+SUMIF($I$12:$I$5000,$I$5,L12:L5000)</f>
        <v>0</v>
      </c>
      <c r="M5" s="8"/>
      <c r="N5" s="8">
        <f>+SUMIF($I$12:$I$5000,$I$5,N12:N5000)</f>
        <v>0</v>
      </c>
      <c r="O5" s="8">
        <f>+SUMIF($I$12:$I$5000,$I$5,O12:O5000)</f>
        <v>0</v>
      </c>
      <c r="P5" s="8">
        <f>+SUMIF($I$12:$I$5000,$I$5,P12:P5000)</f>
        <v>0</v>
      </c>
      <c r="Q5" s="8">
        <f>+SUMIF($I$12:$I$5000,$I$5,Q12:Q5000)</f>
        <v>0</v>
      </c>
    </row>
    <row r="6" spans="1:17" x14ac:dyDescent="0.25">
      <c r="A6" s="476"/>
      <c r="B6" s="476"/>
      <c r="C6" s="476"/>
      <c r="D6" s="476"/>
      <c r="E6" s="476"/>
      <c r="F6" s="476"/>
      <c r="G6" s="476"/>
      <c r="H6" s="476"/>
      <c r="I6" s="7"/>
      <c r="K6" s="8">
        <f>+SUMIF($I$12:$I$5000,$I$6,K12:K5000)</f>
        <v>0</v>
      </c>
      <c r="L6" s="8">
        <f>+SUMIF($I$12:$I$5000,$I$6,L12:L5000)</f>
        <v>0</v>
      </c>
      <c r="M6" s="8"/>
      <c r="N6" s="8">
        <f>+SUMIF($I$12:$I$5000,$I$6,N12:N5000)</f>
        <v>0</v>
      </c>
      <c r="O6" s="8">
        <f>+SUMIF($I$12:$I$5000,$I$6,O12:O5000)</f>
        <v>0</v>
      </c>
      <c r="P6" s="8">
        <f>+SUMIF($I$12:$I$5000,$I$6,P12:P5000)</f>
        <v>0</v>
      </c>
      <c r="Q6" s="8">
        <f>+SUMIF($I$12:$I$5000,$I$6,Q12:Q5000)</f>
        <v>0</v>
      </c>
    </row>
    <row r="7" spans="1:17" ht="27.75" customHeight="1" x14ac:dyDescent="0.25">
      <c r="A7" s="477" t="s">
        <v>0</v>
      </c>
      <c r="B7" s="477"/>
      <c r="C7" s="477"/>
      <c r="D7" s="477"/>
      <c r="E7" s="477"/>
      <c r="F7" s="477"/>
      <c r="G7" s="477"/>
      <c r="H7" s="477"/>
      <c r="I7" s="19"/>
      <c r="J7" s="9">
        <f>+J1</f>
        <v>0</v>
      </c>
      <c r="K7" s="10">
        <f>+SUM(K2:K6)</f>
        <v>0</v>
      </c>
      <c r="L7" s="10">
        <f>+SUM(L2:L6)</f>
        <v>0</v>
      </c>
      <c r="M7" s="10"/>
      <c r="N7" s="10">
        <f t="shared" ref="N7:Q7" si="1">+SUM(N2:N6)</f>
        <v>0</v>
      </c>
      <c r="O7" s="10">
        <f t="shared" si="1"/>
        <v>0</v>
      </c>
      <c r="P7" s="10">
        <f t="shared" si="1"/>
        <v>0</v>
      </c>
      <c r="Q7" s="10">
        <f t="shared" si="1"/>
        <v>0</v>
      </c>
    </row>
    <row r="8" spans="1:17" ht="23.25" x14ac:dyDescent="0.35">
      <c r="A8" s="471" t="s">
        <v>73</v>
      </c>
      <c r="B8" s="472"/>
      <c r="C8" s="472"/>
      <c r="D8" s="472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</row>
    <row r="9" spans="1:17" ht="18.75" x14ac:dyDescent="0.3">
      <c r="A9" s="469" t="s">
        <v>74</v>
      </c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450"/>
      <c r="N9" s="450"/>
      <c r="O9" s="450"/>
      <c r="P9" s="450"/>
      <c r="Q9" s="470"/>
    </row>
    <row r="10" spans="1:17" ht="15.75" x14ac:dyDescent="0.25">
      <c r="A10" s="430" t="s">
        <v>3</v>
      </c>
      <c r="B10" s="452" t="s">
        <v>54</v>
      </c>
      <c r="C10" s="452" t="s">
        <v>55</v>
      </c>
      <c r="D10" s="431" t="s">
        <v>43</v>
      </c>
      <c r="E10" s="431" t="s">
        <v>7</v>
      </c>
      <c r="F10" s="431" t="s">
        <v>8</v>
      </c>
      <c r="G10" s="431" t="s">
        <v>9</v>
      </c>
      <c r="H10" s="431" t="s">
        <v>10</v>
      </c>
      <c r="I10" s="431" t="s">
        <v>11</v>
      </c>
      <c r="J10" s="430" t="s">
        <v>12</v>
      </c>
      <c r="K10" s="431" t="s">
        <v>13</v>
      </c>
      <c r="L10" s="431" t="s">
        <v>14</v>
      </c>
      <c r="M10" s="430" t="s">
        <v>15</v>
      </c>
      <c r="N10" s="430" t="s">
        <v>16</v>
      </c>
      <c r="O10" s="430"/>
      <c r="P10" s="430"/>
      <c r="Q10" s="430"/>
    </row>
    <row r="11" spans="1:17" ht="15.75" x14ac:dyDescent="0.25">
      <c r="A11" s="430"/>
      <c r="B11" s="453"/>
      <c r="C11" s="453"/>
      <c r="D11" s="430"/>
      <c r="E11" s="430"/>
      <c r="F11" s="430"/>
      <c r="G11" s="430"/>
      <c r="H11" s="430"/>
      <c r="I11" s="430"/>
      <c r="J11" s="430"/>
      <c r="K11" s="430"/>
      <c r="L11" s="430"/>
      <c r="M11" s="430"/>
      <c r="N11" s="1" t="s">
        <v>17</v>
      </c>
      <c r="O11" s="1" t="s">
        <v>18</v>
      </c>
      <c r="P11" s="1" t="s">
        <v>19</v>
      </c>
      <c r="Q11" s="1" t="s">
        <v>20</v>
      </c>
    </row>
    <row r="12" spans="1:17" x14ac:dyDescent="0.25">
      <c r="I12" t="s">
        <v>75</v>
      </c>
    </row>
  </sheetData>
  <mergeCells count="18">
    <mergeCell ref="A1:H6"/>
    <mergeCell ref="H10:H11"/>
    <mergeCell ref="I10:I11"/>
    <mergeCell ref="J10:J11"/>
    <mergeCell ref="K10:K11"/>
    <mergeCell ref="A7:H7"/>
    <mergeCell ref="A8:Q8"/>
    <mergeCell ref="A9:Q9"/>
    <mergeCell ref="A10:A11"/>
    <mergeCell ref="B10:B11"/>
    <mergeCell ref="C10:C11"/>
    <mergeCell ref="D10:D11"/>
    <mergeCell ref="E10:E11"/>
    <mergeCell ref="F10:F11"/>
    <mergeCell ref="G10:G11"/>
    <mergeCell ref="N10:Q10"/>
    <mergeCell ref="L10:L11"/>
    <mergeCell ref="M10:M11"/>
  </mergeCells>
  <dataValidations count="1">
    <dataValidation type="list" allowBlank="1" showInputMessage="1" showErrorMessage="1" sqref="I12">
      <formula1>"As per Sec. 17(5),Others"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J10" sqref="J10:J12"/>
    </sheetView>
  </sheetViews>
  <sheetFormatPr defaultRowHeight="15" x14ac:dyDescent="0.25"/>
  <cols>
    <col min="1" max="1" width="5.140625" customWidth="1"/>
    <col min="2" max="2" width="22.42578125" bestFit="1" customWidth="1"/>
    <col min="3" max="3" width="17.85546875" bestFit="1" customWidth="1"/>
    <col min="4" max="4" width="9" bestFit="1" customWidth="1"/>
    <col min="7" max="7" width="7.5703125" bestFit="1" customWidth="1"/>
    <col min="8" max="8" width="4.85546875" bestFit="1" customWidth="1"/>
    <col min="9" max="9" width="13.5703125" customWidth="1"/>
  </cols>
  <sheetData>
    <row r="1" spans="1:11" x14ac:dyDescent="0.25">
      <c r="A1" s="478" t="s">
        <v>52</v>
      </c>
      <c r="B1" s="478"/>
      <c r="C1" s="478"/>
      <c r="D1" s="478"/>
      <c r="E1" s="478"/>
      <c r="F1" s="478"/>
      <c r="G1" s="478"/>
      <c r="H1" s="20">
        <f>+SUM(H10:H5000)</f>
        <v>0</v>
      </c>
      <c r="I1" s="20"/>
      <c r="J1" s="20">
        <f>+SUM(J10:J5000)</f>
        <v>0</v>
      </c>
      <c r="K1" s="20">
        <f>+SUM(K10:K5000)</f>
        <v>0</v>
      </c>
    </row>
    <row r="2" spans="1:11" x14ac:dyDescent="0.25">
      <c r="A2" s="242"/>
      <c r="B2" s="243"/>
      <c r="C2" s="243"/>
      <c r="D2" s="243"/>
      <c r="E2" s="243"/>
      <c r="F2" s="243"/>
      <c r="G2" s="244"/>
      <c r="H2" s="240"/>
      <c r="I2" s="240" t="s">
        <v>80</v>
      </c>
      <c r="J2" s="240">
        <f>+SUMIF($I$10:$I$5000,$I$2,J10:J5000)</f>
        <v>0</v>
      </c>
      <c r="K2" s="240">
        <f>+SUMIF($I$10:$I$5000,$I$2,K10:K5000)</f>
        <v>0</v>
      </c>
    </row>
    <row r="3" spans="1:11" x14ac:dyDescent="0.25">
      <c r="A3" s="245"/>
      <c r="B3" s="21"/>
      <c r="C3" s="21"/>
      <c r="D3" s="21"/>
      <c r="E3" s="21"/>
      <c r="F3" s="21"/>
      <c r="G3" s="246"/>
      <c r="H3" s="241"/>
      <c r="I3" s="241" t="s">
        <v>81</v>
      </c>
      <c r="J3" s="241">
        <f>+SUMIF($I$10:$I$5000,$I$3,J10:J5000)</f>
        <v>0</v>
      </c>
      <c r="K3" s="241">
        <f>+SUMIF($I$10:$I$5000,$I$3,K10:K5000)</f>
        <v>0</v>
      </c>
    </row>
    <row r="4" spans="1:11" x14ac:dyDescent="0.25">
      <c r="A4" s="247"/>
      <c r="B4" s="75"/>
      <c r="C4" s="75"/>
      <c r="D4" s="75"/>
      <c r="E4" s="75"/>
      <c r="F4" s="75"/>
      <c r="G4" s="248"/>
      <c r="H4" s="83"/>
      <c r="I4" s="83"/>
      <c r="J4" s="83"/>
      <c r="K4" s="83"/>
    </row>
    <row r="5" spans="1:11" x14ac:dyDescent="0.25">
      <c r="A5" s="249"/>
      <c r="B5" s="250"/>
      <c r="C5" s="250"/>
      <c r="D5" s="250"/>
      <c r="E5" s="250"/>
      <c r="F5" s="250"/>
      <c r="G5" s="251"/>
      <c r="H5" s="223"/>
      <c r="I5" s="223"/>
      <c r="J5" s="223"/>
      <c r="K5" s="223"/>
    </row>
    <row r="6" spans="1:11" ht="18.75" x14ac:dyDescent="0.25">
      <c r="A6" s="479" t="s">
        <v>0</v>
      </c>
      <c r="B6" s="480"/>
      <c r="C6" s="480"/>
      <c r="D6" s="480"/>
      <c r="E6" s="480"/>
      <c r="F6" s="480"/>
      <c r="G6" s="480"/>
      <c r="H6" s="480"/>
      <c r="I6" s="480"/>
      <c r="J6" s="480"/>
      <c r="K6" s="481"/>
    </row>
    <row r="7" spans="1:11" ht="18.75" x14ac:dyDescent="0.3">
      <c r="A7" s="482" t="s">
        <v>76</v>
      </c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1" x14ac:dyDescent="0.25">
      <c r="A8" s="430" t="s">
        <v>3</v>
      </c>
      <c r="B8" s="452" t="s">
        <v>54</v>
      </c>
      <c r="C8" s="452" t="s">
        <v>55</v>
      </c>
      <c r="D8" s="431" t="s">
        <v>43</v>
      </c>
      <c r="E8" s="431" t="s">
        <v>7</v>
      </c>
      <c r="F8" s="431" t="s">
        <v>621</v>
      </c>
      <c r="G8" s="431" t="s">
        <v>10</v>
      </c>
      <c r="H8" s="431" t="s">
        <v>77</v>
      </c>
      <c r="I8" s="431" t="s">
        <v>57</v>
      </c>
      <c r="J8" s="431" t="s">
        <v>78</v>
      </c>
      <c r="K8" s="431" t="s">
        <v>79</v>
      </c>
    </row>
    <row r="9" spans="1:11" x14ac:dyDescent="0.25">
      <c r="A9" s="430"/>
      <c r="B9" s="453"/>
      <c r="C9" s="453"/>
      <c r="D9" s="430"/>
      <c r="E9" s="430"/>
      <c r="F9" s="430"/>
      <c r="G9" s="430"/>
      <c r="H9" s="430"/>
      <c r="I9" s="430"/>
      <c r="J9" s="430"/>
      <c r="K9" s="430"/>
    </row>
    <row r="10" spans="1:11" x14ac:dyDescent="0.25">
      <c r="A10" s="82">
        <v>1</v>
      </c>
      <c r="B10" s="206" t="s">
        <v>154</v>
      </c>
      <c r="C10" s="82" t="str">
        <f>VLOOKUP(B10,'PURCHSE PARTY &amp; HSN MASTER'!$B$9:$E$5001,2,FALSE)</f>
        <v>27AAHFP1154B1ZN</v>
      </c>
      <c r="D10" s="82" t="str">
        <f>VLOOKUP(B10,'PURCHSE PARTY &amp; HSN MASTER'!$B$9:$E$5001,4,FALSE)</f>
        <v>Local</v>
      </c>
      <c r="E10" s="82"/>
      <c r="F10" s="82"/>
      <c r="G10" s="82"/>
      <c r="H10" s="82"/>
      <c r="I10" s="82" t="s">
        <v>80</v>
      </c>
      <c r="J10" s="82"/>
      <c r="K10" s="82"/>
    </row>
    <row r="11" spans="1:11" x14ac:dyDescent="0.25">
      <c r="A11" s="83">
        <v>2</v>
      </c>
      <c r="B11" s="83" t="s">
        <v>131</v>
      </c>
      <c r="C11" s="83" t="str">
        <f>VLOOKUP(B11,'PURCHSE PARTY &amp; HSN MASTER'!$B$9:$E$5001,2,FALSE)</f>
        <v>27AASFA7303G1ZE</v>
      </c>
      <c r="D11" s="83" t="str">
        <f>VLOOKUP(B11,'PURCHSE PARTY &amp; HSN MASTER'!$B$9:$E$5001,4,FALSE)</f>
        <v>Local</v>
      </c>
      <c r="E11" s="83"/>
      <c r="F11" s="83"/>
      <c r="G11" s="83"/>
      <c r="H11" s="83"/>
      <c r="I11" s="83" t="s">
        <v>80</v>
      </c>
      <c r="J11" s="83"/>
      <c r="K11" s="83"/>
    </row>
    <row r="12" spans="1:11" x14ac:dyDescent="0.25">
      <c r="A12" s="223">
        <v>3</v>
      </c>
      <c r="B12" s="236" t="s">
        <v>154</v>
      </c>
      <c r="C12" s="223" t="str">
        <f>VLOOKUP(B12,'PURCHSE PARTY &amp; HSN MASTER'!$B$9:$E$5001,2,FALSE)</f>
        <v>27AAHFP1154B1ZN</v>
      </c>
      <c r="D12" s="223" t="str">
        <f>VLOOKUP(B12,'PURCHSE PARTY &amp; HSN MASTER'!$B$9:$E$5001,4,FALSE)</f>
        <v>Local</v>
      </c>
      <c r="E12" s="223"/>
      <c r="F12" s="223"/>
      <c r="G12" s="223"/>
      <c r="H12" s="223"/>
      <c r="I12" s="223" t="s">
        <v>80</v>
      </c>
      <c r="J12" s="223"/>
      <c r="K12" s="223"/>
    </row>
  </sheetData>
  <mergeCells count="14">
    <mergeCell ref="I8:I9"/>
    <mergeCell ref="J8:J9"/>
    <mergeCell ref="K8:K9"/>
    <mergeCell ref="A1:G1"/>
    <mergeCell ref="A6:K6"/>
    <mergeCell ref="A7:K7"/>
    <mergeCell ref="A8:A9"/>
    <mergeCell ref="B8:B9"/>
    <mergeCell ref="C8:C9"/>
    <mergeCell ref="D8:D9"/>
    <mergeCell ref="E8:E9"/>
    <mergeCell ref="F8:F9"/>
    <mergeCell ref="G8:G9"/>
    <mergeCell ref="H8:H9"/>
  </mergeCells>
  <conditionalFormatting sqref="B11">
    <cfRule type="duplicateValues" dxfId="39" priority="1"/>
  </conditionalFormatting>
  <dataValidations count="1">
    <dataValidation type="list" allowBlank="1" showInputMessage="1" showErrorMessage="1" sqref="I10:I12">
      <formula1>"Exempt/Nill Rate,Non GST Supply"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E16" sqref="E16"/>
    </sheetView>
  </sheetViews>
  <sheetFormatPr defaultRowHeight="15" x14ac:dyDescent="0.25"/>
  <cols>
    <col min="1" max="1" width="29.85546875" customWidth="1"/>
    <col min="2" max="2" width="14.85546875" customWidth="1"/>
    <col min="3" max="3" width="12.140625" customWidth="1"/>
    <col min="4" max="4" width="12.5703125" bestFit="1" customWidth="1"/>
    <col min="5" max="6" width="13.140625" bestFit="1" customWidth="1"/>
    <col min="7" max="7" width="12.42578125" customWidth="1"/>
    <col min="8" max="8" width="10.85546875" customWidth="1"/>
    <col min="9" max="9" width="13.85546875" customWidth="1"/>
    <col min="10" max="12" width="14.28515625" bestFit="1" customWidth="1"/>
    <col min="14" max="14" width="10.7109375" bestFit="1" customWidth="1"/>
  </cols>
  <sheetData>
    <row r="1" spans="1:14" ht="20.25" customHeight="1" thickTop="1" thickBot="1" x14ac:dyDescent="0.3">
      <c r="A1" s="483" t="s">
        <v>623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5"/>
    </row>
    <row r="2" spans="1:14" s="76" customFormat="1" ht="16.5" thickTop="1" thickBot="1" x14ac:dyDescent="0.3">
      <c r="A2" s="255" t="s">
        <v>624</v>
      </c>
      <c r="B2" s="486" t="s">
        <v>625</v>
      </c>
      <c r="C2" s="487"/>
      <c r="D2" s="487"/>
      <c r="E2" s="488"/>
      <c r="F2" s="124"/>
      <c r="G2" s="256" t="s">
        <v>92</v>
      </c>
      <c r="H2" s="489" t="s">
        <v>626</v>
      </c>
      <c r="I2" s="490"/>
      <c r="J2" s="257" t="s">
        <v>89</v>
      </c>
      <c r="K2" s="489">
        <v>2019</v>
      </c>
      <c r="L2" s="490"/>
    </row>
    <row r="3" spans="1:14" ht="15.75" customHeight="1" thickTop="1" thickBot="1" x14ac:dyDescent="0.3">
      <c r="A3" s="263" t="s">
        <v>627</v>
      </c>
      <c r="B3" s="262" t="s">
        <v>628</v>
      </c>
      <c r="C3" s="264" t="s">
        <v>17</v>
      </c>
      <c r="D3" s="264" t="s">
        <v>18</v>
      </c>
      <c r="E3" s="264" t="s">
        <v>19</v>
      </c>
      <c r="F3" s="265" t="s">
        <v>52</v>
      </c>
      <c r="G3" s="266"/>
      <c r="H3" s="491" t="s">
        <v>629</v>
      </c>
      <c r="I3" s="491"/>
      <c r="J3" s="491"/>
      <c r="K3" s="491"/>
      <c r="L3" s="491"/>
    </row>
    <row r="4" spans="1:14" ht="16.5" thickTop="1" thickBot="1" x14ac:dyDescent="0.3">
      <c r="A4" s="263" t="s">
        <v>627</v>
      </c>
      <c r="B4" s="267" t="s">
        <v>622</v>
      </c>
      <c r="C4" s="267">
        <v>0</v>
      </c>
      <c r="D4" s="267">
        <v>1780633</v>
      </c>
      <c r="E4" s="267">
        <v>1863147</v>
      </c>
      <c r="F4" s="267">
        <f>SUM(C4:E4)</f>
        <v>3643780</v>
      </c>
      <c r="G4" s="268"/>
      <c r="H4" s="269" t="s">
        <v>628</v>
      </c>
      <c r="I4" s="264" t="s">
        <v>17</v>
      </c>
      <c r="J4" s="264" t="s">
        <v>18</v>
      </c>
      <c r="K4" s="264" t="s">
        <v>19</v>
      </c>
      <c r="L4" s="265" t="s">
        <v>52</v>
      </c>
      <c r="M4" s="492"/>
      <c r="N4" s="492"/>
    </row>
    <row r="5" spans="1:14" ht="16.5" thickTop="1" thickBot="1" x14ac:dyDescent="0.3">
      <c r="A5" s="270"/>
      <c r="B5" s="271" t="s">
        <v>630</v>
      </c>
      <c r="C5" s="271">
        <f>+'GSTR-3B'!C30</f>
        <v>0</v>
      </c>
      <c r="D5" s="271">
        <f>+'GSTR-3B'!D30</f>
        <v>216026.85699999996</v>
      </c>
      <c r="E5" s="271">
        <f>+'GSTR-3B'!E30</f>
        <v>216026.85699999996</v>
      </c>
      <c r="F5" s="267">
        <f>SUM(C5:E5)</f>
        <v>432053.71399999992</v>
      </c>
      <c r="G5" s="272"/>
      <c r="H5" s="273" t="s">
        <v>631</v>
      </c>
      <c r="I5" s="274"/>
      <c r="J5" s="274"/>
      <c r="K5" s="274"/>
      <c r="L5" s="274">
        <f>SUM(I5:K5)</f>
        <v>0</v>
      </c>
      <c r="M5" s="492"/>
      <c r="N5" s="492"/>
    </row>
    <row r="6" spans="1:14" ht="16.5" thickTop="1" thickBot="1" x14ac:dyDescent="0.3">
      <c r="A6" s="275"/>
      <c r="B6" s="276" t="s">
        <v>52</v>
      </c>
      <c r="C6" s="276">
        <f>ROUND(+C5+C4,0)</f>
        <v>0</v>
      </c>
      <c r="D6" s="276">
        <f t="shared" ref="D6:E6" si="0">ROUND(+D5+D4,0)</f>
        <v>1996660</v>
      </c>
      <c r="E6" s="276">
        <f t="shared" si="0"/>
        <v>2079174</v>
      </c>
      <c r="F6" s="276">
        <f>SUM(C6:E6)</f>
        <v>4075834</v>
      </c>
      <c r="G6" s="277"/>
      <c r="H6" s="273" t="s">
        <v>632</v>
      </c>
      <c r="I6" s="274"/>
      <c r="J6" s="274"/>
      <c r="K6" s="274"/>
      <c r="L6" s="274">
        <f>SUM(I6:K6)</f>
        <v>0</v>
      </c>
    </row>
    <row r="7" spans="1:14" ht="16.5" thickTop="1" thickBot="1" x14ac:dyDescent="0.3">
      <c r="A7" s="493" t="s">
        <v>633</v>
      </c>
      <c r="B7" s="493"/>
      <c r="C7" s="493"/>
      <c r="D7" s="493"/>
      <c r="E7" s="493"/>
      <c r="F7" s="493"/>
      <c r="G7" s="493"/>
      <c r="H7" s="273" t="s">
        <v>634</v>
      </c>
      <c r="I7" s="274"/>
      <c r="J7" s="274">
        <v>0</v>
      </c>
      <c r="K7" s="274"/>
      <c r="L7" s="274">
        <f>SUM(I7:K7)</f>
        <v>0</v>
      </c>
    </row>
    <row r="8" spans="1:14" ht="16.5" thickTop="1" thickBot="1" x14ac:dyDescent="0.3">
      <c r="A8" s="494" t="s">
        <v>635</v>
      </c>
      <c r="B8" s="496" t="s">
        <v>636</v>
      </c>
      <c r="C8" s="498" t="s">
        <v>637</v>
      </c>
      <c r="D8" s="498"/>
      <c r="E8" s="498"/>
      <c r="F8" s="499" t="s">
        <v>52</v>
      </c>
      <c r="G8" s="501" t="s">
        <v>638</v>
      </c>
      <c r="H8" s="273" t="s">
        <v>639</v>
      </c>
      <c r="I8" s="274"/>
      <c r="J8" s="274">
        <v>0</v>
      </c>
      <c r="K8" s="274">
        <v>0</v>
      </c>
      <c r="L8" s="274">
        <f>SUM(I8:K8)</f>
        <v>0</v>
      </c>
    </row>
    <row r="9" spans="1:14" ht="16.5" thickTop="1" thickBot="1" x14ac:dyDescent="0.3">
      <c r="A9" s="495"/>
      <c r="B9" s="497"/>
      <c r="C9" s="278" t="s">
        <v>17</v>
      </c>
      <c r="D9" s="278" t="s">
        <v>18</v>
      </c>
      <c r="E9" s="278" t="s">
        <v>19</v>
      </c>
      <c r="F9" s="500"/>
      <c r="G9" s="502"/>
      <c r="H9" s="264" t="s">
        <v>52</v>
      </c>
      <c r="I9" s="279">
        <f>SUM(I5:I8)</f>
        <v>0</v>
      </c>
      <c r="J9" s="279">
        <f t="shared" ref="J9:L9" si="1">SUM(J5:J8)</f>
        <v>0</v>
      </c>
      <c r="K9" s="279">
        <f t="shared" si="1"/>
        <v>0</v>
      </c>
      <c r="L9" s="279">
        <f t="shared" si="1"/>
        <v>0</v>
      </c>
    </row>
    <row r="10" spans="1:14" ht="16.5" thickTop="1" thickBot="1" x14ac:dyDescent="0.3">
      <c r="A10" s="280" t="s">
        <v>640</v>
      </c>
      <c r="B10" s="271">
        <f>+'GSTR-3B'!D16</f>
        <v>0</v>
      </c>
      <c r="C10" s="281" t="b">
        <f>IF(B10&gt;C6,C6,IF(B10&lt;C6,B10))</f>
        <v>0</v>
      </c>
      <c r="D10" s="281"/>
      <c r="E10" s="281"/>
      <c r="F10" s="259">
        <f>SUM(C10:E10)</f>
        <v>0</v>
      </c>
      <c r="G10" s="259">
        <f>+B10-F10</f>
        <v>0</v>
      </c>
      <c r="H10" s="491" t="s">
        <v>641</v>
      </c>
      <c r="I10" s="491"/>
      <c r="J10" s="491"/>
      <c r="K10" s="491"/>
      <c r="L10" s="491"/>
    </row>
    <row r="11" spans="1:14" ht="15.75" thickTop="1" x14ac:dyDescent="0.25">
      <c r="A11" s="280" t="s">
        <v>642</v>
      </c>
      <c r="B11" s="271">
        <f>+'GSTR-3B'!E16</f>
        <v>163186.18670000005</v>
      </c>
      <c r="C11" s="282">
        <v>0</v>
      </c>
      <c r="D11" s="281">
        <f>IF(B11&gt;D6,D6,IF(B11&lt;D6,B11))</f>
        <v>163186.18670000005</v>
      </c>
      <c r="E11" s="282"/>
      <c r="F11" s="259">
        <f t="shared" ref="F11:F12" si="2">SUM(C11:E11)</f>
        <v>163186.18670000005</v>
      </c>
      <c r="G11" s="259">
        <f t="shared" ref="G11:G12" si="3">+B11-F11</f>
        <v>0</v>
      </c>
      <c r="H11" s="273" t="s">
        <v>631</v>
      </c>
      <c r="I11" s="274">
        <f>+B10-F10</f>
        <v>0</v>
      </c>
      <c r="J11" s="274">
        <f>+B11-F11</f>
        <v>0</v>
      </c>
      <c r="K11" s="274">
        <f>+B12-F12</f>
        <v>0</v>
      </c>
      <c r="L11" s="274">
        <f>SUM(I11:K11)</f>
        <v>0</v>
      </c>
    </row>
    <row r="12" spans="1:14" ht="15.75" thickBot="1" x14ac:dyDescent="0.3">
      <c r="A12" s="280" t="s">
        <v>643</v>
      </c>
      <c r="B12" s="271">
        <f>+B11</f>
        <v>163186.18670000005</v>
      </c>
      <c r="C12" s="282"/>
      <c r="D12" s="282"/>
      <c r="E12" s="281">
        <f>IF(B12&gt;E6,E6,IF(B12&lt;E6,B12))</f>
        <v>163186.18670000005</v>
      </c>
      <c r="F12" s="259">
        <f t="shared" si="2"/>
        <v>163186.18670000005</v>
      </c>
      <c r="G12" s="259">
        <f t="shared" si="3"/>
        <v>0</v>
      </c>
      <c r="H12" s="273" t="s">
        <v>632</v>
      </c>
      <c r="I12" s="274">
        <f>+'3.1(d)'!O1</f>
        <v>0</v>
      </c>
      <c r="J12" s="274">
        <f>+'3.1(d)'!P1</f>
        <v>0</v>
      </c>
      <c r="K12" s="274">
        <f>+'3.1(d)'!Q1</f>
        <v>0</v>
      </c>
      <c r="L12" s="274">
        <f>SUM(I12:K12)</f>
        <v>0</v>
      </c>
    </row>
    <row r="13" spans="1:14" ht="16.5" thickTop="1" thickBot="1" x14ac:dyDescent="0.3">
      <c r="A13" s="283" t="s">
        <v>100</v>
      </c>
      <c r="B13" s="261">
        <f>SUM(B10:B12)</f>
        <v>326372.3734000001</v>
      </c>
      <c r="C13" s="261">
        <f t="shared" ref="C13:G13" si="4">SUM(C10:C12)</f>
        <v>0</v>
      </c>
      <c r="D13" s="261">
        <f t="shared" si="4"/>
        <v>163186.18670000005</v>
      </c>
      <c r="E13" s="261">
        <f t="shared" si="4"/>
        <v>163186.18670000005</v>
      </c>
      <c r="F13" s="261">
        <f t="shared" si="4"/>
        <v>326372.3734000001</v>
      </c>
      <c r="G13" s="260">
        <f t="shared" si="4"/>
        <v>0</v>
      </c>
      <c r="H13" s="273" t="s">
        <v>634</v>
      </c>
      <c r="I13" s="284">
        <f>ROUND(+IF($G$23&gt;0,I11*$G$25*$G$27),0)</f>
        <v>0</v>
      </c>
      <c r="J13" s="284">
        <f t="shared" ref="J13:K13" si="5">ROUND(+IF($G$23&gt;0,J11*$G$25*$G$27),0)</f>
        <v>0</v>
      </c>
      <c r="K13" s="284">
        <f t="shared" si="5"/>
        <v>0</v>
      </c>
      <c r="L13" s="274">
        <f>SUM(I13:K13)</f>
        <v>0</v>
      </c>
    </row>
    <row r="14" spans="1:14" ht="16.5" thickTop="1" thickBot="1" x14ac:dyDescent="0.3">
      <c r="A14" s="285" t="s">
        <v>644</v>
      </c>
      <c r="B14" s="286"/>
      <c r="C14" s="286">
        <f>+C6-C13</f>
        <v>0</v>
      </c>
      <c r="D14" s="286">
        <f t="shared" ref="D14:F14" si="6">+D6-D13</f>
        <v>1833473.8133</v>
      </c>
      <c r="E14" s="286">
        <f t="shared" si="6"/>
        <v>1915987.8133</v>
      </c>
      <c r="F14" s="286">
        <f t="shared" si="6"/>
        <v>3749461.6266000001</v>
      </c>
      <c r="G14" s="286"/>
      <c r="H14" s="273" t="s">
        <v>639</v>
      </c>
      <c r="I14" s="274">
        <f>+G32</f>
        <v>0</v>
      </c>
      <c r="J14" s="274"/>
      <c r="K14" s="274"/>
      <c r="L14" s="274">
        <f>SUM(I14:K14)</f>
        <v>0</v>
      </c>
    </row>
    <row r="15" spans="1:14" ht="16.5" thickTop="1" thickBot="1" x14ac:dyDescent="0.3">
      <c r="A15" s="504" t="s">
        <v>645</v>
      </c>
      <c r="B15" s="504"/>
      <c r="C15" s="504"/>
      <c r="D15" s="504"/>
      <c r="E15" s="504"/>
      <c r="F15" s="504"/>
      <c r="G15" s="287" t="s">
        <v>634</v>
      </c>
      <c r="H15" s="264" t="s">
        <v>52</v>
      </c>
      <c r="I15" s="279">
        <f>SUM(I11:I14)</f>
        <v>0</v>
      </c>
      <c r="J15" s="279">
        <f t="shared" ref="J15:L15" si="7">SUM(J11:J14)</f>
        <v>0</v>
      </c>
      <c r="K15" s="279">
        <f t="shared" si="7"/>
        <v>0</v>
      </c>
      <c r="L15" s="279">
        <f t="shared" si="7"/>
        <v>0</v>
      </c>
    </row>
    <row r="16" spans="1:14" ht="16.5" thickTop="1" thickBot="1" x14ac:dyDescent="0.3">
      <c r="A16" s="269" t="s">
        <v>628</v>
      </c>
      <c r="B16" s="264" t="s">
        <v>17</v>
      </c>
      <c r="C16" s="264" t="s">
        <v>18</v>
      </c>
      <c r="D16" s="264" t="s">
        <v>19</v>
      </c>
      <c r="E16" s="264" t="s">
        <v>20</v>
      </c>
      <c r="F16" s="265" t="s">
        <v>52</v>
      </c>
      <c r="G16" s="288" t="s">
        <v>646</v>
      </c>
      <c r="H16" s="491" t="s">
        <v>647</v>
      </c>
      <c r="I16" s="491"/>
      <c r="J16" s="491"/>
      <c r="K16" s="491"/>
      <c r="L16" s="491"/>
    </row>
    <row r="17" spans="1:12" ht="15.75" thickTop="1" x14ac:dyDescent="0.25">
      <c r="A17" s="273" t="s">
        <v>631</v>
      </c>
      <c r="B17" s="274">
        <v>0</v>
      </c>
      <c r="C17" s="274">
        <v>0</v>
      </c>
      <c r="D17" s="274">
        <v>0</v>
      </c>
      <c r="E17" s="274">
        <v>0</v>
      </c>
      <c r="F17" s="274">
        <f>SUM(B17:E17)</f>
        <v>0</v>
      </c>
      <c r="G17" s="289">
        <v>43616</v>
      </c>
      <c r="H17" s="273" t="s">
        <v>631</v>
      </c>
      <c r="I17" s="274">
        <f>+I5+I11</f>
        <v>0</v>
      </c>
      <c r="J17" s="274">
        <f t="shared" ref="J17:K17" si="8">+J5+J11</f>
        <v>0</v>
      </c>
      <c r="K17" s="274">
        <f t="shared" si="8"/>
        <v>0</v>
      </c>
      <c r="L17" s="274">
        <f>SUM(I17:K17)</f>
        <v>0</v>
      </c>
    </row>
    <row r="18" spans="1:12" x14ac:dyDescent="0.25">
      <c r="A18" s="273" t="s">
        <v>632</v>
      </c>
      <c r="B18" s="274"/>
      <c r="C18" s="274"/>
      <c r="D18" s="274"/>
      <c r="E18" s="274"/>
      <c r="F18" s="274">
        <f t="shared" ref="F18:F32" si="9">SUM(B18:E18)</f>
        <v>0</v>
      </c>
      <c r="G18" s="290" t="s">
        <v>648</v>
      </c>
      <c r="H18" s="273" t="s">
        <v>632</v>
      </c>
      <c r="I18" s="274">
        <f t="shared" ref="I18:K20" si="10">+I6+I12</f>
        <v>0</v>
      </c>
      <c r="J18" s="274">
        <f t="shared" si="10"/>
        <v>0</v>
      </c>
      <c r="K18" s="274">
        <f t="shared" si="10"/>
        <v>0</v>
      </c>
      <c r="L18" s="274">
        <f>SUM(I18:K18)</f>
        <v>0</v>
      </c>
    </row>
    <row r="19" spans="1:12" x14ac:dyDescent="0.25">
      <c r="A19" s="273" t="s">
        <v>634</v>
      </c>
      <c r="B19" s="274">
        <v>0</v>
      </c>
      <c r="C19" s="274"/>
      <c r="D19" s="274"/>
      <c r="E19" s="274"/>
      <c r="F19" s="274">
        <f t="shared" si="9"/>
        <v>0</v>
      </c>
      <c r="G19" s="289">
        <v>43605</v>
      </c>
      <c r="H19" s="273" t="s">
        <v>634</v>
      </c>
      <c r="I19" s="274">
        <f t="shared" si="10"/>
        <v>0</v>
      </c>
      <c r="J19" s="274">
        <f t="shared" si="10"/>
        <v>0</v>
      </c>
      <c r="K19" s="274">
        <f t="shared" si="10"/>
        <v>0</v>
      </c>
      <c r="L19" s="274">
        <f>SUM(I19:K19)</f>
        <v>0</v>
      </c>
    </row>
    <row r="20" spans="1:12" ht="15.75" thickBot="1" x14ac:dyDescent="0.3">
      <c r="A20" s="273" t="s">
        <v>639</v>
      </c>
      <c r="B20" s="274"/>
      <c r="C20" s="274"/>
      <c r="D20" s="274"/>
      <c r="E20" s="274"/>
      <c r="F20" s="258">
        <f t="shared" si="9"/>
        <v>0</v>
      </c>
      <c r="G20" s="290" t="s">
        <v>649</v>
      </c>
      <c r="H20" s="273" t="s">
        <v>639</v>
      </c>
      <c r="I20" s="274">
        <f t="shared" si="10"/>
        <v>0</v>
      </c>
      <c r="J20" s="274">
        <f>+I20</f>
        <v>0</v>
      </c>
      <c r="K20" s="274">
        <f>+J20</f>
        <v>0</v>
      </c>
      <c r="L20" s="274">
        <f>SUM(I20:K20)</f>
        <v>0</v>
      </c>
    </row>
    <row r="21" spans="1:12" ht="16.5" thickTop="1" thickBot="1" x14ac:dyDescent="0.3">
      <c r="A21" s="264" t="s">
        <v>52</v>
      </c>
      <c r="B21" s="291">
        <f>SUM(B17:B20)</f>
        <v>0</v>
      </c>
      <c r="C21" s="291">
        <f t="shared" ref="C21:E21" si="11">SUM(C17:C20)</f>
        <v>0</v>
      </c>
      <c r="D21" s="291">
        <f t="shared" si="11"/>
        <v>0</v>
      </c>
      <c r="E21" s="291">
        <f t="shared" si="11"/>
        <v>0</v>
      </c>
      <c r="F21" s="262">
        <f t="shared" si="9"/>
        <v>0</v>
      </c>
      <c r="G21" s="289">
        <v>43605</v>
      </c>
      <c r="H21" s="264" t="s">
        <v>52</v>
      </c>
      <c r="I21" s="279">
        <f>SUM(I17:I20)</f>
        <v>0</v>
      </c>
      <c r="J21" s="279">
        <f t="shared" ref="J21:L21" si="12">SUM(J17:J20)</f>
        <v>0</v>
      </c>
      <c r="K21" s="279">
        <f t="shared" si="12"/>
        <v>0</v>
      </c>
      <c r="L21" s="279">
        <f t="shared" si="12"/>
        <v>0</v>
      </c>
    </row>
    <row r="22" spans="1:12" ht="16.5" thickTop="1" thickBot="1" x14ac:dyDescent="0.3">
      <c r="A22" s="503" t="s">
        <v>650</v>
      </c>
      <c r="B22" s="503"/>
      <c r="C22" s="503"/>
      <c r="D22" s="503"/>
      <c r="E22" s="503"/>
      <c r="F22" s="503"/>
      <c r="G22" s="292" t="s">
        <v>651</v>
      </c>
      <c r="H22" s="491" t="s">
        <v>652</v>
      </c>
      <c r="I22" s="491"/>
      <c r="J22" s="491"/>
      <c r="K22" s="491"/>
      <c r="L22" s="491"/>
    </row>
    <row r="23" spans="1:12" ht="15.75" thickTop="1" x14ac:dyDescent="0.25">
      <c r="A23" s="273" t="s">
        <v>631</v>
      </c>
      <c r="B23" s="258"/>
      <c r="C23" s="258"/>
      <c r="D23" s="293"/>
      <c r="E23" s="258"/>
      <c r="F23" s="274">
        <f t="shared" si="9"/>
        <v>0</v>
      </c>
      <c r="G23" s="294">
        <f>+G21-G19</f>
        <v>0</v>
      </c>
      <c r="H23" s="273" t="s">
        <v>631</v>
      </c>
      <c r="I23" s="258">
        <v>0</v>
      </c>
      <c r="J23" s="258">
        <f t="shared" ref="J23:K23" si="13">+J17</f>
        <v>0</v>
      </c>
      <c r="K23" s="258">
        <f t="shared" si="13"/>
        <v>0</v>
      </c>
      <c r="L23" s="274">
        <f>SUM(I23:K23)</f>
        <v>0</v>
      </c>
    </row>
    <row r="24" spans="1:12" x14ac:dyDescent="0.25">
      <c r="A24" s="273" t="s">
        <v>632</v>
      </c>
      <c r="B24" s="293"/>
      <c r="C24" s="293"/>
      <c r="D24" s="293"/>
      <c r="E24" s="258"/>
      <c r="F24" s="274">
        <f t="shared" si="9"/>
        <v>0</v>
      </c>
      <c r="G24" s="292" t="s">
        <v>653</v>
      </c>
      <c r="H24" s="273" t="s">
        <v>632</v>
      </c>
      <c r="I24" s="258">
        <f t="shared" ref="I24:K26" si="14">+I18</f>
        <v>0</v>
      </c>
      <c r="J24" s="258">
        <f t="shared" si="14"/>
        <v>0</v>
      </c>
      <c r="K24" s="258">
        <f t="shared" si="14"/>
        <v>0</v>
      </c>
      <c r="L24" s="274">
        <f>SUM(I24:K24)</f>
        <v>0</v>
      </c>
    </row>
    <row r="25" spans="1:12" x14ac:dyDescent="0.25">
      <c r="A25" s="273" t="s">
        <v>634</v>
      </c>
      <c r="B25" s="258"/>
      <c r="C25" s="258"/>
      <c r="D25" s="258"/>
      <c r="E25" s="258"/>
      <c r="F25" s="274">
        <f t="shared" si="9"/>
        <v>0</v>
      </c>
      <c r="G25" s="295">
        <v>1.4999999999999999E-2</v>
      </c>
      <c r="H25" s="273" t="s">
        <v>634</v>
      </c>
      <c r="I25" s="258">
        <f t="shared" si="14"/>
        <v>0</v>
      </c>
      <c r="J25" s="258">
        <f t="shared" si="14"/>
        <v>0</v>
      </c>
      <c r="K25" s="258">
        <f t="shared" si="14"/>
        <v>0</v>
      </c>
      <c r="L25" s="274">
        <f>SUM(I25:K25)</f>
        <v>0</v>
      </c>
    </row>
    <row r="26" spans="1:12" ht="15.75" thickBot="1" x14ac:dyDescent="0.3">
      <c r="A26" s="273" t="s">
        <v>639</v>
      </c>
      <c r="B26" s="296"/>
      <c r="C26" s="296"/>
      <c r="D26" s="296"/>
      <c r="E26" s="296"/>
      <c r="F26" s="258">
        <f t="shared" si="9"/>
        <v>0</v>
      </c>
      <c r="G26" s="297" t="s">
        <v>654</v>
      </c>
      <c r="H26" s="273" t="s">
        <v>639</v>
      </c>
      <c r="I26" s="258">
        <f t="shared" si="14"/>
        <v>0</v>
      </c>
      <c r="J26" s="258">
        <f t="shared" si="14"/>
        <v>0</v>
      </c>
      <c r="K26" s="258">
        <f t="shared" si="14"/>
        <v>0</v>
      </c>
      <c r="L26" s="274">
        <f>SUM(I26:K26)</f>
        <v>0</v>
      </c>
    </row>
    <row r="27" spans="1:12" ht="16.5" thickTop="1" thickBot="1" x14ac:dyDescent="0.3">
      <c r="A27" s="264" t="s">
        <v>52</v>
      </c>
      <c r="B27" s="291">
        <f>SUM(B23:B26)</f>
        <v>0</v>
      </c>
      <c r="C27" s="291">
        <f t="shared" ref="C27:E27" si="15">SUM(C23:C26)</f>
        <v>0</v>
      </c>
      <c r="D27" s="291">
        <f t="shared" si="15"/>
        <v>0</v>
      </c>
      <c r="E27" s="291">
        <f t="shared" si="15"/>
        <v>0</v>
      </c>
      <c r="F27" s="262">
        <f t="shared" si="9"/>
        <v>0</v>
      </c>
      <c r="G27" s="297">
        <f>ROUNDUP(G23/30,0)</f>
        <v>0</v>
      </c>
      <c r="H27" s="264" t="s">
        <v>52</v>
      </c>
      <c r="I27" s="262">
        <f>SUM(I23:I26)</f>
        <v>0</v>
      </c>
      <c r="J27" s="262">
        <f t="shared" ref="J27:L27" si="16">SUM(J23:J26)</f>
        <v>0</v>
      </c>
      <c r="K27" s="262">
        <f t="shared" si="16"/>
        <v>0</v>
      </c>
      <c r="L27" s="262">
        <f t="shared" si="16"/>
        <v>0</v>
      </c>
    </row>
    <row r="28" spans="1:12" ht="16.5" thickTop="1" thickBot="1" x14ac:dyDescent="0.3">
      <c r="A28" s="503" t="s">
        <v>655</v>
      </c>
      <c r="B28" s="503"/>
      <c r="C28" s="503"/>
      <c r="D28" s="503"/>
      <c r="E28" s="503"/>
      <c r="F28" s="503"/>
      <c r="G28" s="298" t="s">
        <v>656</v>
      </c>
      <c r="H28" s="491" t="s">
        <v>657</v>
      </c>
      <c r="I28" s="491"/>
      <c r="J28" s="491"/>
      <c r="K28" s="491"/>
      <c r="L28" s="491"/>
    </row>
    <row r="29" spans="1:12" ht="15.75" thickTop="1" x14ac:dyDescent="0.25">
      <c r="A29" s="273" t="s">
        <v>631</v>
      </c>
      <c r="B29" s="274">
        <f>+B17+B23-I23</f>
        <v>0</v>
      </c>
      <c r="C29" s="274">
        <f t="shared" ref="C29:D32" si="17">+C17+C23-J23</f>
        <v>0</v>
      </c>
      <c r="D29" s="274">
        <f t="shared" si="17"/>
        <v>0</v>
      </c>
      <c r="E29" s="274"/>
      <c r="F29" s="274">
        <f t="shared" si="9"/>
        <v>0</v>
      </c>
      <c r="G29" s="292" t="s">
        <v>651</v>
      </c>
      <c r="H29" s="273" t="s">
        <v>631</v>
      </c>
      <c r="I29" s="274">
        <f>+I17-I23</f>
        <v>0</v>
      </c>
      <c r="J29" s="274">
        <f>+J17-J23</f>
        <v>0</v>
      </c>
      <c r="K29" s="274">
        <f>+K17-K23</f>
        <v>0</v>
      </c>
      <c r="L29" s="274">
        <f>SUM(I29:K29)</f>
        <v>0</v>
      </c>
    </row>
    <row r="30" spans="1:12" x14ac:dyDescent="0.25">
      <c r="A30" s="273" t="s">
        <v>632</v>
      </c>
      <c r="B30" s="274">
        <f>+B18+B24-I24</f>
        <v>0</v>
      </c>
      <c r="C30" s="274">
        <f t="shared" si="17"/>
        <v>0</v>
      </c>
      <c r="D30" s="274">
        <f t="shared" si="17"/>
        <v>0</v>
      </c>
      <c r="E30" s="274"/>
      <c r="F30" s="274">
        <f t="shared" si="9"/>
        <v>0</v>
      </c>
      <c r="G30" s="294">
        <f>+G21-G19</f>
        <v>0</v>
      </c>
      <c r="H30" s="273" t="s">
        <v>632</v>
      </c>
      <c r="I30" s="274">
        <f t="shared" ref="I30:K32" si="18">+I18-I24</f>
        <v>0</v>
      </c>
      <c r="J30" s="274">
        <f t="shared" si="18"/>
        <v>0</v>
      </c>
      <c r="K30" s="274">
        <f t="shared" si="18"/>
        <v>0</v>
      </c>
      <c r="L30" s="274">
        <f>SUM(I30:K30)</f>
        <v>0</v>
      </c>
    </row>
    <row r="31" spans="1:12" x14ac:dyDescent="0.25">
      <c r="A31" s="273" t="s">
        <v>634</v>
      </c>
      <c r="B31" s="274">
        <f>+B19+B25-I25</f>
        <v>0</v>
      </c>
      <c r="C31" s="274">
        <f t="shared" si="17"/>
        <v>0</v>
      </c>
      <c r="D31" s="274">
        <f t="shared" si="17"/>
        <v>0</v>
      </c>
      <c r="E31" s="274"/>
      <c r="F31" s="274">
        <f t="shared" si="9"/>
        <v>0</v>
      </c>
      <c r="G31" s="294">
        <v>25</v>
      </c>
      <c r="H31" s="273" t="s">
        <v>634</v>
      </c>
      <c r="I31" s="274">
        <f t="shared" si="18"/>
        <v>0</v>
      </c>
      <c r="J31" s="274">
        <f t="shared" si="18"/>
        <v>0</v>
      </c>
      <c r="K31" s="274">
        <f t="shared" si="18"/>
        <v>0</v>
      </c>
      <c r="L31" s="274">
        <f>SUM(I31:K31)</f>
        <v>0</v>
      </c>
    </row>
    <row r="32" spans="1:12" ht="15.75" thickBot="1" x14ac:dyDescent="0.3">
      <c r="A32" s="273" t="s">
        <v>639</v>
      </c>
      <c r="B32" s="274">
        <f>+B20+B26-I26</f>
        <v>0</v>
      </c>
      <c r="C32" s="274">
        <f t="shared" si="17"/>
        <v>0</v>
      </c>
      <c r="D32" s="274">
        <f t="shared" si="17"/>
        <v>0</v>
      </c>
      <c r="E32" s="274"/>
      <c r="F32" s="258">
        <f t="shared" si="9"/>
        <v>0</v>
      </c>
      <c r="G32" s="299">
        <f>+G30*G31</f>
        <v>0</v>
      </c>
      <c r="H32" s="273" t="s">
        <v>639</v>
      </c>
      <c r="I32" s="274">
        <f t="shared" si="18"/>
        <v>0</v>
      </c>
      <c r="J32" s="274">
        <f t="shared" si="18"/>
        <v>0</v>
      </c>
      <c r="K32" s="274">
        <f t="shared" si="18"/>
        <v>0</v>
      </c>
      <c r="L32" s="274">
        <f>SUM(I32:K32)</f>
        <v>0</v>
      </c>
    </row>
    <row r="33" spans="1:12" ht="16.5" thickTop="1" thickBot="1" x14ac:dyDescent="0.3">
      <c r="A33" s="264" t="s">
        <v>52</v>
      </c>
      <c r="B33" s="291">
        <f>SUM(B29:B32)</f>
        <v>0</v>
      </c>
      <c r="C33" s="291">
        <f t="shared" ref="C33:F33" si="19">SUM(C29:C32)</f>
        <v>0</v>
      </c>
      <c r="D33" s="291">
        <f t="shared" si="19"/>
        <v>0</v>
      </c>
      <c r="E33" s="291">
        <f t="shared" si="19"/>
        <v>0</v>
      </c>
      <c r="F33" s="291">
        <f t="shared" si="19"/>
        <v>0</v>
      </c>
      <c r="G33" s="300"/>
      <c r="H33" s="264" t="s">
        <v>52</v>
      </c>
      <c r="I33" s="279">
        <f>SUM(I29:I32)</f>
        <v>0</v>
      </c>
      <c r="J33" s="279">
        <f t="shared" ref="J33:L33" si="20">SUM(J29:J32)</f>
        <v>0</v>
      </c>
      <c r="K33" s="279">
        <f t="shared" si="20"/>
        <v>0</v>
      </c>
      <c r="L33" s="279">
        <f t="shared" si="20"/>
        <v>0</v>
      </c>
    </row>
    <row r="34" spans="1:12" ht="15.75" thickTop="1" x14ac:dyDescent="0.25"/>
  </sheetData>
  <mergeCells count="20">
    <mergeCell ref="A28:F28"/>
    <mergeCell ref="H28:L28"/>
    <mergeCell ref="H10:L10"/>
    <mergeCell ref="A15:F15"/>
    <mergeCell ref="H16:L16"/>
    <mergeCell ref="A22:F22"/>
    <mergeCell ref="H22:L22"/>
    <mergeCell ref="M4:M5"/>
    <mergeCell ref="N4:N5"/>
    <mergeCell ref="A7:G7"/>
    <mergeCell ref="A8:A9"/>
    <mergeCell ref="B8:B9"/>
    <mergeCell ref="C8:E8"/>
    <mergeCell ref="F8:F9"/>
    <mergeCell ref="G8:G9"/>
    <mergeCell ref="A1:L1"/>
    <mergeCell ref="B2:E2"/>
    <mergeCell ref="H2:I2"/>
    <mergeCell ref="K2:L2"/>
    <mergeCell ref="H3:L3"/>
  </mergeCells>
  <conditionalFormatting sqref="A33:B33 A32">
    <cfRule type="cellIs" dxfId="38" priority="1" operator="equal">
      <formula>"SUCCESS"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topLeftCell="A25" workbookViewId="0">
      <selection activeCell="C28" sqref="C28"/>
    </sheetView>
  </sheetViews>
  <sheetFormatPr defaultColWidth="8.7109375" defaultRowHeight="15" x14ac:dyDescent="0.25"/>
  <cols>
    <col min="1" max="1" width="5.85546875" style="76" customWidth="1"/>
    <col min="2" max="2" width="33.85546875" style="76" customWidth="1"/>
    <col min="3" max="3" width="18.5703125" style="76" bestFit="1" customWidth="1"/>
    <col min="4" max="4" width="15.85546875" style="76" customWidth="1"/>
    <col min="5" max="5" width="7.42578125" style="76" customWidth="1"/>
    <col min="6" max="6" width="8.7109375" style="76" customWidth="1"/>
    <col min="7" max="7" width="13.140625" style="76" customWidth="1"/>
    <col min="8" max="8" width="12.42578125" style="76" customWidth="1"/>
    <col min="9" max="10" width="12.28515625" style="76" bestFit="1" customWidth="1"/>
    <col min="11" max="11" width="8.85546875" style="76" bestFit="1" customWidth="1"/>
    <col min="12" max="12" width="13.42578125" style="76" bestFit="1" customWidth="1"/>
    <col min="13" max="13" width="8.7109375" style="76"/>
    <col min="14" max="14" width="9" style="76" bestFit="1" customWidth="1"/>
    <col min="15" max="15" width="13.5703125" style="76" customWidth="1"/>
    <col min="16" max="17" width="8.7109375" style="76"/>
    <col min="18" max="18" width="8.85546875" style="76" bestFit="1" customWidth="1"/>
    <col min="19" max="19" width="8.7109375" style="76"/>
    <col min="20" max="20" width="14.7109375" style="76" customWidth="1"/>
    <col min="21" max="21" width="9.5703125" style="76" bestFit="1" customWidth="1"/>
    <col min="22" max="22" width="11.85546875" style="76" customWidth="1"/>
    <col min="23" max="23" width="12" style="76" customWidth="1"/>
    <col min="24" max="24" width="8.85546875" style="76" bestFit="1" customWidth="1"/>
    <col min="25" max="25" width="13.5703125" style="76" customWidth="1"/>
    <col min="26" max="16384" width="8.7109375" style="76"/>
  </cols>
  <sheetData>
    <row r="1" spans="1:25" ht="22.5" thickTop="1" thickBot="1" x14ac:dyDescent="0.4">
      <c r="A1" s="508" t="s">
        <v>221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10"/>
      <c r="N1" s="505" t="s">
        <v>806</v>
      </c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</row>
    <row r="2" spans="1:25" ht="16.5" thickTop="1" x14ac:dyDescent="0.25">
      <c r="A2" s="147"/>
      <c r="B2" s="148" t="s">
        <v>222</v>
      </c>
      <c r="C2" s="114"/>
      <c r="D2" s="77"/>
      <c r="E2" s="77"/>
      <c r="F2" s="77"/>
      <c r="G2" s="119" t="s">
        <v>594</v>
      </c>
      <c r="H2" s="120"/>
      <c r="I2" s="113"/>
      <c r="J2" s="121"/>
      <c r="K2" s="143" t="s">
        <v>89</v>
      </c>
      <c r="L2" s="144" t="s">
        <v>596</v>
      </c>
      <c r="N2" s="147"/>
      <c r="O2" s="148" t="s">
        <v>222</v>
      </c>
      <c r="P2" s="114"/>
      <c r="Q2" s="77"/>
      <c r="R2" s="77"/>
      <c r="S2" s="77"/>
      <c r="T2" s="119" t="s">
        <v>594</v>
      </c>
      <c r="U2" s="120"/>
      <c r="V2" s="113"/>
      <c r="W2" s="121"/>
      <c r="X2" s="143" t="s">
        <v>89</v>
      </c>
      <c r="Y2" s="144" t="s">
        <v>596</v>
      </c>
    </row>
    <row r="3" spans="1:25" ht="19.5" customHeight="1" thickBot="1" x14ac:dyDescent="0.3">
      <c r="A3" s="107"/>
      <c r="B3" s="108" t="s">
        <v>88</v>
      </c>
      <c r="C3" s="116"/>
      <c r="D3" s="93"/>
      <c r="E3" s="93"/>
      <c r="F3" s="93"/>
      <c r="G3" s="122" t="s">
        <v>595</v>
      </c>
      <c r="H3" s="110"/>
      <c r="I3" s="109"/>
      <c r="J3" s="123"/>
      <c r="K3" s="145" t="s">
        <v>92</v>
      </c>
      <c r="L3" s="146" t="s">
        <v>597</v>
      </c>
      <c r="N3" s="107"/>
      <c r="O3" s="108" t="s">
        <v>88</v>
      </c>
      <c r="P3" s="116"/>
      <c r="Q3" s="93"/>
      <c r="R3" s="93"/>
      <c r="S3" s="93"/>
      <c r="T3" s="122" t="s">
        <v>595</v>
      </c>
      <c r="U3" s="110"/>
      <c r="V3" s="109"/>
      <c r="W3" s="123"/>
      <c r="X3" s="145" t="s">
        <v>92</v>
      </c>
      <c r="Y3" s="146" t="s">
        <v>597</v>
      </c>
    </row>
    <row r="4" spans="1:25" ht="15.75" thickTop="1" x14ac:dyDescent="0.25">
      <c r="A4" s="133"/>
      <c r="B4" s="134" t="s">
        <v>223</v>
      </c>
      <c r="C4" s="134"/>
      <c r="D4" s="134"/>
      <c r="E4" s="134"/>
      <c r="F4" s="134"/>
      <c r="G4" s="135">
        <f>SUM(G9:G5002)</f>
        <v>1225231.53</v>
      </c>
      <c r="H4" s="135">
        <f t="shared" ref="H4:L4" si="0">SUM(H9:H5002)</f>
        <v>0</v>
      </c>
      <c r="I4" s="135">
        <f t="shared" si="0"/>
        <v>163186.18670000002</v>
      </c>
      <c r="J4" s="135">
        <f t="shared" si="0"/>
        <v>163186.18670000002</v>
      </c>
      <c r="K4" s="135">
        <f t="shared" si="0"/>
        <v>0</v>
      </c>
      <c r="L4" s="136">
        <f t="shared" si="0"/>
        <v>1551603.9034000002</v>
      </c>
      <c r="N4" s="133"/>
      <c r="O4" s="134" t="s">
        <v>223</v>
      </c>
      <c r="P4" s="134"/>
      <c r="Q4" s="134"/>
      <c r="R4" s="134"/>
      <c r="S4" s="134"/>
      <c r="T4" s="135">
        <f>SUM(T9:T5002)</f>
        <v>1225231.53</v>
      </c>
      <c r="U4" s="135">
        <f t="shared" ref="U4:Y4" si="1">SUM(U9:U5002)</f>
        <v>0</v>
      </c>
      <c r="V4" s="135">
        <f t="shared" si="1"/>
        <v>163186.18670000002</v>
      </c>
      <c r="W4" s="135">
        <f t="shared" si="1"/>
        <v>163186.18670000002</v>
      </c>
      <c r="X4" s="135">
        <f t="shared" si="1"/>
        <v>0</v>
      </c>
      <c r="Y4" s="136">
        <f t="shared" si="1"/>
        <v>1551603.9034</v>
      </c>
    </row>
    <row r="5" spans="1:25" x14ac:dyDescent="0.25">
      <c r="A5" s="137"/>
      <c r="B5" s="78" t="s">
        <v>224</v>
      </c>
      <c r="C5" s="79"/>
      <c r="D5" s="79"/>
      <c r="E5" s="79"/>
      <c r="F5" s="79"/>
      <c r="G5" s="80"/>
      <c r="H5" s="80"/>
      <c r="I5" s="80"/>
      <c r="J5" s="80"/>
      <c r="K5" s="80"/>
      <c r="L5" s="138"/>
      <c r="N5" s="137"/>
      <c r="O5" s="78" t="s">
        <v>224</v>
      </c>
      <c r="P5" s="79"/>
      <c r="Q5" s="79"/>
      <c r="R5" s="79"/>
      <c r="S5" s="79"/>
      <c r="T5" s="80"/>
      <c r="U5" s="80"/>
      <c r="V5" s="80"/>
      <c r="W5" s="80"/>
      <c r="X5" s="80"/>
      <c r="Y5" s="138"/>
    </row>
    <row r="6" spans="1:25" ht="15.75" thickBot="1" x14ac:dyDescent="0.3">
      <c r="A6" s="139"/>
      <c r="B6" s="140" t="s">
        <v>225</v>
      </c>
      <c r="C6" s="140"/>
      <c r="D6" s="140"/>
      <c r="E6" s="140"/>
      <c r="F6" s="140"/>
      <c r="G6" s="141"/>
      <c r="H6" s="141"/>
      <c r="I6" s="141"/>
      <c r="J6" s="141"/>
      <c r="K6" s="141"/>
      <c r="L6" s="142"/>
      <c r="N6" s="139"/>
      <c r="O6" s="140" t="s">
        <v>225</v>
      </c>
      <c r="P6" s="140"/>
      <c r="Q6" s="140"/>
      <c r="R6" s="140"/>
      <c r="S6" s="140"/>
      <c r="T6" s="141"/>
      <c r="U6" s="141"/>
      <c r="V6" s="141"/>
      <c r="W6" s="141"/>
      <c r="X6" s="141"/>
      <c r="Y6" s="142"/>
    </row>
    <row r="7" spans="1:25" ht="17.25" thickTop="1" thickBot="1" x14ac:dyDescent="0.3">
      <c r="A7" s="512" t="s">
        <v>3</v>
      </c>
      <c r="B7" s="506" t="s">
        <v>54</v>
      </c>
      <c r="C7" s="506" t="s">
        <v>55</v>
      </c>
      <c r="D7" s="506" t="s">
        <v>43</v>
      </c>
      <c r="E7" s="506" t="s">
        <v>43</v>
      </c>
      <c r="F7" s="506" t="s">
        <v>598</v>
      </c>
      <c r="G7" s="506" t="s">
        <v>14</v>
      </c>
      <c r="H7" s="514" t="s">
        <v>16</v>
      </c>
      <c r="I7" s="514"/>
      <c r="J7" s="514"/>
      <c r="K7" s="514"/>
      <c r="L7" s="506" t="s">
        <v>13</v>
      </c>
      <c r="N7" s="373" t="s">
        <v>9</v>
      </c>
      <c r="O7" s="452" t="s">
        <v>619</v>
      </c>
      <c r="P7" s="430" t="s">
        <v>246</v>
      </c>
      <c r="Q7" s="431" t="s">
        <v>11</v>
      </c>
      <c r="R7" s="374" t="s">
        <v>15</v>
      </c>
      <c r="S7" s="373" t="s">
        <v>598</v>
      </c>
      <c r="T7" s="373" t="s">
        <v>14</v>
      </c>
      <c r="U7" s="374" t="s">
        <v>16</v>
      </c>
      <c r="V7" s="374"/>
      <c r="W7" s="374"/>
      <c r="X7" s="374"/>
      <c r="Y7" s="373" t="s">
        <v>13</v>
      </c>
    </row>
    <row r="8" spans="1:25" ht="17.25" thickTop="1" thickBot="1" x14ac:dyDescent="0.3">
      <c r="A8" s="513"/>
      <c r="B8" s="511"/>
      <c r="C8" s="511"/>
      <c r="D8" s="507"/>
      <c r="E8" s="507"/>
      <c r="F8" s="507"/>
      <c r="G8" s="507"/>
      <c r="H8" s="104" t="s">
        <v>17</v>
      </c>
      <c r="I8" s="104" t="s">
        <v>18</v>
      </c>
      <c r="J8" s="104" t="s">
        <v>19</v>
      </c>
      <c r="K8" s="104" t="s">
        <v>20</v>
      </c>
      <c r="L8" s="507"/>
      <c r="N8" s="374"/>
      <c r="O8" s="453"/>
      <c r="P8" s="430"/>
      <c r="Q8" s="430"/>
      <c r="R8" s="374"/>
      <c r="S8" s="374"/>
      <c r="T8" s="374"/>
      <c r="U8" s="104" t="s">
        <v>17</v>
      </c>
      <c r="V8" s="104" t="s">
        <v>18</v>
      </c>
      <c r="W8" s="104" t="s">
        <v>19</v>
      </c>
      <c r="X8" s="104" t="s">
        <v>20</v>
      </c>
      <c r="Y8" s="374"/>
    </row>
    <row r="9" spans="1:25" ht="16.5" thickTop="1" thickBot="1" x14ac:dyDescent="0.3">
      <c r="A9" s="86">
        <v>1</v>
      </c>
      <c r="B9" s="89" t="s">
        <v>736</v>
      </c>
      <c r="C9" s="89" t="s">
        <v>143</v>
      </c>
      <c r="D9" s="86" t="s">
        <v>258</v>
      </c>
      <c r="E9" s="89" t="s">
        <v>262</v>
      </c>
      <c r="F9" s="86"/>
      <c r="G9" s="90">
        <f>SUMIF('3.1(A)'!$C$24:$C$5037,$C$9:$C$5002,'3.1(A)'!$M$24:$M$5037)</f>
        <v>17048.400000000001</v>
      </c>
      <c r="H9" s="90">
        <f>SUMIF('3.1(A)'!$C$24:$C$5037,$C$9:$C$5002,'3.1(A)'!$O$24:$O$5037)</f>
        <v>0</v>
      </c>
      <c r="I9" s="90">
        <f>SUMIF('3.1(A)'!$C$24:$C$5037,$C$9:$C$5002,'3.1(A)'!$P$24:$P$5037)</f>
        <v>1534.356</v>
      </c>
      <c r="J9" s="90">
        <f>SUMIF('3.1(A)'!$C$24:$C$5037,$C$9:$C$5002,'3.1(A)'!$Q$24:$Q$5037)</f>
        <v>1534.356</v>
      </c>
      <c r="K9" s="90">
        <f>SUMIF('3.1(A)'!$C$24:$C$5037,$C$9:$C$5002,'3.1(A)'!$R$24:$R$5037)</f>
        <v>0</v>
      </c>
      <c r="L9" s="90">
        <f>+K9+J9+I9+H9+G9</f>
        <v>20117.112000000001</v>
      </c>
      <c r="N9" s="124">
        <v>998898</v>
      </c>
      <c r="O9" s="125" t="s">
        <v>247</v>
      </c>
      <c r="P9" s="126" t="s">
        <v>248</v>
      </c>
      <c r="Q9" s="124" t="s">
        <v>249</v>
      </c>
      <c r="R9" s="127">
        <v>18</v>
      </c>
      <c r="S9" s="124"/>
      <c r="T9" s="128">
        <f>+SUMIF('3.1(A)'!$G$24:$G$537,N9,'3.1(A)'!$M$24:$M$537)</f>
        <v>54658.239999999998</v>
      </c>
      <c r="U9" s="128">
        <f>+SUMIF('3.1(A)'!$G$24:$G$537,N9,'3.1(A)'!$O$24:$O$537)</f>
        <v>0</v>
      </c>
      <c r="V9" s="128">
        <f>+SUMIF('3.1(A)'!$G$24:$G$537,N9,'3.1(A)'!$P$24:$P$537)</f>
        <v>4919.2316000000001</v>
      </c>
      <c r="W9" s="128">
        <f>+SUMIF('3.1(A)'!$G$24:$G$537,N9,'3.1(A)'!$Q$24:$Q$537)</f>
        <v>4919.2316000000001</v>
      </c>
      <c r="X9" s="128">
        <f>+SUMIF('3.1(A)'!$G$24:$G$5037,N9,'3.1(A)'!$R$24:$R$5037)</f>
        <v>0</v>
      </c>
      <c r="Y9" s="128">
        <f t="shared" ref="Y9:Y22" si="2">SUM(T9:X9)</f>
        <v>64496.703199999996</v>
      </c>
    </row>
    <row r="10" spans="1:25" ht="16.5" thickTop="1" thickBot="1" x14ac:dyDescent="0.3">
      <c r="A10" s="86">
        <v>2</v>
      </c>
      <c r="B10" s="91" t="s">
        <v>135</v>
      </c>
      <c r="C10" s="89" t="s">
        <v>136</v>
      </c>
      <c r="D10" s="86" t="s">
        <v>258</v>
      </c>
      <c r="E10" s="89" t="s">
        <v>262</v>
      </c>
      <c r="F10" s="86"/>
      <c r="G10" s="90">
        <f>SUMIF('3.1(A)'!$C$24:$C$5037,$C$9:$C$5002,'3.1(A)'!$M$24:$M$5037)</f>
        <v>7891.2</v>
      </c>
      <c r="H10" s="90">
        <f>SUMIF('3.1(A)'!$C$24:$C$5037,$C$9:$C$5002,'3.1(A)'!$O$24:$O$5037)</f>
        <v>0</v>
      </c>
      <c r="I10" s="90">
        <f>SUMIF('3.1(A)'!$C$24:$C$5037,$C$9:$C$5002,'3.1(A)'!$P$24:$P$5037)</f>
        <v>710.19799999999998</v>
      </c>
      <c r="J10" s="90">
        <f>SUMIF('3.1(A)'!$C$24:$C$5037,$C$9:$C$5002,'3.1(A)'!$Q$24:$Q$5037)</f>
        <v>710.19799999999998</v>
      </c>
      <c r="K10" s="90">
        <f>SUMIF('3.1(A)'!$C$24:$C$5037,$C$9:$C$5002,'3.1(A)'!$R$24:$R$5037)</f>
        <v>0</v>
      </c>
      <c r="L10" s="90">
        <f t="shared" ref="L10:L36" si="3">+K10+J10+I10+H10+G10</f>
        <v>9311.5959999999995</v>
      </c>
      <c r="N10" s="124">
        <v>87081090</v>
      </c>
      <c r="O10" s="125" t="s">
        <v>247</v>
      </c>
      <c r="P10" s="126" t="s">
        <v>248</v>
      </c>
      <c r="Q10" s="124" t="s">
        <v>250</v>
      </c>
      <c r="R10" s="127">
        <v>28</v>
      </c>
      <c r="S10" s="124"/>
      <c r="T10" s="128">
        <f>+SUMIF('3.1(A)'!$G$24:$G$537,N10,'3.1(A)'!$M$24:$M$537)</f>
        <v>555573.54</v>
      </c>
      <c r="U10" s="128">
        <f>+SUMIF('3.1(A)'!$G$24:$G$537,N10,'3.1(A)'!$O$24:$O$537)</f>
        <v>0</v>
      </c>
      <c r="V10" s="128">
        <f>+SUMIF('3.1(A)'!$G$24:$G$537,N10,'3.1(A)'!$P$24:$P$537)</f>
        <v>77780.295599999998</v>
      </c>
      <c r="W10" s="128">
        <f>+SUMIF('3.1(A)'!$G$24:$G$537,N10,'3.1(A)'!$Q$24:$Q$537)</f>
        <v>77780.295599999998</v>
      </c>
      <c r="X10" s="128">
        <f>+SUMIF('3.1(A)'!$G$24:$G$5037,N10,'3.1(A)'!$R$24:$R$5037)</f>
        <v>0</v>
      </c>
      <c r="Y10" s="128">
        <f t="shared" si="2"/>
        <v>711134.13119999995</v>
      </c>
    </row>
    <row r="11" spans="1:25" ht="16.5" thickTop="1" thickBot="1" x14ac:dyDescent="0.3">
      <c r="A11" s="86">
        <v>3</v>
      </c>
      <c r="B11" s="91" t="s">
        <v>131</v>
      </c>
      <c r="C11" s="87" t="s">
        <v>132</v>
      </c>
      <c r="D11" s="86" t="s">
        <v>258</v>
      </c>
      <c r="E11" s="89" t="s">
        <v>262</v>
      </c>
      <c r="F11" s="86"/>
      <c r="G11" s="90">
        <f>SUMIF('3.1(A)'!$C$24:$C$5037,$C$9:$C$5002,'3.1(A)'!$M$24:$M$5037)</f>
        <v>4560</v>
      </c>
      <c r="H11" s="90">
        <f>SUMIF('3.1(A)'!$C$24:$C$5037,$C$9:$C$5002,'3.1(A)'!$O$24:$O$5037)</f>
        <v>0</v>
      </c>
      <c r="I11" s="90">
        <f>SUMIF('3.1(A)'!$C$24:$C$5037,$C$9:$C$5002,'3.1(A)'!$P$24:$P$5037)</f>
        <v>410.4</v>
      </c>
      <c r="J11" s="90">
        <f>SUMIF('3.1(A)'!$C$24:$C$5037,$C$9:$C$5002,'3.1(A)'!$Q$24:$Q$5037)</f>
        <v>410.4</v>
      </c>
      <c r="K11" s="90">
        <f>SUMIF('3.1(A)'!$C$24:$C$5037,$C$9:$C$5002,'3.1(A)'!$R$24:$R$5037)</f>
        <v>0</v>
      </c>
      <c r="L11" s="90">
        <f t="shared" si="3"/>
        <v>5380.8</v>
      </c>
      <c r="N11" s="124">
        <v>87089900</v>
      </c>
      <c r="O11" s="125" t="s">
        <v>247</v>
      </c>
      <c r="P11" s="126" t="s">
        <v>248</v>
      </c>
      <c r="Q11" s="124" t="s">
        <v>250</v>
      </c>
      <c r="R11" s="127">
        <v>28</v>
      </c>
      <c r="S11" s="124"/>
      <c r="T11" s="128">
        <f>+SUMIF('3.1(A)'!$G$24:$G$537,N11,'3.1(A)'!$M$24:$M$537)</f>
        <v>385667.04000000004</v>
      </c>
      <c r="U11" s="128">
        <f>+SUMIF('3.1(A)'!$G$24:$G$537,N11,'3.1(A)'!$O$24:$O$537)</f>
        <v>0</v>
      </c>
      <c r="V11" s="128">
        <f>+SUMIF('3.1(A)'!$G$24:$G$537,N11,'3.1(A)'!$P$24:$P$537)</f>
        <v>53993.375600000007</v>
      </c>
      <c r="W11" s="128">
        <f>+SUMIF('3.1(A)'!$G$24:$G$537,N11,'3.1(A)'!$Q$24:$Q$537)</f>
        <v>53993.375600000007</v>
      </c>
      <c r="X11" s="128">
        <f>+SUMIF('3.1(A)'!$G$24:$G$5037,N11,'3.1(A)'!$R$24:$R$5037)</f>
        <v>0</v>
      </c>
      <c r="Y11" s="128">
        <f t="shared" si="2"/>
        <v>493653.79120000009</v>
      </c>
    </row>
    <row r="12" spans="1:25" ht="16.5" thickTop="1" thickBot="1" x14ac:dyDescent="0.3">
      <c r="A12" s="86">
        <v>4</v>
      </c>
      <c r="B12" s="132" t="s">
        <v>737</v>
      </c>
      <c r="C12" s="132" t="s">
        <v>235</v>
      </c>
      <c r="D12" s="86" t="s">
        <v>258</v>
      </c>
      <c r="E12" s="89" t="s">
        <v>262</v>
      </c>
      <c r="F12" s="86"/>
      <c r="G12" s="90">
        <f>SUMIF('3.1(A)'!$C$24:$C$5037,$C$9:$C$5002,'3.1(A)'!$M$24:$M$5037)</f>
        <v>4500</v>
      </c>
      <c r="H12" s="90">
        <f>SUMIF('3.1(A)'!$C$24:$C$5037,$C$9:$C$5002,'3.1(A)'!$O$24:$O$5037)</f>
        <v>0</v>
      </c>
      <c r="I12" s="90">
        <f>SUMIF('3.1(A)'!$C$24:$C$5037,$C$9:$C$5002,'3.1(A)'!$P$24:$P$5037)</f>
        <v>405</v>
      </c>
      <c r="J12" s="90">
        <f>SUMIF('3.1(A)'!$C$24:$C$5037,$C$9:$C$5002,'3.1(A)'!$Q$24:$Q$5037)</f>
        <v>405</v>
      </c>
      <c r="K12" s="90">
        <f>SUMIF('3.1(A)'!$C$24:$C$5037,$C$9:$C$5002,'3.1(A)'!$R$24:$R$5037)</f>
        <v>0</v>
      </c>
      <c r="L12" s="90">
        <f t="shared" si="3"/>
        <v>5310</v>
      </c>
      <c r="N12" s="124">
        <v>85129000</v>
      </c>
      <c r="O12" s="125" t="s">
        <v>247</v>
      </c>
      <c r="P12" s="126" t="s">
        <v>248</v>
      </c>
      <c r="Q12" s="124" t="s">
        <v>250</v>
      </c>
      <c r="R12" s="127">
        <v>18</v>
      </c>
      <c r="S12" s="124"/>
      <c r="T12" s="128">
        <f>+SUMIF('3.1(A)'!$G$24:$G$537,N12,'3.1(A)'!$M$24:$M$537)</f>
        <v>112265.91</v>
      </c>
      <c r="U12" s="128">
        <f>+SUMIF('3.1(A)'!$G$24:$G$537,N12,'3.1(A)'!$O$24:$O$537)</f>
        <v>0</v>
      </c>
      <c r="V12" s="128">
        <f>+SUMIF('3.1(A)'!$G$24:$G$537,N12,'3.1(A)'!$P$24:$P$537)</f>
        <v>10103.931900000001</v>
      </c>
      <c r="W12" s="128">
        <f>+SUMIF('3.1(A)'!$G$24:$G$537,N12,'3.1(A)'!$Q$24:$Q$537)</f>
        <v>10103.931900000001</v>
      </c>
      <c r="X12" s="128">
        <f>+SUMIF('3.1(A)'!$G$24:$G$5037,N12,'3.1(A)'!$R$24:$R$5037)</f>
        <v>0</v>
      </c>
      <c r="Y12" s="128">
        <f t="shared" si="2"/>
        <v>132473.7738</v>
      </c>
    </row>
    <row r="13" spans="1:25" ht="16.5" thickTop="1" thickBot="1" x14ac:dyDescent="0.3">
      <c r="A13" s="86">
        <v>5</v>
      </c>
      <c r="B13" s="89" t="s">
        <v>738</v>
      </c>
      <c r="C13" s="89" t="s">
        <v>237</v>
      </c>
      <c r="D13" s="86" t="s">
        <v>258</v>
      </c>
      <c r="E13" s="89" t="s">
        <v>262</v>
      </c>
      <c r="F13" s="86"/>
      <c r="G13" s="90">
        <f>SUMIF('3.1(A)'!$C$24:$C$5037,$C$9:$C$5002,'3.1(A)'!$M$24:$M$5037)</f>
        <v>0</v>
      </c>
      <c r="H13" s="90">
        <f>SUMIF('3.1(A)'!$C$24:$C$5037,$C$9:$C$5002,'3.1(A)'!$O$24:$O$5037)</f>
        <v>0</v>
      </c>
      <c r="I13" s="90">
        <f>SUMIF('3.1(A)'!$C$24:$C$5037,$C$9:$C$5002,'3.1(A)'!$P$24:$P$5037)</f>
        <v>0</v>
      </c>
      <c r="J13" s="90">
        <f>SUMIF('3.1(A)'!$C$24:$C$5037,$C$9:$C$5002,'3.1(A)'!$Q$24:$Q$5037)</f>
        <v>0</v>
      </c>
      <c r="K13" s="90">
        <f>SUMIF('3.1(A)'!$C$24:$C$5037,$C$9:$C$5002,'3.1(A)'!$R$24:$R$5037)</f>
        <v>0</v>
      </c>
      <c r="L13" s="90">
        <f t="shared" si="3"/>
        <v>0</v>
      </c>
      <c r="N13" s="124">
        <v>998873</v>
      </c>
      <c r="O13" s="125" t="s">
        <v>247</v>
      </c>
      <c r="P13" s="126" t="s">
        <v>248</v>
      </c>
      <c r="Q13" s="124" t="s">
        <v>249</v>
      </c>
      <c r="R13" s="127">
        <v>18</v>
      </c>
      <c r="S13" s="124"/>
      <c r="T13" s="128">
        <f>+SUMIF('3.1(A)'!$G$24:$G$537,N13,'3.1(A)'!$M$24:$M$537)</f>
        <v>0</v>
      </c>
      <c r="U13" s="128">
        <f>+SUMIF('3.1(A)'!$G$24:$G$537,N13,'3.1(A)'!$O$24:$O$537)</f>
        <v>0</v>
      </c>
      <c r="V13" s="128">
        <f>+SUMIF('3.1(A)'!$G$24:$G$537,N13,'3.1(A)'!$P$24:$P$537)</f>
        <v>0</v>
      </c>
      <c r="W13" s="128">
        <f>+SUMIF('3.1(A)'!$G$24:$G$537,N13,'3.1(A)'!$Q$24:$Q$537)</f>
        <v>0</v>
      </c>
      <c r="X13" s="128">
        <f>+SUMIF('3.1(A)'!$G$24:$G$5037,N13,'3.1(A)'!$R$24:$R$5037)</f>
        <v>0</v>
      </c>
      <c r="Y13" s="128">
        <f t="shared" si="2"/>
        <v>0</v>
      </c>
    </row>
    <row r="14" spans="1:25" ht="16.5" thickTop="1" thickBot="1" x14ac:dyDescent="0.3">
      <c r="A14" s="86">
        <v>6</v>
      </c>
      <c r="B14" s="87" t="s">
        <v>275</v>
      </c>
      <c r="C14" s="324" t="s">
        <v>142</v>
      </c>
      <c r="D14" s="86" t="s">
        <v>258</v>
      </c>
      <c r="E14" s="89" t="s">
        <v>262</v>
      </c>
      <c r="F14" s="86"/>
      <c r="G14" s="90">
        <f>SUMIF('3.1(A)'!$C$24:$C$5037,$C$9:$C$5002,'3.1(A)'!$M$24:$M$5037)</f>
        <v>18745.8</v>
      </c>
      <c r="H14" s="90">
        <f>SUMIF('3.1(A)'!$C$24:$C$5037,$C$9:$C$5002,'3.1(A)'!$O$24:$O$5037)</f>
        <v>0</v>
      </c>
      <c r="I14" s="90">
        <f>SUMIF('3.1(A)'!$C$24:$C$5037,$C$9:$C$5002,'3.1(A)'!$P$24:$P$5037)</f>
        <v>2624.4119999999998</v>
      </c>
      <c r="J14" s="90">
        <f>SUMIF('3.1(A)'!$C$24:$C$5037,$C$9:$C$5002,'3.1(A)'!$Q$24:$Q$5037)</f>
        <v>2624.4119999999998</v>
      </c>
      <c r="K14" s="90">
        <f>SUMIF('3.1(A)'!$C$24:$C$5037,$C$9:$C$5002,'3.1(A)'!$R$24:$R$5037)</f>
        <v>0</v>
      </c>
      <c r="L14" s="90">
        <f t="shared" si="3"/>
        <v>23994.624</v>
      </c>
      <c r="N14" s="124">
        <v>38140010</v>
      </c>
      <c r="O14" s="125" t="s">
        <v>251</v>
      </c>
      <c r="P14" s="126" t="s">
        <v>252</v>
      </c>
      <c r="Q14" s="124" t="s">
        <v>250</v>
      </c>
      <c r="R14" s="127">
        <v>18</v>
      </c>
      <c r="S14" s="124"/>
      <c r="T14" s="128">
        <f>+SUMIF('3.1(A)'!$G$24:$G$537,N14,'3.1(A)'!$M$24:$M$537)</f>
        <v>0</v>
      </c>
      <c r="U14" s="128">
        <f>+SUMIF('3.1(A)'!$G$24:$G$537,N14,'3.1(A)'!$O$24:$O$537)</f>
        <v>0</v>
      </c>
      <c r="V14" s="128">
        <f>+SUMIF('3.1(A)'!$G$24:$G$537,N14,'3.1(A)'!$P$24:$P$537)</f>
        <v>0</v>
      </c>
      <c r="W14" s="128">
        <f>+SUMIF('3.1(A)'!$G$24:$G$537,N14,'3.1(A)'!$Q$24:$Q$537)</f>
        <v>0</v>
      </c>
      <c r="X14" s="128">
        <f>+SUMIF('3.1(A)'!$G$24:$G$5037,N14,'3.1(A)'!$R$24:$R$5037)</f>
        <v>0</v>
      </c>
      <c r="Y14" s="128">
        <f t="shared" si="2"/>
        <v>0</v>
      </c>
    </row>
    <row r="15" spans="1:25" ht="16.5" thickTop="1" thickBot="1" x14ac:dyDescent="0.3">
      <c r="A15" s="86">
        <v>7</v>
      </c>
      <c r="B15" s="87" t="s">
        <v>276</v>
      </c>
      <c r="C15" s="324" t="s">
        <v>145</v>
      </c>
      <c r="D15" s="86" t="s">
        <v>258</v>
      </c>
      <c r="E15" s="89" t="s">
        <v>262</v>
      </c>
      <c r="F15" s="86"/>
      <c r="G15" s="90">
        <f>SUMIF('3.1(A)'!$C$24:$C$5037,$C$9:$C$5002,'3.1(A)'!$M$24:$M$5037)</f>
        <v>47705.91</v>
      </c>
      <c r="H15" s="90">
        <f>SUMIF('3.1(A)'!$C$24:$C$5037,$C$9:$C$5002,'3.1(A)'!$O$24:$O$5037)</f>
        <v>0</v>
      </c>
      <c r="I15" s="90">
        <f>SUMIF('3.1(A)'!$C$24:$C$5037,$C$9:$C$5002,'3.1(A)'!$P$24:$P$5037)</f>
        <v>4293.5319000000009</v>
      </c>
      <c r="J15" s="90">
        <f>SUMIF('3.1(A)'!$C$24:$C$5037,$C$9:$C$5002,'3.1(A)'!$Q$24:$Q$5037)</f>
        <v>4293.5319000000009</v>
      </c>
      <c r="K15" s="90">
        <f>SUMIF('3.1(A)'!$C$24:$C$5037,$C$9:$C$5002,'3.1(A)'!$R$24:$R$5037)</f>
        <v>0</v>
      </c>
      <c r="L15" s="90">
        <f t="shared" si="3"/>
        <v>56292.973800000007</v>
      </c>
      <c r="N15" s="124">
        <v>87141090</v>
      </c>
      <c r="O15" s="125" t="s">
        <v>247</v>
      </c>
      <c r="P15" s="126" t="s">
        <v>248</v>
      </c>
      <c r="Q15" s="124" t="s">
        <v>250</v>
      </c>
      <c r="R15" s="127">
        <v>28</v>
      </c>
      <c r="S15" s="124"/>
      <c r="T15" s="128">
        <f>+SUMIF('3.1(A)'!$G$24:$G$537,N15,'3.1(A)'!$M$24:$M$537)</f>
        <v>117066.8</v>
      </c>
      <c r="U15" s="128">
        <f>+SUMIF('3.1(A)'!$G$24:$G$537,N15,'3.1(A)'!$O$24:$O$537)</f>
        <v>0</v>
      </c>
      <c r="V15" s="128">
        <f>+SUMIF('3.1(A)'!$G$24:$G$537,N15,'3.1(A)'!$P$24:$P$537)</f>
        <v>16389.351999999999</v>
      </c>
      <c r="W15" s="128">
        <f>+SUMIF('3.1(A)'!$G$24:$G$537,N15,'3.1(A)'!$Q$24:$Q$537)</f>
        <v>16389.351999999999</v>
      </c>
      <c r="X15" s="128">
        <f>+SUMIF('3.1(A)'!$G$24:$G$5037,N15,'3.1(A)'!$R$24:$R$5037)</f>
        <v>0</v>
      </c>
      <c r="Y15" s="128">
        <f t="shared" si="2"/>
        <v>149845.50400000002</v>
      </c>
    </row>
    <row r="16" spans="1:25" ht="16.5" thickTop="1" thickBot="1" x14ac:dyDescent="0.3">
      <c r="A16" s="86">
        <v>8</v>
      </c>
      <c r="B16" s="89" t="s">
        <v>272</v>
      </c>
      <c r="C16" s="89" t="s">
        <v>227</v>
      </c>
      <c r="D16" s="86" t="s">
        <v>259</v>
      </c>
      <c r="E16" s="89" t="s">
        <v>261</v>
      </c>
      <c r="F16" s="86"/>
      <c r="G16" s="90">
        <f>SUMIF('3.1(A)'!$C$24:$C$5037,$C$9:$C$5002,'3.1(A)'!$M$24:$M$5037)</f>
        <v>0</v>
      </c>
      <c r="H16" s="90">
        <f>SUMIF('3.1(A)'!$C$24:$C$5037,$C$9:$C$5002,'3.1(A)'!$O$24:$O$5037)</f>
        <v>0</v>
      </c>
      <c r="I16" s="90">
        <f>SUMIF('3.1(A)'!$C$24:$C$5037,$C$9:$C$5002,'3.1(A)'!$P$24:$P$5037)</f>
        <v>0</v>
      </c>
      <c r="J16" s="90">
        <f>SUMIF('3.1(A)'!$C$24:$C$5037,$C$9:$C$5002,'3.1(A)'!$Q$24:$Q$5037)</f>
        <v>0</v>
      </c>
      <c r="K16" s="90">
        <f>SUMIF('3.1(A)'!$C$24:$C$5037,$C$9:$C$5002,'3.1(A)'!$R$24:$R$5037)</f>
        <v>0</v>
      </c>
      <c r="L16" s="90">
        <f t="shared" si="3"/>
        <v>0</v>
      </c>
      <c r="N16" s="124">
        <v>38249990</v>
      </c>
      <c r="O16" s="125" t="s">
        <v>253</v>
      </c>
      <c r="P16" s="126" t="s">
        <v>252</v>
      </c>
      <c r="Q16" s="124" t="s">
        <v>250</v>
      </c>
      <c r="R16" s="127">
        <v>28</v>
      </c>
      <c r="S16" s="124"/>
      <c r="T16" s="128">
        <f>+SUMIF('3.1(A)'!$G$24:$G$537,N16,'3.1(A)'!$M$24:$M$537)</f>
        <v>0</v>
      </c>
      <c r="U16" s="128">
        <f>+SUMIF('3.1(A)'!$G$24:$G$537,N16,'3.1(A)'!$O$24:$O$537)</f>
        <v>0</v>
      </c>
      <c r="V16" s="128">
        <f>+SUMIF('3.1(A)'!$G$24:$G$537,N16,'3.1(A)'!$P$24:$P$537)</f>
        <v>0</v>
      </c>
      <c r="W16" s="128">
        <f>+SUMIF('3.1(A)'!$G$24:$G$537,N16,'3.1(A)'!$Q$24:$Q$537)</f>
        <v>0</v>
      </c>
      <c r="X16" s="128">
        <f>+SUMIF('3.1(A)'!$G$24:$G$5037,N16,'3.1(A)'!$R$24:$R$5037)</f>
        <v>0</v>
      </c>
      <c r="Y16" s="128">
        <f t="shared" si="2"/>
        <v>0</v>
      </c>
    </row>
    <row r="17" spans="1:25" ht="16.5" thickTop="1" thickBot="1" x14ac:dyDescent="0.3">
      <c r="A17" s="86">
        <v>9</v>
      </c>
      <c r="B17" s="89" t="s">
        <v>739</v>
      </c>
      <c r="C17" s="89" t="s">
        <v>137</v>
      </c>
      <c r="D17" s="86" t="s">
        <v>258</v>
      </c>
      <c r="E17" s="89" t="s">
        <v>262</v>
      </c>
      <c r="F17" s="86"/>
      <c r="G17" s="90">
        <f>SUMIF('3.1(A)'!$C$24:$C$5037,$C$9:$C$5002,'3.1(A)'!$M$24:$M$5037)</f>
        <v>251937.40000000002</v>
      </c>
      <c r="H17" s="90">
        <f>SUMIF('3.1(A)'!$C$24:$C$5037,$C$9:$C$5002,'3.1(A)'!$O$24:$O$5037)</f>
        <v>0</v>
      </c>
      <c r="I17" s="90">
        <f>SUMIF('3.1(A)'!$C$24:$C$5037,$C$9:$C$5002,'3.1(A)'!$P$24:$P$5037)</f>
        <v>35271.236000000004</v>
      </c>
      <c r="J17" s="90">
        <f>SUMIF('3.1(A)'!$C$24:$C$5037,$C$9:$C$5002,'3.1(A)'!$Q$24:$Q$5037)</f>
        <v>35271.236000000004</v>
      </c>
      <c r="K17" s="90">
        <f>SUMIF('3.1(A)'!$C$24:$C$5037,$C$9:$C$5002,'3.1(A)'!$R$24:$R$5037)</f>
        <v>0</v>
      </c>
      <c r="L17" s="90">
        <f t="shared" si="3"/>
        <v>322479.87200000003</v>
      </c>
      <c r="N17" s="124">
        <v>32082090</v>
      </c>
      <c r="O17" s="125" t="s">
        <v>254</v>
      </c>
      <c r="P17" s="126" t="s">
        <v>252</v>
      </c>
      <c r="Q17" s="124" t="s">
        <v>250</v>
      </c>
      <c r="R17" s="127">
        <v>28</v>
      </c>
      <c r="S17" s="124"/>
      <c r="T17" s="128">
        <f>+SUMIF('3.1(A)'!$G$24:$G$537,N17,'3.1(A)'!$M$24:$M$537)</f>
        <v>0</v>
      </c>
      <c r="U17" s="128">
        <f>+SUMIF('3.1(A)'!$G$24:$G$537,N17,'3.1(A)'!$O$24:$O$537)</f>
        <v>0</v>
      </c>
      <c r="V17" s="128">
        <f>+SUMIF('3.1(A)'!$G$24:$G$537,N17,'3.1(A)'!$P$24:$P$537)</f>
        <v>0</v>
      </c>
      <c r="W17" s="128">
        <f>+SUMIF('3.1(A)'!$G$24:$G$537,N17,'3.1(A)'!$Q$24:$Q$537)</f>
        <v>0</v>
      </c>
      <c r="X17" s="128">
        <f>+SUMIF('3.1(A)'!$G$24:$G$5037,N17,'3.1(A)'!$R$24:$R$5037)</f>
        <v>0</v>
      </c>
      <c r="Y17" s="128">
        <f t="shared" si="2"/>
        <v>0</v>
      </c>
    </row>
    <row r="18" spans="1:25" ht="16.5" thickTop="1" thickBot="1" x14ac:dyDescent="0.3">
      <c r="A18" s="86">
        <v>10</v>
      </c>
      <c r="B18" s="89" t="s">
        <v>740</v>
      </c>
      <c r="C18" s="89" t="s">
        <v>236</v>
      </c>
      <c r="D18" s="86" t="s">
        <v>258</v>
      </c>
      <c r="E18" s="89" t="s">
        <v>262</v>
      </c>
      <c r="F18" s="86"/>
      <c r="G18" s="90">
        <f>SUMIF('3.1(A)'!$C$24:$C$5037,$C$9:$C$5002,'3.1(A)'!$M$24:$M$5037)</f>
        <v>0</v>
      </c>
      <c r="H18" s="90">
        <f>SUMIF('3.1(A)'!$C$24:$C$5037,$C$9:$C$5002,'3.1(A)'!$O$24:$O$5037)</f>
        <v>0</v>
      </c>
      <c r="I18" s="90">
        <f>SUMIF('3.1(A)'!$C$24:$C$5037,$C$9:$C$5002,'3.1(A)'!$P$24:$P$5037)</f>
        <v>0</v>
      </c>
      <c r="J18" s="90">
        <f>SUMIF('3.1(A)'!$C$24:$C$5037,$C$9:$C$5002,'3.1(A)'!$Q$24:$Q$5037)</f>
        <v>0</v>
      </c>
      <c r="K18" s="90">
        <f>SUMIF('3.1(A)'!$C$24:$C$5037,$C$9:$C$5002,'3.1(A)'!$R$24:$R$5037)</f>
        <v>0</v>
      </c>
      <c r="L18" s="90">
        <f t="shared" si="3"/>
        <v>0</v>
      </c>
      <c r="N18" s="124">
        <v>38140010</v>
      </c>
      <c r="O18" s="125" t="s">
        <v>251</v>
      </c>
      <c r="P18" s="126" t="s">
        <v>252</v>
      </c>
      <c r="Q18" s="124" t="s">
        <v>250</v>
      </c>
      <c r="R18" s="127">
        <v>18</v>
      </c>
      <c r="S18" s="124"/>
      <c r="T18" s="128">
        <f>+SUMIF('3.1(A)'!$G$24:$G$537,N18,'3.1(A)'!$M$24:$M$537)</f>
        <v>0</v>
      </c>
      <c r="U18" s="128">
        <f>+SUMIF('3.1(A)'!$G$24:$G$537,N18,'3.1(A)'!$O$24:$O$537)</f>
        <v>0</v>
      </c>
      <c r="V18" s="128">
        <f>+SUMIF('3.1(A)'!$G$24:$G$537,N18,'3.1(A)'!$P$24:$P$537)</f>
        <v>0</v>
      </c>
      <c r="W18" s="128">
        <f>+SUMIF('3.1(A)'!$G$24:$G$537,N18,'3.1(A)'!$Q$24:$Q$537)</f>
        <v>0</v>
      </c>
      <c r="X18" s="128">
        <f>+SUMIF('3.1(A)'!$G$24:$G$5037,N18,'3.1(A)'!$R$24:$R$5037)</f>
        <v>0</v>
      </c>
      <c r="Y18" s="128">
        <f t="shared" si="2"/>
        <v>0</v>
      </c>
    </row>
    <row r="19" spans="1:25" ht="16.5" thickTop="1" thickBot="1" x14ac:dyDescent="0.3">
      <c r="A19" s="86">
        <v>11</v>
      </c>
      <c r="B19" s="89" t="s">
        <v>741</v>
      </c>
      <c r="C19" s="89" t="s">
        <v>229</v>
      </c>
      <c r="D19" s="86" t="s">
        <v>258</v>
      </c>
      <c r="E19" s="89" t="s">
        <v>262</v>
      </c>
      <c r="F19" s="86"/>
      <c r="G19" s="90">
        <f>SUMIF('3.1(A)'!$C$24:$C$5037,$C$9:$C$5002,'3.1(A)'!$M$24:$M$5037)</f>
        <v>0</v>
      </c>
      <c r="H19" s="90">
        <f>SUMIF('3.1(A)'!$C$24:$C$5037,$C$9:$C$5002,'3.1(A)'!$O$24:$O$5037)</f>
        <v>0</v>
      </c>
      <c r="I19" s="90">
        <f>SUMIF('3.1(A)'!$C$24:$C$5037,$C$9:$C$5002,'3.1(A)'!$P$24:$P$5037)</f>
        <v>0</v>
      </c>
      <c r="J19" s="90">
        <f>SUMIF('3.1(A)'!$C$24:$C$5037,$C$9:$C$5002,'3.1(A)'!$Q$24:$Q$5037)</f>
        <v>0</v>
      </c>
      <c r="K19" s="90">
        <f>SUMIF('3.1(A)'!$C$24:$C$5037,$C$9:$C$5002,'3.1(A)'!$R$24:$R$5037)</f>
        <v>0</v>
      </c>
      <c r="L19" s="90">
        <f t="shared" si="3"/>
        <v>0</v>
      </c>
      <c r="N19" s="124">
        <v>85119000</v>
      </c>
      <c r="O19" s="129" t="s">
        <v>247</v>
      </c>
      <c r="P19" s="126" t="s">
        <v>248</v>
      </c>
      <c r="Q19" s="124" t="s">
        <v>250</v>
      </c>
      <c r="R19" s="127">
        <v>28</v>
      </c>
      <c r="S19" s="124"/>
      <c r="T19" s="128">
        <f>+SUMIF('3.1(A)'!$G$24:$G$537,N19,'3.1(A)'!$M$24:$M$537)</f>
        <v>0</v>
      </c>
      <c r="U19" s="128">
        <f>+SUMIF('3.1(A)'!$G$24:$G$537,N19,'3.1(A)'!$O$24:$O$537)</f>
        <v>0</v>
      </c>
      <c r="V19" s="128">
        <f>+SUMIF('3.1(A)'!$G$24:$G$537,N19,'3.1(A)'!$P$24:$P$537)</f>
        <v>0</v>
      </c>
      <c r="W19" s="128">
        <f>+SUMIF('3.1(A)'!$G$24:$G$537,N19,'3.1(A)'!$Q$24:$Q$537)</f>
        <v>0</v>
      </c>
      <c r="X19" s="128">
        <f>+SUMIF('3.1(A)'!$G$24:$G$5037,N19,'3.1(A)'!$R$24:$R$5037)</f>
        <v>0</v>
      </c>
      <c r="Y19" s="128">
        <f t="shared" si="2"/>
        <v>0</v>
      </c>
    </row>
    <row r="20" spans="1:25" ht="16.5" thickTop="1" thickBot="1" x14ac:dyDescent="0.3">
      <c r="A20" s="86">
        <v>12</v>
      </c>
      <c r="B20" s="89" t="s">
        <v>742</v>
      </c>
      <c r="C20" s="89" t="s">
        <v>141</v>
      </c>
      <c r="D20" s="86" t="s">
        <v>258</v>
      </c>
      <c r="E20" s="89" t="s">
        <v>262</v>
      </c>
      <c r="F20" s="86"/>
      <c r="G20" s="90">
        <f>SUMIF('3.1(A)'!$C$24:$C$5037,$C$9:$C$5002,'3.1(A)'!$M$24:$M$5037)</f>
        <v>60000</v>
      </c>
      <c r="H20" s="90">
        <f>SUMIF('3.1(A)'!$C$24:$C$5037,$C$9:$C$5002,'3.1(A)'!$O$24:$O$5037)</f>
        <v>0</v>
      </c>
      <c r="I20" s="90">
        <f>SUMIF('3.1(A)'!$C$24:$C$5037,$C$9:$C$5002,'3.1(A)'!$P$24:$P$5037)</f>
        <v>5400</v>
      </c>
      <c r="J20" s="90">
        <f>SUMIF('3.1(A)'!$C$24:$C$5037,$C$9:$C$5002,'3.1(A)'!$Q$24:$Q$5037)</f>
        <v>5400</v>
      </c>
      <c r="K20" s="90">
        <f>SUMIF('3.1(A)'!$C$24:$C$5037,$C$9:$C$5002,'3.1(A)'!$R$24:$R$5037)</f>
        <v>0</v>
      </c>
      <c r="L20" s="90">
        <f t="shared" si="3"/>
        <v>70800</v>
      </c>
      <c r="N20" s="124">
        <v>87142090</v>
      </c>
      <c r="O20" s="129" t="s">
        <v>247</v>
      </c>
      <c r="P20" s="126" t="s">
        <v>248</v>
      </c>
      <c r="Q20" s="124" t="s">
        <v>250</v>
      </c>
      <c r="R20" s="127">
        <v>28</v>
      </c>
      <c r="S20" s="124"/>
      <c r="T20" s="128">
        <f>+SUMIF('3.1(A)'!$G$24:$G$537,N20,'3.1(A)'!$M$24:$M$537)</f>
        <v>0</v>
      </c>
      <c r="U20" s="128">
        <f>+SUMIF('3.1(A)'!$G$24:$G$537,N20,'3.1(A)'!$O$24:$O$537)</f>
        <v>0</v>
      </c>
      <c r="V20" s="128">
        <f>+SUMIF('3.1(A)'!$G$24:$G$537,N20,'3.1(A)'!$P$24:$P$537)</f>
        <v>0</v>
      </c>
      <c r="W20" s="128">
        <f>+SUMIF('3.1(A)'!$G$24:$G$537,N20,'3.1(A)'!$Q$24:$Q$537)</f>
        <v>0</v>
      </c>
      <c r="X20" s="128">
        <f>+SUMIF('3.1(A)'!$G$24:$G$5037,N20,'3.1(A)'!$R$24:$R$5037)</f>
        <v>0</v>
      </c>
      <c r="Y20" s="128">
        <f t="shared" si="2"/>
        <v>0</v>
      </c>
    </row>
    <row r="21" spans="1:25" ht="16.5" thickTop="1" thickBot="1" x14ac:dyDescent="0.3">
      <c r="A21" s="86">
        <v>13</v>
      </c>
      <c r="B21" s="90" t="s">
        <v>743</v>
      </c>
      <c r="C21" s="90" t="s">
        <v>242</v>
      </c>
      <c r="D21" s="86" t="s">
        <v>258</v>
      </c>
      <c r="E21" s="89" t="s">
        <v>262</v>
      </c>
      <c r="F21" s="86"/>
      <c r="G21" s="90">
        <f>SUMIF('3.1(A)'!$C$24:$C$5037,$C$9:$C$5002,'3.1(A)'!$M$24:$M$5037)</f>
        <v>0</v>
      </c>
      <c r="H21" s="90">
        <f>SUMIF('3.1(A)'!$C$24:$C$5037,$C$9:$C$5002,'3.1(A)'!$O$24:$O$5037)</f>
        <v>0</v>
      </c>
      <c r="I21" s="90">
        <f>SUMIF('3.1(A)'!$C$24:$C$5037,$C$9:$C$5002,'3.1(A)'!$P$24:$P$5037)</f>
        <v>0</v>
      </c>
      <c r="J21" s="90">
        <f>SUMIF('3.1(A)'!$C$24:$C$5037,$C$9:$C$5002,'3.1(A)'!$Q$24:$Q$5037)</f>
        <v>0</v>
      </c>
      <c r="K21" s="90">
        <f>SUMIF('3.1(A)'!$C$24:$C$5037,$C$9:$C$5002,'3.1(A)'!$R$24:$R$5037)</f>
        <v>0</v>
      </c>
      <c r="L21" s="90">
        <f t="shared" si="3"/>
        <v>0</v>
      </c>
      <c r="N21" s="124"/>
      <c r="O21" s="129"/>
      <c r="P21" s="130"/>
      <c r="Q21" s="124"/>
      <c r="R21" s="127"/>
      <c r="S21" s="124"/>
      <c r="T21" s="128">
        <f>+SUMIF('3.1(A)'!$G$24:$G$537,N21,'3.1(A)'!$M$24:$M$537)</f>
        <v>0</v>
      </c>
      <c r="U21" s="128">
        <f>+SUMIF('3.1(A)'!$G$24:$G$537,N21,'3.1(A)'!$O$24:$O$537)</f>
        <v>0</v>
      </c>
      <c r="V21" s="128">
        <f>+SUMIF('3.1(A)'!$G$24:$G$537,N21,'3.1(A)'!$P$24:$P$537)</f>
        <v>0</v>
      </c>
      <c r="W21" s="128">
        <f>+SUMIF('3.1(A)'!$G$24:$G$537,N21,'3.1(A)'!$Q$24:$Q$537)</f>
        <v>0</v>
      </c>
      <c r="X21" s="128">
        <f>+SUMIF('3.1(A)'!$G$24:$G$5037,N21,'3.1(A)'!$R$24:$R$5037)</f>
        <v>0</v>
      </c>
      <c r="Y21" s="128">
        <f t="shared" si="2"/>
        <v>0</v>
      </c>
    </row>
    <row r="22" spans="1:25" ht="16.5" thickTop="1" thickBot="1" x14ac:dyDescent="0.3">
      <c r="A22" s="86">
        <v>14</v>
      </c>
      <c r="B22" s="90" t="s">
        <v>240</v>
      </c>
      <c r="C22" s="90" t="s">
        <v>239</v>
      </c>
      <c r="D22" s="86" t="s">
        <v>258</v>
      </c>
      <c r="E22" s="89" t="s">
        <v>262</v>
      </c>
      <c r="F22" s="86"/>
      <c r="G22" s="90">
        <f>SUMIF('3.1(A)'!$C$24:$C$5037,$C$9:$C$5002,'3.1(A)'!$M$24:$M$5037)</f>
        <v>0</v>
      </c>
      <c r="H22" s="90">
        <f>SUMIF('3.1(A)'!$C$24:$C$5037,$C$9:$C$5002,'3.1(A)'!$O$24:$O$5037)</f>
        <v>0</v>
      </c>
      <c r="I22" s="90">
        <f>SUMIF('3.1(A)'!$C$24:$C$5037,$C$9:$C$5002,'3.1(A)'!$P$24:$P$5037)</f>
        <v>0</v>
      </c>
      <c r="J22" s="90">
        <f>SUMIF('3.1(A)'!$C$24:$C$5037,$C$9:$C$5002,'3.1(A)'!$Q$24:$Q$5037)</f>
        <v>0</v>
      </c>
      <c r="K22" s="90">
        <f>SUMIF('3.1(A)'!$C$24:$C$5037,$C$9:$C$5002,'3.1(A)'!$R$24:$R$5037)</f>
        <v>0</v>
      </c>
      <c r="L22" s="90">
        <f t="shared" si="3"/>
        <v>0</v>
      </c>
      <c r="N22" s="124"/>
      <c r="O22" s="124"/>
      <c r="P22" s="124"/>
      <c r="Q22" s="124"/>
      <c r="R22" s="131"/>
      <c r="S22" s="124"/>
      <c r="T22" s="124"/>
      <c r="U22" s="124"/>
      <c r="V22" s="124"/>
      <c r="W22" s="124"/>
      <c r="X22" s="124"/>
      <c r="Y22" s="128">
        <f t="shared" si="2"/>
        <v>0</v>
      </c>
    </row>
    <row r="23" spans="1:25" ht="16.5" thickTop="1" thickBot="1" x14ac:dyDescent="0.3">
      <c r="A23" s="86">
        <v>15</v>
      </c>
      <c r="B23" s="132" t="s">
        <v>314</v>
      </c>
      <c r="C23" s="132" t="s">
        <v>233</v>
      </c>
      <c r="D23" s="86" t="s">
        <v>258</v>
      </c>
      <c r="E23" s="89" t="s">
        <v>262</v>
      </c>
      <c r="F23" s="86"/>
      <c r="G23" s="90">
        <f>SUMIF('3.1(A)'!$C$24:$C$5037,$C$9:$C$5002,'3.1(A)'!$M$24:$M$5037)</f>
        <v>0</v>
      </c>
      <c r="H23" s="90">
        <f>SUMIF('3.1(A)'!$C$24:$C$5037,$C$9:$C$5002,'3.1(A)'!$O$24:$O$5037)</f>
        <v>0</v>
      </c>
      <c r="I23" s="90">
        <f>SUMIF('3.1(A)'!$C$24:$C$5037,$C$9:$C$5002,'3.1(A)'!$P$24:$P$5037)</f>
        <v>0</v>
      </c>
      <c r="J23" s="90">
        <f>SUMIF('3.1(A)'!$C$24:$C$5037,$C$9:$C$5002,'3.1(A)'!$Q$24:$Q$5037)</f>
        <v>0</v>
      </c>
      <c r="K23" s="90">
        <f>SUMIF('3.1(A)'!$C$24:$C$5037,$C$9:$C$5002,'3.1(A)'!$R$24:$R$5037)</f>
        <v>0</v>
      </c>
      <c r="L23" s="90">
        <f t="shared" si="3"/>
        <v>0</v>
      </c>
      <c r="N23" s="124"/>
      <c r="O23" s="124"/>
      <c r="P23" s="124"/>
      <c r="Q23" s="328"/>
      <c r="R23" s="329"/>
      <c r="S23" s="124"/>
      <c r="T23" s="128"/>
      <c r="U23" s="128"/>
      <c r="V23" s="128"/>
      <c r="W23" s="128"/>
      <c r="X23" s="128"/>
      <c r="Y23" s="128"/>
    </row>
    <row r="24" spans="1:25" ht="15.75" thickTop="1" x14ac:dyDescent="0.25">
      <c r="A24" s="86">
        <v>16</v>
      </c>
      <c r="B24" s="132" t="s">
        <v>776</v>
      </c>
      <c r="C24" s="132" t="s">
        <v>777</v>
      </c>
      <c r="D24" s="86" t="s">
        <v>258</v>
      </c>
      <c r="E24" s="89" t="s">
        <v>262</v>
      </c>
      <c r="F24" s="86"/>
      <c r="G24" s="90">
        <f>SUMIF('3.1(A)'!$C$24:$C$5037,$C$9:$C$5002,'3.1(A)'!$M$24:$M$5037)</f>
        <v>10018.64</v>
      </c>
      <c r="H24" s="90">
        <f>SUMIF('3.1(A)'!$C$24:$C$5037,$C$9:$C$5002,'3.1(A)'!$O$24:$O$5037)</f>
        <v>0</v>
      </c>
      <c r="I24" s="90">
        <f>SUMIF('3.1(A)'!$C$24:$C$5037,$C$9:$C$5002,'3.1(A)'!$P$24:$P$5037)</f>
        <v>901.67759999999998</v>
      </c>
      <c r="J24" s="90">
        <f>SUMIF('3.1(A)'!$C$24:$C$5037,$C$9:$C$5002,'3.1(A)'!$Q$24:$Q$5037)</f>
        <v>901.67759999999998</v>
      </c>
      <c r="K24" s="90">
        <f>SUMIF('3.1(A)'!$C$24:$C$5037,$C$9:$C$5002,'3.1(A)'!$R$24:$R$5037)</f>
        <v>0</v>
      </c>
      <c r="L24" s="90">
        <f t="shared" ref="L24" si="4">+K24+J24+I24+H24+G24</f>
        <v>11821.995199999999</v>
      </c>
      <c r="T24" s="81"/>
      <c r="U24" s="81"/>
      <c r="V24" s="81"/>
      <c r="W24" s="81"/>
      <c r="X24" s="81"/>
      <c r="Y24" s="81"/>
    </row>
    <row r="25" spans="1:25" x14ac:dyDescent="0.25">
      <c r="A25" s="86">
        <v>17</v>
      </c>
      <c r="B25" s="89" t="s">
        <v>279</v>
      </c>
      <c r="C25" s="89" t="s">
        <v>226</v>
      </c>
      <c r="D25" s="86" t="s">
        <v>258</v>
      </c>
      <c r="E25" s="89" t="s">
        <v>262</v>
      </c>
      <c r="F25" s="86"/>
      <c r="G25" s="90">
        <f>SUMIF('3.1(A)'!$C$24:$C$5037,$C$9:$C$5002,'3.1(A)'!$M$24:$M$5037)</f>
        <v>133729.63999999998</v>
      </c>
      <c r="H25" s="90">
        <f>SUMIF('3.1(A)'!$C$24:$C$5037,$C$9:$C$5002,'3.1(A)'!$O$24:$O$5037)</f>
        <v>0</v>
      </c>
      <c r="I25" s="90">
        <f>SUMIF('3.1(A)'!$C$24:$C$5037,$C$9:$C$5002,'3.1(A)'!$P$24:$P$5037)</f>
        <v>18722.139599999999</v>
      </c>
      <c r="J25" s="90">
        <f>SUMIF('3.1(A)'!$C$24:$C$5037,$C$9:$C$5002,'3.1(A)'!$Q$24:$Q$5037)</f>
        <v>18722.139599999999</v>
      </c>
      <c r="K25" s="90">
        <f>SUMIF('3.1(A)'!$C$24:$C$5037,$C$9:$C$5002,'3.1(A)'!$R$24:$R$5037)</f>
        <v>0</v>
      </c>
      <c r="L25" s="90">
        <f t="shared" si="3"/>
        <v>171173.91919999997</v>
      </c>
    </row>
    <row r="26" spans="1:25" x14ac:dyDescent="0.25">
      <c r="A26" s="86">
        <v>18</v>
      </c>
      <c r="B26" s="89" t="s">
        <v>744</v>
      </c>
      <c r="C26" s="89" t="s">
        <v>230</v>
      </c>
      <c r="D26" s="86" t="s">
        <v>258</v>
      </c>
      <c r="E26" s="89" t="s">
        <v>262</v>
      </c>
      <c r="F26" s="86"/>
      <c r="G26" s="90">
        <f>SUMIF('3.1(A)'!$C$24:$C$5037,$C$9:$C$5002,'3.1(A)'!$M$24:$M$5037)</f>
        <v>0</v>
      </c>
      <c r="H26" s="90">
        <f>SUMIF('3.1(A)'!$C$24:$C$5037,$C$9:$C$5002,'3.1(A)'!$O$24:$O$5037)</f>
        <v>0</v>
      </c>
      <c r="I26" s="90">
        <f>SUMIF('3.1(A)'!$C$24:$C$5037,$C$9:$C$5002,'3.1(A)'!$P$24:$P$5037)</f>
        <v>0</v>
      </c>
      <c r="J26" s="90">
        <f>SUMIF('3.1(A)'!$C$24:$C$5037,$C$9:$C$5002,'3.1(A)'!$Q$24:$Q$5037)</f>
        <v>0</v>
      </c>
      <c r="K26" s="90">
        <f>SUMIF('3.1(A)'!$C$24:$C$5037,$C$9:$C$5002,'3.1(A)'!$R$24:$R$5037)</f>
        <v>0</v>
      </c>
      <c r="L26" s="90">
        <f t="shared" si="3"/>
        <v>0</v>
      </c>
    </row>
    <row r="27" spans="1:25" x14ac:dyDescent="0.25">
      <c r="A27" s="86">
        <v>19</v>
      </c>
      <c r="B27" s="90" t="s">
        <v>745</v>
      </c>
      <c r="C27" s="90" t="s">
        <v>238</v>
      </c>
      <c r="D27" s="86" t="s">
        <v>258</v>
      </c>
      <c r="E27" s="89" t="s">
        <v>262</v>
      </c>
      <c r="F27" s="86"/>
      <c r="G27" s="90">
        <f>SUMIF('3.1(A)'!$C$24:$C$5037,$C$9:$C$5002,'3.1(A)'!$M$24:$M$5037)</f>
        <v>0</v>
      </c>
      <c r="H27" s="90">
        <f>SUMIF('3.1(A)'!$C$24:$C$5037,$C$9:$C$5002,'3.1(A)'!$O$24:$O$5037)</f>
        <v>0</v>
      </c>
      <c r="I27" s="90">
        <f>SUMIF('3.1(A)'!$C$24:$C$5037,$C$9:$C$5002,'3.1(A)'!$P$24:$P$5037)</f>
        <v>0</v>
      </c>
      <c r="J27" s="90">
        <f>SUMIF('3.1(A)'!$C$24:$C$5037,$C$9:$C$5002,'3.1(A)'!$Q$24:$Q$5037)</f>
        <v>0</v>
      </c>
      <c r="K27" s="90">
        <f>SUMIF('3.1(A)'!$C$24:$C$5037,$C$9:$C$5002,'3.1(A)'!$R$24:$R$5037)</f>
        <v>0</v>
      </c>
      <c r="L27" s="90">
        <f t="shared" si="3"/>
        <v>0</v>
      </c>
    </row>
    <row r="28" spans="1:25" x14ac:dyDescent="0.25">
      <c r="A28" s="86">
        <v>20</v>
      </c>
      <c r="B28" s="89" t="s">
        <v>746</v>
      </c>
      <c r="C28" s="89" t="s">
        <v>148</v>
      </c>
      <c r="D28" s="86" t="s">
        <v>259</v>
      </c>
      <c r="E28" s="89" t="s">
        <v>261</v>
      </c>
      <c r="F28" s="86"/>
      <c r="G28" s="90">
        <f>SUMIF('3.1(A)'!$C$24:$C$5037,$C$9:$C$5002,'3.1(A)'!$M$24:$M$5037)</f>
        <v>0</v>
      </c>
      <c r="H28" s="90">
        <f>SUMIF('3.1(A)'!$C$24:$C$5037,$C$9:$C$5002,'3.1(A)'!$O$24:$O$5037)</f>
        <v>0</v>
      </c>
      <c r="I28" s="90">
        <f>SUMIF('3.1(A)'!$C$24:$C$5037,$C$9:$C$5002,'3.1(A)'!$P$24:$P$5037)</f>
        <v>0</v>
      </c>
      <c r="J28" s="90">
        <f>SUMIF('3.1(A)'!$C$24:$C$5037,$C$9:$C$5002,'3.1(A)'!$Q$24:$Q$5037)</f>
        <v>0</v>
      </c>
      <c r="K28" s="90">
        <f>SUMIF('3.1(A)'!$C$24:$C$5037,$C$9:$C$5002,'3.1(A)'!$R$24:$R$5037)</f>
        <v>0</v>
      </c>
      <c r="L28" s="90">
        <f t="shared" si="3"/>
        <v>0</v>
      </c>
    </row>
    <row r="29" spans="1:25" x14ac:dyDescent="0.25">
      <c r="A29" s="86">
        <v>21</v>
      </c>
      <c r="B29" s="90" t="s">
        <v>747</v>
      </c>
      <c r="C29" s="90" t="s">
        <v>244</v>
      </c>
      <c r="D29" s="86" t="s">
        <v>258</v>
      </c>
      <c r="E29" s="89" t="s">
        <v>262</v>
      </c>
      <c r="F29" s="86"/>
      <c r="G29" s="90">
        <f>SUMIF('3.1(A)'!$C$24:$C$5037,$C$9:$C$5002,'3.1(A)'!$M$24:$M$5037)</f>
        <v>0</v>
      </c>
      <c r="H29" s="90">
        <f>SUMIF('3.1(A)'!$C$24:$C$5037,$C$9:$C$5002,'3.1(A)'!$O$24:$O$5037)</f>
        <v>0</v>
      </c>
      <c r="I29" s="90">
        <f>SUMIF('3.1(A)'!$C$24:$C$5037,$C$9:$C$5002,'3.1(A)'!$P$24:$P$5037)</f>
        <v>0</v>
      </c>
      <c r="J29" s="90">
        <f>SUMIF('3.1(A)'!$C$24:$C$5037,$C$9:$C$5002,'3.1(A)'!$Q$24:$Q$5037)</f>
        <v>0</v>
      </c>
      <c r="K29" s="90">
        <f>SUMIF('3.1(A)'!$C$24:$C$5037,$C$9:$C$5002,'3.1(A)'!$R$24:$R$5037)</f>
        <v>0</v>
      </c>
      <c r="L29" s="90">
        <f t="shared" si="3"/>
        <v>0</v>
      </c>
    </row>
    <row r="30" spans="1:25" x14ac:dyDescent="0.25">
      <c r="A30" s="86">
        <v>22</v>
      </c>
      <c r="B30" s="89" t="s">
        <v>232</v>
      </c>
      <c r="C30" s="89" t="s">
        <v>231</v>
      </c>
      <c r="D30" s="86" t="s">
        <v>258</v>
      </c>
      <c r="E30" s="89" t="s">
        <v>262</v>
      </c>
      <c r="F30" s="86"/>
      <c r="G30" s="90">
        <f>SUMIF('3.1(A)'!$C$24:$C$5037,$C$9:$C$5002,'3.1(A)'!$M$24:$M$5037)</f>
        <v>0</v>
      </c>
      <c r="H30" s="90">
        <f>SUMIF('3.1(A)'!$C$24:$C$5037,$C$9:$C$5002,'3.1(A)'!$O$24:$O$5037)</f>
        <v>0</v>
      </c>
      <c r="I30" s="90">
        <f>SUMIF('3.1(A)'!$C$24:$C$5037,$C$9:$C$5002,'3.1(A)'!$P$24:$P$5037)</f>
        <v>0</v>
      </c>
      <c r="J30" s="90">
        <f>SUMIF('3.1(A)'!$C$24:$C$5037,$C$9:$C$5002,'3.1(A)'!$Q$24:$Q$5037)</f>
        <v>0</v>
      </c>
      <c r="K30" s="90">
        <f>SUMIF('3.1(A)'!$C$24:$C$5037,$C$9:$C$5002,'3.1(A)'!$R$24:$R$5037)</f>
        <v>0</v>
      </c>
      <c r="L30" s="90">
        <f t="shared" si="3"/>
        <v>0</v>
      </c>
    </row>
    <row r="31" spans="1:25" x14ac:dyDescent="0.25">
      <c r="A31" s="86">
        <v>23</v>
      </c>
      <c r="B31" s="86" t="s">
        <v>748</v>
      </c>
      <c r="C31" s="86" t="s">
        <v>245</v>
      </c>
      <c r="D31" s="86" t="s">
        <v>258</v>
      </c>
      <c r="E31" s="89" t="s">
        <v>262</v>
      </c>
      <c r="F31" s="86"/>
      <c r="G31" s="90">
        <f>SUMIF('3.1(A)'!$C$24:$C$5037,$C$9:$C$5002,'3.1(A)'!$M$24:$M$5037)</f>
        <v>0</v>
      </c>
      <c r="H31" s="90">
        <f>SUMIF('3.1(A)'!$C$24:$C$5037,$C$9:$C$5002,'3.1(A)'!$O$24:$O$5037)</f>
        <v>0</v>
      </c>
      <c r="I31" s="90">
        <f>SUMIF('3.1(A)'!$C$24:$C$5037,$C$9:$C$5002,'3.1(A)'!$P$24:$P$5037)</f>
        <v>0</v>
      </c>
      <c r="J31" s="90">
        <f>SUMIF('3.1(A)'!$C$24:$C$5037,$C$9:$C$5002,'3.1(A)'!$Q$24:$Q$5037)</f>
        <v>0</v>
      </c>
      <c r="K31" s="90">
        <f>SUMIF('3.1(A)'!$C$24:$C$5037,$C$9:$C$5002,'3.1(A)'!$R$24:$R$5037)</f>
        <v>0</v>
      </c>
      <c r="L31" s="90">
        <f t="shared" si="3"/>
        <v>0</v>
      </c>
    </row>
    <row r="32" spans="1:25" x14ac:dyDescent="0.25">
      <c r="A32" s="86">
        <v>24</v>
      </c>
      <c r="B32" s="90" t="s">
        <v>749</v>
      </c>
      <c r="C32" s="90" t="s">
        <v>241</v>
      </c>
      <c r="D32" s="86" t="s">
        <v>258</v>
      </c>
      <c r="E32" s="89" t="s">
        <v>262</v>
      </c>
      <c r="F32" s="86"/>
      <c r="G32" s="90">
        <f>SUMIF('3.1(A)'!$C$24:$C$5037,$C$9:$C$5002,'3.1(A)'!$M$24:$M$5037)</f>
        <v>0</v>
      </c>
      <c r="H32" s="90">
        <f>SUMIF('3.1(A)'!$C$24:$C$5037,$C$9:$C$5002,'3.1(A)'!$O$24:$O$5037)</f>
        <v>0</v>
      </c>
      <c r="I32" s="90">
        <f>SUMIF('3.1(A)'!$C$24:$C$5037,$C$9:$C$5002,'3.1(A)'!$P$24:$P$5037)</f>
        <v>0</v>
      </c>
      <c r="J32" s="90">
        <f>SUMIF('3.1(A)'!$C$24:$C$5037,$C$9:$C$5002,'3.1(A)'!$Q$24:$Q$5037)</f>
        <v>0</v>
      </c>
      <c r="K32" s="90">
        <f>SUMIF('3.1(A)'!$C$24:$C$5037,$C$9:$C$5002,'3.1(A)'!$R$24:$R$5037)</f>
        <v>0</v>
      </c>
      <c r="L32" s="90">
        <f t="shared" si="3"/>
        <v>0</v>
      </c>
    </row>
    <row r="33" spans="1:12" x14ac:dyDescent="0.25">
      <c r="A33" s="86">
        <v>25</v>
      </c>
      <c r="B33" s="90" t="s">
        <v>750</v>
      </c>
      <c r="C33" s="90" t="s">
        <v>243</v>
      </c>
      <c r="D33" s="86" t="s">
        <v>258</v>
      </c>
      <c r="E33" s="89" t="s">
        <v>262</v>
      </c>
      <c r="F33" s="86"/>
      <c r="G33" s="90">
        <f>SUMIF('3.1(A)'!$C$24:$C$5037,$C$9:$C$5002,'3.1(A)'!$M$24:$M$5037)</f>
        <v>0</v>
      </c>
      <c r="H33" s="90">
        <f>SUMIF('3.1(A)'!$C$24:$C$5037,$C$9:$C$5002,'3.1(A)'!$O$24:$O$5037)</f>
        <v>0</v>
      </c>
      <c r="I33" s="90">
        <f>SUMIF('3.1(A)'!$C$24:$C$5037,$C$9:$C$5002,'3.1(A)'!$P$24:$P$5037)</f>
        <v>0</v>
      </c>
      <c r="J33" s="90">
        <f>SUMIF('3.1(A)'!$C$24:$C$5037,$C$9:$C$5002,'3.1(A)'!$Q$24:$Q$5037)</f>
        <v>0</v>
      </c>
      <c r="K33" s="90">
        <f>SUMIF('3.1(A)'!$C$24:$C$5037,$C$9:$C$5002,'3.1(A)'!$R$24:$R$5037)</f>
        <v>0</v>
      </c>
      <c r="L33" s="90">
        <f t="shared" si="3"/>
        <v>0</v>
      </c>
    </row>
    <row r="34" spans="1:12" x14ac:dyDescent="0.25">
      <c r="A34" s="86">
        <v>26</v>
      </c>
      <c r="B34" s="323" t="s">
        <v>133</v>
      </c>
      <c r="C34" s="87" t="s">
        <v>134</v>
      </c>
      <c r="D34" s="86" t="s">
        <v>258</v>
      </c>
      <c r="E34" s="89" t="s">
        <v>262</v>
      </c>
      <c r="F34" s="86"/>
      <c r="G34" s="90">
        <f>SUMIF('3.1(A)'!$C$24:$C$5037,$C$9:$C$5002,'3.1(A)'!$M$24:$M$5037)</f>
        <v>653894.54</v>
      </c>
      <c r="H34" s="90">
        <f>SUMIF('3.1(A)'!$C$24:$C$5037,$C$9:$C$5002,'3.1(A)'!$O$24:$O$5037)</f>
        <v>0</v>
      </c>
      <c r="I34" s="90">
        <f>SUMIF('3.1(A)'!$C$24:$C$5037,$C$9:$C$5002,'3.1(A)'!$P$24:$P$5037)</f>
        <v>91545.2356</v>
      </c>
      <c r="J34" s="90">
        <f>SUMIF('3.1(A)'!$C$24:$C$5037,$C$9:$C$5002,'3.1(A)'!$Q$24:$Q$5037)</f>
        <v>91545.2356</v>
      </c>
      <c r="K34" s="90">
        <f>SUMIF('3.1(A)'!$C$24:$C$5037,$C$9:$C$5002,'3.1(A)'!$R$24:$R$5037)</f>
        <v>0</v>
      </c>
      <c r="L34" s="90">
        <f t="shared" si="3"/>
        <v>836985.01120000007</v>
      </c>
    </row>
    <row r="35" spans="1:12" x14ac:dyDescent="0.25">
      <c r="A35" s="86">
        <v>27</v>
      </c>
      <c r="B35" s="86" t="s">
        <v>756</v>
      </c>
      <c r="C35" s="86" t="s">
        <v>757</v>
      </c>
      <c r="D35" s="86" t="s">
        <v>258</v>
      </c>
      <c r="E35" s="89" t="s">
        <v>262</v>
      </c>
      <c r="F35" s="86"/>
      <c r="G35" s="90">
        <f>SUMIF('3.1(A)'!$C$24:$C$5037,$C$9:$C$5002,'3.1(A)'!$M$24:$M$5037)</f>
        <v>15200</v>
      </c>
      <c r="H35" s="90">
        <f>SUMIF('3.1(A)'!$C$24:$C$5037,$C$9:$C$5002,'3.1(A)'!$O$24:$O$5037)</f>
        <v>0</v>
      </c>
      <c r="I35" s="90">
        <f>SUMIF('3.1(A)'!$C$24:$C$5037,$C$9:$C$5002,'3.1(A)'!$P$24:$P$5037)</f>
        <v>1368</v>
      </c>
      <c r="J35" s="90">
        <f>SUMIF('3.1(A)'!$C$24:$C$5037,$C$9:$C$5002,'3.1(A)'!$Q$24:$Q$5037)</f>
        <v>1368</v>
      </c>
      <c r="K35" s="90">
        <f>SUMIF('3.1(A)'!$C$24:$C$5037,$C$9:$C$5002,'3.1(A)'!$R$24:$R$5037)</f>
        <v>0</v>
      </c>
      <c r="L35" s="90">
        <f t="shared" ref="L35" si="5">+K35+J35+I35+H35+G35</f>
        <v>17936</v>
      </c>
    </row>
    <row r="36" spans="1:12" x14ac:dyDescent="0.25">
      <c r="A36" s="86">
        <v>28</v>
      </c>
      <c r="B36" s="89" t="s">
        <v>751</v>
      </c>
      <c r="C36" s="89" t="s">
        <v>144</v>
      </c>
      <c r="D36" s="86" t="s">
        <v>259</v>
      </c>
      <c r="E36" s="89" t="s">
        <v>261</v>
      </c>
      <c r="F36" s="86"/>
      <c r="G36" s="90">
        <f>SUMIF('3.1(A)'!$C$24:$C$5037,$C$9:$C$5002,'3.1(A)'!$M$24:$M$5037)</f>
        <v>0</v>
      </c>
      <c r="H36" s="90">
        <f>SUMIF('3.1(A)'!$C$24:$C$5037,$C$9:$C$5002,'3.1(A)'!$O$24:$O$5037)</f>
        <v>0</v>
      </c>
      <c r="I36" s="90">
        <f>SUMIF('3.1(A)'!$C$24:$C$5037,$C$9:$C$5002,'3.1(A)'!$P$24:$P$5037)</f>
        <v>0</v>
      </c>
      <c r="J36" s="90">
        <f>SUMIF('3.1(A)'!$C$24:$C$5037,$C$9:$C$5002,'3.1(A)'!$Q$24:$Q$5037)</f>
        <v>0</v>
      </c>
      <c r="K36" s="90">
        <f>SUMIF('3.1(A)'!$C$24:$C$5037,$C$9:$C$5002,'3.1(A)'!$R$24:$R$5037)</f>
        <v>0</v>
      </c>
      <c r="L36" s="90">
        <f t="shared" si="3"/>
        <v>0</v>
      </c>
    </row>
    <row r="37" spans="1:12" x14ac:dyDescent="0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2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2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</row>
    <row r="40" spans="1:12" x14ac:dyDescent="0.2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</row>
    <row r="41" spans="1:12" x14ac:dyDescent="0.2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</row>
    <row r="42" spans="1:12" x14ac:dyDescent="0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</row>
    <row r="43" spans="1:12" x14ac:dyDescent="0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</row>
    <row r="44" spans="1:12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</row>
    <row r="45" spans="1:12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</row>
    <row r="46" spans="1:12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</row>
    <row r="47" spans="1:12" x14ac:dyDescent="0.25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</row>
    <row r="48" spans="1:12" x14ac:dyDescent="0.25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</row>
    <row r="49" spans="1:12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1:12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</row>
    <row r="51" spans="1:12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</row>
    <row r="52" spans="1:12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</row>
    <row r="53" spans="1:12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</row>
    <row r="54" spans="1:12" x14ac:dyDescent="0.25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</row>
    <row r="55" spans="1:12" x14ac:dyDescent="0.25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</row>
    <row r="56" spans="1:12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</row>
    <row r="57" spans="1:12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</row>
    <row r="58" spans="1:12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</row>
    <row r="59" spans="1:12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</row>
    <row r="60" spans="1:12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</row>
    <row r="61" spans="1:12" x14ac:dyDescent="0.25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</row>
    <row r="62" spans="1:12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</row>
    <row r="63" spans="1:12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</row>
    <row r="64" spans="1:12" x14ac:dyDescent="0.25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</row>
    <row r="65" spans="1:12" x14ac:dyDescent="0.25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</row>
    <row r="66" spans="1:12" x14ac:dyDescent="0.25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</row>
    <row r="67" spans="1:12" x14ac:dyDescent="0.25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</row>
    <row r="68" spans="1:12" x14ac:dyDescent="0.25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</row>
    <row r="69" spans="1:12" x14ac:dyDescent="0.25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</row>
    <row r="70" spans="1:12" x14ac:dyDescent="0.25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</row>
    <row r="71" spans="1:12" x14ac:dyDescent="0.25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</row>
    <row r="72" spans="1:12" x14ac:dyDescent="0.25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</row>
    <row r="73" spans="1:12" ht="15.75" thickBot="1" x14ac:dyDescent="0.3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</row>
    <row r="74" spans="1:12" ht="15.75" thickTop="1" x14ac:dyDescent="0.25"/>
  </sheetData>
  <sortState ref="B10:E34">
    <sortCondition ref="B9"/>
  </sortState>
  <mergeCells count="20">
    <mergeCell ref="F7:F8"/>
    <mergeCell ref="S7:S8"/>
    <mergeCell ref="T7:T8"/>
    <mergeCell ref="A1:L1"/>
    <mergeCell ref="B7:B8"/>
    <mergeCell ref="C7:C8"/>
    <mergeCell ref="A7:A8"/>
    <mergeCell ref="D7:D8"/>
    <mergeCell ref="E7:E8"/>
    <mergeCell ref="G7:G8"/>
    <mergeCell ref="H7:K7"/>
    <mergeCell ref="L7:L8"/>
    <mergeCell ref="Q7:Q8"/>
    <mergeCell ref="O7:O8"/>
    <mergeCell ref="P7:P8"/>
    <mergeCell ref="U7:X7"/>
    <mergeCell ref="Y7:Y8"/>
    <mergeCell ref="N1:Y1"/>
    <mergeCell ref="N7:N8"/>
    <mergeCell ref="R7:R8"/>
  </mergeCells>
  <conditionalFormatting sqref="B14:B15">
    <cfRule type="duplicateValues" dxfId="37" priority="4"/>
  </conditionalFormatting>
  <conditionalFormatting sqref="C14:C15">
    <cfRule type="duplicateValues" dxfId="36" priority="3"/>
  </conditionalFormatting>
  <conditionalFormatting sqref="C14:C15">
    <cfRule type="duplicateValues" dxfId="35" priority="2"/>
  </conditionalFormatting>
  <conditionalFormatting sqref="C14:C15">
    <cfRule type="duplicateValues" dxfId="34" priority="1"/>
  </conditionalFormatting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9"/>
  <sheetViews>
    <sheetView workbookViewId="0">
      <selection activeCell="G7" sqref="G7:G8"/>
    </sheetView>
  </sheetViews>
  <sheetFormatPr defaultRowHeight="15" x14ac:dyDescent="0.25"/>
  <cols>
    <col min="1" max="1" width="4.85546875" style="76" customWidth="1"/>
    <col min="2" max="2" width="23.140625" style="76" customWidth="1"/>
    <col min="3" max="3" width="20.28515625" style="76" customWidth="1"/>
    <col min="4" max="6" width="0" style="76" hidden="1" customWidth="1"/>
    <col min="7" max="7" width="15.140625" style="76" customWidth="1"/>
    <col min="8" max="8" width="12.7109375" style="76" customWidth="1"/>
    <col min="9" max="9" width="14.42578125" style="76" customWidth="1"/>
    <col min="10" max="10" width="13.28515625" style="76" bestFit="1" customWidth="1"/>
    <col min="11" max="11" width="9" style="76" bestFit="1" customWidth="1"/>
    <col min="12" max="12" width="16" style="76" bestFit="1" customWidth="1"/>
    <col min="13" max="13" width="18.28515625" style="76" bestFit="1" customWidth="1"/>
    <col min="14" max="14" width="12.42578125" style="76" bestFit="1" customWidth="1"/>
    <col min="15" max="15" width="23.140625" style="76" customWidth="1"/>
    <col min="16" max="17" width="9.140625" style="76"/>
    <col min="18" max="18" width="9.42578125" style="76" bestFit="1" customWidth="1"/>
    <col min="19" max="19" width="9.140625" style="76"/>
    <col min="20" max="20" width="13" style="76" customWidth="1"/>
    <col min="21" max="21" width="13.5703125" style="76" customWidth="1"/>
    <col min="22" max="22" width="9.5703125" style="76" bestFit="1" customWidth="1"/>
    <col min="23" max="23" width="13.140625" style="76" customWidth="1"/>
    <col min="24" max="24" width="12.140625" style="76" customWidth="1"/>
    <col min="25" max="25" width="14" style="76" customWidth="1"/>
    <col min="26" max="16384" width="9.140625" style="76"/>
  </cols>
  <sheetData>
    <row r="1" spans="1:25" ht="20.25" thickTop="1" thickBot="1" x14ac:dyDescent="0.35">
      <c r="A1" s="515" t="s">
        <v>221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7"/>
      <c r="N1" s="522" t="s">
        <v>805</v>
      </c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4"/>
    </row>
    <row r="2" spans="1:25" ht="19.5" thickTop="1" x14ac:dyDescent="0.25">
      <c r="A2" s="105"/>
      <c r="B2" s="112" t="s">
        <v>222</v>
      </c>
      <c r="C2" s="113"/>
      <c r="D2" s="113"/>
      <c r="E2" s="113"/>
      <c r="F2" s="114"/>
      <c r="G2" s="119" t="s">
        <v>594</v>
      </c>
      <c r="H2" s="120"/>
      <c r="I2" s="113"/>
      <c r="J2" s="121"/>
      <c r="K2" s="117" t="s">
        <v>89</v>
      </c>
      <c r="L2" s="106" t="s">
        <v>680</v>
      </c>
      <c r="N2" s="105"/>
      <c r="O2" s="330" t="s">
        <v>222</v>
      </c>
      <c r="P2" s="77"/>
      <c r="Q2" s="77"/>
      <c r="R2" s="77"/>
      <c r="S2" s="331"/>
      <c r="T2" s="332" t="s">
        <v>594</v>
      </c>
      <c r="U2" s="333"/>
      <c r="V2" s="77"/>
      <c r="W2" s="334"/>
      <c r="X2" s="117" t="s">
        <v>89</v>
      </c>
      <c r="Y2" s="106" t="s">
        <v>680</v>
      </c>
    </row>
    <row r="3" spans="1:25" ht="19.5" thickBot="1" x14ac:dyDescent="0.3">
      <c r="A3" s="107"/>
      <c r="B3" s="115" t="s">
        <v>88</v>
      </c>
      <c r="C3" s="109"/>
      <c r="D3" s="109"/>
      <c r="E3" s="109"/>
      <c r="F3" s="116"/>
      <c r="G3" s="122" t="s">
        <v>595</v>
      </c>
      <c r="H3" s="110"/>
      <c r="I3" s="109"/>
      <c r="J3" s="123"/>
      <c r="K3" s="118" t="s">
        <v>92</v>
      </c>
      <c r="L3" s="111" t="s">
        <v>626</v>
      </c>
      <c r="N3" s="107"/>
      <c r="O3" s="115" t="s">
        <v>88</v>
      </c>
      <c r="P3" s="109"/>
      <c r="Q3" s="109"/>
      <c r="R3" s="109"/>
      <c r="S3" s="116"/>
      <c r="T3" s="122" t="s">
        <v>595</v>
      </c>
      <c r="U3" s="110"/>
      <c r="V3" s="109"/>
      <c r="W3" s="123"/>
      <c r="X3" s="118" t="s">
        <v>92</v>
      </c>
      <c r="Y3" s="111" t="s">
        <v>626</v>
      </c>
    </row>
    <row r="4" spans="1:25" ht="15.75" thickTop="1" x14ac:dyDescent="0.25">
      <c r="A4" s="101"/>
      <c r="B4" s="94" t="s">
        <v>223</v>
      </c>
      <c r="C4" s="94"/>
      <c r="D4" s="94"/>
      <c r="E4" s="94"/>
      <c r="F4" s="94"/>
      <c r="G4" s="95">
        <f t="shared" ref="G4:L4" si="0">SUM(G9:G5001)</f>
        <v>1883554.8</v>
      </c>
      <c r="H4" s="95">
        <f t="shared" si="0"/>
        <v>0</v>
      </c>
      <c r="I4" s="95">
        <f t="shared" si="0"/>
        <v>216026.85700000002</v>
      </c>
      <c r="J4" s="95">
        <f t="shared" si="0"/>
        <v>216026.85700000002</v>
      </c>
      <c r="K4" s="95">
        <f t="shared" si="0"/>
        <v>0</v>
      </c>
      <c r="L4" s="95">
        <f t="shared" si="0"/>
        <v>2315608.514</v>
      </c>
      <c r="N4" s="101"/>
      <c r="O4" s="94" t="s">
        <v>223</v>
      </c>
      <c r="P4" s="94"/>
      <c r="Q4" s="94"/>
      <c r="R4" s="94"/>
      <c r="S4" s="94"/>
      <c r="T4" s="95">
        <f t="shared" ref="T4:Y4" ca="1" si="1">SUM(T9:T5001)</f>
        <v>2315607.8139999998</v>
      </c>
      <c r="U4" s="95">
        <f t="shared" ca="1" si="1"/>
        <v>1883554.7999999998</v>
      </c>
      <c r="V4" s="95">
        <f t="shared" ca="1" si="1"/>
        <v>0</v>
      </c>
      <c r="W4" s="95">
        <f t="shared" ca="1" si="1"/>
        <v>216026.85699999999</v>
      </c>
      <c r="X4" s="95">
        <f t="shared" ca="1" si="1"/>
        <v>216026.85699999999</v>
      </c>
      <c r="Y4" s="95">
        <f t="shared" ca="1" si="1"/>
        <v>2315607.8139999998</v>
      </c>
    </row>
    <row r="5" spans="1:25" x14ac:dyDescent="0.25">
      <c r="A5" s="102"/>
      <c r="B5" s="96" t="s">
        <v>224</v>
      </c>
      <c r="C5" s="97"/>
      <c r="D5" s="97"/>
      <c r="E5" s="97"/>
      <c r="F5" s="97"/>
      <c r="G5" s="98"/>
      <c r="H5" s="98"/>
      <c r="I5" s="98"/>
      <c r="J5" s="98"/>
      <c r="K5" s="98">
        <v>0</v>
      </c>
      <c r="L5" s="98">
        <v>2207095.89</v>
      </c>
      <c r="M5" s="85"/>
      <c r="N5" s="102"/>
      <c r="O5" s="96" t="s">
        <v>224</v>
      </c>
      <c r="P5" s="97"/>
      <c r="Q5" s="97"/>
      <c r="R5" s="97"/>
      <c r="S5" s="97"/>
      <c r="T5" s="98"/>
      <c r="U5" s="98"/>
      <c r="V5" s="98"/>
      <c r="W5" s="98"/>
      <c r="X5" s="98">
        <v>0</v>
      </c>
      <c r="Y5" s="98">
        <v>2207095.89</v>
      </c>
    </row>
    <row r="6" spans="1:25" ht="15.75" thickBot="1" x14ac:dyDescent="0.3">
      <c r="A6" s="103"/>
      <c r="B6" s="99" t="s">
        <v>225</v>
      </c>
      <c r="C6" s="99"/>
      <c r="D6" s="99"/>
      <c r="E6" s="99"/>
      <c r="F6" s="99"/>
      <c r="G6" s="100">
        <f>+G4-G5</f>
        <v>1883554.8</v>
      </c>
      <c r="H6" s="100">
        <f>+H4-H5</f>
        <v>0</v>
      </c>
      <c r="I6" s="100">
        <f>+I4-I5</f>
        <v>216026.85700000002</v>
      </c>
      <c r="J6" s="100">
        <f>+J4-J5</f>
        <v>216026.85700000002</v>
      </c>
      <c r="K6" s="100">
        <f t="shared" ref="K6:L6" si="2">+K4-K5</f>
        <v>0</v>
      </c>
      <c r="L6" s="100">
        <f t="shared" si="2"/>
        <v>108512.62399999984</v>
      </c>
      <c r="N6" s="103"/>
      <c r="O6" s="99" t="s">
        <v>225</v>
      </c>
      <c r="P6" s="99"/>
      <c r="Q6" s="99"/>
      <c r="R6" s="99"/>
      <c r="S6" s="99"/>
      <c r="T6" s="100">
        <f ca="1">+T4-T5</f>
        <v>2315607.8139999998</v>
      </c>
      <c r="U6" s="100">
        <f ca="1">+U4-U5</f>
        <v>1883554.7999999998</v>
      </c>
      <c r="V6" s="100">
        <f ca="1">+V4-V5</f>
        <v>0</v>
      </c>
      <c r="W6" s="100">
        <f ca="1">+W4-W5</f>
        <v>216026.85699999999</v>
      </c>
      <c r="X6" s="100">
        <f t="shared" ref="X6:Y6" ca="1" si="3">+X4-X5</f>
        <v>216026.85699999999</v>
      </c>
      <c r="Y6" s="100">
        <f t="shared" ca="1" si="3"/>
        <v>108511.92399999965</v>
      </c>
    </row>
    <row r="7" spans="1:25" ht="17.25" thickTop="1" thickBot="1" x14ac:dyDescent="0.3">
      <c r="A7" s="518" t="s">
        <v>3</v>
      </c>
      <c r="B7" s="506" t="s">
        <v>54</v>
      </c>
      <c r="C7" s="506" t="s">
        <v>55</v>
      </c>
      <c r="D7" s="520" t="s">
        <v>43</v>
      </c>
      <c r="E7" s="520" t="s">
        <v>43</v>
      </c>
      <c r="F7" s="520" t="s">
        <v>598</v>
      </c>
      <c r="G7" s="520" t="s">
        <v>14</v>
      </c>
      <c r="H7" s="514" t="s">
        <v>16</v>
      </c>
      <c r="I7" s="514"/>
      <c r="J7" s="514"/>
      <c r="K7" s="514"/>
      <c r="L7" s="520" t="s">
        <v>13</v>
      </c>
      <c r="N7" s="373" t="s">
        <v>9</v>
      </c>
      <c r="O7" s="452" t="s">
        <v>619</v>
      </c>
      <c r="P7" s="430" t="s">
        <v>246</v>
      </c>
      <c r="Q7" s="431" t="s">
        <v>11</v>
      </c>
      <c r="R7" s="374" t="s">
        <v>15</v>
      </c>
      <c r="S7" s="373" t="s">
        <v>598</v>
      </c>
      <c r="T7" s="373" t="s">
        <v>14</v>
      </c>
      <c r="U7" s="374" t="s">
        <v>16</v>
      </c>
      <c r="V7" s="374"/>
      <c r="W7" s="374"/>
      <c r="X7" s="374"/>
      <c r="Y7" s="373" t="s">
        <v>13</v>
      </c>
    </row>
    <row r="8" spans="1:25" ht="17.25" thickTop="1" thickBot="1" x14ac:dyDescent="0.3">
      <c r="A8" s="519"/>
      <c r="B8" s="511"/>
      <c r="C8" s="511"/>
      <c r="D8" s="521"/>
      <c r="E8" s="521"/>
      <c r="F8" s="521"/>
      <c r="G8" s="521"/>
      <c r="H8" s="104" t="s">
        <v>17</v>
      </c>
      <c r="I8" s="104" t="s">
        <v>18</v>
      </c>
      <c r="J8" s="104" t="s">
        <v>19</v>
      </c>
      <c r="K8" s="104" t="s">
        <v>20</v>
      </c>
      <c r="L8" s="521"/>
      <c r="N8" s="374"/>
      <c r="O8" s="453"/>
      <c r="P8" s="430"/>
      <c r="Q8" s="430"/>
      <c r="R8" s="374"/>
      <c r="S8" s="374"/>
      <c r="T8" s="374"/>
      <c r="U8" s="104" t="s">
        <v>17</v>
      </c>
      <c r="V8" s="104" t="s">
        <v>18</v>
      </c>
      <c r="W8" s="104" t="s">
        <v>19</v>
      </c>
      <c r="X8" s="104" t="s">
        <v>20</v>
      </c>
      <c r="Y8" s="374"/>
    </row>
    <row r="9" spans="1:25" ht="15.75" thickTop="1" x14ac:dyDescent="0.25">
      <c r="A9" s="86">
        <v>1</v>
      </c>
      <c r="B9" s="305" t="s">
        <v>334</v>
      </c>
      <c r="C9" s="88" t="s">
        <v>414</v>
      </c>
      <c r="D9" s="86" t="s">
        <v>258</v>
      </c>
      <c r="E9" s="89" t="s">
        <v>262</v>
      </c>
      <c r="F9" s="86"/>
      <c r="G9" s="90">
        <f>SUMIF('4(A)(5)'!$C$15:$C$5005,$C$9:$C$5001,'4(A)(5)'!$N$15:$N$5005)</f>
        <v>0</v>
      </c>
      <c r="H9" s="90">
        <f>SUMIF('4(A)(5)'!$C$15:$C$5005,$C$9:$C$5001,'4(A)(5)'!$P$15:$P$5005)</f>
        <v>0</v>
      </c>
      <c r="I9" s="90">
        <f>SUMIF('4(A)(5)'!$C$15:$C$5005,$C$9:$C$5001,'4(A)(5)'!$Q$15:$Q$5005)</f>
        <v>0</v>
      </c>
      <c r="J9" s="90">
        <f>SUMIF('4(A)(5)'!$C$15:$C$5005,$C$9:$C$5001,'4(A)(5)'!$R$15:$R$5005)</f>
        <v>0</v>
      </c>
      <c r="K9" s="90">
        <f>SUMIF('4(A)(5)'!$C$15:$C$5005,$C$9:$C$5001,'4(A)(5)'!$S$15:$S$5005)</f>
        <v>0</v>
      </c>
      <c r="L9" s="132">
        <f>SUM(G9:K9)</f>
        <v>0</v>
      </c>
      <c r="N9" s="198">
        <v>2501</v>
      </c>
      <c r="O9" s="86" t="s">
        <v>563</v>
      </c>
      <c r="P9" s="199" t="s">
        <v>585</v>
      </c>
      <c r="Q9" s="91" t="s">
        <v>250</v>
      </c>
      <c r="R9" s="200">
        <v>18</v>
      </c>
      <c r="S9" s="86"/>
      <c r="T9" s="327">
        <f ca="1">+SUMIF('4(A)(5)'!$G$15:$G$5200,$N$9:$N$1499,'4(A)(5)'!$M$15:$M$2600)</f>
        <v>0</v>
      </c>
      <c r="U9" s="327">
        <f ca="1">+SUMIF('4(A)(5)'!$G$15:$G$5200,$N$9:$N$1499,'4(A)(5)'!$N$15:$N$2600)</f>
        <v>0</v>
      </c>
      <c r="V9" s="327">
        <f ca="1">+SUMIF('4(A)(5)'!$G$15:$G$5200,$N$9:$N$1499,'4(A)(5)'!$P$15:$P$2600)</f>
        <v>0</v>
      </c>
      <c r="W9" s="327">
        <f ca="1">+SUMIF('4(A)(5)'!$G$15:$G$5200,$N$9:$N$1499,'4(A)(5)'!$Q$15:$Q$2600)</f>
        <v>0</v>
      </c>
      <c r="X9" s="327">
        <f ca="1">+SUMIF('4(A)(5)'!$G$15:$G$5200,$N$9:$N$1499,'4(A)(5)'!$R$15:$R$2600)</f>
        <v>0</v>
      </c>
      <c r="Y9" s="327">
        <f ca="1">+SUMIF('4(A)(5)'!$G$15:$G$5200,$N$9:$N$1499,'4(A)(5)'!$M$15:$M$2600)</f>
        <v>0</v>
      </c>
    </row>
    <row r="10" spans="1:25" x14ac:dyDescent="0.25">
      <c r="A10" s="86">
        <v>2</v>
      </c>
      <c r="B10" s="305" t="s">
        <v>294</v>
      </c>
      <c r="C10" s="88" t="s">
        <v>376</v>
      </c>
      <c r="D10" s="86" t="s">
        <v>258</v>
      </c>
      <c r="E10" s="89" t="s">
        <v>262</v>
      </c>
      <c r="F10" s="86"/>
      <c r="G10" s="90">
        <f>SUMIF('4(A)(5)'!$C$15:$C$5005,$C$9:$C$5001,'4(A)(5)'!$N$15:$N$5005)</f>
        <v>0</v>
      </c>
      <c r="H10" s="90">
        <f>SUMIF('4(A)(5)'!$C$15:$C$5005,$C$9:$C$5001,'4(A)(5)'!$P$15:$P$5005)</f>
        <v>0</v>
      </c>
      <c r="I10" s="90">
        <f>SUMIF('4(A)(5)'!$C$15:$C$5005,$C$9:$C$5001,'4(A)(5)'!$Q$15:$Q$5005)</f>
        <v>0</v>
      </c>
      <c r="J10" s="90">
        <f>SUMIF('4(A)(5)'!$C$15:$C$5005,$C$9:$C$5001,'4(A)(5)'!$R$15:$R$5005)</f>
        <v>0</v>
      </c>
      <c r="K10" s="90">
        <f>SUMIF('4(A)(5)'!$C$15:$C$5005,$C$9:$C$5001,'4(A)(5)'!$S$15:$S$5005)</f>
        <v>0</v>
      </c>
      <c r="L10" s="132">
        <f t="shared" ref="L10:L73" si="4">SUM(G10:K10)</f>
        <v>0</v>
      </c>
      <c r="N10" s="201">
        <v>2508</v>
      </c>
      <c r="O10" s="86" t="s">
        <v>522</v>
      </c>
      <c r="P10" s="199" t="s">
        <v>585</v>
      </c>
      <c r="Q10" s="91" t="s">
        <v>250</v>
      </c>
      <c r="R10" s="200">
        <v>5</v>
      </c>
      <c r="S10" s="86"/>
      <c r="T10" s="90">
        <f ca="1">+SUMIF('4(A)(5)'!$G$15:$G$5200,$N$9:$N$1499,'4(A)(5)'!$M$15:$M$2600)</f>
        <v>0</v>
      </c>
      <c r="U10" s="90">
        <f ca="1">+SUMIF('4(A)(5)'!$G$15:$G$5200,$N$9:$N$1499,'4(A)(5)'!$N$15:$N$2600)</f>
        <v>0</v>
      </c>
      <c r="V10" s="90">
        <f ca="1">+SUMIF('4(A)(5)'!$G$15:$G$5200,$N$9:$N$1499,'4(A)(5)'!$P$15:$P$2600)</f>
        <v>0</v>
      </c>
      <c r="W10" s="90">
        <f ca="1">+SUMIF('4(A)(5)'!$G$15:$G$5200,$N$9:$N$1499,'4(A)(5)'!$Q$15:$Q$2600)</f>
        <v>0</v>
      </c>
      <c r="X10" s="90">
        <f ca="1">+SUMIF('4(A)(5)'!$G$15:$G$5200,$N$9:$N$1499,'4(A)(5)'!$R$15:$R$2600)</f>
        <v>0</v>
      </c>
      <c r="Y10" s="90">
        <f ca="1">+SUMIF('4(A)(5)'!$G$15:$G$5200,$N$9:$N$1499,'4(A)(5)'!$M$15:$M$2600)</f>
        <v>0</v>
      </c>
    </row>
    <row r="11" spans="1:25" x14ac:dyDescent="0.25">
      <c r="A11" s="86">
        <v>3</v>
      </c>
      <c r="B11" s="304" t="s">
        <v>351</v>
      </c>
      <c r="C11" s="304" t="s">
        <v>431</v>
      </c>
      <c r="D11" s="86" t="s">
        <v>258</v>
      </c>
      <c r="E11" s="89" t="s">
        <v>262</v>
      </c>
      <c r="F11" s="86"/>
      <c r="G11" s="90">
        <f>SUMIF('4(A)(5)'!$C$15:$C$5005,$C$9:$C$5001,'4(A)(5)'!$N$15:$N$5005)</f>
        <v>0</v>
      </c>
      <c r="H11" s="90">
        <f>SUMIF('4(A)(5)'!$C$15:$C$5005,$C$9:$C$5001,'4(A)(5)'!$P$15:$P$5005)</f>
        <v>0</v>
      </c>
      <c r="I11" s="90">
        <f>SUMIF('4(A)(5)'!$C$15:$C$5005,$C$9:$C$5001,'4(A)(5)'!$Q$15:$Q$5005)</f>
        <v>0</v>
      </c>
      <c r="J11" s="90">
        <f>SUMIF('4(A)(5)'!$C$15:$C$5005,$C$9:$C$5001,'4(A)(5)'!$R$15:$R$5005)</f>
        <v>0</v>
      </c>
      <c r="K11" s="90">
        <f>SUMIF('4(A)(5)'!$C$15:$C$5005,$C$9:$C$5001,'4(A)(5)'!$S$15:$S$5005)</f>
        <v>0</v>
      </c>
      <c r="L11" s="132">
        <f t="shared" si="4"/>
        <v>0</v>
      </c>
      <c r="N11" s="201">
        <v>2509</v>
      </c>
      <c r="O11" s="86" t="s">
        <v>562</v>
      </c>
      <c r="P11" s="199" t="s">
        <v>585</v>
      </c>
      <c r="Q11" s="91" t="s">
        <v>250</v>
      </c>
      <c r="R11" s="200">
        <v>5</v>
      </c>
      <c r="S11" s="86"/>
      <c r="T11" s="90">
        <f ca="1">+SUMIF('4(A)(5)'!$G$15:$G$5200,$N$9:$N$1499,'4(A)(5)'!$M$15:$M$2600)</f>
        <v>0</v>
      </c>
      <c r="U11" s="90">
        <f ca="1">+SUMIF('4(A)(5)'!$G$15:$G$5200,$N$9:$N$1499,'4(A)(5)'!$N$15:$N$2600)</f>
        <v>0</v>
      </c>
      <c r="V11" s="90">
        <f ca="1">+SUMIF('4(A)(5)'!$G$15:$G$5200,$N$9:$N$1499,'4(A)(5)'!$P$15:$P$2600)</f>
        <v>0</v>
      </c>
      <c r="W11" s="90">
        <f ca="1">+SUMIF('4(A)(5)'!$G$15:$G$5200,$N$9:$N$1499,'4(A)(5)'!$Q$15:$Q$2600)</f>
        <v>0</v>
      </c>
      <c r="X11" s="90">
        <f ca="1">+SUMIF('4(A)(5)'!$G$15:$G$5200,$N$9:$N$1499,'4(A)(5)'!$R$15:$R$2600)</f>
        <v>0</v>
      </c>
      <c r="Y11" s="90">
        <f ca="1">+SUMIF('4(A)(5)'!$G$15:$G$5200,$N$9:$N$1499,'4(A)(5)'!$M$15:$M$2600)</f>
        <v>0</v>
      </c>
    </row>
    <row r="12" spans="1:25" x14ac:dyDescent="0.25">
      <c r="A12" s="86">
        <v>4</v>
      </c>
      <c r="B12" s="305" t="s">
        <v>344</v>
      </c>
      <c r="C12" s="88" t="s">
        <v>424</v>
      </c>
      <c r="D12" s="86" t="s">
        <v>258</v>
      </c>
      <c r="E12" s="89" t="s">
        <v>262</v>
      </c>
      <c r="F12" s="86"/>
      <c r="G12" s="90">
        <f>SUMIF('4(A)(5)'!$C$15:$C$5005,$C$9:$C$5001,'4(A)(5)'!$N$15:$N$5005)</f>
        <v>0</v>
      </c>
      <c r="H12" s="90">
        <f>SUMIF('4(A)(5)'!$C$15:$C$5005,$C$9:$C$5001,'4(A)(5)'!$P$15:$P$5005)</f>
        <v>0</v>
      </c>
      <c r="I12" s="90">
        <f>SUMIF('4(A)(5)'!$C$15:$C$5005,$C$9:$C$5001,'4(A)(5)'!$Q$15:$Q$5005)</f>
        <v>0</v>
      </c>
      <c r="J12" s="90">
        <f>SUMIF('4(A)(5)'!$C$15:$C$5005,$C$9:$C$5001,'4(A)(5)'!$R$15:$R$5005)</f>
        <v>0</v>
      </c>
      <c r="K12" s="90">
        <f>SUMIF('4(A)(5)'!$C$15:$C$5005,$C$9:$C$5001,'4(A)(5)'!$S$15:$S$5005)</f>
        <v>0</v>
      </c>
      <c r="L12" s="132">
        <f t="shared" si="4"/>
        <v>0</v>
      </c>
      <c r="N12" s="201">
        <v>2520</v>
      </c>
      <c r="O12" s="86" t="s">
        <v>545</v>
      </c>
      <c r="P12" s="199" t="s">
        <v>589</v>
      </c>
      <c r="Q12" s="91" t="s">
        <v>250</v>
      </c>
      <c r="R12" s="200">
        <v>5</v>
      </c>
      <c r="S12" s="86"/>
      <c r="T12" s="90">
        <f ca="1">+SUMIF('4(A)(5)'!$G$15:$G$5200,$N$9:$N$1499,'4(A)(5)'!$M$15:$M$2600)</f>
        <v>0</v>
      </c>
      <c r="U12" s="90">
        <f ca="1">+SUMIF('4(A)(5)'!$G$15:$G$5200,$N$9:$N$1499,'4(A)(5)'!$N$15:$N$2600)</f>
        <v>0</v>
      </c>
      <c r="V12" s="90">
        <f ca="1">+SUMIF('4(A)(5)'!$G$15:$G$5200,$N$9:$N$1499,'4(A)(5)'!$P$15:$P$2600)</f>
        <v>0</v>
      </c>
      <c r="W12" s="90">
        <f ca="1">+SUMIF('4(A)(5)'!$G$15:$G$5200,$N$9:$N$1499,'4(A)(5)'!$Q$15:$Q$2600)</f>
        <v>0</v>
      </c>
      <c r="X12" s="90">
        <f ca="1">+SUMIF('4(A)(5)'!$G$15:$G$5200,$N$9:$N$1499,'4(A)(5)'!$R$15:$R$2600)</f>
        <v>0</v>
      </c>
      <c r="Y12" s="90">
        <f ca="1">+SUMIF('4(A)(5)'!$G$15:$G$5200,$N$9:$N$1499,'4(A)(5)'!$M$15:$M$2600)</f>
        <v>0</v>
      </c>
    </row>
    <row r="13" spans="1:25" x14ac:dyDescent="0.25">
      <c r="A13" s="86">
        <v>5</v>
      </c>
      <c r="B13" s="305" t="s">
        <v>158</v>
      </c>
      <c r="C13" s="88" t="s">
        <v>159</v>
      </c>
      <c r="D13" s="86" t="s">
        <v>258</v>
      </c>
      <c r="E13" s="89" t="s">
        <v>262</v>
      </c>
      <c r="F13" s="86"/>
      <c r="G13" s="90">
        <f>SUMIF('4(A)(5)'!$C$15:$C$5005,$C$9:$C$5001,'4(A)(5)'!$N$15:$N$5005)</f>
        <v>151365.9</v>
      </c>
      <c r="H13" s="90">
        <f>SUMIF('4(A)(5)'!$C$15:$C$5005,$C$9:$C$5001,'4(A)(5)'!$P$15:$P$5005)</f>
        <v>0</v>
      </c>
      <c r="I13" s="90">
        <f>SUMIF('4(A)(5)'!$C$15:$C$5005,$C$9:$C$5001,'4(A)(5)'!$Q$15:$Q$5005)</f>
        <v>13622.931</v>
      </c>
      <c r="J13" s="90">
        <f>SUMIF('4(A)(5)'!$C$15:$C$5005,$C$9:$C$5001,'4(A)(5)'!$R$15:$R$5005)</f>
        <v>13622.931</v>
      </c>
      <c r="K13" s="90">
        <f>SUMIF('4(A)(5)'!$C$15:$C$5005,$C$9:$C$5001,'4(A)(5)'!$S$15:$S$5005)</f>
        <v>0</v>
      </c>
      <c r="L13" s="132">
        <f t="shared" si="4"/>
        <v>178611.76200000002</v>
      </c>
      <c r="N13" s="201">
        <v>2523</v>
      </c>
      <c r="O13" s="86" t="s">
        <v>481</v>
      </c>
      <c r="P13" s="199" t="s">
        <v>589</v>
      </c>
      <c r="Q13" s="91" t="s">
        <v>250</v>
      </c>
      <c r="R13" s="200">
        <v>28</v>
      </c>
      <c r="S13" s="86"/>
      <c r="T13" s="90">
        <f ca="1">+SUMIF('4(A)(5)'!$G$15:$G$5200,$N$9:$N$1499,'4(A)(5)'!$M$15:$M$2600)</f>
        <v>0</v>
      </c>
      <c r="U13" s="90">
        <f ca="1">+SUMIF('4(A)(5)'!$G$15:$G$5200,$N$9:$N$1499,'4(A)(5)'!$N$15:$N$2600)</f>
        <v>0</v>
      </c>
      <c r="V13" s="90">
        <f ca="1">+SUMIF('4(A)(5)'!$G$15:$G$5200,$N$9:$N$1499,'4(A)(5)'!$P$15:$P$2600)</f>
        <v>0</v>
      </c>
      <c r="W13" s="90">
        <f ca="1">+SUMIF('4(A)(5)'!$G$15:$G$5200,$N$9:$N$1499,'4(A)(5)'!$Q$15:$Q$2600)</f>
        <v>0</v>
      </c>
      <c r="X13" s="90">
        <f ca="1">+SUMIF('4(A)(5)'!$G$15:$G$5200,$N$9:$N$1499,'4(A)(5)'!$R$15:$R$2600)</f>
        <v>0</v>
      </c>
      <c r="Y13" s="90">
        <f ca="1">+SUMIF('4(A)(5)'!$G$15:$G$5200,$N$9:$N$1499,'4(A)(5)'!$M$15:$M$2600)</f>
        <v>0</v>
      </c>
    </row>
    <row r="14" spans="1:25" x14ac:dyDescent="0.25">
      <c r="A14" s="86">
        <v>6</v>
      </c>
      <c r="B14" s="305" t="s">
        <v>301</v>
      </c>
      <c r="C14" s="88" t="s">
        <v>382</v>
      </c>
      <c r="D14" s="86" t="s">
        <v>258</v>
      </c>
      <c r="E14" s="89" t="s">
        <v>262</v>
      </c>
      <c r="F14" s="86"/>
      <c r="G14" s="90">
        <f>SUMIF('4(A)(5)'!$C$15:$C$5005,$C$9:$C$5001,'4(A)(5)'!$N$15:$N$5005)</f>
        <v>0</v>
      </c>
      <c r="H14" s="90">
        <f>SUMIF('4(A)(5)'!$C$15:$C$5005,$C$9:$C$5001,'4(A)(5)'!$P$15:$P$5005)</f>
        <v>0</v>
      </c>
      <c r="I14" s="90">
        <f>SUMIF('4(A)(5)'!$C$15:$C$5005,$C$9:$C$5001,'4(A)(5)'!$Q$15:$Q$5005)</f>
        <v>0</v>
      </c>
      <c r="J14" s="90">
        <f>SUMIF('4(A)(5)'!$C$15:$C$5005,$C$9:$C$5001,'4(A)(5)'!$R$15:$R$5005)</f>
        <v>0</v>
      </c>
      <c r="K14" s="90">
        <f>SUMIF('4(A)(5)'!$C$15:$C$5005,$C$9:$C$5001,'4(A)(5)'!$S$15:$S$5005)</f>
        <v>0</v>
      </c>
      <c r="L14" s="132">
        <f t="shared" si="4"/>
        <v>0</v>
      </c>
      <c r="N14" s="201">
        <v>2710</v>
      </c>
      <c r="O14" s="86" t="s">
        <v>539</v>
      </c>
      <c r="P14" s="199" t="s">
        <v>586</v>
      </c>
      <c r="Q14" s="91" t="s">
        <v>250</v>
      </c>
      <c r="R14" s="200">
        <v>18</v>
      </c>
      <c r="S14" s="86"/>
      <c r="T14" s="90">
        <f ca="1">+SUMIF('4(A)(5)'!$G$15:$G$5200,$N$9:$N$1499,'4(A)(5)'!$M$15:$M$2600)</f>
        <v>0</v>
      </c>
      <c r="U14" s="90">
        <f ca="1">+SUMIF('4(A)(5)'!$G$15:$G$5200,$N$9:$N$1499,'4(A)(5)'!$N$15:$N$2600)</f>
        <v>0</v>
      </c>
      <c r="V14" s="90">
        <f ca="1">+SUMIF('4(A)(5)'!$G$15:$G$5200,$N$9:$N$1499,'4(A)(5)'!$P$15:$P$2600)</f>
        <v>0</v>
      </c>
      <c r="W14" s="90">
        <f ca="1">+SUMIF('4(A)(5)'!$G$15:$G$5200,$N$9:$N$1499,'4(A)(5)'!$Q$15:$Q$2600)</f>
        <v>0</v>
      </c>
      <c r="X14" s="90">
        <f ca="1">+SUMIF('4(A)(5)'!$G$15:$G$5200,$N$9:$N$1499,'4(A)(5)'!$R$15:$R$2600)</f>
        <v>0</v>
      </c>
      <c r="Y14" s="90">
        <f ca="1">+SUMIF('4(A)(5)'!$G$15:$G$5200,$N$9:$N$1499,'4(A)(5)'!$M$15:$M$2600)</f>
        <v>0</v>
      </c>
    </row>
    <row r="15" spans="1:25" x14ac:dyDescent="0.25">
      <c r="A15" s="86">
        <v>7</v>
      </c>
      <c r="B15" s="305" t="s">
        <v>166</v>
      </c>
      <c r="C15" s="88" t="s">
        <v>167</v>
      </c>
      <c r="D15" s="86" t="s">
        <v>258</v>
      </c>
      <c r="E15" s="89" t="s">
        <v>262</v>
      </c>
      <c r="F15" s="86"/>
      <c r="G15" s="90">
        <f>SUMIF('4(A)(5)'!$C$15:$C$5005,$C$9:$C$5001,'4(A)(5)'!$N$15:$N$5005)</f>
        <v>0</v>
      </c>
      <c r="H15" s="90">
        <f>SUMIF('4(A)(5)'!$C$15:$C$5005,$C$9:$C$5001,'4(A)(5)'!$P$15:$P$5005)</f>
        <v>0</v>
      </c>
      <c r="I15" s="90">
        <f>SUMIF('4(A)(5)'!$C$15:$C$5005,$C$9:$C$5001,'4(A)(5)'!$Q$15:$Q$5005)</f>
        <v>0</v>
      </c>
      <c r="J15" s="90">
        <f>SUMIF('4(A)(5)'!$C$15:$C$5005,$C$9:$C$5001,'4(A)(5)'!$R$15:$R$5005)</f>
        <v>0</v>
      </c>
      <c r="K15" s="90">
        <f>SUMIF('4(A)(5)'!$C$15:$C$5005,$C$9:$C$5001,'4(A)(5)'!$S$15:$S$5005)</f>
        <v>0</v>
      </c>
      <c r="L15" s="132">
        <f t="shared" si="4"/>
        <v>0</v>
      </c>
      <c r="N15" s="201">
        <v>3208</v>
      </c>
      <c r="O15" s="86" t="s">
        <v>453</v>
      </c>
      <c r="P15" s="199" t="s">
        <v>585</v>
      </c>
      <c r="Q15" s="91" t="s">
        <v>250</v>
      </c>
      <c r="R15" s="200">
        <v>28</v>
      </c>
      <c r="S15" s="86"/>
      <c r="T15" s="90">
        <f ca="1">+SUMIF('4(A)(5)'!$G$15:$G$5200,$N$9:$N$1499,'4(A)(5)'!$M$15:$M$2600)</f>
        <v>0</v>
      </c>
      <c r="U15" s="90">
        <f ca="1">+SUMIF('4(A)(5)'!$G$15:$G$5200,$N$9:$N$1499,'4(A)(5)'!$N$15:$N$2600)</f>
        <v>0</v>
      </c>
      <c r="V15" s="90">
        <f ca="1">+SUMIF('4(A)(5)'!$G$15:$G$5200,$N$9:$N$1499,'4(A)(5)'!$P$15:$P$2600)</f>
        <v>0</v>
      </c>
      <c r="W15" s="90">
        <f ca="1">+SUMIF('4(A)(5)'!$G$15:$G$5200,$N$9:$N$1499,'4(A)(5)'!$Q$15:$Q$2600)</f>
        <v>0</v>
      </c>
      <c r="X15" s="90">
        <f ca="1">+SUMIF('4(A)(5)'!$G$15:$G$5200,$N$9:$N$1499,'4(A)(5)'!$R$15:$R$2600)</f>
        <v>0</v>
      </c>
      <c r="Y15" s="90">
        <f ca="1">+SUMIF('4(A)(5)'!$G$15:$G$5200,$N$9:$N$1499,'4(A)(5)'!$M$15:$M$2600)</f>
        <v>0</v>
      </c>
    </row>
    <row r="16" spans="1:25" x14ac:dyDescent="0.25">
      <c r="A16" s="86">
        <v>8</v>
      </c>
      <c r="B16" s="305" t="s">
        <v>277</v>
      </c>
      <c r="C16" s="88" t="s">
        <v>361</v>
      </c>
      <c r="D16" s="86" t="s">
        <v>258</v>
      </c>
      <c r="E16" s="89" t="s">
        <v>262</v>
      </c>
      <c r="F16" s="86"/>
      <c r="G16" s="90">
        <f>SUMIF('4(A)(5)'!$C$15:$C$5005,$C$9:$C$5001,'4(A)(5)'!$N$15:$N$5005)</f>
        <v>0</v>
      </c>
      <c r="H16" s="90">
        <f>SUMIF('4(A)(5)'!$C$15:$C$5005,$C$9:$C$5001,'4(A)(5)'!$P$15:$P$5005)</f>
        <v>0</v>
      </c>
      <c r="I16" s="90">
        <f>SUMIF('4(A)(5)'!$C$15:$C$5005,$C$9:$C$5001,'4(A)(5)'!$Q$15:$Q$5005)</f>
        <v>0</v>
      </c>
      <c r="J16" s="90">
        <f>SUMIF('4(A)(5)'!$C$15:$C$5005,$C$9:$C$5001,'4(A)(5)'!$R$15:$R$5005)</f>
        <v>0</v>
      </c>
      <c r="K16" s="90">
        <f>SUMIF('4(A)(5)'!$C$15:$C$5005,$C$9:$C$5001,'4(A)(5)'!$S$15:$S$5005)</f>
        <v>0</v>
      </c>
      <c r="L16" s="132">
        <f t="shared" si="4"/>
        <v>0</v>
      </c>
      <c r="N16" s="201">
        <v>3209</v>
      </c>
      <c r="O16" s="86" t="s">
        <v>533</v>
      </c>
      <c r="P16" s="199" t="s">
        <v>586</v>
      </c>
      <c r="Q16" s="91" t="s">
        <v>250</v>
      </c>
      <c r="R16" s="200">
        <v>28</v>
      </c>
      <c r="S16" s="86"/>
      <c r="T16" s="90">
        <f ca="1">+SUMIF('4(A)(5)'!$G$15:$G$5200,$N$9:$N$1499,'4(A)(5)'!$M$15:$M$2600)</f>
        <v>0</v>
      </c>
      <c r="U16" s="90">
        <f ca="1">+SUMIF('4(A)(5)'!$G$15:$G$5200,$N$9:$N$1499,'4(A)(5)'!$N$15:$N$2600)</f>
        <v>0</v>
      </c>
      <c r="V16" s="90">
        <f ca="1">+SUMIF('4(A)(5)'!$G$15:$G$5200,$N$9:$N$1499,'4(A)(5)'!$P$15:$P$2600)</f>
        <v>0</v>
      </c>
      <c r="W16" s="90">
        <f ca="1">+SUMIF('4(A)(5)'!$G$15:$G$5200,$N$9:$N$1499,'4(A)(5)'!$Q$15:$Q$2600)</f>
        <v>0</v>
      </c>
      <c r="X16" s="90">
        <f ca="1">+SUMIF('4(A)(5)'!$G$15:$G$5200,$N$9:$N$1499,'4(A)(5)'!$R$15:$R$2600)</f>
        <v>0</v>
      </c>
      <c r="Y16" s="90">
        <f ca="1">+SUMIF('4(A)(5)'!$G$15:$G$5200,$N$9:$N$1499,'4(A)(5)'!$M$15:$M$2600)</f>
        <v>0</v>
      </c>
    </row>
    <row r="17" spans="1:25" x14ac:dyDescent="0.25">
      <c r="A17" s="86">
        <v>9</v>
      </c>
      <c r="B17" s="305" t="s">
        <v>335</v>
      </c>
      <c r="C17" s="88" t="s">
        <v>415</v>
      </c>
      <c r="D17" s="86" t="s">
        <v>258</v>
      </c>
      <c r="E17" s="89" t="s">
        <v>262</v>
      </c>
      <c r="F17" s="86"/>
      <c r="G17" s="90">
        <f>SUMIF('4(A)(5)'!$C$15:$C$5005,$C$9:$C$5001,'4(A)(5)'!$N$15:$N$5005)</f>
        <v>0</v>
      </c>
      <c r="H17" s="90">
        <f>SUMIF('4(A)(5)'!$C$15:$C$5005,$C$9:$C$5001,'4(A)(5)'!$P$15:$P$5005)</f>
        <v>0</v>
      </c>
      <c r="I17" s="90">
        <f>SUMIF('4(A)(5)'!$C$15:$C$5005,$C$9:$C$5001,'4(A)(5)'!$Q$15:$Q$5005)</f>
        <v>0</v>
      </c>
      <c r="J17" s="90">
        <f>SUMIF('4(A)(5)'!$C$15:$C$5005,$C$9:$C$5001,'4(A)(5)'!$R$15:$R$5005)</f>
        <v>0</v>
      </c>
      <c r="K17" s="90">
        <f>SUMIF('4(A)(5)'!$C$15:$C$5005,$C$9:$C$5001,'4(A)(5)'!$S$15:$S$5005)</f>
        <v>0</v>
      </c>
      <c r="L17" s="132">
        <f t="shared" si="4"/>
        <v>0</v>
      </c>
      <c r="N17" s="201">
        <v>3214</v>
      </c>
      <c r="O17" s="86" t="s">
        <v>519</v>
      </c>
      <c r="P17" s="199" t="s">
        <v>585</v>
      </c>
      <c r="Q17" s="91" t="s">
        <v>250</v>
      </c>
      <c r="R17" s="200">
        <v>28</v>
      </c>
      <c r="S17" s="86"/>
      <c r="T17" s="90">
        <f ca="1">+SUMIF('4(A)(5)'!$G$15:$G$5200,$N$9:$N$1499,'4(A)(5)'!$M$15:$M$2600)</f>
        <v>0</v>
      </c>
      <c r="U17" s="90">
        <f ca="1">+SUMIF('4(A)(5)'!$G$15:$G$5200,$N$9:$N$1499,'4(A)(5)'!$N$15:$N$2600)</f>
        <v>0</v>
      </c>
      <c r="V17" s="90">
        <f ca="1">+SUMIF('4(A)(5)'!$G$15:$G$5200,$N$9:$N$1499,'4(A)(5)'!$P$15:$P$2600)</f>
        <v>0</v>
      </c>
      <c r="W17" s="90">
        <f ca="1">+SUMIF('4(A)(5)'!$G$15:$G$5200,$N$9:$N$1499,'4(A)(5)'!$Q$15:$Q$2600)</f>
        <v>0</v>
      </c>
      <c r="X17" s="90">
        <f ca="1">+SUMIF('4(A)(5)'!$G$15:$G$5200,$N$9:$N$1499,'4(A)(5)'!$R$15:$R$2600)</f>
        <v>0</v>
      </c>
      <c r="Y17" s="90">
        <f ca="1">+SUMIF('4(A)(5)'!$G$15:$G$5200,$N$9:$N$1499,'4(A)(5)'!$M$15:$M$2600)</f>
        <v>0</v>
      </c>
    </row>
    <row r="18" spans="1:25" x14ac:dyDescent="0.25">
      <c r="A18" s="86">
        <v>10</v>
      </c>
      <c r="B18" s="305" t="s">
        <v>339</v>
      </c>
      <c r="C18" s="88" t="s">
        <v>419</v>
      </c>
      <c r="D18" s="86" t="s">
        <v>258</v>
      </c>
      <c r="E18" s="89" t="s">
        <v>262</v>
      </c>
      <c r="F18" s="86"/>
      <c r="G18" s="90">
        <f>SUMIF('4(A)(5)'!$C$15:$C$5005,$C$9:$C$5001,'4(A)(5)'!$N$15:$N$5005)</f>
        <v>0</v>
      </c>
      <c r="H18" s="90">
        <f>SUMIF('4(A)(5)'!$C$15:$C$5005,$C$9:$C$5001,'4(A)(5)'!$P$15:$P$5005)</f>
        <v>0</v>
      </c>
      <c r="I18" s="90">
        <f>SUMIF('4(A)(5)'!$C$15:$C$5005,$C$9:$C$5001,'4(A)(5)'!$Q$15:$Q$5005)</f>
        <v>0</v>
      </c>
      <c r="J18" s="90">
        <f>SUMIF('4(A)(5)'!$C$15:$C$5005,$C$9:$C$5001,'4(A)(5)'!$R$15:$R$5005)</f>
        <v>0</v>
      </c>
      <c r="K18" s="90">
        <f>SUMIF('4(A)(5)'!$C$15:$C$5005,$C$9:$C$5001,'4(A)(5)'!$S$15:$S$5005)</f>
        <v>0</v>
      </c>
      <c r="L18" s="132">
        <f t="shared" si="4"/>
        <v>0</v>
      </c>
      <c r="N18" s="201">
        <v>3403</v>
      </c>
      <c r="O18" s="86" t="s">
        <v>520</v>
      </c>
      <c r="P18" s="199" t="s">
        <v>585</v>
      </c>
      <c r="Q18" s="91" t="s">
        <v>250</v>
      </c>
      <c r="R18" s="200">
        <v>28</v>
      </c>
      <c r="S18" s="86"/>
      <c r="T18" s="90">
        <f ca="1">+SUMIF('4(A)(5)'!$G$15:$G$5200,$N$9:$N$1499,'4(A)(5)'!$M$15:$M$2600)</f>
        <v>0</v>
      </c>
      <c r="U18" s="90">
        <f ca="1">+SUMIF('4(A)(5)'!$G$15:$G$5200,$N$9:$N$1499,'4(A)(5)'!$N$15:$N$2600)</f>
        <v>0</v>
      </c>
      <c r="V18" s="90">
        <f ca="1">+SUMIF('4(A)(5)'!$G$15:$G$5200,$N$9:$N$1499,'4(A)(5)'!$P$15:$P$2600)</f>
        <v>0</v>
      </c>
      <c r="W18" s="90">
        <f ca="1">+SUMIF('4(A)(5)'!$G$15:$G$5200,$N$9:$N$1499,'4(A)(5)'!$Q$15:$Q$2600)</f>
        <v>0</v>
      </c>
      <c r="X18" s="90">
        <f ca="1">+SUMIF('4(A)(5)'!$G$15:$G$5200,$N$9:$N$1499,'4(A)(5)'!$R$15:$R$2600)</f>
        <v>0</v>
      </c>
      <c r="Y18" s="90">
        <f ca="1">+SUMIF('4(A)(5)'!$G$15:$G$5200,$N$9:$N$1499,'4(A)(5)'!$M$15:$M$2600)</f>
        <v>0</v>
      </c>
    </row>
    <row r="19" spans="1:25" x14ac:dyDescent="0.25">
      <c r="A19" s="86">
        <v>11</v>
      </c>
      <c r="B19" s="305" t="s">
        <v>150</v>
      </c>
      <c r="C19" s="88" t="s">
        <v>151</v>
      </c>
      <c r="D19" s="86" t="s">
        <v>258</v>
      </c>
      <c r="E19" s="89" t="s">
        <v>262</v>
      </c>
      <c r="F19" s="86"/>
      <c r="G19" s="90">
        <f>SUMIF('4(A)(5)'!$C$15:$C$5005,$C$9:$C$5001,'4(A)(5)'!$N$15:$N$5005)</f>
        <v>247126</v>
      </c>
      <c r="H19" s="90">
        <f>SUMIF('4(A)(5)'!$C$15:$C$5005,$C$9:$C$5001,'4(A)(5)'!$P$15:$P$5005)</f>
        <v>0</v>
      </c>
      <c r="I19" s="90">
        <f>SUMIF('4(A)(5)'!$C$15:$C$5005,$C$9:$C$5001,'4(A)(5)'!$Q$15:$Q$5005)</f>
        <v>34597.65</v>
      </c>
      <c r="J19" s="90">
        <f>SUMIF('4(A)(5)'!$C$15:$C$5005,$C$9:$C$5001,'4(A)(5)'!$R$15:$R$5005)</f>
        <v>34597.65</v>
      </c>
      <c r="K19" s="90">
        <f>SUMIF('4(A)(5)'!$C$15:$C$5005,$C$9:$C$5001,'4(A)(5)'!$S$15:$S$5005)</f>
        <v>0</v>
      </c>
      <c r="L19" s="132">
        <f t="shared" si="4"/>
        <v>316321.30000000005</v>
      </c>
      <c r="N19" s="201">
        <v>3405</v>
      </c>
      <c r="O19" s="86" t="s">
        <v>541</v>
      </c>
      <c r="P19" s="199" t="s">
        <v>585</v>
      </c>
      <c r="Q19" s="91" t="s">
        <v>250</v>
      </c>
      <c r="R19" s="200">
        <v>28</v>
      </c>
      <c r="S19" s="86"/>
      <c r="T19" s="90">
        <f ca="1">+SUMIF('4(A)(5)'!$G$15:$G$5200,$N$9:$N$1499,'4(A)(5)'!$M$15:$M$2600)</f>
        <v>0</v>
      </c>
      <c r="U19" s="90">
        <f ca="1">+SUMIF('4(A)(5)'!$G$15:$G$5200,$N$9:$N$1499,'4(A)(5)'!$N$15:$N$2600)</f>
        <v>0</v>
      </c>
      <c r="V19" s="90">
        <f ca="1">+SUMIF('4(A)(5)'!$G$15:$G$5200,$N$9:$N$1499,'4(A)(5)'!$P$15:$P$2600)</f>
        <v>0</v>
      </c>
      <c r="W19" s="90">
        <f ca="1">+SUMIF('4(A)(5)'!$G$15:$G$5200,$N$9:$N$1499,'4(A)(5)'!$Q$15:$Q$2600)</f>
        <v>0</v>
      </c>
      <c r="X19" s="90">
        <f ca="1">+SUMIF('4(A)(5)'!$G$15:$G$5200,$N$9:$N$1499,'4(A)(5)'!$R$15:$R$2600)</f>
        <v>0</v>
      </c>
      <c r="Y19" s="90">
        <f ca="1">+SUMIF('4(A)(5)'!$G$15:$G$5200,$N$9:$N$1499,'4(A)(5)'!$M$15:$M$2600)</f>
        <v>0</v>
      </c>
    </row>
    <row r="20" spans="1:25" x14ac:dyDescent="0.25">
      <c r="A20" s="86">
        <v>12</v>
      </c>
      <c r="B20" s="305" t="s">
        <v>729</v>
      </c>
      <c r="C20" s="305" t="s">
        <v>132</v>
      </c>
      <c r="D20" s="86" t="s">
        <v>258</v>
      </c>
      <c r="E20" s="89" t="s">
        <v>262</v>
      </c>
      <c r="F20" s="86"/>
      <c r="G20" s="90">
        <f>SUMIF('4(A)(5)'!$C$15:$C$5005,$C$9:$C$5001,'4(A)(5)'!$N$15:$N$5005)</f>
        <v>0</v>
      </c>
      <c r="H20" s="90">
        <f>SUMIF('4(A)(5)'!$C$15:$C$5005,$C$9:$C$5001,'4(A)(5)'!$P$15:$P$5005)</f>
        <v>0</v>
      </c>
      <c r="I20" s="90">
        <f>SUMIF('4(A)(5)'!$C$15:$C$5005,$C$9:$C$5001,'4(A)(5)'!$Q$15:$Q$5005)</f>
        <v>0</v>
      </c>
      <c r="J20" s="90">
        <f>SUMIF('4(A)(5)'!$C$15:$C$5005,$C$9:$C$5001,'4(A)(5)'!$R$15:$R$5005)</f>
        <v>0</v>
      </c>
      <c r="K20" s="90">
        <f>SUMIF('4(A)(5)'!$C$15:$C$5005,$C$9:$C$5001,'4(A)(5)'!$S$15:$S$5005)</f>
        <v>0</v>
      </c>
      <c r="L20" s="132">
        <f t="shared" si="4"/>
        <v>0</v>
      </c>
      <c r="M20" s="81"/>
      <c r="N20" s="201"/>
      <c r="O20" s="86" t="s">
        <v>535</v>
      </c>
      <c r="P20" s="199" t="s">
        <v>585</v>
      </c>
      <c r="Q20" s="91" t="s">
        <v>250</v>
      </c>
      <c r="R20" s="200">
        <v>18</v>
      </c>
      <c r="S20" s="86"/>
      <c r="T20" s="90">
        <f ca="1">+SUMIF('4(A)(5)'!$G$15:$G$5200,$N$9:$N$1499,'4(A)(5)'!$M$15:$M$2600)</f>
        <v>0</v>
      </c>
      <c r="U20" s="90">
        <f ca="1">+SUMIF('4(A)(5)'!$G$15:$G$5200,$N$9:$N$1499,'4(A)(5)'!$N$15:$N$2600)</f>
        <v>0</v>
      </c>
      <c r="V20" s="90">
        <f ca="1">+SUMIF('4(A)(5)'!$G$15:$G$5200,$N$9:$N$1499,'4(A)(5)'!$P$15:$P$2600)</f>
        <v>0</v>
      </c>
      <c r="W20" s="90">
        <f ca="1">+SUMIF('4(A)(5)'!$G$15:$G$5200,$N$9:$N$1499,'4(A)(5)'!$Q$15:$Q$2600)</f>
        <v>0</v>
      </c>
      <c r="X20" s="90">
        <f ca="1">+SUMIF('4(A)(5)'!$G$15:$G$5200,$N$9:$N$1499,'4(A)(5)'!$R$15:$R$2600)</f>
        <v>0</v>
      </c>
      <c r="Y20" s="90">
        <f ca="1">+SUMIF('4(A)(5)'!$G$15:$G$5200,$N$9:$N$1499,'4(A)(5)'!$M$15:$M$2600)</f>
        <v>0</v>
      </c>
    </row>
    <row r="21" spans="1:25" x14ac:dyDescent="0.25">
      <c r="A21" s="86">
        <v>13</v>
      </c>
      <c r="B21" s="305" t="s">
        <v>162</v>
      </c>
      <c r="C21" s="88" t="s">
        <v>163</v>
      </c>
      <c r="D21" s="86" t="s">
        <v>258</v>
      </c>
      <c r="E21" s="89" t="s">
        <v>262</v>
      </c>
      <c r="F21" s="86"/>
      <c r="G21" s="90">
        <f>SUMIF('4(A)(5)'!$C$15:$C$5005,$C$9:$C$5001,'4(A)(5)'!$N$15:$N$5005)</f>
        <v>14540</v>
      </c>
      <c r="H21" s="90">
        <f>SUMIF('4(A)(5)'!$C$15:$C$5005,$C$9:$C$5001,'4(A)(5)'!$P$15:$P$5005)</f>
        <v>0</v>
      </c>
      <c r="I21" s="90">
        <f>SUMIF('4(A)(5)'!$C$15:$C$5005,$C$9:$C$5001,'4(A)(5)'!$Q$15:$Q$5005)</f>
        <v>1308.6000000000001</v>
      </c>
      <c r="J21" s="90">
        <f>SUMIF('4(A)(5)'!$C$15:$C$5005,$C$9:$C$5001,'4(A)(5)'!$R$15:$R$5005)</f>
        <v>1308.6000000000001</v>
      </c>
      <c r="K21" s="90">
        <f>SUMIF('4(A)(5)'!$C$15:$C$5005,$C$9:$C$5001,'4(A)(5)'!$S$15:$S$5005)</f>
        <v>0</v>
      </c>
      <c r="L21" s="132">
        <f t="shared" si="4"/>
        <v>17157.2</v>
      </c>
      <c r="N21" s="201">
        <v>3808</v>
      </c>
      <c r="O21" s="86" t="s">
        <v>468</v>
      </c>
      <c r="P21" s="199" t="s">
        <v>585</v>
      </c>
      <c r="Q21" s="91" t="s">
        <v>250</v>
      </c>
      <c r="R21" s="200">
        <v>18</v>
      </c>
      <c r="S21" s="86"/>
      <c r="T21" s="90">
        <f ca="1">+SUMIF('4(A)(5)'!$G$15:$G$5200,$N$9:$N$1499,'4(A)(5)'!$M$15:$M$2600)</f>
        <v>0</v>
      </c>
      <c r="U21" s="90">
        <f ca="1">+SUMIF('4(A)(5)'!$G$15:$G$5200,$N$9:$N$1499,'4(A)(5)'!$N$15:$N$2600)</f>
        <v>0</v>
      </c>
      <c r="V21" s="90">
        <f ca="1">+SUMIF('4(A)(5)'!$G$15:$G$5200,$N$9:$N$1499,'4(A)(5)'!$P$15:$P$2600)</f>
        <v>0</v>
      </c>
      <c r="W21" s="90">
        <f ca="1">+SUMIF('4(A)(5)'!$G$15:$G$5200,$N$9:$N$1499,'4(A)(5)'!$Q$15:$Q$2600)</f>
        <v>0</v>
      </c>
      <c r="X21" s="90">
        <f ca="1">+SUMIF('4(A)(5)'!$G$15:$G$5200,$N$9:$N$1499,'4(A)(5)'!$R$15:$R$2600)</f>
        <v>0</v>
      </c>
      <c r="Y21" s="90">
        <f ca="1">+SUMIF('4(A)(5)'!$G$15:$G$5200,$N$9:$N$1499,'4(A)(5)'!$M$15:$M$2600)</f>
        <v>0</v>
      </c>
    </row>
    <row r="22" spans="1:25" x14ac:dyDescent="0.25">
      <c r="A22" s="86">
        <v>14</v>
      </c>
      <c r="B22" s="305" t="s">
        <v>281</v>
      </c>
      <c r="C22" s="88" t="s">
        <v>364</v>
      </c>
      <c r="D22" s="86" t="s">
        <v>258</v>
      </c>
      <c r="E22" s="89" t="s">
        <v>262</v>
      </c>
      <c r="F22" s="86"/>
      <c r="G22" s="90">
        <f>SUMIF('4(A)(5)'!$C$15:$C$5005,$C$9:$C$5001,'4(A)(5)'!$N$15:$N$5005)</f>
        <v>0</v>
      </c>
      <c r="H22" s="90">
        <f>SUMIF('4(A)(5)'!$C$15:$C$5005,$C$9:$C$5001,'4(A)(5)'!$P$15:$P$5005)</f>
        <v>0</v>
      </c>
      <c r="I22" s="90">
        <f>SUMIF('4(A)(5)'!$C$15:$C$5005,$C$9:$C$5001,'4(A)(5)'!$Q$15:$Q$5005)</f>
        <v>0</v>
      </c>
      <c r="J22" s="90">
        <f>SUMIF('4(A)(5)'!$C$15:$C$5005,$C$9:$C$5001,'4(A)(5)'!$R$15:$R$5005)</f>
        <v>0</v>
      </c>
      <c r="K22" s="90">
        <f>SUMIF('4(A)(5)'!$C$15:$C$5005,$C$9:$C$5001,'4(A)(5)'!$S$15:$S$5005)</f>
        <v>0</v>
      </c>
      <c r="L22" s="132">
        <f t="shared" si="4"/>
        <v>0</v>
      </c>
      <c r="N22" s="201">
        <v>3813</v>
      </c>
      <c r="O22" s="86" t="s">
        <v>484</v>
      </c>
      <c r="P22" s="199" t="s">
        <v>585</v>
      </c>
      <c r="Q22" s="91" t="s">
        <v>250</v>
      </c>
      <c r="R22" s="200">
        <v>28</v>
      </c>
      <c r="S22" s="86"/>
      <c r="T22" s="90">
        <f ca="1">+SUMIF('4(A)(5)'!$G$15:$G$5200,$N$9:$N$1499,'4(A)(5)'!$M$15:$M$2600)</f>
        <v>0</v>
      </c>
      <c r="U22" s="90">
        <f ca="1">+SUMIF('4(A)(5)'!$G$15:$G$5200,$N$9:$N$1499,'4(A)(5)'!$N$15:$N$2600)</f>
        <v>0</v>
      </c>
      <c r="V22" s="90">
        <f ca="1">+SUMIF('4(A)(5)'!$G$15:$G$5200,$N$9:$N$1499,'4(A)(5)'!$P$15:$P$2600)</f>
        <v>0</v>
      </c>
      <c r="W22" s="90">
        <f ca="1">+SUMIF('4(A)(5)'!$G$15:$G$5200,$N$9:$N$1499,'4(A)(5)'!$Q$15:$Q$2600)</f>
        <v>0</v>
      </c>
      <c r="X22" s="90">
        <f ca="1">+SUMIF('4(A)(5)'!$G$15:$G$5200,$N$9:$N$1499,'4(A)(5)'!$R$15:$R$2600)</f>
        <v>0</v>
      </c>
      <c r="Y22" s="90">
        <f ca="1">+SUMIF('4(A)(5)'!$G$15:$G$5200,$N$9:$N$1499,'4(A)(5)'!$M$15:$M$2600)</f>
        <v>0</v>
      </c>
    </row>
    <row r="23" spans="1:25" x14ac:dyDescent="0.25">
      <c r="A23" s="86">
        <v>15</v>
      </c>
      <c r="B23" s="305" t="s">
        <v>310</v>
      </c>
      <c r="C23" s="88" t="s">
        <v>391</v>
      </c>
      <c r="D23" s="86" t="s">
        <v>258</v>
      </c>
      <c r="E23" s="89" t="s">
        <v>262</v>
      </c>
      <c r="F23" s="86"/>
      <c r="G23" s="90">
        <f>SUMIF('4(A)(5)'!$C$15:$C$5005,$C$9:$C$5001,'4(A)(5)'!$N$15:$N$5005)</f>
        <v>0</v>
      </c>
      <c r="H23" s="90">
        <f>SUMIF('4(A)(5)'!$C$15:$C$5005,$C$9:$C$5001,'4(A)(5)'!$P$15:$P$5005)</f>
        <v>0</v>
      </c>
      <c r="I23" s="90">
        <f>SUMIF('4(A)(5)'!$C$15:$C$5005,$C$9:$C$5001,'4(A)(5)'!$Q$15:$Q$5005)</f>
        <v>0</v>
      </c>
      <c r="J23" s="90">
        <f>SUMIF('4(A)(5)'!$C$15:$C$5005,$C$9:$C$5001,'4(A)(5)'!$R$15:$R$5005)</f>
        <v>0</v>
      </c>
      <c r="K23" s="90">
        <f>SUMIF('4(A)(5)'!$C$15:$C$5005,$C$9:$C$5001,'4(A)(5)'!$S$15:$S$5005)</f>
        <v>0</v>
      </c>
      <c r="L23" s="132">
        <f t="shared" si="4"/>
        <v>0</v>
      </c>
      <c r="N23" s="201">
        <v>3814</v>
      </c>
      <c r="O23" s="86" t="s">
        <v>453</v>
      </c>
      <c r="P23" s="199" t="s">
        <v>585</v>
      </c>
      <c r="Q23" s="91" t="s">
        <v>250</v>
      </c>
      <c r="R23" s="200">
        <v>28</v>
      </c>
      <c r="S23" s="86"/>
      <c r="T23" s="90">
        <f ca="1">+SUMIF('4(A)(5)'!$G$15:$G$5200,$N$9:$N$1499,'4(A)(5)'!$M$15:$M$2600)</f>
        <v>0</v>
      </c>
      <c r="U23" s="90">
        <f ca="1">+SUMIF('4(A)(5)'!$G$15:$G$5200,$N$9:$N$1499,'4(A)(5)'!$N$15:$N$2600)</f>
        <v>0</v>
      </c>
      <c r="V23" s="90">
        <f ca="1">+SUMIF('4(A)(5)'!$G$15:$G$5200,$N$9:$N$1499,'4(A)(5)'!$P$15:$P$2600)</f>
        <v>0</v>
      </c>
      <c r="W23" s="90">
        <f ca="1">+SUMIF('4(A)(5)'!$G$15:$G$5200,$N$9:$N$1499,'4(A)(5)'!$Q$15:$Q$2600)</f>
        <v>0</v>
      </c>
      <c r="X23" s="90">
        <f ca="1">+SUMIF('4(A)(5)'!$G$15:$G$5200,$N$9:$N$1499,'4(A)(5)'!$R$15:$R$2600)</f>
        <v>0</v>
      </c>
      <c r="Y23" s="90">
        <f ca="1">+SUMIF('4(A)(5)'!$G$15:$G$5200,$N$9:$N$1499,'4(A)(5)'!$M$15:$M$2600)</f>
        <v>0</v>
      </c>
    </row>
    <row r="24" spans="1:25" x14ac:dyDescent="0.25">
      <c r="A24" s="86">
        <v>16</v>
      </c>
      <c r="B24" s="305" t="s">
        <v>730</v>
      </c>
      <c r="C24" s="305" t="s">
        <v>434</v>
      </c>
      <c r="D24" s="86" t="s">
        <v>258</v>
      </c>
      <c r="E24" s="89" t="s">
        <v>262</v>
      </c>
      <c r="F24" s="86"/>
      <c r="G24" s="90">
        <f>SUMIF('4(A)(5)'!$C$15:$C$5005,$C$9:$C$5001,'4(A)(5)'!$N$15:$N$5005)</f>
        <v>0</v>
      </c>
      <c r="H24" s="90">
        <f>SUMIF('4(A)(5)'!$C$15:$C$5005,$C$9:$C$5001,'4(A)(5)'!$P$15:$P$5005)</f>
        <v>0</v>
      </c>
      <c r="I24" s="90">
        <f>SUMIF('4(A)(5)'!$C$15:$C$5005,$C$9:$C$5001,'4(A)(5)'!$Q$15:$Q$5005)</f>
        <v>0</v>
      </c>
      <c r="J24" s="90">
        <f>SUMIF('4(A)(5)'!$C$15:$C$5005,$C$9:$C$5001,'4(A)(5)'!$R$15:$R$5005)</f>
        <v>0</v>
      </c>
      <c r="K24" s="90">
        <f>SUMIF('4(A)(5)'!$C$15:$C$5005,$C$9:$C$5001,'4(A)(5)'!$S$15:$S$5005)</f>
        <v>0</v>
      </c>
      <c r="L24" s="132">
        <f t="shared" si="4"/>
        <v>0</v>
      </c>
      <c r="N24" s="198">
        <v>3820</v>
      </c>
      <c r="O24" s="86" t="s">
        <v>570</v>
      </c>
      <c r="P24" s="199" t="s">
        <v>585</v>
      </c>
      <c r="Q24" s="91" t="s">
        <v>250</v>
      </c>
      <c r="R24" s="200">
        <v>28</v>
      </c>
      <c r="S24" s="86"/>
      <c r="T24" s="90">
        <f ca="1">+SUMIF('4(A)(5)'!$G$15:$G$5200,$N$9:$N$1499,'4(A)(5)'!$M$15:$M$2600)</f>
        <v>0</v>
      </c>
      <c r="U24" s="90">
        <f ca="1">+SUMIF('4(A)(5)'!$G$15:$G$5200,$N$9:$N$1499,'4(A)(5)'!$N$15:$N$2600)</f>
        <v>0</v>
      </c>
      <c r="V24" s="90">
        <f ca="1">+SUMIF('4(A)(5)'!$G$15:$G$5200,$N$9:$N$1499,'4(A)(5)'!$P$15:$P$2600)</f>
        <v>0</v>
      </c>
      <c r="W24" s="90">
        <f ca="1">+SUMIF('4(A)(5)'!$G$15:$G$5200,$N$9:$N$1499,'4(A)(5)'!$Q$15:$Q$2600)</f>
        <v>0</v>
      </c>
      <c r="X24" s="90">
        <f ca="1">+SUMIF('4(A)(5)'!$G$15:$G$5200,$N$9:$N$1499,'4(A)(5)'!$R$15:$R$2600)</f>
        <v>0</v>
      </c>
      <c r="Y24" s="90">
        <f ca="1">+SUMIF('4(A)(5)'!$G$15:$G$5200,$N$9:$N$1499,'4(A)(5)'!$M$15:$M$2600)</f>
        <v>0</v>
      </c>
    </row>
    <row r="25" spans="1:25" x14ac:dyDescent="0.25">
      <c r="A25" s="86">
        <v>17</v>
      </c>
      <c r="B25" s="305" t="s">
        <v>274</v>
      </c>
      <c r="C25" s="88" t="s">
        <v>360</v>
      </c>
      <c r="D25" s="86" t="s">
        <v>258</v>
      </c>
      <c r="E25" s="89" t="s">
        <v>262</v>
      </c>
      <c r="F25" s="86"/>
      <c r="G25" s="90">
        <f>SUMIF('4(A)(5)'!$C$15:$C$5005,$C$9:$C$5001,'4(A)(5)'!$N$15:$N$5005)</f>
        <v>0</v>
      </c>
      <c r="H25" s="90">
        <f>SUMIF('4(A)(5)'!$C$15:$C$5005,$C$9:$C$5001,'4(A)(5)'!$P$15:$P$5005)</f>
        <v>0</v>
      </c>
      <c r="I25" s="90">
        <f>SUMIF('4(A)(5)'!$C$15:$C$5005,$C$9:$C$5001,'4(A)(5)'!$Q$15:$Q$5005)</f>
        <v>0</v>
      </c>
      <c r="J25" s="90">
        <f>SUMIF('4(A)(5)'!$C$15:$C$5005,$C$9:$C$5001,'4(A)(5)'!$R$15:$R$5005)</f>
        <v>0</v>
      </c>
      <c r="K25" s="90">
        <f>SUMIF('4(A)(5)'!$C$15:$C$5005,$C$9:$C$5001,'4(A)(5)'!$S$15:$S$5005)</f>
        <v>0</v>
      </c>
      <c r="L25" s="132">
        <f t="shared" si="4"/>
        <v>0</v>
      </c>
      <c r="N25" s="201">
        <v>3824</v>
      </c>
      <c r="O25" s="202" t="s">
        <v>512</v>
      </c>
      <c r="P25" s="199" t="s">
        <v>585</v>
      </c>
      <c r="Q25" s="91" t="s">
        <v>250</v>
      </c>
      <c r="R25" s="200">
        <v>18</v>
      </c>
      <c r="S25" s="86"/>
      <c r="T25" s="90">
        <f ca="1">+SUMIF('4(A)(5)'!$G$15:$G$5200,$N$9:$N$1499,'4(A)(5)'!$M$15:$M$2600)</f>
        <v>0</v>
      </c>
      <c r="U25" s="90">
        <f ca="1">+SUMIF('4(A)(5)'!$G$15:$G$5200,$N$9:$N$1499,'4(A)(5)'!$N$15:$N$2600)</f>
        <v>0</v>
      </c>
      <c r="V25" s="90">
        <f ca="1">+SUMIF('4(A)(5)'!$G$15:$G$5200,$N$9:$N$1499,'4(A)(5)'!$P$15:$P$2600)</f>
        <v>0</v>
      </c>
      <c r="W25" s="90">
        <f ca="1">+SUMIF('4(A)(5)'!$G$15:$G$5200,$N$9:$N$1499,'4(A)(5)'!$Q$15:$Q$2600)</f>
        <v>0</v>
      </c>
      <c r="X25" s="90">
        <f ca="1">+SUMIF('4(A)(5)'!$G$15:$G$5200,$N$9:$N$1499,'4(A)(5)'!$R$15:$R$2600)</f>
        <v>0</v>
      </c>
      <c r="Y25" s="90">
        <f ca="1">+SUMIF('4(A)(5)'!$G$15:$G$5200,$N$9:$N$1499,'4(A)(5)'!$M$15:$M$2600)</f>
        <v>0</v>
      </c>
    </row>
    <row r="26" spans="1:25" x14ac:dyDescent="0.25">
      <c r="A26" s="86">
        <v>18</v>
      </c>
      <c r="B26" s="305" t="s">
        <v>273</v>
      </c>
      <c r="C26" s="88" t="s">
        <v>359</v>
      </c>
      <c r="D26" s="86" t="s">
        <v>258</v>
      </c>
      <c r="E26" s="89" t="s">
        <v>262</v>
      </c>
      <c r="F26" s="86"/>
      <c r="G26" s="90">
        <f>SUMIF('4(A)(5)'!$C$15:$C$5005,$C$9:$C$5001,'4(A)(5)'!$N$15:$N$5005)</f>
        <v>0</v>
      </c>
      <c r="H26" s="90">
        <f>SUMIF('4(A)(5)'!$C$15:$C$5005,$C$9:$C$5001,'4(A)(5)'!$P$15:$P$5005)</f>
        <v>0</v>
      </c>
      <c r="I26" s="90">
        <f>SUMIF('4(A)(5)'!$C$15:$C$5005,$C$9:$C$5001,'4(A)(5)'!$Q$15:$Q$5005)</f>
        <v>0</v>
      </c>
      <c r="J26" s="90">
        <f>SUMIF('4(A)(5)'!$C$15:$C$5005,$C$9:$C$5001,'4(A)(5)'!$R$15:$R$5005)</f>
        <v>0</v>
      </c>
      <c r="K26" s="90">
        <f>SUMIF('4(A)(5)'!$C$15:$C$5005,$C$9:$C$5001,'4(A)(5)'!$S$15:$S$5005)</f>
        <v>0</v>
      </c>
      <c r="L26" s="132">
        <f t="shared" si="4"/>
        <v>0</v>
      </c>
      <c r="N26" s="201">
        <v>3917</v>
      </c>
      <c r="O26" s="86" t="s">
        <v>544</v>
      </c>
      <c r="P26" s="199" t="s">
        <v>585</v>
      </c>
      <c r="Q26" s="91" t="s">
        <v>250</v>
      </c>
      <c r="R26" s="200">
        <v>18</v>
      </c>
      <c r="S26" s="86"/>
      <c r="T26" s="90">
        <f ca="1">+SUMIF('4(A)(5)'!$G$15:$G$5200,$N$9:$N$1499,'4(A)(5)'!$M$15:$M$2600)</f>
        <v>0</v>
      </c>
      <c r="U26" s="90">
        <f ca="1">+SUMIF('4(A)(5)'!$G$15:$G$5200,$N$9:$N$1499,'4(A)(5)'!$N$15:$N$2600)</f>
        <v>0</v>
      </c>
      <c r="V26" s="90">
        <f ca="1">+SUMIF('4(A)(5)'!$G$15:$G$5200,$N$9:$N$1499,'4(A)(5)'!$P$15:$P$2600)</f>
        <v>0</v>
      </c>
      <c r="W26" s="90">
        <f ca="1">+SUMIF('4(A)(5)'!$G$15:$G$5200,$N$9:$N$1499,'4(A)(5)'!$Q$15:$Q$2600)</f>
        <v>0</v>
      </c>
      <c r="X26" s="90">
        <f ca="1">+SUMIF('4(A)(5)'!$G$15:$G$5200,$N$9:$N$1499,'4(A)(5)'!$R$15:$R$2600)</f>
        <v>0</v>
      </c>
      <c r="Y26" s="90">
        <f ca="1">+SUMIF('4(A)(5)'!$G$15:$G$5200,$N$9:$N$1499,'4(A)(5)'!$M$15:$M$2600)</f>
        <v>0</v>
      </c>
    </row>
    <row r="27" spans="1:25" x14ac:dyDescent="0.25">
      <c r="A27" s="86">
        <v>19</v>
      </c>
      <c r="B27" s="304" t="s">
        <v>349</v>
      </c>
      <c r="C27" s="304" t="s">
        <v>429</v>
      </c>
      <c r="D27" s="86" t="s">
        <v>258</v>
      </c>
      <c r="E27" s="89" t="s">
        <v>262</v>
      </c>
      <c r="F27" s="86"/>
      <c r="G27" s="90">
        <f>SUMIF('4(A)(5)'!$C$15:$C$5005,$C$9:$C$5001,'4(A)(5)'!$N$15:$N$5005)</f>
        <v>0</v>
      </c>
      <c r="H27" s="90">
        <f>SUMIF('4(A)(5)'!$C$15:$C$5005,$C$9:$C$5001,'4(A)(5)'!$P$15:$P$5005)</f>
        <v>0</v>
      </c>
      <c r="I27" s="90">
        <f>SUMIF('4(A)(5)'!$C$15:$C$5005,$C$9:$C$5001,'4(A)(5)'!$Q$15:$Q$5005)</f>
        <v>0</v>
      </c>
      <c r="J27" s="90">
        <f>SUMIF('4(A)(5)'!$C$15:$C$5005,$C$9:$C$5001,'4(A)(5)'!$R$15:$R$5005)</f>
        <v>0</v>
      </c>
      <c r="K27" s="90">
        <f>SUMIF('4(A)(5)'!$C$15:$C$5005,$C$9:$C$5001,'4(A)(5)'!$S$15:$S$5005)</f>
        <v>0</v>
      </c>
      <c r="L27" s="132">
        <f t="shared" si="4"/>
        <v>0</v>
      </c>
      <c r="N27" s="201">
        <v>3919</v>
      </c>
      <c r="O27" s="86" t="s">
        <v>473</v>
      </c>
      <c r="P27" s="199" t="s">
        <v>585</v>
      </c>
      <c r="Q27" s="91" t="s">
        <v>250</v>
      </c>
      <c r="R27" s="200">
        <v>18</v>
      </c>
      <c r="S27" s="86"/>
      <c r="T27" s="90">
        <f ca="1">+SUMIF('4(A)(5)'!$G$15:$G$5200,$N$9:$N$1499,'4(A)(5)'!$M$15:$M$2600)</f>
        <v>0</v>
      </c>
      <c r="U27" s="90">
        <f ca="1">+SUMIF('4(A)(5)'!$G$15:$G$5200,$N$9:$N$1499,'4(A)(5)'!$N$15:$N$2600)</f>
        <v>0</v>
      </c>
      <c r="V27" s="90">
        <f ca="1">+SUMIF('4(A)(5)'!$G$15:$G$5200,$N$9:$N$1499,'4(A)(5)'!$P$15:$P$2600)</f>
        <v>0</v>
      </c>
      <c r="W27" s="90">
        <f ca="1">+SUMIF('4(A)(5)'!$G$15:$G$5200,$N$9:$N$1499,'4(A)(5)'!$Q$15:$Q$2600)</f>
        <v>0</v>
      </c>
      <c r="X27" s="90">
        <f ca="1">+SUMIF('4(A)(5)'!$G$15:$G$5200,$N$9:$N$1499,'4(A)(5)'!$R$15:$R$2600)</f>
        <v>0</v>
      </c>
      <c r="Y27" s="90">
        <f ca="1">+SUMIF('4(A)(5)'!$G$15:$G$5200,$N$9:$N$1499,'4(A)(5)'!$M$15:$M$2600)</f>
        <v>0</v>
      </c>
    </row>
    <row r="28" spans="1:25" x14ac:dyDescent="0.25">
      <c r="A28" s="86">
        <v>20</v>
      </c>
      <c r="B28" s="305" t="s">
        <v>303</v>
      </c>
      <c r="C28" s="88" t="s">
        <v>384</v>
      </c>
      <c r="D28" s="86" t="s">
        <v>258</v>
      </c>
      <c r="E28" s="89" t="s">
        <v>262</v>
      </c>
      <c r="F28" s="86"/>
      <c r="G28" s="90">
        <f>SUMIF('4(A)(5)'!$C$15:$C$5005,$C$9:$C$5001,'4(A)(5)'!$N$15:$N$5005)</f>
        <v>17302.400000000001</v>
      </c>
      <c r="H28" s="90">
        <f>SUMIF('4(A)(5)'!$C$15:$C$5005,$C$9:$C$5001,'4(A)(5)'!$P$15:$P$5005)</f>
        <v>0</v>
      </c>
      <c r="I28" s="90">
        <f>SUMIF('4(A)(5)'!$C$15:$C$5005,$C$9:$C$5001,'4(A)(5)'!$Q$15:$Q$5005)</f>
        <v>1557.2159999999999</v>
      </c>
      <c r="J28" s="90">
        <f>SUMIF('4(A)(5)'!$C$15:$C$5005,$C$9:$C$5001,'4(A)(5)'!$R$15:$R$5005)</f>
        <v>1557.2159999999999</v>
      </c>
      <c r="K28" s="90">
        <f>SUMIF('4(A)(5)'!$C$15:$C$5005,$C$9:$C$5001,'4(A)(5)'!$S$15:$S$5005)</f>
        <v>0</v>
      </c>
      <c r="L28" s="132">
        <f t="shared" si="4"/>
        <v>20416.832000000002</v>
      </c>
      <c r="N28" s="201">
        <v>3920</v>
      </c>
      <c r="O28" s="86" t="s">
        <v>534</v>
      </c>
      <c r="P28" s="199" t="s">
        <v>585</v>
      </c>
      <c r="Q28" s="91" t="s">
        <v>250</v>
      </c>
      <c r="R28" s="200">
        <v>18</v>
      </c>
      <c r="S28" s="86"/>
      <c r="T28" s="90">
        <f ca="1">+SUMIF('4(A)(5)'!$G$15:$G$5200,$N$9:$N$1499,'4(A)(5)'!$M$15:$M$2600)</f>
        <v>0</v>
      </c>
      <c r="U28" s="90">
        <f ca="1">+SUMIF('4(A)(5)'!$G$15:$G$5200,$N$9:$N$1499,'4(A)(5)'!$N$15:$N$2600)</f>
        <v>0</v>
      </c>
      <c r="V28" s="90">
        <f ca="1">+SUMIF('4(A)(5)'!$G$15:$G$5200,$N$9:$N$1499,'4(A)(5)'!$P$15:$P$2600)</f>
        <v>0</v>
      </c>
      <c r="W28" s="90">
        <f ca="1">+SUMIF('4(A)(5)'!$G$15:$G$5200,$N$9:$N$1499,'4(A)(5)'!$Q$15:$Q$2600)</f>
        <v>0</v>
      </c>
      <c r="X28" s="90">
        <f ca="1">+SUMIF('4(A)(5)'!$G$15:$G$5200,$N$9:$N$1499,'4(A)(5)'!$R$15:$R$2600)</f>
        <v>0</v>
      </c>
      <c r="Y28" s="90">
        <f ca="1">+SUMIF('4(A)(5)'!$G$15:$G$5200,$N$9:$N$1499,'4(A)(5)'!$M$15:$M$2600)</f>
        <v>0</v>
      </c>
    </row>
    <row r="29" spans="1:25" x14ac:dyDescent="0.25">
      <c r="A29" s="86">
        <v>21</v>
      </c>
      <c r="B29" s="303" t="s">
        <v>348</v>
      </c>
      <c r="C29" s="303" t="s">
        <v>428</v>
      </c>
      <c r="D29" s="86" t="s">
        <v>258</v>
      </c>
      <c r="E29" s="89" t="s">
        <v>262</v>
      </c>
      <c r="F29" s="86"/>
      <c r="G29" s="90">
        <f>SUMIF('4(A)(5)'!$C$15:$C$5005,$C$9:$C$5001,'4(A)(5)'!$N$15:$N$5005)</f>
        <v>0</v>
      </c>
      <c r="H29" s="90">
        <f>SUMIF('4(A)(5)'!$C$15:$C$5005,$C$9:$C$5001,'4(A)(5)'!$P$15:$P$5005)</f>
        <v>0</v>
      </c>
      <c r="I29" s="90">
        <f>SUMIF('4(A)(5)'!$C$15:$C$5005,$C$9:$C$5001,'4(A)(5)'!$Q$15:$Q$5005)</f>
        <v>0</v>
      </c>
      <c r="J29" s="90">
        <f>SUMIF('4(A)(5)'!$C$15:$C$5005,$C$9:$C$5001,'4(A)(5)'!$R$15:$R$5005)</f>
        <v>0</v>
      </c>
      <c r="K29" s="90">
        <f>SUMIF('4(A)(5)'!$C$15:$C$5005,$C$9:$C$5001,'4(A)(5)'!$S$15:$S$5005)</f>
        <v>0</v>
      </c>
      <c r="L29" s="132">
        <f t="shared" si="4"/>
        <v>0</v>
      </c>
      <c r="N29" s="201">
        <v>3924</v>
      </c>
      <c r="O29" s="86" t="s">
        <v>547</v>
      </c>
      <c r="P29" s="199" t="s">
        <v>585</v>
      </c>
      <c r="Q29" s="91" t="s">
        <v>250</v>
      </c>
      <c r="R29" s="200">
        <v>18</v>
      </c>
      <c r="S29" s="86"/>
      <c r="T29" s="90">
        <f ca="1">+SUMIF('4(A)(5)'!$G$15:$G$5200,$N$9:$N$1499,'4(A)(5)'!$M$15:$M$2600)</f>
        <v>0</v>
      </c>
      <c r="U29" s="90">
        <f ca="1">+SUMIF('4(A)(5)'!$G$15:$G$5200,$N$9:$N$1499,'4(A)(5)'!$N$15:$N$2600)</f>
        <v>0</v>
      </c>
      <c r="V29" s="90">
        <f ca="1">+SUMIF('4(A)(5)'!$G$15:$G$5200,$N$9:$N$1499,'4(A)(5)'!$P$15:$P$2600)</f>
        <v>0</v>
      </c>
      <c r="W29" s="90">
        <f ca="1">+SUMIF('4(A)(5)'!$G$15:$G$5200,$N$9:$N$1499,'4(A)(5)'!$Q$15:$Q$2600)</f>
        <v>0</v>
      </c>
      <c r="X29" s="90">
        <f ca="1">+SUMIF('4(A)(5)'!$G$15:$G$5200,$N$9:$N$1499,'4(A)(5)'!$R$15:$R$2600)</f>
        <v>0</v>
      </c>
      <c r="Y29" s="90">
        <f ca="1">+SUMIF('4(A)(5)'!$G$15:$G$5200,$N$9:$N$1499,'4(A)(5)'!$M$15:$M$2600)</f>
        <v>0</v>
      </c>
    </row>
    <row r="30" spans="1:25" x14ac:dyDescent="0.25">
      <c r="A30" s="86">
        <v>22</v>
      </c>
      <c r="B30" s="305" t="s">
        <v>176</v>
      </c>
      <c r="C30" s="88" t="s">
        <v>177</v>
      </c>
      <c r="D30" s="86" t="s">
        <v>258</v>
      </c>
      <c r="E30" s="89" t="s">
        <v>262</v>
      </c>
      <c r="F30" s="86"/>
      <c r="G30" s="90">
        <f>SUMIF('4(A)(5)'!$C$15:$C$5005,$C$9:$C$5001,'4(A)(5)'!$N$15:$N$5005)</f>
        <v>0</v>
      </c>
      <c r="H30" s="90">
        <f>SUMIF('4(A)(5)'!$C$15:$C$5005,$C$9:$C$5001,'4(A)(5)'!$P$15:$P$5005)</f>
        <v>0</v>
      </c>
      <c r="I30" s="90">
        <f>SUMIF('4(A)(5)'!$C$15:$C$5005,$C$9:$C$5001,'4(A)(5)'!$Q$15:$Q$5005)</f>
        <v>0</v>
      </c>
      <c r="J30" s="90">
        <f>SUMIF('4(A)(5)'!$C$15:$C$5005,$C$9:$C$5001,'4(A)(5)'!$R$15:$R$5005)</f>
        <v>0</v>
      </c>
      <c r="K30" s="90">
        <f>SUMIF('4(A)(5)'!$C$15:$C$5005,$C$9:$C$5001,'4(A)(5)'!$S$15:$S$5005)</f>
        <v>0</v>
      </c>
      <c r="L30" s="132">
        <f t="shared" si="4"/>
        <v>0</v>
      </c>
      <c r="N30" s="201">
        <v>3925</v>
      </c>
      <c r="O30" s="86" t="s">
        <v>546</v>
      </c>
      <c r="P30" s="199" t="s">
        <v>585</v>
      </c>
      <c r="Q30" s="91" t="s">
        <v>250</v>
      </c>
      <c r="R30" s="200">
        <v>18</v>
      </c>
      <c r="S30" s="86"/>
      <c r="T30" s="90">
        <f ca="1">+SUMIF('4(A)(5)'!$G$15:$G$5200,$N$9:$N$1499,'4(A)(5)'!$M$15:$M$2600)</f>
        <v>0</v>
      </c>
      <c r="U30" s="90">
        <f ca="1">+SUMIF('4(A)(5)'!$G$15:$G$5200,$N$9:$N$1499,'4(A)(5)'!$N$15:$N$2600)</f>
        <v>0</v>
      </c>
      <c r="V30" s="90">
        <f ca="1">+SUMIF('4(A)(5)'!$G$15:$G$5200,$N$9:$N$1499,'4(A)(5)'!$P$15:$P$2600)</f>
        <v>0</v>
      </c>
      <c r="W30" s="90">
        <f ca="1">+SUMIF('4(A)(5)'!$G$15:$G$5200,$N$9:$N$1499,'4(A)(5)'!$Q$15:$Q$2600)</f>
        <v>0</v>
      </c>
      <c r="X30" s="90">
        <f ca="1">+SUMIF('4(A)(5)'!$G$15:$G$5200,$N$9:$N$1499,'4(A)(5)'!$R$15:$R$2600)</f>
        <v>0</v>
      </c>
      <c r="Y30" s="90">
        <f ca="1">+SUMIF('4(A)(5)'!$G$15:$G$5200,$N$9:$N$1499,'4(A)(5)'!$M$15:$M$2600)</f>
        <v>0</v>
      </c>
    </row>
    <row r="31" spans="1:25" x14ac:dyDescent="0.25">
      <c r="A31" s="86">
        <v>23</v>
      </c>
      <c r="B31" s="303" t="s">
        <v>355</v>
      </c>
      <c r="C31" s="305" t="s">
        <v>438</v>
      </c>
      <c r="D31" s="86" t="s">
        <v>258</v>
      </c>
      <c r="E31" s="89" t="s">
        <v>261</v>
      </c>
      <c r="F31" s="86"/>
      <c r="G31" s="90">
        <f>SUMIF('4(A)(5)'!$C$15:$C$5005,$C$9:$C$5001,'4(A)(5)'!$N$15:$N$5005)</f>
        <v>0</v>
      </c>
      <c r="H31" s="90">
        <f>SUMIF('4(A)(5)'!$C$15:$C$5005,$C$9:$C$5001,'4(A)(5)'!$P$15:$P$5005)</f>
        <v>0</v>
      </c>
      <c r="I31" s="90">
        <f>SUMIF('4(A)(5)'!$C$15:$C$5005,$C$9:$C$5001,'4(A)(5)'!$Q$15:$Q$5005)</f>
        <v>0</v>
      </c>
      <c r="J31" s="90">
        <f>SUMIF('4(A)(5)'!$C$15:$C$5005,$C$9:$C$5001,'4(A)(5)'!$R$15:$R$5005)</f>
        <v>0</v>
      </c>
      <c r="K31" s="90">
        <f>SUMIF('4(A)(5)'!$C$15:$C$5005,$C$9:$C$5001,'4(A)(5)'!$S$15:$S$5005)</f>
        <v>0</v>
      </c>
      <c r="L31" s="132">
        <f t="shared" si="4"/>
        <v>0</v>
      </c>
      <c r="N31" s="201">
        <v>4417</v>
      </c>
      <c r="O31" s="86" t="s">
        <v>543</v>
      </c>
      <c r="P31" s="199" t="s">
        <v>585</v>
      </c>
      <c r="Q31" s="91" t="s">
        <v>250</v>
      </c>
      <c r="R31" s="200">
        <v>12</v>
      </c>
      <c r="S31" s="86"/>
      <c r="T31" s="90">
        <f ca="1">+SUMIF('4(A)(5)'!$G$15:$G$5200,$N$9:$N$1499,'4(A)(5)'!$M$15:$M$2600)</f>
        <v>0</v>
      </c>
      <c r="U31" s="90">
        <f ca="1">+SUMIF('4(A)(5)'!$G$15:$G$5200,$N$9:$N$1499,'4(A)(5)'!$N$15:$N$2600)</f>
        <v>0</v>
      </c>
      <c r="V31" s="90">
        <f ca="1">+SUMIF('4(A)(5)'!$G$15:$G$5200,$N$9:$N$1499,'4(A)(5)'!$P$15:$P$2600)</f>
        <v>0</v>
      </c>
      <c r="W31" s="90">
        <f ca="1">+SUMIF('4(A)(5)'!$G$15:$G$5200,$N$9:$N$1499,'4(A)(5)'!$Q$15:$Q$2600)</f>
        <v>0</v>
      </c>
      <c r="X31" s="90">
        <f ca="1">+SUMIF('4(A)(5)'!$G$15:$G$5200,$N$9:$N$1499,'4(A)(5)'!$R$15:$R$2600)</f>
        <v>0</v>
      </c>
      <c r="Y31" s="90">
        <f ca="1">+SUMIF('4(A)(5)'!$G$15:$G$5200,$N$9:$N$1499,'4(A)(5)'!$M$15:$M$2600)</f>
        <v>0</v>
      </c>
    </row>
    <row r="32" spans="1:25" x14ac:dyDescent="0.25">
      <c r="A32" s="86">
        <v>24</v>
      </c>
      <c r="B32" s="305" t="s">
        <v>332</v>
      </c>
      <c r="C32" s="88" t="s">
        <v>412</v>
      </c>
      <c r="D32" s="86" t="s">
        <v>258</v>
      </c>
      <c r="E32" s="89" t="s">
        <v>262</v>
      </c>
      <c r="F32" s="86"/>
      <c r="G32" s="90">
        <f>SUMIF('4(A)(5)'!$C$15:$C$5005,$C$9:$C$5001,'4(A)(5)'!$N$15:$N$5005)</f>
        <v>0</v>
      </c>
      <c r="H32" s="90">
        <f>SUMIF('4(A)(5)'!$C$15:$C$5005,$C$9:$C$5001,'4(A)(5)'!$P$15:$P$5005)</f>
        <v>0</v>
      </c>
      <c r="I32" s="90">
        <f>SUMIF('4(A)(5)'!$C$15:$C$5005,$C$9:$C$5001,'4(A)(5)'!$Q$15:$Q$5005)</f>
        <v>0</v>
      </c>
      <c r="J32" s="90">
        <f>SUMIF('4(A)(5)'!$C$15:$C$5005,$C$9:$C$5001,'4(A)(5)'!$R$15:$R$5005)</f>
        <v>0</v>
      </c>
      <c r="K32" s="90">
        <f>SUMIF('4(A)(5)'!$C$15:$C$5005,$C$9:$C$5001,'4(A)(5)'!$S$15:$S$5005)</f>
        <v>0</v>
      </c>
      <c r="L32" s="132">
        <f t="shared" si="4"/>
        <v>0</v>
      </c>
      <c r="N32" s="201">
        <v>4820</v>
      </c>
      <c r="O32" s="86" t="s">
        <v>463</v>
      </c>
      <c r="P32" s="199" t="s">
        <v>585</v>
      </c>
      <c r="Q32" s="91" t="s">
        <v>250</v>
      </c>
      <c r="R32" s="200">
        <v>18</v>
      </c>
      <c r="S32" s="86"/>
      <c r="T32" s="90">
        <f ca="1">+SUMIF('4(A)(5)'!$G$15:$G$5200,$N$9:$N$1499,'4(A)(5)'!$M$15:$M$2600)</f>
        <v>0</v>
      </c>
      <c r="U32" s="90">
        <f ca="1">+SUMIF('4(A)(5)'!$G$15:$G$5200,$N$9:$N$1499,'4(A)(5)'!$N$15:$N$2600)</f>
        <v>0</v>
      </c>
      <c r="V32" s="90">
        <f ca="1">+SUMIF('4(A)(5)'!$G$15:$G$5200,$N$9:$N$1499,'4(A)(5)'!$P$15:$P$2600)</f>
        <v>0</v>
      </c>
      <c r="W32" s="90">
        <f ca="1">+SUMIF('4(A)(5)'!$G$15:$G$5200,$N$9:$N$1499,'4(A)(5)'!$Q$15:$Q$2600)</f>
        <v>0</v>
      </c>
      <c r="X32" s="90">
        <f ca="1">+SUMIF('4(A)(5)'!$G$15:$G$5200,$N$9:$N$1499,'4(A)(5)'!$R$15:$R$2600)</f>
        <v>0</v>
      </c>
      <c r="Y32" s="90">
        <f ca="1">+SUMIF('4(A)(5)'!$G$15:$G$5200,$N$9:$N$1499,'4(A)(5)'!$M$15:$M$2600)</f>
        <v>0</v>
      </c>
    </row>
    <row r="33" spans="1:25" x14ac:dyDescent="0.25">
      <c r="A33" s="86">
        <v>25</v>
      </c>
      <c r="B33" s="305" t="s">
        <v>172</v>
      </c>
      <c r="C33" s="88" t="s">
        <v>173</v>
      </c>
      <c r="D33" s="86" t="s">
        <v>258</v>
      </c>
      <c r="E33" s="89" t="s">
        <v>262</v>
      </c>
      <c r="F33" s="86"/>
      <c r="G33" s="90">
        <f>SUMIF('4(A)(5)'!$C$15:$C$5005,$C$9:$C$5001,'4(A)(5)'!$N$15:$N$5005)</f>
        <v>0</v>
      </c>
      <c r="H33" s="90">
        <f>SUMIF('4(A)(5)'!$C$15:$C$5005,$C$9:$C$5001,'4(A)(5)'!$P$15:$P$5005)</f>
        <v>0</v>
      </c>
      <c r="I33" s="90">
        <f>SUMIF('4(A)(5)'!$C$15:$C$5005,$C$9:$C$5001,'4(A)(5)'!$Q$15:$Q$5005)</f>
        <v>0</v>
      </c>
      <c r="J33" s="90">
        <f>SUMIF('4(A)(5)'!$C$15:$C$5005,$C$9:$C$5001,'4(A)(5)'!$R$15:$R$5005)</f>
        <v>0</v>
      </c>
      <c r="K33" s="90">
        <f>SUMIF('4(A)(5)'!$C$15:$C$5005,$C$9:$C$5001,'4(A)(5)'!$S$15:$S$5005)</f>
        <v>0</v>
      </c>
      <c r="L33" s="132">
        <f t="shared" si="4"/>
        <v>0</v>
      </c>
      <c r="N33" s="201">
        <v>5407</v>
      </c>
      <c r="O33" s="86" t="s">
        <v>461</v>
      </c>
      <c r="P33" s="199" t="s">
        <v>587</v>
      </c>
      <c r="Q33" s="91" t="s">
        <v>250</v>
      </c>
      <c r="R33" s="200">
        <v>5</v>
      </c>
      <c r="S33" s="86"/>
      <c r="T33" s="90">
        <f ca="1">+SUMIF('4(A)(5)'!$G$15:$G$5200,$N$9:$N$1499,'4(A)(5)'!$M$15:$M$2600)</f>
        <v>0</v>
      </c>
      <c r="U33" s="90">
        <f ca="1">+SUMIF('4(A)(5)'!$G$15:$G$5200,$N$9:$N$1499,'4(A)(5)'!$N$15:$N$2600)</f>
        <v>0</v>
      </c>
      <c r="V33" s="90">
        <f ca="1">+SUMIF('4(A)(5)'!$G$15:$G$5200,$N$9:$N$1499,'4(A)(5)'!$P$15:$P$2600)</f>
        <v>0</v>
      </c>
      <c r="W33" s="90">
        <f ca="1">+SUMIF('4(A)(5)'!$G$15:$G$5200,$N$9:$N$1499,'4(A)(5)'!$Q$15:$Q$2600)</f>
        <v>0</v>
      </c>
      <c r="X33" s="90">
        <f ca="1">+SUMIF('4(A)(5)'!$G$15:$G$5200,$N$9:$N$1499,'4(A)(5)'!$R$15:$R$2600)</f>
        <v>0</v>
      </c>
      <c r="Y33" s="90">
        <f ca="1">+SUMIF('4(A)(5)'!$G$15:$G$5200,$N$9:$N$1499,'4(A)(5)'!$M$15:$M$2600)</f>
        <v>0</v>
      </c>
    </row>
    <row r="34" spans="1:25" x14ac:dyDescent="0.25">
      <c r="A34" s="86">
        <v>26</v>
      </c>
      <c r="B34" s="305" t="s">
        <v>289</v>
      </c>
      <c r="C34" s="88" t="s">
        <v>371</v>
      </c>
      <c r="D34" s="86" t="s">
        <v>258</v>
      </c>
      <c r="E34" s="89" t="s">
        <v>262</v>
      </c>
      <c r="F34" s="86"/>
      <c r="G34" s="90">
        <f>SUMIF('4(A)(5)'!$C$15:$C$5005,$C$9:$C$5001,'4(A)(5)'!$N$15:$N$5005)</f>
        <v>0</v>
      </c>
      <c r="H34" s="90">
        <f>SUMIF('4(A)(5)'!$C$15:$C$5005,$C$9:$C$5001,'4(A)(5)'!$P$15:$P$5005)</f>
        <v>0</v>
      </c>
      <c r="I34" s="90">
        <f>SUMIF('4(A)(5)'!$C$15:$C$5005,$C$9:$C$5001,'4(A)(5)'!$Q$15:$Q$5005)</f>
        <v>0</v>
      </c>
      <c r="J34" s="90">
        <f>SUMIF('4(A)(5)'!$C$15:$C$5005,$C$9:$C$5001,'4(A)(5)'!$R$15:$R$5005)</f>
        <v>0</v>
      </c>
      <c r="K34" s="90">
        <f>SUMIF('4(A)(5)'!$C$15:$C$5005,$C$9:$C$5001,'4(A)(5)'!$S$15:$S$5005)</f>
        <v>0</v>
      </c>
      <c r="L34" s="132">
        <f t="shared" si="4"/>
        <v>0</v>
      </c>
      <c r="N34" s="201">
        <v>6804</v>
      </c>
      <c r="O34" s="86" t="s">
        <v>549</v>
      </c>
      <c r="P34" s="199" t="s">
        <v>585</v>
      </c>
      <c r="Q34" s="91" t="s">
        <v>250</v>
      </c>
      <c r="R34" s="200">
        <v>18</v>
      </c>
      <c r="S34" s="86"/>
      <c r="T34" s="90">
        <f ca="1">+SUMIF('4(A)(5)'!$G$15:$G$5200,$N$9:$N$1499,'4(A)(5)'!$M$15:$M$2600)</f>
        <v>0</v>
      </c>
      <c r="U34" s="90">
        <f ca="1">+SUMIF('4(A)(5)'!$G$15:$G$5200,$N$9:$N$1499,'4(A)(5)'!$N$15:$N$2600)</f>
        <v>0</v>
      </c>
      <c r="V34" s="90">
        <f ca="1">+SUMIF('4(A)(5)'!$G$15:$G$5200,$N$9:$N$1499,'4(A)(5)'!$P$15:$P$2600)</f>
        <v>0</v>
      </c>
      <c r="W34" s="90">
        <f ca="1">+SUMIF('4(A)(5)'!$G$15:$G$5200,$N$9:$N$1499,'4(A)(5)'!$Q$15:$Q$2600)</f>
        <v>0</v>
      </c>
      <c r="X34" s="90">
        <f ca="1">+SUMIF('4(A)(5)'!$G$15:$G$5200,$N$9:$N$1499,'4(A)(5)'!$R$15:$R$2600)</f>
        <v>0</v>
      </c>
      <c r="Y34" s="90">
        <f ca="1">+SUMIF('4(A)(5)'!$G$15:$G$5200,$N$9:$N$1499,'4(A)(5)'!$M$15:$M$2600)</f>
        <v>0</v>
      </c>
    </row>
    <row r="35" spans="1:25" x14ac:dyDescent="0.25">
      <c r="A35" s="86">
        <v>27</v>
      </c>
      <c r="B35" s="304" t="s">
        <v>356</v>
      </c>
      <c r="C35" s="305" t="s">
        <v>439</v>
      </c>
      <c r="D35" s="86" t="s">
        <v>258</v>
      </c>
      <c r="E35" s="89" t="s">
        <v>262</v>
      </c>
      <c r="F35" s="86"/>
      <c r="G35" s="90">
        <f>SUMIF('4(A)(5)'!$C$15:$C$5005,$C$9:$C$5001,'4(A)(5)'!$N$15:$N$5005)</f>
        <v>0</v>
      </c>
      <c r="H35" s="90">
        <f>SUMIF('4(A)(5)'!$C$15:$C$5005,$C$9:$C$5001,'4(A)(5)'!$P$15:$P$5005)</f>
        <v>0</v>
      </c>
      <c r="I35" s="90">
        <f>SUMIF('4(A)(5)'!$C$15:$C$5005,$C$9:$C$5001,'4(A)(5)'!$Q$15:$Q$5005)</f>
        <v>0</v>
      </c>
      <c r="J35" s="90">
        <f>SUMIF('4(A)(5)'!$C$15:$C$5005,$C$9:$C$5001,'4(A)(5)'!$R$15:$R$5005)</f>
        <v>0</v>
      </c>
      <c r="K35" s="90">
        <f>SUMIF('4(A)(5)'!$C$15:$C$5005,$C$9:$C$5001,'4(A)(5)'!$S$15:$S$5005)</f>
        <v>0</v>
      </c>
      <c r="L35" s="132">
        <f t="shared" si="4"/>
        <v>0</v>
      </c>
      <c r="N35" s="201">
        <v>6805</v>
      </c>
      <c r="O35" s="86" t="s">
        <v>455</v>
      </c>
      <c r="P35" s="199" t="s">
        <v>585</v>
      </c>
      <c r="Q35" s="91" t="s">
        <v>250</v>
      </c>
      <c r="R35" s="200">
        <v>18</v>
      </c>
      <c r="S35" s="86"/>
      <c r="T35" s="90">
        <f ca="1">+SUMIF('4(A)(5)'!$G$15:$G$5200,$N$9:$N$1499,'4(A)(5)'!$M$15:$M$2600)</f>
        <v>0</v>
      </c>
      <c r="U35" s="90">
        <f ca="1">+SUMIF('4(A)(5)'!$G$15:$G$5200,$N$9:$N$1499,'4(A)(5)'!$N$15:$N$2600)</f>
        <v>0</v>
      </c>
      <c r="V35" s="90">
        <f ca="1">+SUMIF('4(A)(5)'!$G$15:$G$5200,$N$9:$N$1499,'4(A)(5)'!$P$15:$P$2600)</f>
        <v>0</v>
      </c>
      <c r="W35" s="90">
        <f ca="1">+SUMIF('4(A)(5)'!$G$15:$G$5200,$N$9:$N$1499,'4(A)(5)'!$Q$15:$Q$2600)</f>
        <v>0</v>
      </c>
      <c r="X35" s="90">
        <f ca="1">+SUMIF('4(A)(5)'!$G$15:$G$5200,$N$9:$N$1499,'4(A)(5)'!$R$15:$R$2600)</f>
        <v>0</v>
      </c>
      <c r="Y35" s="90">
        <f ca="1">+SUMIF('4(A)(5)'!$G$15:$G$5200,$N$9:$N$1499,'4(A)(5)'!$M$15:$M$2600)</f>
        <v>0</v>
      </c>
    </row>
    <row r="36" spans="1:25" x14ac:dyDescent="0.25">
      <c r="A36" s="86">
        <v>28</v>
      </c>
      <c r="B36" s="305" t="s">
        <v>345</v>
      </c>
      <c r="C36" s="88" t="s">
        <v>425</v>
      </c>
      <c r="D36" s="86" t="s">
        <v>258</v>
      </c>
      <c r="E36" s="89" t="s">
        <v>262</v>
      </c>
      <c r="F36" s="86"/>
      <c r="G36" s="90">
        <f>SUMIF('4(A)(5)'!$C$15:$C$5005,$C$9:$C$5001,'4(A)(5)'!$N$15:$N$5005)</f>
        <v>0</v>
      </c>
      <c r="H36" s="90">
        <f>SUMIF('4(A)(5)'!$C$15:$C$5005,$C$9:$C$5001,'4(A)(5)'!$P$15:$P$5005)</f>
        <v>0</v>
      </c>
      <c r="I36" s="90">
        <f>SUMIF('4(A)(5)'!$C$15:$C$5005,$C$9:$C$5001,'4(A)(5)'!$Q$15:$Q$5005)</f>
        <v>0</v>
      </c>
      <c r="J36" s="90">
        <f>SUMIF('4(A)(5)'!$C$15:$C$5005,$C$9:$C$5001,'4(A)(5)'!$R$15:$R$5005)</f>
        <v>0</v>
      </c>
      <c r="K36" s="90">
        <f>SUMIF('4(A)(5)'!$C$15:$C$5005,$C$9:$C$5001,'4(A)(5)'!$S$15:$S$5005)</f>
        <v>0</v>
      </c>
      <c r="L36" s="132">
        <f t="shared" si="4"/>
        <v>0</v>
      </c>
      <c r="N36" s="201">
        <v>6810</v>
      </c>
      <c r="O36" s="203" t="s">
        <v>513</v>
      </c>
      <c r="P36" s="199" t="s">
        <v>585</v>
      </c>
      <c r="Q36" s="91" t="s">
        <v>250</v>
      </c>
      <c r="R36" s="200">
        <v>28</v>
      </c>
      <c r="S36" s="86"/>
      <c r="T36" s="90">
        <f ca="1">+SUMIF('4(A)(5)'!$G$15:$G$5200,$N$9:$N$1499,'4(A)(5)'!$M$15:$M$2600)</f>
        <v>0</v>
      </c>
      <c r="U36" s="90">
        <f ca="1">+SUMIF('4(A)(5)'!$G$15:$G$5200,$N$9:$N$1499,'4(A)(5)'!$N$15:$N$2600)</f>
        <v>0</v>
      </c>
      <c r="V36" s="90">
        <f ca="1">+SUMIF('4(A)(5)'!$G$15:$G$5200,$N$9:$N$1499,'4(A)(5)'!$P$15:$P$2600)</f>
        <v>0</v>
      </c>
      <c r="W36" s="90">
        <f ca="1">+SUMIF('4(A)(5)'!$G$15:$G$5200,$N$9:$N$1499,'4(A)(5)'!$Q$15:$Q$2600)</f>
        <v>0</v>
      </c>
      <c r="X36" s="90">
        <f ca="1">+SUMIF('4(A)(5)'!$G$15:$G$5200,$N$9:$N$1499,'4(A)(5)'!$R$15:$R$2600)</f>
        <v>0</v>
      </c>
      <c r="Y36" s="90">
        <f ca="1">+SUMIF('4(A)(5)'!$G$15:$G$5200,$N$9:$N$1499,'4(A)(5)'!$M$15:$M$2600)</f>
        <v>0</v>
      </c>
    </row>
    <row r="37" spans="1:25" x14ac:dyDescent="0.25">
      <c r="A37" s="86">
        <v>29</v>
      </c>
      <c r="B37" s="305" t="s">
        <v>290</v>
      </c>
      <c r="C37" s="88" t="s">
        <v>372</v>
      </c>
      <c r="D37" s="86" t="s">
        <v>258</v>
      </c>
      <c r="E37" s="89" t="s">
        <v>262</v>
      </c>
      <c r="F37" s="86"/>
      <c r="G37" s="90">
        <f>SUMIF('4(A)(5)'!$C$15:$C$5005,$C$9:$C$5001,'4(A)(5)'!$N$15:$N$5005)</f>
        <v>0</v>
      </c>
      <c r="H37" s="90">
        <f>SUMIF('4(A)(5)'!$C$15:$C$5005,$C$9:$C$5001,'4(A)(5)'!$P$15:$P$5005)</f>
        <v>0</v>
      </c>
      <c r="I37" s="90">
        <f>SUMIF('4(A)(5)'!$C$15:$C$5005,$C$9:$C$5001,'4(A)(5)'!$Q$15:$Q$5005)</f>
        <v>0</v>
      </c>
      <c r="J37" s="90">
        <f>SUMIF('4(A)(5)'!$C$15:$C$5005,$C$9:$C$5001,'4(A)(5)'!$R$15:$R$5005)</f>
        <v>0</v>
      </c>
      <c r="K37" s="90">
        <f>SUMIF('4(A)(5)'!$C$15:$C$5005,$C$9:$C$5001,'4(A)(5)'!$S$15:$S$5005)</f>
        <v>0</v>
      </c>
      <c r="L37" s="132">
        <f t="shared" si="4"/>
        <v>0</v>
      </c>
      <c r="N37" s="201">
        <v>7210</v>
      </c>
      <c r="O37" s="86" t="s">
        <v>583</v>
      </c>
      <c r="P37" s="199" t="s">
        <v>585</v>
      </c>
      <c r="Q37" s="91" t="s">
        <v>250</v>
      </c>
      <c r="R37" s="200">
        <v>18</v>
      </c>
      <c r="S37" s="86"/>
      <c r="T37" s="90">
        <f ca="1">+SUMIF('4(A)(5)'!$G$15:$G$5200,$N$9:$N$1499,'4(A)(5)'!$M$15:$M$2600)</f>
        <v>0</v>
      </c>
      <c r="U37" s="90">
        <f ca="1">+SUMIF('4(A)(5)'!$G$15:$G$5200,$N$9:$N$1499,'4(A)(5)'!$N$15:$N$2600)</f>
        <v>0</v>
      </c>
      <c r="V37" s="90">
        <f ca="1">+SUMIF('4(A)(5)'!$G$15:$G$5200,$N$9:$N$1499,'4(A)(5)'!$P$15:$P$2600)</f>
        <v>0</v>
      </c>
      <c r="W37" s="90">
        <f ca="1">+SUMIF('4(A)(5)'!$G$15:$G$5200,$N$9:$N$1499,'4(A)(5)'!$Q$15:$Q$2600)</f>
        <v>0</v>
      </c>
      <c r="X37" s="90">
        <f ca="1">+SUMIF('4(A)(5)'!$G$15:$G$5200,$N$9:$N$1499,'4(A)(5)'!$R$15:$R$2600)</f>
        <v>0</v>
      </c>
      <c r="Y37" s="90">
        <f ca="1">+SUMIF('4(A)(5)'!$G$15:$G$5200,$N$9:$N$1499,'4(A)(5)'!$M$15:$M$2600)</f>
        <v>0</v>
      </c>
    </row>
    <row r="38" spans="1:25" x14ac:dyDescent="0.25">
      <c r="A38" s="86">
        <v>30</v>
      </c>
      <c r="B38" s="305" t="s">
        <v>156</v>
      </c>
      <c r="C38" s="88" t="s">
        <v>157</v>
      </c>
      <c r="D38" s="86" t="s">
        <v>258</v>
      </c>
      <c r="E38" s="89" t="s">
        <v>262</v>
      </c>
      <c r="F38" s="86"/>
      <c r="G38" s="90">
        <f>SUMIF('4(A)(5)'!$C$15:$C$5005,$C$9:$C$5001,'4(A)(5)'!$N$15:$N$5005)</f>
        <v>0</v>
      </c>
      <c r="H38" s="90">
        <f>SUMIF('4(A)(5)'!$C$15:$C$5005,$C$9:$C$5001,'4(A)(5)'!$P$15:$P$5005)</f>
        <v>0</v>
      </c>
      <c r="I38" s="90">
        <f>SUMIF('4(A)(5)'!$C$15:$C$5005,$C$9:$C$5001,'4(A)(5)'!$Q$15:$Q$5005)</f>
        <v>0</v>
      </c>
      <c r="J38" s="90">
        <f>SUMIF('4(A)(5)'!$C$15:$C$5005,$C$9:$C$5001,'4(A)(5)'!$R$15:$R$5005)</f>
        <v>0</v>
      </c>
      <c r="K38" s="90">
        <f>SUMIF('4(A)(5)'!$C$15:$C$5005,$C$9:$C$5001,'4(A)(5)'!$S$15:$S$5005)</f>
        <v>0</v>
      </c>
      <c r="L38" s="132">
        <f t="shared" si="4"/>
        <v>0</v>
      </c>
      <c r="N38" s="198">
        <v>7307</v>
      </c>
      <c r="O38" s="86" t="s">
        <v>553</v>
      </c>
      <c r="P38" s="199" t="s">
        <v>585</v>
      </c>
      <c r="Q38" s="91" t="s">
        <v>250</v>
      </c>
      <c r="R38" s="200">
        <v>18</v>
      </c>
      <c r="S38" s="86"/>
      <c r="T38" s="90">
        <f ca="1">+SUMIF('4(A)(5)'!$G$15:$G$5200,$N$9:$N$1499,'4(A)(5)'!$M$15:$M$2600)</f>
        <v>0</v>
      </c>
      <c r="U38" s="90">
        <f ca="1">+SUMIF('4(A)(5)'!$G$15:$G$5200,$N$9:$N$1499,'4(A)(5)'!$N$15:$N$2600)</f>
        <v>0</v>
      </c>
      <c r="V38" s="90">
        <f ca="1">+SUMIF('4(A)(5)'!$G$15:$G$5200,$N$9:$N$1499,'4(A)(5)'!$P$15:$P$2600)</f>
        <v>0</v>
      </c>
      <c r="W38" s="90">
        <f ca="1">+SUMIF('4(A)(5)'!$G$15:$G$5200,$N$9:$N$1499,'4(A)(5)'!$Q$15:$Q$2600)</f>
        <v>0</v>
      </c>
      <c r="X38" s="90">
        <f ca="1">+SUMIF('4(A)(5)'!$G$15:$G$5200,$N$9:$N$1499,'4(A)(5)'!$R$15:$R$2600)</f>
        <v>0</v>
      </c>
      <c r="Y38" s="90">
        <f ca="1">+SUMIF('4(A)(5)'!$G$15:$G$5200,$N$9:$N$1499,'4(A)(5)'!$M$15:$M$2600)</f>
        <v>0</v>
      </c>
    </row>
    <row r="39" spans="1:25" x14ac:dyDescent="0.25">
      <c r="A39" s="86">
        <v>31</v>
      </c>
      <c r="B39" s="305" t="s">
        <v>299</v>
      </c>
      <c r="C39" s="88" t="s">
        <v>380</v>
      </c>
      <c r="D39" s="86" t="s">
        <v>258</v>
      </c>
      <c r="E39" s="89" t="s">
        <v>262</v>
      </c>
      <c r="F39" s="86"/>
      <c r="G39" s="90">
        <f>SUMIF('4(A)(5)'!$C$15:$C$5005,$C$9:$C$5001,'4(A)(5)'!$N$15:$N$5005)</f>
        <v>0</v>
      </c>
      <c r="H39" s="90">
        <f>SUMIF('4(A)(5)'!$C$15:$C$5005,$C$9:$C$5001,'4(A)(5)'!$P$15:$P$5005)</f>
        <v>0</v>
      </c>
      <c r="I39" s="90">
        <f>SUMIF('4(A)(5)'!$C$15:$C$5005,$C$9:$C$5001,'4(A)(5)'!$Q$15:$Q$5005)</f>
        <v>0</v>
      </c>
      <c r="J39" s="90">
        <f>SUMIF('4(A)(5)'!$C$15:$C$5005,$C$9:$C$5001,'4(A)(5)'!$R$15:$R$5005)</f>
        <v>0</v>
      </c>
      <c r="K39" s="90">
        <f>SUMIF('4(A)(5)'!$C$15:$C$5005,$C$9:$C$5001,'4(A)(5)'!$S$15:$S$5005)</f>
        <v>0</v>
      </c>
      <c r="L39" s="132">
        <f t="shared" si="4"/>
        <v>0</v>
      </c>
      <c r="N39" s="198">
        <v>7317</v>
      </c>
      <c r="O39" s="86" t="s">
        <v>553</v>
      </c>
      <c r="P39" s="199" t="s">
        <v>585</v>
      </c>
      <c r="Q39" s="91" t="s">
        <v>250</v>
      </c>
      <c r="R39" s="200">
        <v>18</v>
      </c>
      <c r="S39" s="86"/>
      <c r="T39" s="90">
        <f ca="1">+SUMIF('4(A)(5)'!$G$15:$G$5200,$N$9:$N$1499,'4(A)(5)'!$M$15:$M$2600)</f>
        <v>0</v>
      </c>
      <c r="U39" s="90">
        <f ca="1">+SUMIF('4(A)(5)'!$G$15:$G$5200,$N$9:$N$1499,'4(A)(5)'!$N$15:$N$2600)</f>
        <v>0</v>
      </c>
      <c r="V39" s="90">
        <f ca="1">+SUMIF('4(A)(5)'!$G$15:$G$5200,$N$9:$N$1499,'4(A)(5)'!$P$15:$P$2600)</f>
        <v>0</v>
      </c>
      <c r="W39" s="90">
        <f ca="1">+SUMIF('4(A)(5)'!$G$15:$G$5200,$N$9:$N$1499,'4(A)(5)'!$Q$15:$Q$2600)</f>
        <v>0</v>
      </c>
      <c r="X39" s="90">
        <f ca="1">+SUMIF('4(A)(5)'!$G$15:$G$5200,$N$9:$N$1499,'4(A)(5)'!$R$15:$R$2600)</f>
        <v>0</v>
      </c>
      <c r="Y39" s="90">
        <f ca="1">+SUMIF('4(A)(5)'!$G$15:$G$5200,$N$9:$N$1499,'4(A)(5)'!$M$15:$M$2600)</f>
        <v>0</v>
      </c>
    </row>
    <row r="40" spans="1:25" x14ac:dyDescent="0.25">
      <c r="A40" s="86">
        <v>32</v>
      </c>
      <c r="B40" s="305" t="s">
        <v>305</v>
      </c>
      <c r="C40" s="88" t="s">
        <v>386</v>
      </c>
      <c r="D40" s="86" t="s">
        <v>258</v>
      </c>
      <c r="E40" s="89" t="s">
        <v>262</v>
      </c>
      <c r="F40" s="86"/>
      <c r="G40" s="90">
        <f>SUMIF('4(A)(5)'!$C$15:$C$5005,$C$9:$C$5001,'4(A)(5)'!$N$15:$N$5005)</f>
        <v>0</v>
      </c>
      <c r="H40" s="90">
        <f>SUMIF('4(A)(5)'!$C$15:$C$5005,$C$9:$C$5001,'4(A)(5)'!$P$15:$P$5005)</f>
        <v>0</v>
      </c>
      <c r="I40" s="90">
        <f>SUMIF('4(A)(5)'!$C$15:$C$5005,$C$9:$C$5001,'4(A)(5)'!$Q$15:$Q$5005)</f>
        <v>0</v>
      </c>
      <c r="J40" s="90">
        <f>SUMIF('4(A)(5)'!$C$15:$C$5005,$C$9:$C$5001,'4(A)(5)'!$R$15:$R$5005)</f>
        <v>0</v>
      </c>
      <c r="K40" s="90">
        <f>SUMIF('4(A)(5)'!$C$15:$C$5005,$C$9:$C$5001,'4(A)(5)'!$S$15:$S$5005)</f>
        <v>0</v>
      </c>
      <c r="L40" s="132">
        <f t="shared" si="4"/>
        <v>0</v>
      </c>
      <c r="N40" s="201">
        <v>7318</v>
      </c>
      <c r="O40" s="91" t="s">
        <v>495</v>
      </c>
      <c r="P40" s="199" t="s">
        <v>585</v>
      </c>
      <c r="Q40" s="91" t="s">
        <v>250</v>
      </c>
      <c r="R40" s="200">
        <v>18</v>
      </c>
      <c r="S40" s="86"/>
      <c r="T40" s="90">
        <f ca="1">+SUMIF('4(A)(5)'!$G$15:$G$5200,$N$9:$N$1499,'4(A)(5)'!$M$15:$M$2600)</f>
        <v>0</v>
      </c>
      <c r="U40" s="90">
        <f ca="1">+SUMIF('4(A)(5)'!$G$15:$G$5200,$N$9:$N$1499,'4(A)(5)'!$N$15:$N$2600)</f>
        <v>0</v>
      </c>
      <c r="V40" s="90">
        <f ca="1">+SUMIF('4(A)(5)'!$G$15:$G$5200,$N$9:$N$1499,'4(A)(5)'!$P$15:$P$2600)</f>
        <v>0</v>
      </c>
      <c r="W40" s="90">
        <f ca="1">+SUMIF('4(A)(5)'!$G$15:$G$5200,$N$9:$N$1499,'4(A)(5)'!$Q$15:$Q$2600)</f>
        <v>0</v>
      </c>
      <c r="X40" s="90">
        <f ca="1">+SUMIF('4(A)(5)'!$G$15:$G$5200,$N$9:$N$1499,'4(A)(5)'!$R$15:$R$2600)</f>
        <v>0</v>
      </c>
      <c r="Y40" s="90">
        <f ca="1">+SUMIF('4(A)(5)'!$G$15:$G$5200,$N$9:$N$1499,'4(A)(5)'!$M$15:$M$2600)</f>
        <v>0</v>
      </c>
    </row>
    <row r="41" spans="1:25" x14ac:dyDescent="0.25">
      <c r="A41" s="86">
        <v>33</v>
      </c>
      <c r="B41" s="305" t="s">
        <v>170</v>
      </c>
      <c r="C41" s="88" t="s">
        <v>171</v>
      </c>
      <c r="D41" s="86" t="s">
        <v>258</v>
      </c>
      <c r="E41" s="89" t="s">
        <v>262</v>
      </c>
      <c r="F41" s="86"/>
      <c r="G41" s="90">
        <f>SUMIF('4(A)(5)'!$C$15:$C$5005,$C$9:$C$5001,'4(A)(5)'!$N$15:$N$5005)</f>
        <v>0</v>
      </c>
      <c r="H41" s="90">
        <f>SUMIF('4(A)(5)'!$C$15:$C$5005,$C$9:$C$5001,'4(A)(5)'!$P$15:$P$5005)</f>
        <v>0</v>
      </c>
      <c r="I41" s="90">
        <f>SUMIF('4(A)(5)'!$C$15:$C$5005,$C$9:$C$5001,'4(A)(5)'!$Q$15:$Q$5005)</f>
        <v>0</v>
      </c>
      <c r="J41" s="90">
        <f>SUMIF('4(A)(5)'!$C$15:$C$5005,$C$9:$C$5001,'4(A)(5)'!$R$15:$R$5005)</f>
        <v>0</v>
      </c>
      <c r="K41" s="90">
        <f>SUMIF('4(A)(5)'!$C$15:$C$5005,$C$9:$C$5001,'4(A)(5)'!$S$15:$S$5005)</f>
        <v>0</v>
      </c>
      <c r="L41" s="132">
        <f t="shared" si="4"/>
        <v>0</v>
      </c>
      <c r="N41" s="201">
        <v>7324</v>
      </c>
      <c r="O41" s="86" t="s">
        <v>553</v>
      </c>
      <c r="P41" s="199" t="s">
        <v>585</v>
      </c>
      <c r="Q41" s="91" t="s">
        <v>250</v>
      </c>
      <c r="R41" s="200">
        <v>18</v>
      </c>
      <c r="S41" s="86"/>
      <c r="T41" s="90">
        <f ca="1">+SUMIF('4(A)(5)'!$G$15:$G$5200,$N$9:$N$1499,'4(A)(5)'!$M$15:$M$2600)</f>
        <v>0</v>
      </c>
      <c r="U41" s="90">
        <f ca="1">+SUMIF('4(A)(5)'!$G$15:$G$5200,$N$9:$N$1499,'4(A)(5)'!$N$15:$N$2600)</f>
        <v>0</v>
      </c>
      <c r="V41" s="90">
        <f ca="1">+SUMIF('4(A)(5)'!$G$15:$G$5200,$N$9:$N$1499,'4(A)(5)'!$P$15:$P$2600)</f>
        <v>0</v>
      </c>
      <c r="W41" s="90">
        <f ca="1">+SUMIF('4(A)(5)'!$G$15:$G$5200,$N$9:$N$1499,'4(A)(5)'!$Q$15:$Q$2600)</f>
        <v>0</v>
      </c>
      <c r="X41" s="90">
        <f ca="1">+SUMIF('4(A)(5)'!$G$15:$G$5200,$N$9:$N$1499,'4(A)(5)'!$R$15:$R$2600)</f>
        <v>0</v>
      </c>
      <c r="Y41" s="90">
        <f ca="1">+SUMIF('4(A)(5)'!$G$15:$G$5200,$N$9:$N$1499,'4(A)(5)'!$M$15:$M$2600)</f>
        <v>0</v>
      </c>
    </row>
    <row r="42" spans="1:25" x14ac:dyDescent="0.25">
      <c r="A42" s="86">
        <v>34</v>
      </c>
      <c r="B42" s="305" t="s">
        <v>302</v>
      </c>
      <c r="C42" s="88" t="s">
        <v>383</v>
      </c>
      <c r="D42" s="86" t="s">
        <v>258</v>
      </c>
      <c r="E42" s="89" t="s">
        <v>262</v>
      </c>
      <c r="F42" s="86"/>
      <c r="G42" s="90">
        <f>SUMIF('4(A)(5)'!$C$15:$C$5005,$C$9:$C$5001,'4(A)(5)'!$N$15:$N$5005)</f>
        <v>0</v>
      </c>
      <c r="H42" s="90">
        <f>SUMIF('4(A)(5)'!$C$15:$C$5005,$C$9:$C$5001,'4(A)(5)'!$P$15:$P$5005)</f>
        <v>0</v>
      </c>
      <c r="I42" s="90">
        <f>SUMIF('4(A)(5)'!$C$15:$C$5005,$C$9:$C$5001,'4(A)(5)'!$Q$15:$Q$5005)</f>
        <v>0</v>
      </c>
      <c r="J42" s="90">
        <f>SUMIF('4(A)(5)'!$C$15:$C$5005,$C$9:$C$5001,'4(A)(5)'!$R$15:$R$5005)</f>
        <v>0</v>
      </c>
      <c r="K42" s="90">
        <f>SUMIF('4(A)(5)'!$C$15:$C$5005,$C$9:$C$5001,'4(A)(5)'!$S$15:$S$5005)</f>
        <v>0</v>
      </c>
      <c r="L42" s="132">
        <f t="shared" si="4"/>
        <v>0</v>
      </c>
      <c r="N42" s="201">
        <v>7409</v>
      </c>
      <c r="O42" s="86" t="s">
        <v>523</v>
      </c>
      <c r="P42" s="199" t="s">
        <v>589</v>
      </c>
      <c r="Q42" s="91" t="s">
        <v>250</v>
      </c>
      <c r="R42" s="200">
        <v>18</v>
      </c>
      <c r="S42" s="86"/>
      <c r="T42" s="90">
        <f ca="1">+SUMIF('4(A)(5)'!$G$15:$G$5200,$N$9:$N$1499,'4(A)(5)'!$M$15:$M$2600)</f>
        <v>0</v>
      </c>
      <c r="U42" s="90">
        <f ca="1">+SUMIF('4(A)(5)'!$G$15:$G$5200,$N$9:$N$1499,'4(A)(5)'!$N$15:$N$2600)</f>
        <v>0</v>
      </c>
      <c r="V42" s="90">
        <f ca="1">+SUMIF('4(A)(5)'!$G$15:$G$5200,$N$9:$N$1499,'4(A)(5)'!$P$15:$P$2600)</f>
        <v>0</v>
      </c>
      <c r="W42" s="90">
        <f ca="1">+SUMIF('4(A)(5)'!$G$15:$G$5200,$N$9:$N$1499,'4(A)(5)'!$Q$15:$Q$2600)</f>
        <v>0</v>
      </c>
      <c r="X42" s="90">
        <f ca="1">+SUMIF('4(A)(5)'!$G$15:$G$5200,$N$9:$N$1499,'4(A)(5)'!$R$15:$R$2600)</f>
        <v>0</v>
      </c>
      <c r="Y42" s="90">
        <f ca="1">+SUMIF('4(A)(5)'!$G$15:$G$5200,$N$9:$N$1499,'4(A)(5)'!$M$15:$M$2600)</f>
        <v>0</v>
      </c>
    </row>
    <row r="43" spans="1:25" x14ac:dyDescent="0.25">
      <c r="A43" s="86">
        <v>35</v>
      </c>
      <c r="B43" s="304" t="s">
        <v>350</v>
      </c>
      <c r="C43" s="304" t="s">
        <v>430</v>
      </c>
      <c r="D43" s="86" t="s">
        <v>258</v>
      </c>
      <c r="E43" s="89" t="s">
        <v>262</v>
      </c>
      <c r="F43" s="86"/>
      <c r="G43" s="90">
        <f>SUMIF('4(A)(5)'!$C$15:$C$5005,$C$9:$C$5001,'4(A)(5)'!$N$15:$N$5005)</f>
        <v>0</v>
      </c>
      <c r="H43" s="90">
        <f>SUMIF('4(A)(5)'!$C$15:$C$5005,$C$9:$C$5001,'4(A)(5)'!$P$15:$P$5005)</f>
        <v>0</v>
      </c>
      <c r="I43" s="90">
        <f>SUMIF('4(A)(5)'!$C$15:$C$5005,$C$9:$C$5001,'4(A)(5)'!$Q$15:$Q$5005)</f>
        <v>0</v>
      </c>
      <c r="J43" s="90">
        <f>SUMIF('4(A)(5)'!$C$15:$C$5005,$C$9:$C$5001,'4(A)(5)'!$R$15:$R$5005)</f>
        <v>0</v>
      </c>
      <c r="K43" s="90">
        <f>SUMIF('4(A)(5)'!$C$15:$C$5005,$C$9:$C$5001,'4(A)(5)'!$S$15:$S$5005)</f>
        <v>0</v>
      </c>
      <c r="L43" s="132">
        <f t="shared" si="4"/>
        <v>0</v>
      </c>
      <c r="N43" s="201">
        <v>7412</v>
      </c>
      <c r="O43" s="86" t="s">
        <v>548</v>
      </c>
      <c r="P43" s="199" t="s">
        <v>585</v>
      </c>
      <c r="Q43" s="91" t="s">
        <v>250</v>
      </c>
      <c r="R43" s="200">
        <v>18</v>
      </c>
      <c r="S43" s="86"/>
      <c r="T43" s="90">
        <f ca="1">+SUMIF('4(A)(5)'!$G$15:$G$5200,$N$9:$N$1499,'4(A)(5)'!$M$15:$M$2600)</f>
        <v>0</v>
      </c>
      <c r="U43" s="90">
        <f ca="1">+SUMIF('4(A)(5)'!$G$15:$G$5200,$N$9:$N$1499,'4(A)(5)'!$N$15:$N$2600)</f>
        <v>0</v>
      </c>
      <c r="V43" s="90">
        <f ca="1">+SUMIF('4(A)(5)'!$G$15:$G$5200,$N$9:$N$1499,'4(A)(5)'!$P$15:$P$2600)</f>
        <v>0</v>
      </c>
      <c r="W43" s="90">
        <f ca="1">+SUMIF('4(A)(5)'!$G$15:$G$5200,$N$9:$N$1499,'4(A)(5)'!$Q$15:$Q$2600)</f>
        <v>0</v>
      </c>
      <c r="X43" s="90">
        <f ca="1">+SUMIF('4(A)(5)'!$G$15:$G$5200,$N$9:$N$1499,'4(A)(5)'!$R$15:$R$2600)</f>
        <v>0</v>
      </c>
      <c r="Y43" s="90">
        <f ca="1">+SUMIF('4(A)(5)'!$G$15:$G$5200,$N$9:$N$1499,'4(A)(5)'!$M$15:$M$2600)</f>
        <v>0</v>
      </c>
    </row>
    <row r="44" spans="1:25" x14ac:dyDescent="0.25">
      <c r="A44" s="86">
        <v>36</v>
      </c>
      <c r="B44" s="305" t="s">
        <v>323</v>
      </c>
      <c r="C44" s="88" t="s">
        <v>403</v>
      </c>
      <c r="D44" s="86" t="s">
        <v>258</v>
      </c>
      <c r="E44" s="89" t="s">
        <v>262</v>
      </c>
      <c r="F44" s="86"/>
      <c r="G44" s="90">
        <f>SUMIF('4(A)(5)'!$C$15:$C$5005,$C$9:$C$5001,'4(A)(5)'!$N$15:$N$5005)</f>
        <v>0</v>
      </c>
      <c r="H44" s="90">
        <f>SUMIF('4(A)(5)'!$C$15:$C$5005,$C$9:$C$5001,'4(A)(5)'!$P$15:$P$5005)</f>
        <v>0</v>
      </c>
      <c r="I44" s="90">
        <f>SUMIF('4(A)(5)'!$C$15:$C$5005,$C$9:$C$5001,'4(A)(5)'!$Q$15:$Q$5005)</f>
        <v>0</v>
      </c>
      <c r="J44" s="90">
        <f>SUMIF('4(A)(5)'!$C$15:$C$5005,$C$9:$C$5001,'4(A)(5)'!$R$15:$R$5005)</f>
        <v>0</v>
      </c>
      <c r="K44" s="90">
        <f>SUMIF('4(A)(5)'!$C$15:$C$5005,$C$9:$C$5001,'4(A)(5)'!$S$15:$S$5005)</f>
        <v>0</v>
      </c>
      <c r="L44" s="132">
        <f t="shared" si="4"/>
        <v>0</v>
      </c>
      <c r="N44" s="201">
        <v>7616</v>
      </c>
      <c r="O44" s="86" t="s">
        <v>560</v>
      </c>
      <c r="P44" s="199" t="s">
        <v>585</v>
      </c>
      <c r="Q44" s="91" t="s">
        <v>250</v>
      </c>
      <c r="R44" s="200">
        <v>18</v>
      </c>
      <c r="S44" s="86"/>
      <c r="T44" s="90">
        <f ca="1">+SUMIF('4(A)(5)'!$G$15:$G$5200,$N$9:$N$1499,'4(A)(5)'!$M$15:$M$2600)</f>
        <v>0</v>
      </c>
      <c r="U44" s="90">
        <f ca="1">+SUMIF('4(A)(5)'!$G$15:$G$5200,$N$9:$N$1499,'4(A)(5)'!$N$15:$N$2600)</f>
        <v>0</v>
      </c>
      <c r="V44" s="90">
        <f ca="1">+SUMIF('4(A)(5)'!$G$15:$G$5200,$N$9:$N$1499,'4(A)(5)'!$P$15:$P$2600)</f>
        <v>0</v>
      </c>
      <c r="W44" s="90">
        <f ca="1">+SUMIF('4(A)(5)'!$G$15:$G$5200,$N$9:$N$1499,'4(A)(5)'!$Q$15:$Q$2600)</f>
        <v>0</v>
      </c>
      <c r="X44" s="90">
        <f ca="1">+SUMIF('4(A)(5)'!$G$15:$G$5200,$N$9:$N$1499,'4(A)(5)'!$R$15:$R$2600)</f>
        <v>0</v>
      </c>
      <c r="Y44" s="90">
        <f ca="1">+SUMIF('4(A)(5)'!$G$15:$G$5200,$N$9:$N$1499,'4(A)(5)'!$M$15:$M$2600)</f>
        <v>0</v>
      </c>
    </row>
    <row r="45" spans="1:25" x14ac:dyDescent="0.25">
      <c r="A45" s="86">
        <v>37</v>
      </c>
      <c r="B45" s="305" t="s">
        <v>286</v>
      </c>
      <c r="C45" s="88" t="s">
        <v>368</v>
      </c>
      <c r="D45" s="86" t="s">
        <v>258</v>
      </c>
      <c r="E45" s="89" t="s">
        <v>262</v>
      </c>
      <c r="F45" s="86"/>
      <c r="G45" s="90">
        <f>SUMIF('4(A)(5)'!$C$15:$C$5005,$C$9:$C$5001,'4(A)(5)'!$N$15:$N$5005)</f>
        <v>0</v>
      </c>
      <c r="H45" s="90">
        <f>SUMIF('4(A)(5)'!$C$15:$C$5005,$C$9:$C$5001,'4(A)(5)'!$P$15:$P$5005)</f>
        <v>0</v>
      </c>
      <c r="I45" s="90">
        <f>SUMIF('4(A)(5)'!$C$15:$C$5005,$C$9:$C$5001,'4(A)(5)'!$Q$15:$Q$5005)</f>
        <v>0</v>
      </c>
      <c r="J45" s="90">
        <f>SUMIF('4(A)(5)'!$C$15:$C$5005,$C$9:$C$5001,'4(A)(5)'!$R$15:$R$5005)</f>
        <v>0</v>
      </c>
      <c r="K45" s="90">
        <f>SUMIF('4(A)(5)'!$C$15:$C$5005,$C$9:$C$5001,'4(A)(5)'!$S$15:$S$5005)</f>
        <v>0</v>
      </c>
      <c r="L45" s="132">
        <f t="shared" si="4"/>
        <v>0</v>
      </c>
      <c r="N45" s="201">
        <v>8202</v>
      </c>
      <c r="O45" s="86" t="s">
        <v>537</v>
      </c>
      <c r="P45" s="199" t="s">
        <v>585</v>
      </c>
      <c r="Q45" s="91" t="s">
        <v>250</v>
      </c>
      <c r="R45" s="200">
        <v>18</v>
      </c>
      <c r="S45" s="86"/>
      <c r="T45" s="90">
        <f ca="1">+SUMIF('4(A)(5)'!$G$15:$G$5200,$N$9:$N$1499,'4(A)(5)'!$M$15:$M$2600)</f>
        <v>0</v>
      </c>
      <c r="U45" s="90">
        <f ca="1">+SUMIF('4(A)(5)'!$G$15:$G$5200,$N$9:$N$1499,'4(A)(5)'!$N$15:$N$2600)</f>
        <v>0</v>
      </c>
      <c r="V45" s="90">
        <f ca="1">+SUMIF('4(A)(5)'!$G$15:$G$5200,$N$9:$N$1499,'4(A)(5)'!$P$15:$P$2600)</f>
        <v>0</v>
      </c>
      <c r="W45" s="90">
        <f ca="1">+SUMIF('4(A)(5)'!$G$15:$G$5200,$N$9:$N$1499,'4(A)(5)'!$Q$15:$Q$2600)</f>
        <v>0</v>
      </c>
      <c r="X45" s="90">
        <f ca="1">+SUMIF('4(A)(5)'!$G$15:$G$5200,$N$9:$N$1499,'4(A)(5)'!$R$15:$R$2600)</f>
        <v>0</v>
      </c>
      <c r="Y45" s="90">
        <f ca="1">+SUMIF('4(A)(5)'!$G$15:$G$5200,$N$9:$N$1499,'4(A)(5)'!$M$15:$M$2600)</f>
        <v>0</v>
      </c>
    </row>
    <row r="46" spans="1:25" x14ac:dyDescent="0.25">
      <c r="A46" s="86">
        <v>38</v>
      </c>
      <c r="B46" s="305" t="s">
        <v>328</v>
      </c>
      <c r="C46" s="88" t="s">
        <v>408</v>
      </c>
      <c r="D46" s="86" t="s">
        <v>258</v>
      </c>
      <c r="E46" s="89" t="s">
        <v>262</v>
      </c>
      <c r="F46" s="86"/>
      <c r="G46" s="90">
        <f>SUMIF('4(A)(5)'!$C$15:$C$5005,$C$9:$C$5001,'4(A)(5)'!$N$15:$N$5005)</f>
        <v>0</v>
      </c>
      <c r="H46" s="90">
        <f>SUMIF('4(A)(5)'!$C$15:$C$5005,$C$9:$C$5001,'4(A)(5)'!$P$15:$P$5005)</f>
        <v>0</v>
      </c>
      <c r="I46" s="90">
        <f>SUMIF('4(A)(5)'!$C$15:$C$5005,$C$9:$C$5001,'4(A)(5)'!$Q$15:$Q$5005)</f>
        <v>0</v>
      </c>
      <c r="J46" s="90">
        <f>SUMIF('4(A)(5)'!$C$15:$C$5005,$C$9:$C$5001,'4(A)(5)'!$R$15:$R$5005)</f>
        <v>0</v>
      </c>
      <c r="K46" s="90">
        <f>SUMIF('4(A)(5)'!$C$15:$C$5005,$C$9:$C$5001,'4(A)(5)'!$S$15:$S$5005)</f>
        <v>0</v>
      </c>
      <c r="L46" s="132">
        <f t="shared" si="4"/>
        <v>0</v>
      </c>
      <c r="N46" s="201">
        <v>8203</v>
      </c>
      <c r="O46" s="86" t="s">
        <v>556</v>
      </c>
      <c r="P46" s="199" t="s">
        <v>585</v>
      </c>
      <c r="Q46" s="91" t="s">
        <v>250</v>
      </c>
      <c r="R46" s="200">
        <v>18</v>
      </c>
      <c r="S46" s="86"/>
      <c r="T46" s="90">
        <f ca="1">+SUMIF('4(A)(5)'!$G$15:$G$5200,$N$9:$N$1499,'4(A)(5)'!$M$15:$M$2600)</f>
        <v>0</v>
      </c>
      <c r="U46" s="90">
        <f ca="1">+SUMIF('4(A)(5)'!$G$15:$G$5200,$N$9:$N$1499,'4(A)(5)'!$N$15:$N$2600)</f>
        <v>0</v>
      </c>
      <c r="V46" s="90">
        <f ca="1">+SUMIF('4(A)(5)'!$G$15:$G$5200,$N$9:$N$1499,'4(A)(5)'!$P$15:$P$2600)</f>
        <v>0</v>
      </c>
      <c r="W46" s="90">
        <f ca="1">+SUMIF('4(A)(5)'!$G$15:$G$5200,$N$9:$N$1499,'4(A)(5)'!$Q$15:$Q$2600)</f>
        <v>0</v>
      </c>
      <c r="X46" s="90">
        <f ca="1">+SUMIF('4(A)(5)'!$G$15:$G$5200,$N$9:$N$1499,'4(A)(5)'!$R$15:$R$2600)</f>
        <v>0</v>
      </c>
      <c r="Y46" s="90">
        <f ca="1">+SUMIF('4(A)(5)'!$G$15:$G$5200,$N$9:$N$1499,'4(A)(5)'!$M$15:$M$2600)</f>
        <v>0</v>
      </c>
    </row>
    <row r="47" spans="1:25" x14ac:dyDescent="0.25">
      <c r="A47" s="86">
        <v>39</v>
      </c>
      <c r="B47" s="305" t="s">
        <v>728</v>
      </c>
      <c r="C47" s="305" t="s">
        <v>435</v>
      </c>
      <c r="D47" s="86" t="s">
        <v>258</v>
      </c>
      <c r="E47" s="89" t="s">
        <v>261</v>
      </c>
      <c r="F47" s="86"/>
      <c r="G47" s="90">
        <f>SUMIF('4(A)(5)'!$C$15:$C$5005,$C$9:$C$5001,'4(A)(5)'!$N$15:$N$5005)</f>
        <v>0</v>
      </c>
      <c r="H47" s="90">
        <f>SUMIF('4(A)(5)'!$C$15:$C$5005,$C$9:$C$5001,'4(A)(5)'!$P$15:$P$5005)</f>
        <v>0</v>
      </c>
      <c r="I47" s="90">
        <f>SUMIF('4(A)(5)'!$C$15:$C$5005,$C$9:$C$5001,'4(A)(5)'!$Q$15:$Q$5005)</f>
        <v>0</v>
      </c>
      <c r="J47" s="90">
        <f>SUMIF('4(A)(5)'!$C$15:$C$5005,$C$9:$C$5001,'4(A)(5)'!$R$15:$R$5005)</f>
        <v>0</v>
      </c>
      <c r="K47" s="90">
        <f>SUMIF('4(A)(5)'!$C$15:$C$5005,$C$9:$C$5001,'4(A)(5)'!$S$15:$S$5005)</f>
        <v>0</v>
      </c>
      <c r="L47" s="132">
        <f t="shared" si="4"/>
        <v>0</v>
      </c>
      <c r="N47" s="198">
        <v>8204</v>
      </c>
      <c r="O47" s="86" t="s">
        <v>556</v>
      </c>
      <c r="P47" s="199" t="s">
        <v>585</v>
      </c>
      <c r="Q47" s="91" t="s">
        <v>250</v>
      </c>
      <c r="R47" s="200">
        <v>18</v>
      </c>
      <c r="S47" s="86"/>
      <c r="T47" s="90">
        <f ca="1">+SUMIF('4(A)(5)'!$G$15:$G$5200,$N$9:$N$1499,'4(A)(5)'!$M$15:$M$2600)</f>
        <v>0</v>
      </c>
      <c r="U47" s="90">
        <f ca="1">+SUMIF('4(A)(5)'!$G$15:$G$5200,$N$9:$N$1499,'4(A)(5)'!$N$15:$N$2600)</f>
        <v>0</v>
      </c>
      <c r="V47" s="90">
        <f ca="1">+SUMIF('4(A)(5)'!$G$15:$G$5200,$N$9:$N$1499,'4(A)(5)'!$P$15:$P$2600)</f>
        <v>0</v>
      </c>
      <c r="W47" s="90">
        <f ca="1">+SUMIF('4(A)(5)'!$G$15:$G$5200,$N$9:$N$1499,'4(A)(5)'!$Q$15:$Q$2600)</f>
        <v>0</v>
      </c>
      <c r="X47" s="90">
        <f ca="1">+SUMIF('4(A)(5)'!$G$15:$G$5200,$N$9:$N$1499,'4(A)(5)'!$R$15:$R$2600)</f>
        <v>0</v>
      </c>
      <c r="Y47" s="90">
        <f ca="1">+SUMIF('4(A)(5)'!$G$15:$G$5200,$N$9:$N$1499,'4(A)(5)'!$M$15:$M$2600)</f>
        <v>0</v>
      </c>
    </row>
    <row r="48" spans="1:25" x14ac:dyDescent="0.25">
      <c r="A48" s="86">
        <v>40</v>
      </c>
      <c r="B48" s="305" t="s">
        <v>164</v>
      </c>
      <c r="C48" s="88" t="s">
        <v>165</v>
      </c>
      <c r="D48" s="86" t="s">
        <v>258</v>
      </c>
      <c r="E48" s="89" t="s">
        <v>262</v>
      </c>
      <c r="F48" s="86"/>
      <c r="G48" s="90">
        <f>SUMIF('4(A)(5)'!$C$15:$C$5005,$C$9:$C$5001,'4(A)(5)'!$N$15:$N$5005)</f>
        <v>0</v>
      </c>
      <c r="H48" s="90">
        <f>SUMIF('4(A)(5)'!$C$15:$C$5005,$C$9:$C$5001,'4(A)(5)'!$P$15:$P$5005)</f>
        <v>0</v>
      </c>
      <c r="I48" s="90">
        <f>SUMIF('4(A)(5)'!$C$15:$C$5005,$C$9:$C$5001,'4(A)(5)'!$Q$15:$Q$5005)</f>
        <v>0</v>
      </c>
      <c r="J48" s="90">
        <f>SUMIF('4(A)(5)'!$C$15:$C$5005,$C$9:$C$5001,'4(A)(5)'!$R$15:$R$5005)</f>
        <v>0</v>
      </c>
      <c r="K48" s="90">
        <f>SUMIF('4(A)(5)'!$C$15:$C$5005,$C$9:$C$5001,'4(A)(5)'!$S$15:$S$5005)</f>
        <v>0</v>
      </c>
      <c r="L48" s="132">
        <f t="shared" si="4"/>
        <v>0</v>
      </c>
      <c r="N48" s="201">
        <v>8205</v>
      </c>
      <c r="O48" s="86" t="s">
        <v>471</v>
      </c>
      <c r="P48" s="199" t="s">
        <v>585</v>
      </c>
      <c r="Q48" s="91" t="s">
        <v>250</v>
      </c>
      <c r="R48" s="200">
        <v>18</v>
      </c>
      <c r="S48" s="86"/>
      <c r="T48" s="90">
        <f ca="1">+SUMIF('4(A)(5)'!$G$15:$G$5200,$N$9:$N$1499,'4(A)(5)'!$M$15:$M$2600)</f>
        <v>0</v>
      </c>
      <c r="U48" s="90">
        <f ca="1">+SUMIF('4(A)(5)'!$G$15:$G$5200,$N$9:$N$1499,'4(A)(5)'!$N$15:$N$2600)</f>
        <v>0</v>
      </c>
      <c r="V48" s="90">
        <f ca="1">+SUMIF('4(A)(5)'!$G$15:$G$5200,$N$9:$N$1499,'4(A)(5)'!$P$15:$P$2600)</f>
        <v>0</v>
      </c>
      <c r="W48" s="90">
        <f ca="1">+SUMIF('4(A)(5)'!$G$15:$G$5200,$N$9:$N$1499,'4(A)(5)'!$Q$15:$Q$2600)</f>
        <v>0</v>
      </c>
      <c r="X48" s="90">
        <f ca="1">+SUMIF('4(A)(5)'!$G$15:$G$5200,$N$9:$N$1499,'4(A)(5)'!$R$15:$R$2600)</f>
        <v>0</v>
      </c>
      <c r="Y48" s="90">
        <f ca="1">+SUMIF('4(A)(5)'!$G$15:$G$5200,$N$9:$N$1499,'4(A)(5)'!$M$15:$M$2600)</f>
        <v>0</v>
      </c>
    </row>
    <row r="49" spans="1:25" x14ac:dyDescent="0.25">
      <c r="A49" s="86">
        <v>41</v>
      </c>
      <c r="B49" s="305" t="s">
        <v>342</v>
      </c>
      <c r="C49" s="88" t="s">
        <v>422</v>
      </c>
      <c r="D49" s="86" t="s">
        <v>258</v>
      </c>
      <c r="E49" s="89" t="s">
        <v>262</v>
      </c>
      <c r="F49" s="86"/>
      <c r="G49" s="90">
        <f>SUMIF('4(A)(5)'!$C$15:$C$5005,$C$9:$C$5001,'4(A)(5)'!$N$15:$N$5005)</f>
        <v>0</v>
      </c>
      <c r="H49" s="90">
        <f>SUMIF('4(A)(5)'!$C$15:$C$5005,$C$9:$C$5001,'4(A)(5)'!$P$15:$P$5005)</f>
        <v>0</v>
      </c>
      <c r="I49" s="90">
        <f>SUMIF('4(A)(5)'!$C$15:$C$5005,$C$9:$C$5001,'4(A)(5)'!$Q$15:$Q$5005)</f>
        <v>0</v>
      </c>
      <c r="J49" s="90">
        <f>SUMIF('4(A)(5)'!$C$15:$C$5005,$C$9:$C$5001,'4(A)(5)'!$R$15:$R$5005)</f>
        <v>0</v>
      </c>
      <c r="K49" s="90">
        <f>SUMIF('4(A)(5)'!$C$15:$C$5005,$C$9:$C$5001,'4(A)(5)'!$S$15:$S$5005)</f>
        <v>0</v>
      </c>
      <c r="L49" s="132">
        <f t="shared" si="4"/>
        <v>0</v>
      </c>
      <c r="N49" s="201">
        <v>8207</v>
      </c>
      <c r="O49" s="203" t="s">
        <v>517</v>
      </c>
      <c r="P49" s="199" t="s">
        <v>585</v>
      </c>
      <c r="Q49" s="91" t="s">
        <v>250</v>
      </c>
      <c r="R49" s="200">
        <v>18</v>
      </c>
      <c r="S49" s="86"/>
      <c r="T49" s="90">
        <f ca="1">+SUMIF('4(A)(5)'!$G$15:$G$5200,$N$9:$N$1499,'4(A)(5)'!$M$15:$M$2600)</f>
        <v>0</v>
      </c>
      <c r="U49" s="90">
        <f ca="1">+SUMIF('4(A)(5)'!$G$15:$G$5200,$N$9:$N$1499,'4(A)(5)'!$N$15:$N$2600)</f>
        <v>0</v>
      </c>
      <c r="V49" s="90">
        <f ca="1">+SUMIF('4(A)(5)'!$G$15:$G$5200,$N$9:$N$1499,'4(A)(5)'!$P$15:$P$2600)</f>
        <v>0</v>
      </c>
      <c r="W49" s="90">
        <f ca="1">+SUMIF('4(A)(5)'!$G$15:$G$5200,$N$9:$N$1499,'4(A)(5)'!$Q$15:$Q$2600)</f>
        <v>0</v>
      </c>
      <c r="X49" s="90">
        <f ca="1">+SUMIF('4(A)(5)'!$G$15:$G$5200,$N$9:$N$1499,'4(A)(5)'!$R$15:$R$2600)</f>
        <v>0</v>
      </c>
      <c r="Y49" s="90">
        <f ca="1">+SUMIF('4(A)(5)'!$G$15:$G$5200,$N$9:$N$1499,'4(A)(5)'!$M$15:$M$2600)</f>
        <v>0</v>
      </c>
    </row>
    <row r="50" spans="1:25" x14ac:dyDescent="0.25">
      <c r="A50" s="86">
        <v>42</v>
      </c>
      <c r="B50" s="305" t="s">
        <v>330</v>
      </c>
      <c r="C50" s="88" t="s">
        <v>410</v>
      </c>
      <c r="D50" s="86" t="s">
        <v>258</v>
      </c>
      <c r="E50" s="89" t="s">
        <v>262</v>
      </c>
      <c r="F50" s="86"/>
      <c r="G50" s="90">
        <f>SUMIF('4(A)(5)'!$C$15:$C$5005,$C$9:$C$5001,'4(A)(5)'!$N$15:$N$5005)</f>
        <v>0</v>
      </c>
      <c r="H50" s="90">
        <f>SUMIF('4(A)(5)'!$C$15:$C$5005,$C$9:$C$5001,'4(A)(5)'!$P$15:$P$5005)</f>
        <v>0</v>
      </c>
      <c r="I50" s="90">
        <f>SUMIF('4(A)(5)'!$C$15:$C$5005,$C$9:$C$5001,'4(A)(5)'!$Q$15:$Q$5005)</f>
        <v>0</v>
      </c>
      <c r="J50" s="90">
        <f>SUMIF('4(A)(5)'!$C$15:$C$5005,$C$9:$C$5001,'4(A)(5)'!$R$15:$R$5005)</f>
        <v>0</v>
      </c>
      <c r="K50" s="90">
        <f>SUMIF('4(A)(5)'!$C$15:$C$5005,$C$9:$C$5001,'4(A)(5)'!$S$15:$S$5005)</f>
        <v>0</v>
      </c>
      <c r="L50" s="132">
        <f t="shared" si="4"/>
        <v>0</v>
      </c>
      <c r="N50" s="201">
        <v>8211</v>
      </c>
      <c r="O50" s="203" t="s">
        <v>474</v>
      </c>
      <c r="P50" s="199" t="s">
        <v>585</v>
      </c>
      <c r="Q50" s="91" t="s">
        <v>250</v>
      </c>
      <c r="R50" s="200">
        <v>18</v>
      </c>
      <c r="S50" s="86"/>
      <c r="T50" s="90">
        <f ca="1">+SUMIF('4(A)(5)'!$G$15:$G$5200,$N$9:$N$1499,'4(A)(5)'!$M$15:$M$2600)</f>
        <v>0</v>
      </c>
      <c r="U50" s="90">
        <f ca="1">+SUMIF('4(A)(5)'!$G$15:$G$5200,$N$9:$N$1499,'4(A)(5)'!$N$15:$N$2600)</f>
        <v>0</v>
      </c>
      <c r="V50" s="90">
        <f ca="1">+SUMIF('4(A)(5)'!$G$15:$G$5200,$N$9:$N$1499,'4(A)(5)'!$P$15:$P$2600)</f>
        <v>0</v>
      </c>
      <c r="W50" s="90">
        <f ca="1">+SUMIF('4(A)(5)'!$G$15:$G$5200,$N$9:$N$1499,'4(A)(5)'!$Q$15:$Q$2600)</f>
        <v>0</v>
      </c>
      <c r="X50" s="90">
        <f ca="1">+SUMIF('4(A)(5)'!$G$15:$G$5200,$N$9:$N$1499,'4(A)(5)'!$R$15:$R$2600)</f>
        <v>0</v>
      </c>
      <c r="Y50" s="90">
        <f ca="1">+SUMIF('4(A)(5)'!$G$15:$G$5200,$N$9:$N$1499,'4(A)(5)'!$M$15:$M$2600)</f>
        <v>0</v>
      </c>
    </row>
    <row r="51" spans="1:25" x14ac:dyDescent="0.25">
      <c r="A51" s="86">
        <v>43</v>
      </c>
      <c r="B51" s="305" t="s">
        <v>283</v>
      </c>
      <c r="C51" s="88" t="s">
        <v>366</v>
      </c>
      <c r="D51" s="86" t="s">
        <v>258</v>
      </c>
      <c r="E51" s="89" t="s">
        <v>262</v>
      </c>
      <c r="F51" s="86"/>
      <c r="G51" s="90">
        <f>SUMIF('4(A)(5)'!$C$15:$C$5005,$C$9:$C$5001,'4(A)(5)'!$N$15:$N$5005)</f>
        <v>0</v>
      </c>
      <c r="H51" s="90">
        <f>SUMIF('4(A)(5)'!$C$15:$C$5005,$C$9:$C$5001,'4(A)(5)'!$P$15:$P$5005)</f>
        <v>0</v>
      </c>
      <c r="I51" s="90">
        <f>SUMIF('4(A)(5)'!$C$15:$C$5005,$C$9:$C$5001,'4(A)(5)'!$Q$15:$Q$5005)</f>
        <v>0</v>
      </c>
      <c r="J51" s="90">
        <f>SUMIF('4(A)(5)'!$C$15:$C$5005,$C$9:$C$5001,'4(A)(5)'!$R$15:$R$5005)</f>
        <v>0</v>
      </c>
      <c r="K51" s="90">
        <f>SUMIF('4(A)(5)'!$C$15:$C$5005,$C$9:$C$5001,'4(A)(5)'!$S$15:$S$5005)</f>
        <v>0</v>
      </c>
      <c r="L51" s="132">
        <f t="shared" si="4"/>
        <v>0</v>
      </c>
      <c r="N51" s="201">
        <v>8301</v>
      </c>
      <c r="O51" s="86" t="s">
        <v>542</v>
      </c>
      <c r="P51" s="199" t="s">
        <v>585</v>
      </c>
      <c r="Q51" s="91" t="s">
        <v>250</v>
      </c>
      <c r="R51" s="200">
        <v>18</v>
      </c>
      <c r="S51" s="86"/>
      <c r="T51" s="90">
        <f ca="1">+SUMIF('4(A)(5)'!$G$15:$G$5200,$N$9:$N$1499,'4(A)(5)'!$M$15:$M$2600)</f>
        <v>0</v>
      </c>
      <c r="U51" s="90">
        <f ca="1">+SUMIF('4(A)(5)'!$G$15:$G$5200,$N$9:$N$1499,'4(A)(5)'!$N$15:$N$2600)</f>
        <v>0</v>
      </c>
      <c r="V51" s="90">
        <f ca="1">+SUMIF('4(A)(5)'!$G$15:$G$5200,$N$9:$N$1499,'4(A)(5)'!$P$15:$P$2600)</f>
        <v>0</v>
      </c>
      <c r="W51" s="90">
        <f ca="1">+SUMIF('4(A)(5)'!$G$15:$G$5200,$N$9:$N$1499,'4(A)(5)'!$Q$15:$Q$2600)</f>
        <v>0</v>
      </c>
      <c r="X51" s="90">
        <f ca="1">+SUMIF('4(A)(5)'!$G$15:$G$5200,$N$9:$N$1499,'4(A)(5)'!$R$15:$R$2600)</f>
        <v>0</v>
      </c>
      <c r="Y51" s="90">
        <f ca="1">+SUMIF('4(A)(5)'!$G$15:$G$5200,$N$9:$N$1499,'4(A)(5)'!$M$15:$M$2600)</f>
        <v>0</v>
      </c>
    </row>
    <row r="52" spans="1:25" x14ac:dyDescent="0.25">
      <c r="A52" s="86">
        <v>44</v>
      </c>
      <c r="B52" s="305" t="s">
        <v>275</v>
      </c>
      <c r="C52" s="88" t="s">
        <v>142</v>
      </c>
      <c r="D52" s="86" t="s">
        <v>258</v>
      </c>
      <c r="E52" s="89" t="s">
        <v>262</v>
      </c>
      <c r="F52" s="86"/>
      <c r="G52" s="90">
        <f>SUMIF('4(A)(5)'!$C$15:$C$5005,$C$9:$C$5001,'4(A)(5)'!$N$15:$N$5005)</f>
        <v>0</v>
      </c>
      <c r="H52" s="90">
        <f>SUMIF('4(A)(5)'!$C$15:$C$5005,$C$9:$C$5001,'4(A)(5)'!$P$15:$P$5005)</f>
        <v>0</v>
      </c>
      <c r="I52" s="90">
        <f>SUMIF('4(A)(5)'!$C$15:$C$5005,$C$9:$C$5001,'4(A)(5)'!$Q$15:$Q$5005)</f>
        <v>0</v>
      </c>
      <c r="J52" s="90">
        <f>SUMIF('4(A)(5)'!$C$15:$C$5005,$C$9:$C$5001,'4(A)(5)'!$R$15:$R$5005)</f>
        <v>0</v>
      </c>
      <c r="K52" s="90">
        <f>SUMIF('4(A)(5)'!$C$15:$C$5005,$C$9:$C$5001,'4(A)(5)'!$S$15:$S$5005)</f>
        <v>0</v>
      </c>
      <c r="L52" s="132">
        <f t="shared" si="4"/>
        <v>0</v>
      </c>
      <c r="N52" s="201">
        <v>8302</v>
      </c>
      <c r="O52" s="86" t="s">
        <v>542</v>
      </c>
      <c r="P52" s="199" t="s">
        <v>591</v>
      </c>
      <c r="Q52" s="91" t="s">
        <v>250</v>
      </c>
      <c r="R52" s="200">
        <v>28</v>
      </c>
      <c r="S52" s="86"/>
      <c r="T52" s="90">
        <f ca="1">+SUMIF('4(A)(5)'!$G$15:$G$5200,$N$9:$N$1499,'4(A)(5)'!$M$15:$M$2600)</f>
        <v>0</v>
      </c>
      <c r="U52" s="90">
        <f ca="1">+SUMIF('4(A)(5)'!$G$15:$G$5200,$N$9:$N$1499,'4(A)(5)'!$N$15:$N$2600)</f>
        <v>0</v>
      </c>
      <c r="V52" s="90">
        <f ca="1">+SUMIF('4(A)(5)'!$G$15:$G$5200,$N$9:$N$1499,'4(A)(5)'!$P$15:$P$2600)</f>
        <v>0</v>
      </c>
      <c r="W52" s="90">
        <f ca="1">+SUMIF('4(A)(5)'!$G$15:$G$5200,$N$9:$N$1499,'4(A)(5)'!$Q$15:$Q$2600)</f>
        <v>0</v>
      </c>
      <c r="X52" s="90">
        <f ca="1">+SUMIF('4(A)(5)'!$G$15:$G$5200,$N$9:$N$1499,'4(A)(5)'!$R$15:$R$2600)</f>
        <v>0</v>
      </c>
      <c r="Y52" s="90">
        <f ca="1">+SUMIF('4(A)(5)'!$G$15:$G$5200,$N$9:$N$1499,'4(A)(5)'!$M$15:$M$2600)</f>
        <v>0</v>
      </c>
    </row>
    <row r="53" spans="1:25" x14ac:dyDescent="0.25">
      <c r="A53" s="86">
        <v>45</v>
      </c>
      <c r="B53" s="305" t="s">
        <v>276</v>
      </c>
      <c r="C53" s="88" t="s">
        <v>145</v>
      </c>
      <c r="D53" s="86" t="s">
        <v>258</v>
      </c>
      <c r="E53" s="89" t="s">
        <v>262</v>
      </c>
      <c r="F53" s="86"/>
      <c r="G53" s="90">
        <f>SUMIF('4(A)(5)'!$C$15:$C$5005,$C$9:$C$5001,'4(A)(5)'!$N$15:$N$5005)</f>
        <v>0</v>
      </c>
      <c r="H53" s="90">
        <f>SUMIF('4(A)(5)'!$C$15:$C$5005,$C$9:$C$5001,'4(A)(5)'!$P$15:$P$5005)</f>
        <v>0</v>
      </c>
      <c r="I53" s="90">
        <f>SUMIF('4(A)(5)'!$C$15:$C$5005,$C$9:$C$5001,'4(A)(5)'!$Q$15:$Q$5005)</f>
        <v>0</v>
      </c>
      <c r="J53" s="90">
        <f>SUMIF('4(A)(5)'!$C$15:$C$5005,$C$9:$C$5001,'4(A)(5)'!$R$15:$R$5005)</f>
        <v>0</v>
      </c>
      <c r="K53" s="90">
        <f>SUMIF('4(A)(5)'!$C$15:$C$5005,$C$9:$C$5001,'4(A)(5)'!$S$15:$S$5005)</f>
        <v>0</v>
      </c>
      <c r="L53" s="132">
        <f t="shared" si="4"/>
        <v>0</v>
      </c>
      <c r="N53" s="198">
        <v>8409</v>
      </c>
      <c r="O53" s="86" t="s">
        <v>570</v>
      </c>
      <c r="P53" s="199" t="s">
        <v>585</v>
      </c>
      <c r="Q53" s="91" t="s">
        <v>250</v>
      </c>
      <c r="R53" s="200">
        <v>28</v>
      </c>
      <c r="S53" s="86"/>
      <c r="T53" s="90">
        <f ca="1">+SUMIF('4(A)(5)'!$G$15:$G$5200,$N$9:$N$1499,'4(A)(5)'!$M$15:$M$2600)</f>
        <v>0</v>
      </c>
      <c r="U53" s="90">
        <f ca="1">+SUMIF('4(A)(5)'!$G$15:$G$5200,$N$9:$N$1499,'4(A)(5)'!$N$15:$N$2600)</f>
        <v>0</v>
      </c>
      <c r="V53" s="90">
        <f ca="1">+SUMIF('4(A)(5)'!$G$15:$G$5200,$N$9:$N$1499,'4(A)(5)'!$P$15:$P$2600)</f>
        <v>0</v>
      </c>
      <c r="W53" s="90">
        <f ca="1">+SUMIF('4(A)(5)'!$G$15:$G$5200,$N$9:$N$1499,'4(A)(5)'!$Q$15:$Q$2600)</f>
        <v>0</v>
      </c>
      <c r="X53" s="90">
        <f ca="1">+SUMIF('4(A)(5)'!$G$15:$G$5200,$N$9:$N$1499,'4(A)(5)'!$R$15:$R$2600)</f>
        <v>0</v>
      </c>
      <c r="Y53" s="90">
        <f ca="1">+SUMIF('4(A)(5)'!$G$15:$G$5200,$N$9:$N$1499,'4(A)(5)'!$M$15:$M$2600)</f>
        <v>0</v>
      </c>
    </row>
    <row r="54" spans="1:25" x14ac:dyDescent="0.25">
      <c r="A54" s="86">
        <v>46</v>
      </c>
      <c r="B54" s="305" t="s">
        <v>291</v>
      </c>
      <c r="C54" s="88" t="s">
        <v>373</v>
      </c>
      <c r="D54" s="86" t="s">
        <v>258</v>
      </c>
      <c r="E54" s="89" t="s">
        <v>262</v>
      </c>
      <c r="F54" s="86"/>
      <c r="G54" s="90">
        <f>SUMIF('4(A)(5)'!$C$15:$C$5005,$C$9:$C$5001,'4(A)(5)'!$N$15:$N$5005)</f>
        <v>0</v>
      </c>
      <c r="H54" s="90">
        <f>SUMIF('4(A)(5)'!$C$15:$C$5005,$C$9:$C$5001,'4(A)(5)'!$P$15:$P$5005)</f>
        <v>0</v>
      </c>
      <c r="I54" s="90">
        <f>SUMIF('4(A)(5)'!$C$15:$C$5005,$C$9:$C$5001,'4(A)(5)'!$Q$15:$Q$5005)</f>
        <v>0</v>
      </c>
      <c r="J54" s="90">
        <f>SUMIF('4(A)(5)'!$C$15:$C$5005,$C$9:$C$5001,'4(A)(5)'!$R$15:$R$5005)</f>
        <v>0</v>
      </c>
      <c r="K54" s="90">
        <f>SUMIF('4(A)(5)'!$C$15:$C$5005,$C$9:$C$5001,'4(A)(5)'!$S$15:$S$5005)</f>
        <v>0</v>
      </c>
      <c r="L54" s="132">
        <f t="shared" si="4"/>
        <v>0</v>
      </c>
      <c r="N54" s="201">
        <v>8414</v>
      </c>
      <c r="O54" s="86" t="s">
        <v>558</v>
      </c>
      <c r="P54" s="199" t="s">
        <v>585</v>
      </c>
      <c r="Q54" s="91" t="s">
        <v>250</v>
      </c>
      <c r="R54" s="200">
        <v>18</v>
      </c>
      <c r="S54" s="86"/>
      <c r="T54" s="90">
        <f ca="1">+SUMIF('4(A)(5)'!$G$15:$G$5200,$N$9:$N$1499,'4(A)(5)'!$M$15:$M$2600)</f>
        <v>0</v>
      </c>
      <c r="U54" s="90">
        <f ca="1">+SUMIF('4(A)(5)'!$G$15:$G$5200,$N$9:$N$1499,'4(A)(5)'!$N$15:$N$2600)</f>
        <v>0</v>
      </c>
      <c r="V54" s="90">
        <f ca="1">+SUMIF('4(A)(5)'!$G$15:$G$5200,$N$9:$N$1499,'4(A)(5)'!$P$15:$P$2600)</f>
        <v>0</v>
      </c>
      <c r="W54" s="90">
        <f ca="1">+SUMIF('4(A)(5)'!$G$15:$G$5200,$N$9:$N$1499,'4(A)(5)'!$Q$15:$Q$2600)</f>
        <v>0</v>
      </c>
      <c r="X54" s="90">
        <f ca="1">+SUMIF('4(A)(5)'!$G$15:$G$5200,$N$9:$N$1499,'4(A)(5)'!$R$15:$R$2600)</f>
        <v>0</v>
      </c>
      <c r="Y54" s="90">
        <f ca="1">+SUMIF('4(A)(5)'!$G$15:$G$5200,$N$9:$N$1499,'4(A)(5)'!$M$15:$M$2600)</f>
        <v>0</v>
      </c>
    </row>
    <row r="55" spans="1:25" x14ac:dyDescent="0.25">
      <c r="A55" s="86">
        <v>47</v>
      </c>
      <c r="B55" s="305" t="s">
        <v>187</v>
      </c>
      <c r="C55" s="88" t="s">
        <v>188</v>
      </c>
      <c r="D55" s="86" t="s">
        <v>258</v>
      </c>
      <c r="E55" s="89" t="s">
        <v>261</v>
      </c>
      <c r="F55" s="86"/>
      <c r="G55" s="90">
        <f>SUMIF('4(A)(5)'!$C$15:$C$5005,$C$9:$C$5001,'4(A)(5)'!$N$15:$N$5005)</f>
        <v>0</v>
      </c>
      <c r="H55" s="90">
        <f>SUMIF('4(A)(5)'!$C$15:$C$5005,$C$9:$C$5001,'4(A)(5)'!$P$15:$P$5005)</f>
        <v>0</v>
      </c>
      <c r="I55" s="90">
        <f>SUMIF('4(A)(5)'!$C$15:$C$5005,$C$9:$C$5001,'4(A)(5)'!$Q$15:$Q$5005)</f>
        <v>0</v>
      </c>
      <c r="J55" s="90">
        <f>SUMIF('4(A)(5)'!$C$15:$C$5005,$C$9:$C$5001,'4(A)(5)'!$R$15:$R$5005)</f>
        <v>0</v>
      </c>
      <c r="K55" s="90">
        <f>SUMIF('4(A)(5)'!$C$15:$C$5005,$C$9:$C$5001,'4(A)(5)'!$S$15:$S$5005)</f>
        <v>0</v>
      </c>
      <c r="L55" s="132">
        <f t="shared" si="4"/>
        <v>0</v>
      </c>
      <c r="N55" s="198">
        <v>8421</v>
      </c>
      <c r="O55" s="86" t="s">
        <v>569</v>
      </c>
      <c r="P55" s="199" t="s">
        <v>585</v>
      </c>
      <c r="Q55" s="91" t="s">
        <v>250</v>
      </c>
      <c r="R55" s="200">
        <v>18</v>
      </c>
      <c r="S55" s="86"/>
      <c r="T55" s="90">
        <f ca="1">+SUMIF('4(A)(5)'!$G$15:$G$5200,$N$9:$N$1499,'4(A)(5)'!$M$15:$M$2600)</f>
        <v>0</v>
      </c>
      <c r="U55" s="90">
        <f ca="1">+SUMIF('4(A)(5)'!$G$15:$G$5200,$N$9:$N$1499,'4(A)(5)'!$N$15:$N$2600)</f>
        <v>0</v>
      </c>
      <c r="V55" s="90">
        <f ca="1">+SUMIF('4(A)(5)'!$G$15:$G$5200,$N$9:$N$1499,'4(A)(5)'!$P$15:$P$2600)</f>
        <v>0</v>
      </c>
      <c r="W55" s="90">
        <f ca="1">+SUMIF('4(A)(5)'!$G$15:$G$5200,$N$9:$N$1499,'4(A)(5)'!$Q$15:$Q$2600)</f>
        <v>0</v>
      </c>
      <c r="X55" s="90">
        <f ca="1">+SUMIF('4(A)(5)'!$G$15:$G$5200,$N$9:$N$1499,'4(A)(5)'!$R$15:$R$2600)</f>
        <v>0</v>
      </c>
      <c r="Y55" s="90">
        <f ca="1">+SUMIF('4(A)(5)'!$G$15:$G$5200,$N$9:$N$1499,'4(A)(5)'!$M$15:$M$2600)</f>
        <v>0</v>
      </c>
    </row>
    <row r="56" spans="1:25" x14ac:dyDescent="0.25">
      <c r="A56" s="86">
        <v>48</v>
      </c>
      <c r="B56" s="305" t="s">
        <v>295</v>
      </c>
      <c r="C56" s="88" t="s">
        <v>377</v>
      </c>
      <c r="D56" s="86" t="s">
        <v>258</v>
      </c>
      <c r="E56" s="89" t="s">
        <v>262</v>
      </c>
      <c r="F56" s="86"/>
      <c r="G56" s="90">
        <f>SUMIF('4(A)(5)'!$C$15:$C$5005,$C$9:$C$5001,'4(A)(5)'!$N$15:$N$5005)</f>
        <v>0</v>
      </c>
      <c r="H56" s="90">
        <f>SUMIF('4(A)(5)'!$C$15:$C$5005,$C$9:$C$5001,'4(A)(5)'!$P$15:$P$5005)</f>
        <v>0</v>
      </c>
      <c r="I56" s="90">
        <f>SUMIF('4(A)(5)'!$C$15:$C$5005,$C$9:$C$5001,'4(A)(5)'!$Q$15:$Q$5005)</f>
        <v>0</v>
      </c>
      <c r="J56" s="90">
        <f>SUMIF('4(A)(5)'!$C$15:$C$5005,$C$9:$C$5001,'4(A)(5)'!$R$15:$R$5005)</f>
        <v>0</v>
      </c>
      <c r="K56" s="90">
        <f>SUMIF('4(A)(5)'!$C$15:$C$5005,$C$9:$C$5001,'4(A)(5)'!$S$15:$S$5005)</f>
        <v>0</v>
      </c>
      <c r="L56" s="132">
        <f t="shared" si="4"/>
        <v>0</v>
      </c>
      <c r="N56" s="201">
        <v>8481</v>
      </c>
      <c r="O56" s="91" t="s">
        <v>493</v>
      </c>
      <c r="P56" s="199" t="s">
        <v>585</v>
      </c>
      <c r="Q56" s="91" t="s">
        <v>250</v>
      </c>
      <c r="R56" s="200">
        <v>18</v>
      </c>
      <c r="S56" s="86"/>
      <c r="T56" s="90">
        <f ca="1">+SUMIF('4(A)(5)'!$G$15:$G$5200,$N$9:$N$1499,'4(A)(5)'!$M$15:$M$2600)</f>
        <v>0</v>
      </c>
      <c r="U56" s="90">
        <f ca="1">+SUMIF('4(A)(5)'!$G$15:$G$5200,$N$9:$N$1499,'4(A)(5)'!$N$15:$N$2600)</f>
        <v>0</v>
      </c>
      <c r="V56" s="90">
        <f ca="1">+SUMIF('4(A)(5)'!$G$15:$G$5200,$N$9:$N$1499,'4(A)(5)'!$P$15:$P$2600)</f>
        <v>0</v>
      </c>
      <c r="W56" s="90">
        <f ca="1">+SUMIF('4(A)(5)'!$G$15:$G$5200,$N$9:$N$1499,'4(A)(5)'!$Q$15:$Q$2600)</f>
        <v>0</v>
      </c>
      <c r="X56" s="90">
        <f ca="1">+SUMIF('4(A)(5)'!$G$15:$G$5200,$N$9:$N$1499,'4(A)(5)'!$R$15:$R$2600)</f>
        <v>0</v>
      </c>
      <c r="Y56" s="90">
        <f ca="1">+SUMIF('4(A)(5)'!$G$15:$G$5200,$N$9:$N$1499,'4(A)(5)'!$M$15:$M$2600)</f>
        <v>0</v>
      </c>
    </row>
    <row r="57" spans="1:25" x14ac:dyDescent="0.25">
      <c r="A57" s="86">
        <v>49</v>
      </c>
      <c r="B57" s="305" t="s">
        <v>288</v>
      </c>
      <c r="C57" s="88" t="s">
        <v>370</v>
      </c>
      <c r="D57" s="86" t="s">
        <v>258</v>
      </c>
      <c r="E57" s="89" t="s">
        <v>262</v>
      </c>
      <c r="F57" s="86"/>
      <c r="G57" s="90">
        <f>SUMIF('4(A)(5)'!$C$15:$C$5005,$C$9:$C$5001,'4(A)(5)'!$N$15:$N$5005)</f>
        <v>0</v>
      </c>
      <c r="H57" s="90">
        <f>SUMIF('4(A)(5)'!$C$15:$C$5005,$C$9:$C$5001,'4(A)(5)'!$P$15:$P$5005)</f>
        <v>0</v>
      </c>
      <c r="I57" s="90">
        <f>SUMIF('4(A)(5)'!$C$15:$C$5005,$C$9:$C$5001,'4(A)(5)'!$Q$15:$Q$5005)</f>
        <v>0</v>
      </c>
      <c r="J57" s="90">
        <f>SUMIF('4(A)(5)'!$C$15:$C$5005,$C$9:$C$5001,'4(A)(5)'!$R$15:$R$5005)</f>
        <v>0</v>
      </c>
      <c r="K57" s="90">
        <f>SUMIF('4(A)(5)'!$C$15:$C$5005,$C$9:$C$5001,'4(A)(5)'!$S$15:$S$5005)</f>
        <v>0</v>
      </c>
      <c r="L57" s="132">
        <f t="shared" si="4"/>
        <v>0</v>
      </c>
      <c r="N57" s="201"/>
      <c r="O57" s="86" t="s">
        <v>536</v>
      </c>
      <c r="P57" s="199" t="s">
        <v>585</v>
      </c>
      <c r="Q57" s="91" t="s">
        <v>250</v>
      </c>
      <c r="R57" s="200">
        <v>18</v>
      </c>
      <c r="S57" s="86"/>
      <c r="T57" s="90">
        <f ca="1">+SUMIF('4(A)(5)'!$G$15:$G$5200,$N$9:$N$1499,'4(A)(5)'!$M$15:$M$2600)</f>
        <v>0</v>
      </c>
      <c r="U57" s="90">
        <f ca="1">+SUMIF('4(A)(5)'!$G$15:$G$5200,$N$9:$N$1499,'4(A)(5)'!$N$15:$N$2600)</f>
        <v>0</v>
      </c>
      <c r="V57" s="90">
        <f ca="1">+SUMIF('4(A)(5)'!$G$15:$G$5200,$N$9:$N$1499,'4(A)(5)'!$P$15:$P$2600)</f>
        <v>0</v>
      </c>
      <c r="W57" s="90">
        <f ca="1">+SUMIF('4(A)(5)'!$G$15:$G$5200,$N$9:$N$1499,'4(A)(5)'!$Q$15:$Q$2600)</f>
        <v>0</v>
      </c>
      <c r="X57" s="90">
        <f ca="1">+SUMIF('4(A)(5)'!$G$15:$G$5200,$N$9:$N$1499,'4(A)(5)'!$R$15:$R$2600)</f>
        <v>0</v>
      </c>
      <c r="Y57" s="90">
        <f ca="1">+SUMIF('4(A)(5)'!$G$15:$G$5200,$N$9:$N$1499,'4(A)(5)'!$M$15:$M$2600)</f>
        <v>0</v>
      </c>
    </row>
    <row r="58" spans="1:25" x14ac:dyDescent="0.25">
      <c r="A58" s="86">
        <v>50</v>
      </c>
      <c r="B58" s="304" t="s">
        <v>357</v>
      </c>
      <c r="C58" s="305" t="s">
        <v>440</v>
      </c>
      <c r="D58" s="86" t="s">
        <v>258</v>
      </c>
      <c r="E58" s="89" t="s">
        <v>262</v>
      </c>
      <c r="F58" s="86"/>
      <c r="G58" s="90">
        <f>SUMIF('4(A)(5)'!$C$15:$C$5005,$C$9:$C$5001,'4(A)(5)'!$N$15:$N$5005)</f>
        <v>0</v>
      </c>
      <c r="H58" s="90">
        <f>SUMIF('4(A)(5)'!$C$15:$C$5005,$C$9:$C$5001,'4(A)(5)'!$P$15:$P$5005)</f>
        <v>0</v>
      </c>
      <c r="I58" s="90">
        <f>SUMIF('4(A)(5)'!$C$15:$C$5005,$C$9:$C$5001,'4(A)(5)'!$Q$15:$Q$5005)</f>
        <v>0</v>
      </c>
      <c r="J58" s="90">
        <f>SUMIF('4(A)(5)'!$C$15:$C$5005,$C$9:$C$5001,'4(A)(5)'!$R$15:$R$5005)</f>
        <v>0</v>
      </c>
      <c r="K58" s="90">
        <f>SUMIF('4(A)(5)'!$C$15:$C$5005,$C$9:$C$5001,'4(A)(5)'!$S$15:$S$5005)</f>
        <v>0</v>
      </c>
      <c r="L58" s="132">
        <f t="shared" si="4"/>
        <v>0</v>
      </c>
      <c r="N58" s="201">
        <v>8506</v>
      </c>
      <c r="O58" s="86" t="s">
        <v>467</v>
      </c>
      <c r="P58" s="199" t="s">
        <v>585</v>
      </c>
      <c r="Q58" s="91" t="s">
        <v>250</v>
      </c>
      <c r="R58" s="200">
        <v>28</v>
      </c>
      <c r="S58" s="86"/>
      <c r="T58" s="90">
        <f ca="1">+SUMIF('4(A)(5)'!$G$15:$G$5200,$N$9:$N$1499,'4(A)(5)'!$M$15:$M$2600)</f>
        <v>0</v>
      </c>
      <c r="U58" s="90">
        <f ca="1">+SUMIF('4(A)(5)'!$G$15:$G$5200,$N$9:$N$1499,'4(A)(5)'!$N$15:$N$2600)</f>
        <v>0</v>
      </c>
      <c r="V58" s="90">
        <f ca="1">+SUMIF('4(A)(5)'!$G$15:$G$5200,$N$9:$N$1499,'4(A)(5)'!$P$15:$P$2600)</f>
        <v>0</v>
      </c>
      <c r="W58" s="90">
        <f ca="1">+SUMIF('4(A)(5)'!$G$15:$G$5200,$N$9:$N$1499,'4(A)(5)'!$Q$15:$Q$2600)</f>
        <v>0</v>
      </c>
      <c r="X58" s="90">
        <f ca="1">+SUMIF('4(A)(5)'!$G$15:$G$5200,$N$9:$N$1499,'4(A)(5)'!$R$15:$R$2600)</f>
        <v>0</v>
      </c>
      <c r="Y58" s="90">
        <f ca="1">+SUMIF('4(A)(5)'!$G$15:$G$5200,$N$9:$N$1499,'4(A)(5)'!$M$15:$M$2600)</f>
        <v>0</v>
      </c>
    </row>
    <row r="59" spans="1:25" x14ac:dyDescent="0.25">
      <c r="A59" s="86">
        <v>51</v>
      </c>
      <c r="B59" s="305" t="s">
        <v>287</v>
      </c>
      <c r="C59" s="88" t="s">
        <v>369</v>
      </c>
      <c r="D59" s="86" t="s">
        <v>258</v>
      </c>
      <c r="E59" s="89" t="s">
        <v>262</v>
      </c>
      <c r="F59" s="86"/>
      <c r="G59" s="90">
        <f>SUMIF('4(A)(5)'!$C$15:$C$5005,$C$9:$C$5001,'4(A)(5)'!$N$15:$N$5005)</f>
        <v>0</v>
      </c>
      <c r="H59" s="90">
        <f>SUMIF('4(A)(5)'!$C$15:$C$5005,$C$9:$C$5001,'4(A)(5)'!$P$15:$P$5005)</f>
        <v>0</v>
      </c>
      <c r="I59" s="90">
        <f>SUMIF('4(A)(5)'!$C$15:$C$5005,$C$9:$C$5001,'4(A)(5)'!$Q$15:$Q$5005)</f>
        <v>0</v>
      </c>
      <c r="J59" s="90">
        <f>SUMIF('4(A)(5)'!$C$15:$C$5005,$C$9:$C$5001,'4(A)(5)'!$R$15:$R$5005)</f>
        <v>0</v>
      </c>
      <c r="K59" s="90">
        <f>SUMIF('4(A)(5)'!$C$15:$C$5005,$C$9:$C$5001,'4(A)(5)'!$S$15:$S$5005)</f>
        <v>0</v>
      </c>
      <c r="L59" s="132">
        <f t="shared" si="4"/>
        <v>0</v>
      </c>
      <c r="N59" s="201">
        <v>8515</v>
      </c>
      <c r="O59" s="86" t="s">
        <v>555</v>
      </c>
      <c r="P59" s="199" t="s">
        <v>585</v>
      </c>
      <c r="Q59" s="91" t="s">
        <v>250</v>
      </c>
      <c r="R59" s="200">
        <v>18</v>
      </c>
      <c r="S59" s="86"/>
      <c r="T59" s="90">
        <f ca="1">+SUMIF('4(A)(5)'!$G$15:$G$5200,$N$9:$N$1499,'4(A)(5)'!$M$15:$M$2600)</f>
        <v>0</v>
      </c>
      <c r="U59" s="90">
        <f ca="1">+SUMIF('4(A)(5)'!$G$15:$G$5200,$N$9:$N$1499,'4(A)(5)'!$N$15:$N$2600)</f>
        <v>0</v>
      </c>
      <c r="V59" s="90">
        <f ca="1">+SUMIF('4(A)(5)'!$G$15:$G$5200,$N$9:$N$1499,'4(A)(5)'!$P$15:$P$2600)</f>
        <v>0</v>
      </c>
      <c r="W59" s="90">
        <f ca="1">+SUMIF('4(A)(5)'!$G$15:$G$5200,$N$9:$N$1499,'4(A)(5)'!$Q$15:$Q$2600)</f>
        <v>0</v>
      </c>
      <c r="X59" s="90">
        <f ca="1">+SUMIF('4(A)(5)'!$G$15:$G$5200,$N$9:$N$1499,'4(A)(5)'!$R$15:$R$2600)</f>
        <v>0</v>
      </c>
      <c r="Y59" s="90">
        <f ca="1">+SUMIF('4(A)(5)'!$G$15:$G$5200,$N$9:$N$1499,'4(A)(5)'!$M$15:$M$2600)</f>
        <v>0</v>
      </c>
    </row>
    <row r="60" spans="1:25" x14ac:dyDescent="0.25">
      <c r="A60" s="86">
        <v>52</v>
      </c>
      <c r="B60" s="305" t="s">
        <v>329</v>
      </c>
      <c r="C60" s="88" t="s">
        <v>409</v>
      </c>
      <c r="D60" s="86" t="s">
        <v>258</v>
      </c>
      <c r="E60" s="89" t="s">
        <v>262</v>
      </c>
      <c r="F60" s="86"/>
      <c r="G60" s="90">
        <f>SUMIF('4(A)(5)'!$C$15:$C$5005,$C$9:$C$5001,'4(A)(5)'!$N$15:$N$5005)</f>
        <v>0</v>
      </c>
      <c r="H60" s="90">
        <f>SUMIF('4(A)(5)'!$C$15:$C$5005,$C$9:$C$5001,'4(A)(5)'!$P$15:$P$5005)</f>
        <v>0</v>
      </c>
      <c r="I60" s="90">
        <f>SUMIF('4(A)(5)'!$C$15:$C$5005,$C$9:$C$5001,'4(A)(5)'!$Q$15:$Q$5005)</f>
        <v>0</v>
      </c>
      <c r="J60" s="90">
        <f>SUMIF('4(A)(5)'!$C$15:$C$5005,$C$9:$C$5001,'4(A)(5)'!$R$15:$R$5005)</f>
        <v>0</v>
      </c>
      <c r="K60" s="90">
        <f>SUMIF('4(A)(5)'!$C$15:$C$5005,$C$9:$C$5001,'4(A)(5)'!$S$15:$S$5005)</f>
        <v>0</v>
      </c>
      <c r="L60" s="132">
        <f t="shared" si="4"/>
        <v>0</v>
      </c>
      <c r="N60" s="201">
        <v>8517</v>
      </c>
      <c r="O60" s="86" t="s">
        <v>551</v>
      </c>
      <c r="P60" s="199" t="s">
        <v>585</v>
      </c>
      <c r="Q60" s="91" t="s">
        <v>250</v>
      </c>
      <c r="R60" s="200">
        <v>18</v>
      </c>
      <c r="S60" s="86"/>
      <c r="T60" s="90">
        <f ca="1">+SUMIF('4(A)(5)'!$G$15:$G$5200,$N$9:$N$1499,'4(A)(5)'!$M$15:$M$2600)</f>
        <v>0</v>
      </c>
      <c r="U60" s="90">
        <f ca="1">+SUMIF('4(A)(5)'!$G$15:$G$5200,$N$9:$N$1499,'4(A)(5)'!$N$15:$N$2600)</f>
        <v>0</v>
      </c>
      <c r="V60" s="90">
        <f ca="1">+SUMIF('4(A)(5)'!$G$15:$G$5200,$N$9:$N$1499,'4(A)(5)'!$P$15:$P$2600)</f>
        <v>0</v>
      </c>
      <c r="W60" s="90">
        <f ca="1">+SUMIF('4(A)(5)'!$G$15:$G$5200,$N$9:$N$1499,'4(A)(5)'!$Q$15:$Q$2600)</f>
        <v>0</v>
      </c>
      <c r="X60" s="90">
        <f ca="1">+SUMIF('4(A)(5)'!$G$15:$G$5200,$N$9:$N$1499,'4(A)(5)'!$R$15:$R$2600)</f>
        <v>0</v>
      </c>
      <c r="Y60" s="90">
        <f ca="1">+SUMIF('4(A)(5)'!$G$15:$G$5200,$N$9:$N$1499,'4(A)(5)'!$M$15:$M$2600)</f>
        <v>0</v>
      </c>
    </row>
    <row r="61" spans="1:25" x14ac:dyDescent="0.25">
      <c r="A61" s="86">
        <v>53</v>
      </c>
      <c r="B61" s="304" t="s">
        <v>180</v>
      </c>
      <c r="C61" s="305" t="s">
        <v>181</v>
      </c>
      <c r="D61" s="86" t="s">
        <v>258</v>
      </c>
      <c r="E61" s="89" t="s">
        <v>262</v>
      </c>
      <c r="F61" s="86"/>
      <c r="G61" s="90">
        <f>SUMIF('4(A)(5)'!$C$15:$C$5005,$C$9:$C$5001,'4(A)(5)'!$N$15:$N$5005)</f>
        <v>0</v>
      </c>
      <c r="H61" s="90">
        <f>SUMIF('4(A)(5)'!$C$15:$C$5005,$C$9:$C$5001,'4(A)(5)'!$P$15:$P$5005)</f>
        <v>0</v>
      </c>
      <c r="I61" s="90">
        <f>SUMIF('4(A)(5)'!$C$15:$C$5005,$C$9:$C$5001,'4(A)(5)'!$Q$15:$Q$5005)</f>
        <v>0</v>
      </c>
      <c r="J61" s="90">
        <f>SUMIF('4(A)(5)'!$C$15:$C$5005,$C$9:$C$5001,'4(A)(5)'!$R$15:$R$5005)</f>
        <v>0</v>
      </c>
      <c r="K61" s="90">
        <f>SUMIF('4(A)(5)'!$C$15:$C$5005,$C$9:$C$5001,'4(A)(5)'!$S$15:$S$5005)</f>
        <v>0</v>
      </c>
      <c r="L61" s="132">
        <f t="shared" si="4"/>
        <v>0</v>
      </c>
      <c r="N61" s="201">
        <v>8532</v>
      </c>
      <c r="O61" s="91" t="s">
        <v>492</v>
      </c>
      <c r="P61" s="199" t="s">
        <v>585</v>
      </c>
      <c r="Q61" s="91" t="s">
        <v>250</v>
      </c>
      <c r="R61" s="200">
        <v>18</v>
      </c>
      <c r="S61" s="86"/>
      <c r="T61" s="90">
        <f ca="1">+SUMIF('4(A)(5)'!$G$15:$G$5200,$N$9:$N$1499,'4(A)(5)'!$M$15:$M$2600)</f>
        <v>0</v>
      </c>
      <c r="U61" s="90">
        <f ca="1">+SUMIF('4(A)(5)'!$G$15:$G$5200,$N$9:$N$1499,'4(A)(5)'!$N$15:$N$2600)</f>
        <v>0</v>
      </c>
      <c r="V61" s="90">
        <f ca="1">+SUMIF('4(A)(5)'!$G$15:$G$5200,$N$9:$N$1499,'4(A)(5)'!$P$15:$P$2600)</f>
        <v>0</v>
      </c>
      <c r="W61" s="90">
        <f ca="1">+SUMIF('4(A)(5)'!$G$15:$G$5200,$N$9:$N$1499,'4(A)(5)'!$Q$15:$Q$2600)</f>
        <v>0</v>
      </c>
      <c r="X61" s="90">
        <f ca="1">+SUMIF('4(A)(5)'!$G$15:$G$5200,$N$9:$N$1499,'4(A)(5)'!$R$15:$R$2600)</f>
        <v>0</v>
      </c>
      <c r="Y61" s="90">
        <f ca="1">+SUMIF('4(A)(5)'!$G$15:$G$5200,$N$9:$N$1499,'4(A)(5)'!$M$15:$M$2600)</f>
        <v>0</v>
      </c>
    </row>
    <row r="62" spans="1:25" x14ac:dyDescent="0.25">
      <c r="A62" s="86">
        <v>54</v>
      </c>
      <c r="B62" s="305" t="s">
        <v>293</v>
      </c>
      <c r="C62" s="88" t="s">
        <v>375</v>
      </c>
      <c r="D62" s="86" t="s">
        <v>258</v>
      </c>
      <c r="E62" s="89" t="s">
        <v>262</v>
      </c>
      <c r="F62" s="86"/>
      <c r="G62" s="90">
        <f>SUMIF('4(A)(5)'!$C$15:$C$5005,$C$9:$C$5001,'4(A)(5)'!$N$15:$N$5005)</f>
        <v>0</v>
      </c>
      <c r="H62" s="90">
        <f>SUMIF('4(A)(5)'!$C$15:$C$5005,$C$9:$C$5001,'4(A)(5)'!$P$15:$P$5005)</f>
        <v>0</v>
      </c>
      <c r="I62" s="90">
        <f>SUMIF('4(A)(5)'!$C$15:$C$5005,$C$9:$C$5001,'4(A)(5)'!$Q$15:$Q$5005)</f>
        <v>0</v>
      </c>
      <c r="J62" s="90">
        <f>SUMIF('4(A)(5)'!$C$15:$C$5005,$C$9:$C$5001,'4(A)(5)'!$R$15:$R$5005)</f>
        <v>0</v>
      </c>
      <c r="K62" s="90">
        <f>SUMIF('4(A)(5)'!$C$15:$C$5005,$C$9:$C$5001,'4(A)(5)'!$S$15:$S$5005)</f>
        <v>0</v>
      </c>
      <c r="L62" s="132">
        <f t="shared" si="4"/>
        <v>0</v>
      </c>
      <c r="N62" s="201">
        <v>8535</v>
      </c>
      <c r="O62" s="86" t="s">
        <v>524</v>
      </c>
      <c r="P62" s="199" t="s">
        <v>585</v>
      </c>
      <c r="Q62" s="91" t="s">
        <v>250</v>
      </c>
      <c r="R62" s="200">
        <v>18</v>
      </c>
      <c r="S62" s="86"/>
      <c r="T62" s="90">
        <f ca="1">+SUMIF('4(A)(5)'!$G$15:$G$5200,$N$9:$N$1499,'4(A)(5)'!$M$15:$M$2600)</f>
        <v>0</v>
      </c>
      <c r="U62" s="90">
        <f ca="1">+SUMIF('4(A)(5)'!$G$15:$G$5200,$N$9:$N$1499,'4(A)(5)'!$N$15:$N$2600)</f>
        <v>0</v>
      </c>
      <c r="V62" s="90">
        <f ca="1">+SUMIF('4(A)(5)'!$G$15:$G$5200,$N$9:$N$1499,'4(A)(5)'!$P$15:$P$2600)</f>
        <v>0</v>
      </c>
      <c r="W62" s="90">
        <f ca="1">+SUMIF('4(A)(5)'!$G$15:$G$5200,$N$9:$N$1499,'4(A)(5)'!$Q$15:$Q$2600)</f>
        <v>0</v>
      </c>
      <c r="X62" s="90">
        <f ca="1">+SUMIF('4(A)(5)'!$G$15:$G$5200,$N$9:$N$1499,'4(A)(5)'!$R$15:$R$2600)</f>
        <v>0</v>
      </c>
      <c r="Y62" s="90">
        <f ca="1">+SUMIF('4(A)(5)'!$G$15:$G$5200,$N$9:$N$1499,'4(A)(5)'!$M$15:$M$2600)</f>
        <v>0</v>
      </c>
    </row>
    <row r="63" spans="1:25" x14ac:dyDescent="0.25">
      <c r="A63" s="86">
        <v>55</v>
      </c>
      <c r="B63" s="305" t="s">
        <v>160</v>
      </c>
      <c r="C63" s="88" t="s">
        <v>161</v>
      </c>
      <c r="D63" s="86" t="s">
        <v>258</v>
      </c>
      <c r="E63" s="89" t="s">
        <v>262</v>
      </c>
      <c r="F63" s="86"/>
      <c r="G63" s="90">
        <f>SUMIF('4(A)(5)'!$C$15:$C$5005,$C$9:$C$5001,'4(A)(5)'!$N$15:$N$5005)</f>
        <v>0</v>
      </c>
      <c r="H63" s="90">
        <f>SUMIF('4(A)(5)'!$C$15:$C$5005,$C$9:$C$5001,'4(A)(5)'!$P$15:$P$5005)</f>
        <v>0</v>
      </c>
      <c r="I63" s="90">
        <f>SUMIF('4(A)(5)'!$C$15:$C$5005,$C$9:$C$5001,'4(A)(5)'!$Q$15:$Q$5005)</f>
        <v>0</v>
      </c>
      <c r="J63" s="90">
        <f>SUMIF('4(A)(5)'!$C$15:$C$5005,$C$9:$C$5001,'4(A)(5)'!$R$15:$R$5005)</f>
        <v>0</v>
      </c>
      <c r="K63" s="90">
        <f>SUMIF('4(A)(5)'!$C$15:$C$5005,$C$9:$C$5001,'4(A)(5)'!$S$15:$S$5005)</f>
        <v>0</v>
      </c>
      <c r="L63" s="132">
        <f t="shared" si="4"/>
        <v>0</v>
      </c>
      <c r="N63" s="201">
        <v>8536</v>
      </c>
      <c r="O63" s="86" t="s">
        <v>557</v>
      </c>
      <c r="P63" s="199" t="s">
        <v>585</v>
      </c>
      <c r="Q63" s="91" t="s">
        <v>250</v>
      </c>
      <c r="R63" s="200">
        <v>18</v>
      </c>
      <c r="S63" s="86"/>
      <c r="T63" s="90">
        <f ca="1">+SUMIF('4(A)(5)'!$G$15:$G$5200,$N$9:$N$1499,'4(A)(5)'!$M$15:$M$2600)</f>
        <v>0</v>
      </c>
      <c r="U63" s="90">
        <f ca="1">+SUMIF('4(A)(5)'!$G$15:$G$5200,$N$9:$N$1499,'4(A)(5)'!$N$15:$N$2600)</f>
        <v>0</v>
      </c>
      <c r="V63" s="90">
        <f ca="1">+SUMIF('4(A)(5)'!$G$15:$G$5200,$N$9:$N$1499,'4(A)(5)'!$P$15:$P$2600)</f>
        <v>0</v>
      </c>
      <c r="W63" s="90">
        <f ca="1">+SUMIF('4(A)(5)'!$G$15:$G$5200,$N$9:$N$1499,'4(A)(5)'!$Q$15:$Q$2600)</f>
        <v>0</v>
      </c>
      <c r="X63" s="90">
        <f ca="1">+SUMIF('4(A)(5)'!$G$15:$G$5200,$N$9:$N$1499,'4(A)(5)'!$R$15:$R$2600)</f>
        <v>0</v>
      </c>
      <c r="Y63" s="90">
        <f ca="1">+SUMIF('4(A)(5)'!$G$15:$G$5200,$N$9:$N$1499,'4(A)(5)'!$M$15:$M$2600)</f>
        <v>0</v>
      </c>
    </row>
    <row r="64" spans="1:25" x14ac:dyDescent="0.25">
      <c r="A64" s="86">
        <v>56</v>
      </c>
      <c r="B64" s="305" t="s">
        <v>228</v>
      </c>
      <c r="C64" s="88" t="s">
        <v>227</v>
      </c>
      <c r="D64" s="86" t="s">
        <v>258</v>
      </c>
      <c r="E64" s="89" t="s">
        <v>261</v>
      </c>
      <c r="F64" s="86"/>
      <c r="G64" s="90">
        <f>SUMIF('4(A)(5)'!$C$15:$C$5005,$C$9:$C$5001,'4(A)(5)'!$N$15:$N$5005)</f>
        <v>0</v>
      </c>
      <c r="H64" s="90">
        <f>SUMIF('4(A)(5)'!$C$15:$C$5005,$C$9:$C$5001,'4(A)(5)'!$P$15:$P$5005)</f>
        <v>0</v>
      </c>
      <c r="I64" s="90">
        <f>SUMIF('4(A)(5)'!$C$15:$C$5005,$C$9:$C$5001,'4(A)(5)'!$Q$15:$Q$5005)</f>
        <v>0</v>
      </c>
      <c r="J64" s="90">
        <f>SUMIF('4(A)(5)'!$C$15:$C$5005,$C$9:$C$5001,'4(A)(5)'!$R$15:$R$5005)</f>
        <v>0</v>
      </c>
      <c r="K64" s="90">
        <f>SUMIF('4(A)(5)'!$C$15:$C$5005,$C$9:$C$5001,'4(A)(5)'!$S$15:$S$5005)</f>
        <v>0</v>
      </c>
      <c r="L64" s="132">
        <f t="shared" si="4"/>
        <v>0</v>
      </c>
      <c r="N64" s="201">
        <v>8538</v>
      </c>
      <c r="O64" s="86" t="s">
        <v>540</v>
      </c>
      <c r="P64" s="199" t="s">
        <v>585</v>
      </c>
      <c r="Q64" s="91" t="s">
        <v>250</v>
      </c>
      <c r="R64" s="200">
        <v>28</v>
      </c>
      <c r="S64" s="86"/>
      <c r="T64" s="90">
        <f ca="1">+SUMIF('4(A)(5)'!$G$15:$G$5200,$N$9:$N$1499,'4(A)(5)'!$M$15:$M$2600)</f>
        <v>0</v>
      </c>
      <c r="U64" s="90">
        <f ca="1">+SUMIF('4(A)(5)'!$G$15:$G$5200,$N$9:$N$1499,'4(A)(5)'!$N$15:$N$2600)</f>
        <v>0</v>
      </c>
      <c r="V64" s="90">
        <f ca="1">+SUMIF('4(A)(5)'!$G$15:$G$5200,$N$9:$N$1499,'4(A)(5)'!$P$15:$P$2600)</f>
        <v>0</v>
      </c>
      <c r="W64" s="90">
        <f ca="1">+SUMIF('4(A)(5)'!$G$15:$G$5200,$N$9:$N$1499,'4(A)(5)'!$Q$15:$Q$2600)</f>
        <v>0</v>
      </c>
      <c r="X64" s="90">
        <f ca="1">+SUMIF('4(A)(5)'!$G$15:$G$5200,$N$9:$N$1499,'4(A)(5)'!$R$15:$R$2600)</f>
        <v>0</v>
      </c>
      <c r="Y64" s="90">
        <f ca="1">+SUMIF('4(A)(5)'!$G$15:$G$5200,$N$9:$N$1499,'4(A)(5)'!$M$15:$M$2600)</f>
        <v>0</v>
      </c>
    </row>
    <row r="65" spans="1:25" x14ac:dyDescent="0.25">
      <c r="A65" s="86">
        <v>57</v>
      </c>
      <c r="B65" s="305" t="s">
        <v>721</v>
      </c>
      <c r="C65" s="305" t="s">
        <v>137</v>
      </c>
      <c r="D65" s="86" t="s">
        <v>258</v>
      </c>
      <c r="E65" s="89" t="s">
        <v>262</v>
      </c>
      <c r="F65" s="86"/>
      <c r="G65" s="90">
        <f>SUMIF('4(A)(5)'!$C$15:$C$5005,$C$9:$C$5001,'4(A)(5)'!$N$15:$N$5005)</f>
        <v>209802.23999999996</v>
      </c>
      <c r="H65" s="90">
        <f>SUMIF('4(A)(5)'!$C$15:$C$5005,$C$9:$C$5001,'4(A)(5)'!$P$15:$P$5005)</f>
        <v>0</v>
      </c>
      <c r="I65" s="90">
        <f>SUMIF('4(A)(5)'!$C$15:$C$5005,$C$9:$C$5001,'4(A)(5)'!$Q$15:$Q$5005)</f>
        <v>29372.313600000005</v>
      </c>
      <c r="J65" s="90">
        <f>SUMIF('4(A)(5)'!$C$15:$C$5005,$C$9:$C$5001,'4(A)(5)'!$R$15:$R$5005)</f>
        <v>29372.313600000005</v>
      </c>
      <c r="K65" s="90">
        <f>SUMIF('4(A)(5)'!$C$15:$C$5005,$C$9:$C$5001,'4(A)(5)'!$S$15:$S$5005)</f>
        <v>0</v>
      </c>
      <c r="L65" s="132">
        <f t="shared" si="4"/>
        <v>268546.86719999998</v>
      </c>
      <c r="N65" s="201">
        <v>8539</v>
      </c>
      <c r="O65" s="86" t="s">
        <v>538</v>
      </c>
      <c r="P65" s="199" t="s">
        <v>585</v>
      </c>
      <c r="Q65" s="91" t="s">
        <v>250</v>
      </c>
      <c r="R65" s="200">
        <v>28</v>
      </c>
      <c r="S65" s="86"/>
      <c r="T65" s="90">
        <f ca="1">+SUMIF('4(A)(5)'!$G$15:$G$5200,$N$9:$N$1499,'4(A)(5)'!$M$15:$M$2600)</f>
        <v>0</v>
      </c>
      <c r="U65" s="90">
        <f ca="1">+SUMIF('4(A)(5)'!$G$15:$G$5200,$N$9:$N$1499,'4(A)(5)'!$N$15:$N$2600)</f>
        <v>0</v>
      </c>
      <c r="V65" s="90">
        <f ca="1">+SUMIF('4(A)(5)'!$G$15:$G$5200,$N$9:$N$1499,'4(A)(5)'!$P$15:$P$2600)</f>
        <v>0</v>
      </c>
      <c r="W65" s="90">
        <f ca="1">+SUMIF('4(A)(5)'!$G$15:$G$5200,$N$9:$N$1499,'4(A)(5)'!$Q$15:$Q$2600)</f>
        <v>0</v>
      </c>
      <c r="X65" s="90">
        <f ca="1">+SUMIF('4(A)(5)'!$G$15:$G$5200,$N$9:$N$1499,'4(A)(5)'!$R$15:$R$2600)</f>
        <v>0</v>
      </c>
      <c r="Y65" s="90">
        <f ca="1">+SUMIF('4(A)(5)'!$G$15:$G$5200,$N$9:$N$1499,'4(A)(5)'!$M$15:$M$2600)</f>
        <v>0</v>
      </c>
    </row>
    <row r="66" spans="1:25" x14ac:dyDescent="0.25">
      <c r="A66" s="86">
        <v>58</v>
      </c>
      <c r="B66" s="305" t="s">
        <v>191</v>
      </c>
      <c r="C66" s="88" t="s">
        <v>192</v>
      </c>
      <c r="D66" s="86" t="s">
        <v>258</v>
      </c>
      <c r="E66" s="89" t="s">
        <v>262</v>
      </c>
      <c r="F66" s="86"/>
      <c r="G66" s="90">
        <f>SUMIF('4(A)(5)'!$C$15:$C$5005,$C$9:$C$5001,'4(A)(5)'!$N$15:$N$5005)</f>
        <v>0</v>
      </c>
      <c r="H66" s="90">
        <f>SUMIF('4(A)(5)'!$C$15:$C$5005,$C$9:$C$5001,'4(A)(5)'!$P$15:$P$5005)</f>
        <v>0</v>
      </c>
      <c r="I66" s="90">
        <f>SUMIF('4(A)(5)'!$C$15:$C$5005,$C$9:$C$5001,'4(A)(5)'!$Q$15:$Q$5005)</f>
        <v>0</v>
      </c>
      <c r="J66" s="90">
        <f>SUMIF('4(A)(5)'!$C$15:$C$5005,$C$9:$C$5001,'4(A)(5)'!$R$15:$R$5005)</f>
        <v>0</v>
      </c>
      <c r="K66" s="90">
        <f>SUMIF('4(A)(5)'!$C$15:$C$5005,$C$9:$C$5001,'4(A)(5)'!$S$15:$S$5005)</f>
        <v>0</v>
      </c>
      <c r="L66" s="132">
        <f t="shared" si="4"/>
        <v>0</v>
      </c>
      <c r="N66" s="201">
        <v>8544</v>
      </c>
      <c r="O66" s="86" t="s">
        <v>554</v>
      </c>
      <c r="P66" s="199" t="s">
        <v>585</v>
      </c>
      <c r="Q66" s="91" t="s">
        <v>250</v>
      </c>
      <c r="R66" s="200">
        <v>18</v>
      </c>
      <c r="S66" s="86"/>
      <c r="T66" s="90">
        <f ca="1">+SUMIF('4(A)(5)'!$G$15:$G$5200,$N$9:$N$1499,'4(A)(5)'!$M$15:$M$2600)</f>
        <v>0</v>
      </c>
      <c r="U66" s="90">
        <f ca="1">+SUMIF('4(A)(5)'!$G$15:$G$5200,$N$9:$N$1499,'4(A)(5)'!$N$15:$N$2600)</f>
        <v>0</v>
      </c>
      <c r="V66" s="90">
        <f ca="1">+SUMIF('4(A)(5)'!$G$15:$G$5200,$N$9:$N$1499,'4(A)(5)'!$P$15:$P$2600)</f>
        <v>0</v>
      </c>
      <c r="W66" s="90">
        <f ca="1">+SUMIF('4(A)(5)'!$G$15:$G$5200,$N$9:$N$1499,'4(A)(5)'!$Q$15:$Q$2600)</f>
        <v>0</v>
      </c>
      <c r="X66" s="90">
        <f ca="1">+SUMIF('4(A)(5)'!$G$15:$G$5200,$N$9:$N$1499,'4(A)(5)'!$R$15:$R$2600)</f>
        <v>0</v>
      </c>
      <c r="Y66" s="90">
        <f ca="1">+SUMIF('4(A)(5)'!$G$15:$G$5200,$N$9:$N$1499,'4(A)(5)'!$M$15:$M$2600)</f>
        <v>0</v>
      </c>
    </row>
    <row r="67" spans="1:25" x14ac:dyDescent="0.25">
      <c r="A67" s="86">
        <v>59</v>
      </c>
      <c r="B67" s="305" t="s">
        <v>346</v>
      </c>
      <c r="C67" s="88" t="s">
        <v>426</v>
      </c>
      <c r="D67" s="86" t="s">
        <v>258</v>
      </c>
      <c r="E67" s="89" t="s">
        <v>261</v>
      </c>
      <c r="F67" s="86"/>
      <c r="G67" s="90">
        <f>SUMIF('4(A)(5)'!$C$15:$C$5005,$C$9:$C$5001,'4(A)(5)'!$N$15:$N$5005)</f>
        <v>0</v>
      </c>
      <c r="H67" s="90">
        <f>SUMIF('4(A)(5)'!$C$15:$C$5005,$C$9:$C$5001,'4(A)(5)'!$P$15:$P$5005)</f>
        <v>0</v>
      </c>
      <c r="I67" s="90">
        <f>SUMIF('4(A)(5)'!$C$15:$C$5005,$C$9:$C$5001,'4(A)(5)'!$Q$15:$Q$5005)</f>
        <v>0</v>
      </c>
      <c r="J67" s="90">
        <f>SUMIF('4(A)(5)'!$C$15:$C$5005,$C$9:$C$5001,'4(A)(5)'!$R$15:$R$5005)</f>
        <v>0</v>
      </c>
      <c r="K67" s="90">
        <f>SUMIF('4(A)(5)'!$C$15:$C$5005,$C$9:$C$5001,'4(A)(5)'!$S$15:$S$5005)</f>
        <v>0</v>
      </c>
      <c r="L67" s="132">
        <f t="shared" si="4"/>
        <v>0</v>
      </c>
      <c r="N67" s="201">
        <v>8546</v>
      </c>
      <c r="O67" s="86" t="s">
        <v>518</v>
      </c>
      <c r="P67" s="199" t="s">
        <v>585</v>
      </c>
      <c r="Q67" s="91" t="s">
        <v>250</v>
      </c>
      <c r="R67" s="200">
        <v>18</v>
      </c>
      <c r="S67" s="86"/>
      <c r="T67" s="90">
        <f ca="1">+SUMIF('4(A)(5)'!$G$15:$G$5200,$N$9:$N$1499,'4(A)(5)'!$M$15:$M$2600)</f>
        <v>0</v>
      </c>
      <c r="U67" s="90">
        <f ca="1">+SUMIF('4(A)(5)'!$G$15:$G$5200,$N$9:$N$1499,'4(A)(5)'!$N$15:$N$2600)</f>
        <v>0</v>
      </c>
      <c r="V67" s="90">
        <f ca="1">+SUMIF('4(A)(5)'!$G$15:$G$5200,$N$9:$N$1499,'4(A)(5)'!$P$15:$P$2600)</f>
        <v>0</v>
      </c>
      <c r="W67" s="90">
        <f ca="1">+SUMIF('4(A)(5)'!$G$15:$G$5200,$N$9:$N$1499,'4(A)(5)'!$Q$15:$Q$2600)</f>
        <v>0</v>
      </c>
      <c r="X67" s="90">
        <f ca="1">+SUMIF('4(A)(5)'!$G$15:$G$5200,$N$9:$N$1499,'4(A)(5)'!$R$15:$R$2600)</f>
        <v>0</v>
      </c>
      <c r="Y67" s="90">
        <f ca="1">+SUMIF('4(A)(5)'!$G$15:$G$5200,$N$9:$N$1499,'4(A)(5)'!$M$15:$M$2600)</f>
        <v>0</v>
      </c>
    </row>
    <row r="68" spans="1:25" x14ac:dyDescent="0.25">
      <c r="A68" s="86">
        <v>60</v>
      </c>
      <c r="B68" s="305" t="s">
        <v>341</v>
      </c>
      <c r="C68" s="88" t="s">
        <v>421</v>
      </c>
      <c r="D68" s="86" t="s">
        <v>258</v>
      </c>
      <c r="E68" s="89" t="s">
        <v>262</v>
      </c>
      <c r="F68" s="86"/>
      <c r="G68" s="90">
        <f>SUMIF('4(A)(5)'!$C$15:$C$5005,$C$9:$C$5001,'4(A)(5)'!$N$15:$N$5005)</f>
        <v>0</v>
      </c>
      <c r="H68" s="90">
        <f>SUMIF('4(A)(5)'!$C$15:$C$5005,$C$9:$C$5001,'4(A)(5)'!$P$15:$P$5005)</f>
        <v>0</v>
      </c>
      <c r="I68" s="90">
        <f>SUMIF('4(A)(5)'!$C$15:$C$5005,$C$9:$C$5001,'4(A)(5)'!$Q$15:$Q$5005)</f>
        <v>0</v>
      </c>
      <c r="J68" s="90">
        <f>SUMIF('4(A)(5)'!$C$15:$C$5005,$C$9:$C$5001,'4(A)(5)'!$R$15:$R$5005)</f>
        <v>0</v>
      </c>
      <c r="K68" s="90">
        <f>SUMIF('4(A)(5)'!$C$15:$C$5005,$C$9:$C$5001,'4(A)(5)'!$S$15:$S$5005)</f>
        <v>0</v>
      </c>
      <c r="L68" s="132">
        <f t="shared" si="4"/>
        <v>0</v>
      </c>
      <c r="N68" s="201">
        <v>8708</v>
      </c>
      <c r="O68" s="86" t="s">
        <v>247</v>
      </c>
      <c r="P68" s="199" t="s">
        <v>585</v>
      </c>
      <c r="Q68" s="91" t="s">
        <v>250</v>
      </c>
      <c r="R68" s="200">
        <v>28</v>
      </c>
      <c r="S68" s="86"/>
      <c r="T68" s="90">
        <f ca="1">+SUMIF('4(A)(5)'!$G$15:$G$5200,$N$9:$N$1499,'4(A)(5)'!$M$15:$M$2600)</f>
        <v>0</v>
      </c>
      <c r="U68" s="90">
        <f ca="1">+SUMIF('4(A)(5)'!$G$15:$G$5200,$N$9:$N$1499,'4(A)(5)'!$N$15:$N$2600)</f>
        <v>0</v>
      </c>
      <c r="V68" s="90">
        <f ca="1">+SUMIF('4(A)(5)'!$G$15:$G$5200,$N$9:$N$1499,'4(A)(5)'!$P$15:$P$2600)</f>
        <v>0</v>
      </c>
      <c r="W68" s="90">
        <f ca="1">+SUMIF('4(A)(5)'!$G$15:$G$5200,$N$9:$N$1499,'4(A)(5)'!$Q$15:$Q$2600)</f>
        <v>0</v>
      </c>
      <c r="X68" s="90">
        <f ca="1">+SUMIF('4(A)(5)'!$G$15:$G$5200,$N$9:$N$1499,'4(A)(5)'!$R$15:$R$2600)</f>
        <v>0</v>
      </c>
      <c r="Y68" s="90">
        <f ca="1">+SUMIF('4(A)(5)'!$G$15:$G$5200,$N$9:$N$1499,'4(A)(5)'!$M$15:$M$2600)</f>
        <v>0</v>
      </c>
    </row>
    <row r="69" spans="1:25" x14ac:dyDescent="0.25">
      <c r="A69" s="86">
        <v>61</v>
      </c>
      <c r="B69" s="305" t="s">
        <v>313</v>
      </c>
      <c r="C69" s="88" t="s">
        <v>394</v>
      </c>
      <c r="D69" s="86" t="s">
        <v>258</v>
      </c>
      <c r="E69" s="89" t="s">
        <v>262</v>
      </c>
      <c r="F69" s="86"/>
      <c r="G69" s="90">
        <f>SUMIF('4(A)(5)'!$C$15:$C$5005,$C$9:$C$5001,'4(A)(5)'!$N$15:$N$5005)</f>
        <v>0</v>
      </c>
      <c r="H69" s="90">
        <f>SUMIF('4(A)(5)'!$C$15:$C$5005,$C$9:$C$5001,'4(A)(5)'!$P$15:$P$5005)</f>
        <v>0</v>
      </c>
      <c r="I69" s="90">
        <f>SUMIF('4(A)(5)'!$C$15:$C$5005,$C$9:$C$5001,'4(A)(5)'!$Q$15:$Q$5005)</f>
        <v>0</v>
      </c>
      <c r="J69" s="90">
        <f>SUMIF('4(A)(5)'!$C$15:$C$5005,$C$9:$C$5001,'4(A)(5)'!$R$15:$R$5005)</f>
        <v>0</v>
      </c>
      <c r="K69" s="90">
        <f>SUMIF('4(A)(5)'!$C$15:$C$5005,$C$9:$C$5001,'4(A)(5)'!$S$15:$S$5005)</f>
        <v>0</v>
      </c>
      <c r="L69" s="132">
        <f t="shared" si="4"/>
        <v>0</v>
      </c>
      <c r="N69" s="201">
        <v>9032</v>
      </c>
      <c r="O69" s="86" t="s">
        <v>574</v>
      </c>
      <c r="P69" s="199" t="s">
        <v>585</v>
      </c>
      <c r="Q69" s="91" t="s">
        <v>250</v>
      </c>
      <c r="R69" s="200">
        <v>18</v>
      </c>
      <c r="S69" s="86"/>
      <c r="T69" s="90">
        <f ca="1">+SUMIF('4(A)(5)'!$G$15:$G$5200,$N$9:$N$1499,'4(A)(5)'!$M$15:$M$2600)</f>
        <v>0</v>
      </c>
      <c r="U69" s="90">
        <f ca="1">+SUMIF('4(A)(5)'!$G$15:$G$5200,$N$9:$N$1499,'4(A)(5)'!$N$15:$N$2600)</f>
        <v>0</v>
      </c>
      <c r="V69" s="90">
        <f ca="1">+SUMIF('4(A)(5)'!$G$15:$G$5200,$N$9:$N$1499,'4(A)(5)'!$P$15:$P$2600)</f>
        <v>0</v>
      </c>
      <c r="W69" s="90">
        <f ca="1">+SUMIF('4(A)(5)'!$G$15:$G$5200,$N$9:$N$1499,'4(A)(5)'!$Q$15:$Q$2600)</f>
        <v>0</v>
      </c>
      <c r="X69" s="90">
        <f ca="1">+SUMIF('4(A)(5)'!$G$15:$G$5200,$N$9:$N$1499,'4(A)(5)'!$R$15:$R$2600)</f>
        <v>0</v>
      </c>
      <c r="Y69" s="90">
        <f ca="1">+SUMIF('4(A)(5)'!$G$15:$G$5200,$N$9:$N$1499,'4(A)(5)'!$M$15:$M$2600)</f>
        <v>0</v>
      </c>
    </row>
    <row r="70" spans="1:25" x14ac:dyDescent="0.25">
      <c r="A70" s="86">
        <v>62</v>
      </c>
      <c r="B70" s="305" t="s">
        <v>327</v>
      </c>
      <c r="C70" s="88" t="s">
        <v>407</v>
      </c>
      <c r="D70" s="86" t="s">
        <v>258</v>
      </c>
      <c r="E70" s="89" t="s">
        <v>262</v>
      </c>
      <c r="F70" s="86"/>
      <c r="G70" s="90">
        <f>SUMIF('4(A)(5)'!$C$15:$C$5005,$C$9:$C$5001,'4(A)(5)'!$N$15:$N$5005)</f>
        <v>0</v>
      </c>
      <c r="H70" s="90">
        <f>SUMIF('4(A)(5)'!$C$15:$C$5005,$C$9:$C$5001,'4(A)(5)'!$P$15:$P$5005)</f>
        <v>0</v>
      </c>
      <c r="I70" s="90">
        <f>SUMIF('4(A)(5)'!$C$15:$C$5005,$C$9:$C$5001,'4(A)(5)'!$Q$15:$Q$5005)</f>
        <v>0</v>
      </c>
      <c r="J70" s="90">
        <f>SUMIF('4(A)(5)'!$C$15:$C$5005,$C$9:$C$5001,'4(A)(5)'!$R$15:$R$5005)</f>
        <v>0</v>
      </c>
      <c r="K70" s="90">
        <f>SUMIF('4(A)(5)'!$C$15:$C$5005,$C$9:$C$5001,'4(A)(5)'!$S$15:$S$5005)</f>
        <v>0</v>
      </c>
      <c r="L70" s="132">
        <f t="shared" si="4"/>
        <v>0</v>
      </c>
      <c r="N70" s="201">
        <v>9603</v>
      </c>
      <c r="O70" s="86" t="s">
        <v>521</v>
      </c>
      <c r="P70" s="199" t="s">
        <v>585</v>
      </c>
      <c r="Q70" s="91" t="s">
        <v>250</v>
      </c>
      <c r="R70" s="200">
        <v>28</v>
      </c>
      <c r="S70" s="86"/>
      <c r="T70" s="90">
        <f ca="1">+SUMIF('4(A)(5)'!$G$15:$G$5200,$N$9:$N$1499,'4(A)(5)'!$M$15:$M$2600)</f>
        <v>0</v>
      </c>
      <c r="U70" s="90">
        <f ca="1">+SUMIF('4(A)(5)'!$G$15:$G$5200,$N$9:$N$1499,'4(A)(5)'!$N$15:$N$2600)</f>
        <v>0</v>
      </c>
      <c r="V70" s="90">
        <f ca="1">+SUMIF('4(A)(5)'!$G$15:$G$5200,$N$9:$N$1499,'4(A)(5)'!$P$15:$P$2600)</f>
        <v>0</v>
      </c>
      <c r="W70" s="90">
        <f ca="1">+SUMIF('4(A)(5)'!$G$15:$G$5200,$N$9:$N$1499,'4(A)(5)'!$Q$15:$Q$2600)</f>
        <v>0</v>
      </c>
      <c r="X70" s="90">
        <f ca="1">+SUMIF('4(A)(5)'!$G$15:$G$5200,$N$9:$N$1499,'4(A)(5)'!$R$15:$R$2600)</f>
        <v>0</v>
      </c>
      <c r="Y70" s="90">
        <f ca="1">+SUMIF('4(A)(5)'!$G$15:$G$5200,$N$9:$N$1499,'4(A)(5)'!$M$15:$M$2600)</f>
        <v>0</v>
      </c>
    </row>
    <row r="71" spans="1:25" x14ac:dyDescent="0.25">
      <c r="A71" s="86">
        <v>63</v>
      </c>
      <c r="B71" s="305" t="s">
        <v>324</v>
      </c>
      <c r="C71" s="88" t="s">
        <v>404</v>
      </c>
      <c r="D71" s="86" t="s">
        <v>258</v>
      </c>
      <c r="E71" s="89" t="s">
        <v>262</v>
      </c>
      <c r="F71" s="86"/>
      <c r="G71" s="90">
        <f>SUMIF('4(A)(5)'!$C$15:$C$5005,$C$9:$C$5001,'4(A)(5)'!$N$15:$N$5005)</f>
        <v>8000</v>
      </c>
      <c r="H71" s="90">
        <f>SUMIF('4(A)(5)'!$C$15:$C$5005,$C$9:$C$5001,'4(A)(5)'!$P$15:$P$5005)</f>
        <v>0</v>
      </c>
      <c r="I71" s="90">
        <f>SUMIF('4(A)(5)'!$C$15:$C$5005,$C$9:$C$5001,'4(A)(5)'!$Q$15:$Q$5005)</f>
        <v>720</v>
      </c>
      <c r="J71" s="90">
        <f>SUMIF('4(A)(5)'!$C$15:$C$5005,$C$9:$C$5001,'4(A)(5)'!$R$15:$R$5005)</f>
        <v>720</v>
      </c>
      <c r="K71" s="90">
        <f>SUMIF('4(A)(5)'!$C$15:$C$5005,$C$9:$C$5001,'4(A)(5)'!$S$15:$S$5005)</f>
        <v>0</v>
      </c>
      <c r="L71" s="132">
        <f t="shared" si="4"/>
        <v>9440</v>
      </c>
      <c r="N71" s="201">
        <v>9608</v>
      </c>
      <c r="O71" s="86" t="s">
        <v>462</v>
      </c>
      <c r="P71" s="199" t="s">
        <v>585</v>
      </c>
      <c r="Q71" s="91" t="s">
        <v>250</v>
      </c>
      <c r="R71" s="200">
        <v>12</v>
      </c>
      <c r="S71" s="86"/>
      <c r="T71" s="90">
        <f ca="1">+SUMIF('4(A)(5)'!$G$15:$G$5200,$N$9:$N$1499,'4(A)(5)'!$M$15:$M$2600)</f>
        <v>0</v>
      </c>
      <c r="U71" s="90">
        <f ca="1">+SUMIF('4(A)(5)'!$G$15:$G$5200,$N$9:$N$1499,'4(A)(5)'!$N$15:$N$2600)</f>
        <v>0</v>
      </c>
      <c r="V71" s="90">
        <f ca="1">+SUMIF('4(A)(5)'!$G$15:$G$5200,$N$9:$N$1499,'4(A)(5)'!$P$15:$P$2600)</f>
        <v>0</v>
      </c>
      <c r="W71" s="90">
        <f ca="1">+SUMIF('4(A)(5)'!$G$15:$G$5200,$N$9:$N$1499,'4(A)(5)'!$Q$15:$Q$2600)</f>
        <v>0</v>
      </c>
      <c r="X71" s="90">
        <f ca="1">+SUMIF('4(A)(5)'!$G$15:$G$5200,$N$9:$N$1499,'4(A)(5)'!$R$15:$R$2600)</f>
        <v>0</v>
      </c>
      <c r="Y71" s="90">
        <f ca="1">+SUMIF('4(A)(5)'!$G$15:$G$5200,$N$9:$N$1499,'4(A)(5)'!$M$15:$M$2600)</f>
        <v>0</v>
      </c>
    </row>
    <row r="72" spans="1:25" x14ac:dyDescent="0.25">
      <c r="A72" s="86">
        <v>64</v>
      </c>
      <c r="B72" s="305" t="s">
        <v>168</v>
      </c>
      <c r="C72" s="88" t="s">
        <v>169</v>
      </c>
      <c r="D72" s="86" t="s">
        <v>258</v>
      </c>
      <c r="E72" s="89" t="s">
        <v>262</v>
      </c>
      <c r="F72" s="86"/>
      <c r="G72" s="90">
        <f>SUMIF('4(A)(5)'!$C$15:$C$5005,$C$9:$C$5001,'4(A)(5)'!$N$15:$N$5005)</f>
        <v>0</v>
      </c>
      <c r="H72" s="90">
        <f>SUMIF('4(A)(5)'!$C$15:$C$5005,$C$9:$C$5001,'4(A)(5)'!$P$15:$P$5005)</f>
        <v>0</v>
      </c>
      <c r="I72" s="90">
        <f>SUMIF('4(A)(5)'!$C$15:$C$5005,$C$9:$C$5001,'4(A)(5)'!$Q$15:$Q$5005)</f>
        <v>0</v>
      </c>
      <c r="J72" s="90">
        <f>SUMIF('4(A)(5)'!$C$15:$C$5005,$C$9:$C$5001,'4(A)(5)'!$R$15:$R$5005)</f>
        <v>0</v>
      </c>
      <c r="K72" s="90">
        <f>SUMIF('4(A)(5)'!$C$15:$C$5005,$C$9:$C$5001,'4(A)(5)'!$S$15:$S$5005)</f>
        <v>0</v>
      </c>
      <c r="L72" s="132">
        <f t="shared" si="4"/>
        <v>0</v>
      </c>
      <c r="N72" s="201">
        <v>9968</v>
      </c>
      <c r="O72" s="86" t="s">
        <v>550</v>
      </c>
      <c r="P72" s="199" t="s">
        <v>585</v>
      </c>
      <c r="Q72" s="91" t="s">
        <v>250</v>
      </c>
      <c r="R72" s="200">
        <v>18</v>
      </c>
      <c r="S72" s="86"/>
      <c r="T72" s="90">
        <f ca="1">+SUMIF('4(A)(5)'!$G$15:$G$5200,$N$9:$N$1499,'4(A)(5)'!$M$15:$M$2600)</f>
        <v>0</v>
      </c>
      <c r="U72" s="90">
        <f ca="1">+SUMIF('4(A)(5)'!$G$15:$G$5200,$N$9:$N$1499,'4(A)(5)'!$N$15:$N$2600)</f>
        <v>0</v>
      </c>
      <c r="V72" s="90">
        <f ca="1">+SUMIF('4(A)(5)'!$G$15:$G$5200,$N$9:$N$1499,'4(A)(5)'!$P$15:$P$2600)</f>
        <v>0</v>
      </c>
      <c r="W72" s="90">
        <f ca="1">+SUMIF('4(A)(5)'!$G$15:$G$5200,$N$9:$N$1499,'4(A)(5)'!$Q$15:$Q$2600)</f>
        <v>0</v>
      </c>
      <c r="X72" s="90">
        <f ca="1">+SUMIF('4(A)(5)'!$G$15:$G$5200,$N$9:$N$1499,'4(A)(5)'!$R$15:$R$2600)</f>
        <v>0</v>
      </c>
      <c r="Y72" s="90">
        <f ca="1">+SUMIF('4(A)(5)'!$G$15:$G$5200,$N$9:$N$1499,'4(A)(5)'!$M$15:$M$2600)</f>
        <v>0</v>
      </c>
    </row>
    <row r="73" spans="1:25" x14ac:dyDescent="0.25">
      <c r="A73" s="86">
        <v>65</v>
      </c>
      <c r="B73" s="305" t="s">
        <v>278</v>
      </c>
      <c r="C73" s="88" t="s">
        <v>362</v>
      </c>
      <c r="D73" s="86" t="s">
        <v>258</v>
      </c>
      <c r="E73" s="89" t="s">
        <v>262</v>
      </c>
      <c r="F73" s="86"/>
      <c r="G73" s="90">
        <f>SUMIF('4(A)(5)'!$C$15:$C$5005,$C$9:$C$5001,'4(A)(5)'!$N$15:$N$5005)</f>
        <v>0</v>
      </c>
      <c r="H73" s="90">
        <f>SUMIF('4(A)(5)'!$C$15:$C$5005,$C$9:$C$5001,'4(A)(5)'!$P$15:$P$5005)</f>
        <v>0</v>
      </c>
      <c r="I73" s="90">
        <f>SUMIF('4(A)(5)'!$C$15:$C$5005,$C$9:$C$5001,'4(A)(5)'!$Q$15:$Q$5005)</f>
        <v>0</v>
      </c>
      <c r="J73" s="90">
        <f>SUMIF('4(A)(5)'!$C$15:$C$5005,$C$9:$C$5001,'4(A)(5)'!$R$15:$R$5005)</f>
        <v>0</v>
      </c>
      <c r="K73" s="90">
        <f>SUMIF('4(A)(5)'!$C$15:$C$5005,$C$9:$C$5001,'4(A)(5)'!$S$15:$S$5005)</f>
        <v>0</v>
      </c>
      <c r="L73" s="132">
        <f t="shared" si="4"/>
        <v>0</v>
      </c>
      <c r="N73" s="201">
        <v>9971</v>
      </c>
      <c r="O73" s="86" t="s">
        <v>552</v>
      </c>
      <c r="P73" s="199" t="s">
        <v>585</v>
      </c>
      <c r="Q73" s="91" t="s">
        <v>588</v>
      </c>
      <c r="R73" s="200">
        <v>18</v>
      </c>
      <c r="S73" s="86"/>
      <c r="T73" s="90">
        <f ca="1">+SUMIF('4(A)(5)'!$G$15:$G$5200,$N$9:$N$1499,'4(A)(5)'!$M$15:$M$2600)</f>
        <v>0</v>
      </c>
      <c r="U73" s="90">
        <f ca="1">+SUMIF('4(A)(5)'!$G$15:$G$5200,$N$9:$N$1499,'4(A)(5)'!$N$15:$N$2600)</f>
        <v>0</v>
      </c>
      <c r="V73" s="90">
        <f ca="1">+SUMIF('4(A)(5)'!$G$15:$G$5200,$N$9:$N$1499,'4(A)(5)'!$P$15:$P$2600)</f>
        <v>0</v>
      </c>
      <c r="W73" s="90">
        <f ca="1">+SUMIF('4(A)(5)'!$G$15:$G$5200,$N$9:$N$1499,'4(A)(5)'!$Q$15:$Q$2600)</f>
        <v>0</v>
      </c>
      <c r="X73" s="90">
        <f ca="1">+SUMIF('4(A)(5)'!$G$15:$G$5200,$N$9:$N$1499,'4(A)(5)'!$R$15:$R$2600)</f>
        <v>0</v>
      </c>
      <c r="Y73" s="90">
        <f ca="1">+SUMIF('4(A)(5)'!$G$15:$G$5200,$N$9:$N$1499,'4(A)(5)'!$M$15:$M$2600)</f>
        <v>0</v>
      </c>
    </row>
    <row r="74" spans="1:25" x14ac:dyDescent="0.25">
      <c r="A74" s="86">
        <v>66</v>
      </c>
      <c r="B74" s="305" t="s">
        <v>284</v>
      </c>
      <c r="C74" s="88" t="s">
        <v>149</v>
      </c>
      <c r="D74" s="86" t="s">
        <v>258</v>
      </c>
      <c r="E74" s="89" t="s">
        <v>262</v>
      </c>
      <c r="F74" s="86"/>
      <c r="G74" s="90">
        <f>SUMIF('4(A)(5)'!$C$15:$C$5005,$C$9:$C$5001,'4(A)(5)'!$N$15:$N$5005)</f>
        <v>376945</v>
      </c>
      <c r="H74" s="90">
        <f>SUMIF('4(A)(5)'!$C$15:$C$5005,$C$9:$C$5001,'4(A)(5)'!$P$15:$P$5005)</f>
        <v>0</v>
      </c>
      <c r="I74" s="90">
        <f>SUMIF('4(A)(5)'!$C$15:$C$5005,$C$9:$C$5001,'4(A)(5)'!$Q$15:$Q$5005)</f>
        <v>52772.299999999996</v>
      </c>
      <c r="J74" s="90">
        <f>SUMIF('4(A)(5)'!$C$15:$C$5005,$C$9:$C$5001,'4(A)(5)'!$R$15:$R$5005)</f>
        <v>52772.299999999996</v>
      </c>
      <c r="K74" s="90">
        <f>SUMIF('4(A)(5)'!$C$15:$C$5005,$C$9:$C$5001,'4(A)(5)'!$S$15:$S$5005)</f>
        <v>0</v>
      </c>
      <c r="L74" s="132">
        <f t="shared" ref="L74:L128" si="5">SUM(G74:K74)</f>
        <v>482489.59999999998</v>
      </c>
      <c r="N74" s="201">
        <v>9984</v>
      </c>
      <c r="O74" s="86" t="s">
        <v>581</v>
      </c>
      <c r="P74" s="199" t="s">
        <v>585</v>
      </c>
      <c r="Q74" s="91" t="s">
        <v>588</v>
      </c>
      <c r="R74" s="200">
        <v>18</v>
      </c>
      <c r="S74" s="86"/>
      <c r="T74" s="90">
        <f ca="1">+SUMIF('4(A)(5)'!$G$15:$G$5200,$N$9:$N$1499,'4(A)(5)'!$M$15:$M$2600)</f>
        <v>0</v>
      </c>
      <c r="U74" s="90">
        <f ca="1">+SUMIF('4(A)(5)'!$G$15:$G$5200,$N$9:$N$1499,'4(A)(5)'!$N$15:$N$2600)</f>
        <v>0</v>
      </c>
      <c r="V74" s="90">
        <f ca="1">+SUMIF('4(A)(5)'!$G$15:$G$5200,$N$9:$N$1499,'4(A)(5)'!$P$15:$P$2600)</f>
        <v>0</v>
      </c>
      <c r="W74" s="90">
        <f ca="1">+SUMIF('4(A)(5)'!$G$15:$G$5200,$N$9:$N$1499,'4(A)(5)'!$Q$15:$Q$2600)</f>
        <v>0</v>
      </c>
      <c r="X74" s="90">
        <f ca="1">+SUMIF('4(A)(5)'!$G$15:$G$5200,$N$9:$N$1499,'4(A)(5)'!$R$15:$R$2600)</f>
        <v>0</v>
      </c>
      <c r="Y74" s="90">
        <f ca="1">+SUMIF('4(A)(5)'!$G$15:$G$5200,$N$9:$N$1499,'4(A)(5)'!$M$15:$M$2600)</f>
        <v>0</v>
      </c>
    </row>
    <row r="75" spans="1:25" x14ac:dyDescent="0.25">
      <c r="A75" s="86">
        <v>67</v>
      </c>
      <c r="B75" s="304" t="s">
        <v>358</v>
      </c>
      <c r="C75" s="305" t="s">
        <v>441</v>
      </c>
      <c r="D75" s="86" t="s">
        <v>258</v>
      </c>
      <c r="E75" s="89" t="s">
        <v>262</v>
      </c>
      <c r="F75" s="86"/>
      <c r="G75" s="90">
        <f>SUMIF('4(A)(5)'!$C$15:$C$5005,$C$9:$C$5001,'4(A)(5)'!$N$15:$N$5005)</f>
        <v>0</v>
      </c>
      <c r="H75" s="90">
        <f>SUMIF('4(A)(5)'!$C$15:$C$5005,$C$9:$C$5001,'4(A)(5)'!$P$15:$P$5005)</f>
        <v>0</v>
      </c>
      <c r="I75" s="90">
        <f>SUMIF('4(A)(5)'!$C$15:$C$5005,$C$9:$C$5001,'4(A)(5)'!$Q$15:$Q$5005)</f>
        <v>0</v>
      </c>
      <c r="J75" s="90">
        <f>SUMIF('4(A)(5)'!$C$15:$C$5005,$C$9:$C$5001,'4(A)(5)'!$R$15:$R$5005)</f>
        <v>0</v>
      </c>
      <c r="K75" s="90">
        <f>SUMIF('4(A)(5)'!$C$15:$C$5005,$C$9:$C$5001,'4(A)(5)'!$S$15:$S$5005)</f>
        <v>0</v>
      </c>
      <c r="L75" s="132">
        <f t="shared" si="5"/>
        <v>0</v>
      </c>
      <c r="N75" s="201">
        <v>14976</v>
      </c>
      <c r="O75" s="86" t="s">
        <v>453</v>
      </c>
      <c r="P75" s="199" t="s">
        <v>585</v>
      </c>
      <c r="Q75" s="91" t="s">
        <v>250</v>
      </c>
      <c r="R75" s="200">
        <v>28</v>
      </c>
      <c r="S75" s="86"/>
      <c r="T75" s="90">
        <f ca="1">+SUMIF('4(A)(5)'!$G$15:$G$5200,$N$9:$N$1499,'4(A)(5)'!$M$15:$M$2600)</f>
        <v>0</v>
      </c>
      <c r="U75" s="90">
        <f ca="1">+SUMIF('4(A)(5)'!$G$15:$G$5200,$N$9:$N$1499,'4(A)(5)'!$N$15:$N$2600)</f>
        <v>0</v>
      </c>
      <c r="V75" s="90">
        <f ca="1">+SUMIF('4(A)(5)'!$G$15:$G$5200,$N$9:$N$1499,'4(A)(5)'!$P$15:$P$2600)</f>
        <v>0</v>
      </c>
      <c r="W75" s="90">
        <f ca="1">+SUMIF('4(A)(5)'!$G$15:$G$5200,$N$9:$N$1499,'4(A)(5)'!$Q$15:$Q$2600)</f>
        <v>0</v>
      </c>
      <c r="X75" s="90">
        <f ca="1">+SUMIF('4(A)(5)'!$G$15:$G$5200,$N$9:$N$1499,'4(A)(5)'!$R$15:$R$2600)</f>
        <v>0</v>
      </c>
      <c r="Y75" s="90">
        <f ca="1">+SUMIF('4(A)(5)'!$G$15:$G$5200,$N$9:$N$1499,'4(A)(5)'!$M$15:$M$2600)</f>
        <v>0</v>
      </c>
    </row>
    <row r="76" spans="1:25" x14ac:dyDescent="0.25">
      <c r="A76" s="86">
        <v>68</v>
      </c>
      <c r="B76" s="305" t="s">
        <v>178</v>
      </c>
      <c r="C76" s="88" t="s">
        <v>179</v>
      </c>
      <c r="D76" s="86" t="s">
        <v>258</v>
      </c>
      <c r="E76" s="89" t="s">
        <v>262</v>
      </c>
      <c r="F76" s="86"/>
      <c r="G76" s="90">
        <f>SUMIF('4(A)(5)'!$C$15:$C$5005,$C$9:$C$5001,'4(A)(5)'!$N$15:$N$5005)</f>
        <v>0</v>
      </c>
      <c r="H76" s="90">
        <f>SUMIF('4(A)(5)'!$C$15:$C$5005,$C$9:$C$5001,'4(A)(5)'!$P$15:$P$5005)</f>
        <v>0</v>
      </c>
      <c r="I76" s="90">
        <f>SUMIF('4(A)(5)'!$C$15:$C$5005,$C$9:$C$5001,'4(A)(5)'!$Q$15:$Q$5005)</f>
        <v>0</v>
      </c>
      <c r="J76" s="90">
        <f>SUMIF('4(A)(5)'!$C$15:$C$5005,$C$9:$C$5001,'4(A)(5)'!$R$15:$R$5005)</f>
        <v>0</v>
      </c>
      <c r="K76" s="90">
        <f>SUMIF('4(A)(5)'!$C$15:$C$5005,$C$9:$C$5001,'4(A)(5)'!$S$15:$S$5005)</f>
        <v>0</v>
      </c>
      <c r="L76" s="132">
        <f t="shared" si="5"/>
        <v>0</v>
      </c>
      <c r="N76" s="201">
        <v>401693</v>
      </c>
      <c r="O76" s="91" t="s">
        <v>494</v>
      </c>
      <c r="P76" s="199" t="s">
        <v>585</v>
      </c>
      <c r="Q76" s="91" t="s">
        <v>250</v>
      </c>
      <c r="R76" s="200">
        <v>28</v>
      </c>
      <c r="S76" s="86"/>
      <c r="T76" s="90">
        <f ca="1">+SUMIF('4(A)(5)'!$G$15:$G$5200,$N$9:$N$1499,'4(A)(5)'!$M$15:$M$2600)</f>
        <v>0</v>
      </c>
      <c r="U76" s="90">
        <f ca="1">+SUMIF('4(A)(5)'!$G$15:$G$5200,$N$9:$N$1499,'4(A)(5)'!$N$15:$N$2600)</f>
        <v>0</v>
      </c>
      <c r="V76" s="90">
        <f ca="1">+SUMIF('4(A)(5)'!$G$15:$G$5200,$N$9:$N$1499,'4(A)(5)'!$P$15:$P$2600)</f>
        <v>0</v>
      </c>
      <c r="W76" s="90">
        <f ca="1">+SUMIF('4(A)(5)'!$G$15:$G$5200,$N$9:$N$1499,'4(A)(5)'!$Q$15:$Q$2600)</f>
        <v>0</v>
      </c>
      <c r="X76" s="90">
        <f ca="1">+SUMIF('4(A)(5)'!$G$15:$G$5200,$N$9:$N$1499,'4(A)(5)'!$R$15:$R$2600)</f>
        <v>0</v>
      </c>
      <c r="Y76" s="90">
        <f ca="1">+SUMIF('4(A)(5)'!$G$15:$G$5200,$N$9:$N$1499,'4(A)(5)'!$M$15:$M$2600)</f>
        <v>0</v>
      </c>
    </row>
    <row r="77" spans="1:25" x14ac:dyDescent="0.25">
      <c r="A77" s="86">
        <v>69</v>
      </c>
      <c r="B77" s="305" t="s">
        <v>304</v>
      </c>
      <c r="C77" s="88" t="s">
        <v>385</v>
      </c>
      <c r="D77" s="86" t="s">
        <v>258</v>
      </c>
      <c r="E77" s="89" t="s">
        <v>262</v>
      </c>
      <c r="F77" s="86"/>
      <c r="G77" s="90">
        <f>SUMIF('4(A)(5)'!$C$15:$C$5005,$C$9:$C$5001,'4(A)(5)'!$N$15:$N$5005)</f>
        <v>0</v>
      </c>
      <c r="H77" s="90">
        <f>SUMIF('4(A)(5)'!$C$15:$C$5005,$C$9:$C$5001,'4(A)(5)'!$P$15:$P$5005)</f>
        <v>0</v>
      </c>
      <c r="I77" s="90">
        <f>SUMIF('4(A)(5)'!$C$15:$C$5005,$C$9:$C$5001,'4(A)(5)'!$Q$15:$Q$5005)</f>
        <v>0</v>
      </c>
      <c r="J77" s="90">
        <f>SUMIF('4(A)(5)'!$C$15:$C$5005,$C$9:$C$5001,'4(A)(5)'!$R$15:$R$5005)</f>
        <v>0</v>
      </c>
      <c r="K77" s="90">
        <f>SUMIF('4(A)(5)'!$C$15:$C$5005,$C$9:$C$5001,'4(A)(5)'!$S$15:$S$5005)</f>
        <v>0</v>
      </c>
      <c r="L77" s="132">
        <f t="shared" si="5"/>
        <v>0</v>
      </c>
      <c r="N77" s="201">
        <v>441480</v>
      </c>
      <c r="O77" s="86" t="s">
        <v>486</v>
      </c>
      <c r="P77" s="199" t="s">
        <v>585</v>
      </c>
      <c r="Q77" s="91" t="s">
        <v>588</v>
      </c>
      <c r="R77" s="200">
        <v>28</v>
      </c>
      <c r="S77" s="86"/>
      <c r="T77" s="90">
        <f ca="1">+SUMIF('4(A)(5)'!$G$15:$G$5200,$N$9:$N$1499,'4(A)(5)'!$M$15:$M$2600)</f>
        <v>482490</v>
      </c>
      <c r="U77" s="90">
        <f ca="1">+SUMIF('4(A)(5)'!$G$15:$G$5200,$N$9:$N$1499,'4(A)(5)'!$N$15:$N$2600)</f>
        <v>376945</v>
      </c>
      <c r="V77" s="90">
        <f ca="1">+SUMIF('4(A)(5)'!$G$15:$G$5200,$N$9:$N$1499,'4(A)(5)'!$P$15:$P$2600)</f>
        <v>0</v>
      </c>
      <c r="W77" s="90">
        <f ca="1">+SUMIF('4(A)(5)'!$G$15:$G$5200,$N$9:$N$1499,'4(A)(5)'!$Q$15:$Q$2600)</f>
        <v>52772.299999999996</v>
      </c>
      <c r="X77" s="90">
        <f ca="1">+SUMIF('4(A)(5)'!$G$15:$G$5200,$N$9:$N$1499,'4(A)(5)'!$R$15:$R$2600)</f>
        <v>52772.299999999996</v>
      </c>
      <c r="Y77" s="90">
        <f ca="1">+SUMIF('4(A)(5)'!$G$15:$G$5200,$N$9:$N$1499,'4(A)(5)'!$M$15:$M$2600)</f>
        <v>482490</v>
      </c>
    </row>
    <row r="78" spans="1:25" x14ac:dyDescent="0.25">
      <c r="A78" s="86">
        <v>70</v>
      </c>
      <c r="B78" s="305" t="s">
        <v>182</v>
      </c>
      <c r="C78" s="88" t="s">
        <v>183</v>
      </c>
      <c r="D78" s="86" t="s">
        <v>258</v>
      </c>
      <c r="E78" s="89" t="s">
        <v>262</v>
      </c>
      <c r="F78" s="86"/>
      <c r="G78" s="90">
        <f>SUMIF('4(A)(5)'!$C$15:$C$5005,$C$9:$C$5001,'4(A)(5)'!$N$15:$N$5005)</f>
        <v>0</v>
      </c>
      <c r="H78" s="90">
        <f>SUMIF('4(A)(5)'!$C$15:$C$5005,$C$9:$C$5001,'4(A)(5)'!$P$15:$P$5005)</f>
        <v>0</v>
      </c>
      <c r="I78" s="90">
        <f>SUMIF('4(A)(5)'!$C$15:$C$5005,$C$9:$C$5001,'4(A)(5)'!$Q$15:$Q$5005)</f>
        <v>0</v>
      </c>
      <c r="J78" s="90">
        <f>SUMIF('4(A)(5)'!$C$15:$C$5005,$C$9:$C$5001,'4(A)(5)'!$R$15:$R$5005)</f>
        <v>0</v>
      </c>
      <c r="K78" s="90">
        <f>SUMIF('4(A)(5)'!$C$15:$C$5005,$C$9:$C$5001,'4(A)(5)'!$S$15:$S$5005)</f>
        <v>0</v>
      </c>
      <c r="L78" s="132">
        <f t="shared" si="5"/>
        <v>0</v>
      </c>
      <c r="N78" s="201">
        <v>846799</v>
      </c>
      <c r="O78" s="203" t="s">
        <v>514</v>
      </c>
      <c r="P78" s="199" t="s">
        <v>585</v>
      </c>
      <c r="Q78" s="91" t="s">
        <v>250</v>
      </c>
      <c r="R78" s="200">
        <v>18</v>
      </c>
      <c r="S78" s="86"/>
      <c r="T78" s="90">
        <f ca="1">+SUMIF('4(A)(5)'!$G$15:$G$5200,$N$9:$N$1499,'4(A)(5)'!$M$15:$M$2600)</f>
        <v>0</v>
      </c>
      <c r="U78" s="90">
        <f ca="1">+SUMIF('4(A)(5)'!$G$15:$G$5200,$N$9:$N$1499,'4(A)(5)'!$N$15:$N$2600)</f>
        <v>0</v>
      </c>
      <c r="V78" s="90">
        <f ca="1">+SUMIF('4(A)(5)'!$G$15:$G$5200,$N$9:$N$1499,'4(A)(5)'!$P$15:$P$2600)</f>
        <v>0</v>
      </c>
      <c r="W78" s="90">
        <f ca="1">+SUMIF('4(A)(5)'!$G$15:$G$5200,$N$9:$N$1499,'4(A)(5)'!$Q$15:$Q$2600)</f>
        <v>0</v>
      </c>
      <c r="X78" s="90">
        <f ca="1">+SUMIF('4(A)(5)'!$G$15:$G$5200,$N$9:$N$1499,'4(A)(5)'!$R$15:$R$2600)</f>
        <v>0</v>
      </c>
      <c r="Y78" s="90">
        <f ca="1">+SUMIF('4(A)(5)'!$G$15:$G$5200,$N$9:$N$1499,'4(A)(5)'!$M$15:$M$2600)</f>
        <v>0</v>
      </c>
    </row>
    <row r="79" spans="1:25" x14ac:dyDescent="0.25">
      <c r="A79" s="86">
        <v>71</v>
      </c>
      <c r="B79" s="305" t="s">
        <v>154</v>
      </c>
      <c r="C79" s="88" t="s">
        <v>155</v>
      </c>
      <c r="D79" s="86" t="s">
        <v>258</v>
      </c>
      <c r="E79" s="89" t="s">
        <v>262</v>
      </c>
      <c r="F79" s="86"/>
      <c r="G79" s="90">
        <f>SUMIF('4(A)(5)'!$C$15:$C$5005,$C$9:$C$5001,'4(A)(5)'!$N$15:$N$5005)</f>
        <v>0</v>
      </c>
      <c r="H79" s="90">
        <f>SUMIF('4(A)(5)'!$C$15:$C$5005,$C$9:$C$5001,'4(A)(5)'!$P$15:$P$5005)</f>
        <v>0</v>
      </c>
      <c r="I79" s="90">
        <f>SUMIF('4(A)(5)'!$C$15:$C$5005,$C$9:$C$5001,'4(A)(5)'!$Q$15:$Q$5005)</f>
        <v>0</v>
      </c>
      <c r="J79" s="90">
        <f>SUMIF('4(A)(5)'!$C$15:$C$5005,$C$9:$C$5001,'4(A)(5)'!$R$15:$R$5005)</f>
        <v>0</v>
      </c>
      <c r="K79" s="90">
        <f>SUMIF('4(A)(5)'!$C$15:$C$5005,$C$9:$C$5001,'4(A)(5)'!$S$15:$S$5005)</f>
        <v>0</v>
      </c>
      <c r="L79" s="132">
        <f t="shared" si="5"/>
        <v>0</v>
      </c>
      <c r="M79" s="76">
        <v>97098.68</v>
      </c>
      <c r="N79" s="201">
        <v>998346</v>
      </c>
      <c r="O79" s="202" t="s">
        <v>525</v>
      </c>
      <c r="P79" s="199" t="s">
        <v>585</v>
      </c>
      <c r="Q79" s="91" t="s">
        <v>588</v>
      </c>
      <c r="R79" s="200">
        <v>18</v>
      </c>
      <c r="S79" s="86"/>
      <c r="T79" s="90">
        <f ca="1">+SUMIF('4(A)(5)'!$G$15:$G$5200,$N$9:$N$1499,'4(A)(5)'!$M$15:$M$2600)</f>
        <v>0</v>
      </c>
      <c r="U79" s="90">
        <f ca="1">+SUMIF('4(A)(5)'!$G$15:$G$5200,$N$9:$N$1499,'4(A)(5)'!$N$15:$N$2600)</f>
        <v>0</v>
      </c>
      <c r="V79" s="90">
        <f ca="1">+SUMIF('4(A)(5)'!$G$15:$G$5200,$N$9:$N$1499,'4(A)(5)'!$P$15:$P$2600)</f>
        <v>0</v>
      </c>
      <c r="W79" s="90">
        <f ca="1">+SUMIF('4(A)(5)'!$G$15:$G$5200,$N$9:$N$1499,'4(A)(5)'!$Q$15:$Q$2600)</f>
        <v>0</v>
      </c>
      <c r="X79" s="90">
        <f ca="1">+SUMIF('4(A)(5)'!$G$15:$G$5200,$N$9:$N$1499,'4(A)(5)'!$R$15:$R$2600)</f>
        <v>0</v>
      </c>
      <c r="Y79" s="90">
        <f ca="1">+SUMIF('4(A)(5)'!$G$15:$G$5200,$N$9:$N$1499,'4(A)(5)'!$M$15:$M$2600)</f>
        <v>0</v>
      </c>
    </row>
    <row r="80" spans="1:25" x14ac:dyDescent="0.25">
      <c r="A80" s="86">
        <v>72</v>
      </c>
      <c r="B80" s="305" t="s">
        <v>285</v>
      </c>
      <c r="C80" s="88" t="s">
        <v>367</v>
      </c>
      <c r="D80" s="86" t="s">
        <v>258</v>
      </c>
      <c r="E80" s="89" t="s">
        <v>262</v>
      </c>
      <c r="F80" s="86"/>
      <c r="G80" s="90">
        <f>SUMIF('4(A)(5)'!$C$15:$C$5005,$C$9:$C$5001,'4(A)(5)'!$N$15:$N$5005)</f>
        <v>0</v>
      </c>
      <c r="H80" s="90">
        <f>SUMIF('4(A)(5)'!$C$15:$C$5005,$C$9:$C$5001,'4(A)(5)'!$P$15:$P$5005)</f>
        <v>0</v>
      </c>
      <c r="I80" s="90">
        <f>SUMIF('4(A)(5)'!$C$15:$C$5005,$C$9:$C$5001,'4(A)(5)'!$Q$15:$Q$5005)</f>
        <v>0</v>
      </c>
      <c r="J80" s="90">
        <f>SUMIF('4(A)(5)'!$C$15:$C$5005,$C$9:$C$5001,'4(A)(5)'!$R$15:$R$5005)</f>
        <v>0</v>
      </c>
      <c r="K80" s="90">
        <f>SUMIF('4(A)(5)'!$C$15:$C$5005,$C$9:$C$5001,'4(A)(5)'!$S$15:$S$5005)</f>
        <v>0</v>
      </c>
      <c r="L80" s="132">
        <f t="shared" si="5"/>
        <v>0</v>
      </c>
      <c r="M80" s="81">
        <f>+L79-M79</f>
        <v>-97098.68</v>
      </c>
      <c r="N80" s="201">
        <v>998519</v>
      </c>
      <c r="O80" s="91" t="s">
        <v>504</v>
      </c>
      <c r="P80" s="199" t="s">
        <v>585</v>
      </c>
      <c r="Q80" s="91" t="s">
        <v>588</v>
      </c>
      <c r="R80" s="200">
        <v>18</v>
      </c>
      <c r="S80" s="86"/>
      <c r="T80" s="90">
        <f ca="1">+SUMIF('4(A)(5)'!$G$15:$G$5200,$N$9:$N$1499,'4(A)(5)'!$M$15:$M$2600)</f>
        <v>786657</v>
      </c>
      <c r="U80" s="90">
        <f ca="1">+SUMIF('4(A)(5)'!$G$15:$G$5200,$N$9:$N$1499,'4(A)(5)'!$N$15:$N$2600)</f>
        <v>666659</v>
      </c>
      <c r="V80" s="90">
        <f ca="1">+SUMIF('4(A)(5)'!$G$15:$G$5200,$N$9:$N$1499,'4(A)(5)'!$P$15:$P$2600)</f>
        <v>0</v>
      </c>
      <c r="W80" s="90">
        <f ca="1">+SUMIF('4(A)(5)'!$G$15:$G$5200,$N$9:$N$1499,'4(A)(5)'!$Q$15:$Q$2600)</f>
        <v>59998.999999999993</v>
      </c>
      <c r="X80" s="90">
        <f ca="1">+SUMIF('4(A)(5)'!$G$15:$G$5200,$N$9:$N$1499,'4(A)(5)'!$R$15:$R$2600)</f>
        <v>59998.999999999993</v>
      </c>
      <c r="Y80" s="90">
        <f ca="1">+SUMIF('4(A)(5)'!$G$15:$G$5200,$N$9:$N$1499,'4(A)(5)'!$M$15:$M$2600)</f>
        <v>786657</v>
      </c>
    </row>
    <row r="81" spans="1:25" x14ac:dyDescent="0.25">
      <c r="A81" s="86">
        <v>73</v>
      </c>
      <c r="B81" s="305" t="s">
        <v>298</v>
      </c>
      <c r="C81" s="88" t="s">
        <v>229</v>
      </c>
      <c r="D81" s="86" t="s">
        <v>258</v>
      </c>
      <c r="E81" s="89" t="s">
        <v>262</v>
      </c>
      <c r="F81" s="86"/>
      <c r="G81" s="90">
        <f>SUMIF('4(A)(5)'!$C$15:$C$5005,$C$9:$C$5001,'4(A)(5)'!$N$15:$N$5005)</f>
        <v>0</v>
      </c>
      <c r="H81" s="90">
        <f>SUMIF('4(A)(5)'!$C$15:$C$5005,$C$9:$C$5001,'4(A)(5)'!$P$15:$P$5005)</f>
        <v>0</v>
      </c>
      <c r="I81" s="90">
        <f>SUMIF('4(A)(5)'!$C$15:$C$5005,$C$9:$C$5001,'4(A)(5)'!$Q$15:$Q$5005)</f>
        <v>0</v>
      </c>
      <c r="J81" s="90">
        <f>SUMIF('4(A)(5)'!$C$15:$C$5005,$C$9:$C$5001,'4(A)(5)'!$R$15:$R$5005)</f>
        <v>0</v>
      </c>
      <c r="K81" s="90">
        <f>SUMIF('4(A)(5)'!$C$15:$C$5005,$C$9:$C$5001,'4(A)(5)'!$S$15:$S$5005)</f>
        <v>0</v>
      </c>
      <c r="L81" s="132">
        <f t="shared" si="5"/>
        <v>0</v>
      </c>
      <c r="N81" s="201">
        <v>998719</v>
      </c>
      <c r="O81" s="91" t="s">
        <v>500</v>
      </c>
      <c r="P81" s="199" t="s">
        <v>585</v>
      </c>
      <c r="Q81" s="91" t="s">
        <v>250</v>
      </c>
      <c r="R81" s="200">
        <v>18</v>
      </c>
      <c r="S81" s="86"/>
      <c r="T81" s="90">
        <f ca="1">+SUMIF('4(A)(5)'!$G$15:$G$5200,$N$9:$N$1499,'4(A)(5)'!$M$15:$M$2600)</f>
        <v>0</v>
      </c>
      <c r="U81" s="90">
        <f ca="1">+SUMIF('4(A)(5)'!$G$15:$G$5200,$N$9:$N$1499,'4(A)(5)'!$N$15:$N$2600)</f>
        <v>0</v>
      </c>
      <c r="V81" s="90">
        <f ca="1">+SUMIF('4(A)(5)'!$G$15:$G$5200,$N$9:$N$1499,'4(A)(5)'!$P$15:$P$2600)</f>
        <v>0</v>
      </c>
      <c r="W81" s="90">
        <f ca="1">+SUMIF('4(A)(5)'!$G$15:$G$5200,$N$9:$N$1499,'4(A)(5)'!$Q$15:$Q$2600)</f>
        <v>0</v>
      </c>
      <c r="X81" s="90">
        <f ca="1">+SUMIF('4(A)(5)'!$G$15:$G$5200,$N$9:$N$1499,'4(A)(5)'!$R$15:$R$2600)</f>
        <v>0</v>
      </c>
      <c r="Y81" s="90">
        <f ca="1">+SUMIF('4(A)(5)'!$G$15:$G$5200,$N$9:$N$1499,'4(A)(5)'!$M$15:$M$2600)</f>
        <v>0</v>
      </c>
    </row>
    <row r="82" spans="1:25" x14ac:dyDescent="0.25">
      <c r="A82" s="86">
        <v>74</v>
      </c>
      <c r="B82" s="305" t="s">
        <v>292</v>
      </c>
      <c r="C82" s="88" t="s">
        <v>374</v>
      </c>
      <c r="D82" s="86" t="s">
        <v>258</v>
      </c>
      <c r="E82" s="89" t="s">
        <v>262</v>
      </c>
      <c r="F82" s="86"/>
      <c r="G82" s="90">
        <f>SUMIF('4(A)(5)'!$C$15:$C$5005,$C$9:$C$5001,'4(A)(5)'!$N$15:$N$5005)</f>
        <v>0</v>
      </c>
      <c r="H82" s="90">
        <f>SUMIF('4(A)(5)'!$C$15:$C$5005,$C$9:$C$5001,'4(A)(5)'!$P$15:$P$5005)</f>
        <v>0</v>
      </c>
      <c r="I82" s="90">
        <f>SUMIF('4(A)(5)'!$C$15:$C$5005,$C$9:$C$5001,'4(A)(5)'!$Q$15:$Q$5005)</f>
        <v>0</v>
      </c>
      <c r="J82" s="90">
        <f>SUMIF('4(A)(5)'!$C$15:$C$5005,$C$9:$C$5001,'4(A)(5)'!$R$15:$R$5005)</f>
        <v>0</v>
      </c>
      <c r="K82" s="90">
        <f>SUMIF('4(A)(5)'!$C$15:$C$5005,$C$9:$C$5001,'4(A)(5)'!$S$15:$S$5005)</f>
        <v>0</v>
      </c>
      <c r="L82" s="132">
        <f t="shared" si="5"/>
        <v>0</v>
      </c>
      <c r="N82" s="201">
        <v>998933</v>
      </c>
      <c r="O82" s="86" t="s">
        <v>247</v>
      </c>
      <c r="P82" s="199" t="s">
        <v>585</v>
      </c>
      <c r="Q82" s="91" t="s">
        <v>250</v>
      </c>
      <c r="R82" s="200">
        <v>28</v>
      </c>
      <c r="S82" s="86"/>
      <c r="T82" s="90">
        <f ca="1">+SUMIF('4(A)(5)'!$G$15:$G$5200,$N$9:$N$1499,'4(A)(5)'!$M$15:$M$2600)</f>
        <v>0</v>
      </c>
      <c r="U82" s="90">
        <f ca="1">+SUMIF('4(A)(5)'!$G$15:$G$5200,$N$9:$N$1499,'4(A)(5)'!$N$15:$N$2600)</f>
        <v>0</v>
      </c>
      <c r="V82" s="90">
        <f ca="1">+SUMIF('4(A)(5)'!$G$15:$G$5200,$N$9:$N$1499,'4(A)(5)'!$P$15:$P$2600)</f>
        <v>0</v>
      </c>
      <c r="W82" s="90">
        <f ca="1">+SUMIF('4(A)(5)'!$G$15:$G$5200,$N$9:$N$1499,'4(A)(5)'!$Q$15:$Q$2600)</f>
        <v>0</v>
      </c>
      <c r="X82" s="90">
        <f ca="1">+SUMIF('4(A)(5)'!$G$15:$G$5200,$N$9:$N$1499,'4(A)(5)'!$R$15:$R$2600)</f>
        <v>0</v>
      </c>
      <c r="Y82" s="90">
        <f ca="1">+SUMIF('4(A)(5)'!$G$15:$G$5200,$N$9:$N$1499,'4(A)(5)'!$M$15:$M$2600)</f>
        <v>0</v>
      </c>
    </row>
    <row r="83" spans="1:25" x14ac:dyDescent="0.25">
      <c r="A83" s="86">
        <v>75</v>
      </c>
      <c r="B83" s="305" t="s">
        <v>297</v>
      </c>
      <c r="C83" s="88" t="s">
        <v>379</v>
      </c>
      <c r="D83" s="86" t="s">
        <v>258</v>
      </c>
      <c r="E83" s="89" t="s">
        <v>262</v>
      </c>
      <c r="F83" s="86"/>
      <c r="G83" s="90">
        <f>SUMIF('4(A)(5)'!$C$15:$C$5005,$C$9:$C$5001,'4(A)(5)'!$N$15:$N$5005)</f>
        <v>0</v>
      </c>
      <c r="H83" s="90">
        <f>SUMIF('4(A)(5)'!$C$15:$C$5005,$C$9:$C$5001,'4(A)(5)'!$P$15:$P$5005)</f>
        <v>0</v>
      </c>
      <c r="I83" s="90">
        <f>SUMIF('4(A)(5)'!$C$15:$C$5005,$C$9:$C$5001,'4(A)(5)'!$Q$15:$Q$5005)</f>
        <v>0</v>
      </c>
      <c r="J83" s="90">
        <f>SUMIF('4(A)(5)'!$C$15:$C$5005,$C$9:$C$5001,'4(A)(5)'!$R$15:$R$5005)</f>
        <v>0</v>
      </c>
      <c r="K83" s="90">
        <f>SUMIF('4(A)(5)'!$C$15:$C$5005,$C$9:$C$5001,'4(A)(5)'!$S$15:$S$5005)</f>
        <v>0</v>
      </c>
      <c r="L83" s="132">
        <f t="shared" si="5"/>
        <v>0</v>
      </c>
      <c r="N83" s="201">
        <v>4016932</v>
      </c>
      <c r="O83" s="91" t="s">
        <v>497</v>
      </c>
      <c r="P83" s="199" t="s">
        <v>585</v>
      </c>
      <c r="Q83" s="91" t="s">
        <v>250</v>
      </c>
      <c r="R83" s="200">
        <v>28</v>
      </c>
      <c r="S83" s="86"/>
      <c r="T83" s="90">
        <f ca="1">+SUMIF('4(A)(5)'!$G$15:$G$5200,$N$9:$N$1499,'4(A)(5)'!$M$15:$M$2600)</f>
        <v>0</v>
      </c>
      <c r="U83" s="90">
        <f ca="1">+SUMIF('4(A)(5)'!$G$15:$G$5200,$N$9:$N$1499,'4(A)(5)'!$N$15:$N$2600)</f>
        <v>0</v>
      </c>
      <c r="V83" s="90">
        <f ca="1">+SUMIF('4(A)(5)'!$G$15:$G$5200,$N$9:$N$1499,'4(A)(5)'!$P$15:$P$2600)</f>
        <v>0</v>
      </c>
      <c r="W83" s="90">
        <f ca="1">+SUMIF('4(A)(5)'!$G$15:$G$5200,$N$9:$N$1499,'4(A)(5)'!$Q$15:$Q$2600)</f>
        <v>0</v>
      </c>
      <c r="X83" s="90">
        <f ca="1">+SUMIF('4(A)(5)'!$G$15:$G$5200,$N$9:$N$1499,'4(A)(5)'!$R$15:$R$2600)</f>
        <v>0</v>
      </c>
      <c r="Y83" s="90">
        <f ca="1">+SUMIF('4(A)(5)'!$G$15:$G$5200,$N$9:$N$1499,'4(A)(5)'!$M$15:$M$2600)</f>
        <v>0</v>
      </c>
    </row>
    <row r="84" spans="1:25" x14ac:dyDescent="0.25">
      <c r="A84" s="86">
        <v>76</v>
      </c>
      <c r="B84" s="304" t="s">
        <v>347</v>
      </c>
      <c r="C84" s="304" t="s">
        <v>427</v>
      </c>
      <c r="D84" s="86" t="s">
        <v>258</v>
      </c>
      <c r="E84" s="89" t="s">
        <v>262</v>
      </c>
      <c r="F84" s="86"/>
      <c r="G84" s="90">
        <f>SUMIF('4(A)(5)'!$C$15:$C$5005,$C$9:$C$5001,'4(A)(5)'!$N$15:$N$5005)</f>
        <v>0</v>
      </c>
      <c r="H84" s="90">
        <f>SUMIF('4(A)(5)'!$C$15:$C$5005,$C$9:$C$5001,'4(A)(5)'!$P$15:$P$5005)</f>
        <v>0</v>
      </c>
      <c r="I84" s="90">
        <f>SUMIF('4(A)(5)'!$C$15:$C$5005,$C$9:$C$5001,'4(A)(5)'!$Q$15:$Q$5005)</f>
        <v>0</v>
      </c>
      <c r="J84" s="90">
        <f>SUMIF('4(A)(5)'!$C$15:$C$5005,$C$9:$C$5001,'4(A)(5)'!$R$15:$R$5005)</f>
        <v>0</v>
      </c>
      <c r="K84" s="90">
        <f>SUMIF('4(A)(5)'!$C$15:$C$5005,$C$9:$C$5001,'4(A)(5)'!$S$15:$S$5005)</f>
        <v>0</v>
      </c>
      <c r="L84" s="132">
        <f t="shared" si="5"/>
        <v>0</v>
      </c>
      <c r="N84" s="201">
        <v>4016999</v>
      </c>
      <c r="O84" s="91" t="s">
        <v>494</v>
      </c>
      <c r="P84" s="199" t="s">
        <v>585</v>
      </c>
      <c r="Q84" s="91" t="s">
        <v>250</v>
      </c>
      <c r="R84" s="200">
        <v>28</v>
      </c>
      <c r="S84" s="86"/>
      <c r="T84" s="90">
        <f ca="1">+SUMIF('4(A)(5)'!$G$15:$G$5200,$N$9:$N$1499,'4(A)(5)'!$M$15:$M$2600)</f>
        <v>0</v>
      </c>
      <c r="U84" s="90">
        <f ca="1">+SUMIF('4(A)(5)'!$G$15:$G$5200,$N$9:$N$1499,'4(A)(5)'!$N$15:$N$2600)</f>
        <v>0</v>
      </c>
      <c r="V84" s="90">
        <f ca="1">+SUMIF('4(A)(5)'!$G$15:$G$5200,$N$9:$N$1499,'4(A)(5)'!$P$15:$P$2600)</f>
        <v>0</v>
      </c>
      <c r="W84" s="90">
        <f ca="1">+SUMIF('4(A)(5)'!$G$15:$G$5200,$N$9:$N$1499,'4(A)(5)'!$Q$15:$Q$2600)</f>
        <v>0</v>
      </c>
      <c r="X84" s="90">
        <f ca="1">+SUMIF('4(A)(5)'!$G$15:$G$5200,$N$9:$N$1499,'4(A)(5)'!$R$15:$R$2600)</f>
        <v>0</v>
      </c>
      <c r="Y84" s="90">
        <f ca="1">+SUMIF('4(A)(5)'!$G$15:$G$5200,$N$9:$N$1499,'4(A)(5)'!$M$15:$M$2600)</f>
        <v>0</v>
      </c>
    </row>
    <row r="85" spans="1:25" x14ac:dyDescent="0.25">
      <c r="A85" s="86">
        <v>77</v>
      </c>
      <c r="B85" s="305" t="s">
        <v>307</v>
      </c>
      <c r="C85" s="88" t="s">
        <v>388</v>
      </c>
      <c r="D85" s="86" t="s">
        <v>258</v>
      </c>
      <c r="E85" s="89" t="s">
        <v>262</v>
      </c>
      <c r="F85" s="86"/>
      <c r="G85" s="90">
        <f>SUMIF('4(A)(5)'!$C$15:$C$5005,$C$9:$C$5001,'4(A)(5)'!$N$15:$N$5005)</f>
        <v>0</v>
      </c>
      <c r="H85" s="90">
        <f>SUMIF('4(A)(5)'!$C$15:$C$5005,$C$9:$C$5001,'4(A)(5)'!$P$15:$P$5005)</f>
        <v>0</v>
      </c>
      <c r="I85" s="90">
        <f>SUMIF('4(A)(5)'!$C$15:$C$5005,$C$9:$C$5001,'4(A)(5)'!$Q$15:$Q$5005)</f>
        <v>0</v>
      </c>
      <c r="J85" s="90">
        <f>SUMIF('4(A)(5)'!$C$15:$C$5005,$C$9:$C$5001,'4(A)(5)'!$R$15:$R$5005)</f>
        <v>0</v>
      </c>
      <c r="K85" s="90">
        <f>SUMIF('4(A)(5)'!$C$15:$C$5005,$C$9:$C$5001,'4(A)(5)'!$S$15:$S$5005)</f>
        <v>0</v>
      </c>
      <c r="L85" s="132">
        <f t="shared" si="5"/>
        <v>0</v>
      </c>
      <c r="N85" s="201">
        <v>4817200</v>
      </c>
      <c r="O85" s="203" t="s">
        <v>516</v>
      </c>
      <c r="P85" s="199" t="s">
        <v>585</v>
      </c>
      <c r="Q85" s="91" t="s">
        <v>250</v>
      </c>
      <c r="R85" s="200">
        <v>18</v>
      </c>
      <c r="S85" s="86"/>
      <c r="T85" s="90">
        <f ca="1">+SUMIF('4(A)(5)'!$G$15:$G$5200,$N$9:$N$1499,'4(A)(5)'!$M$15:$M$2600)</f>
        <v>0</v>
      </c>
      <c r="U85" s="90">
        <f ca="1">+SUMIF('4(A)(5)'!$G$15:$G$5200,$N$9:$N$1499,'4(A)(5)'!$N$15:$N$2600)</f>
        <v>0</v>
      </c>
      <c r="V85" s="90">
        <f ca="1">+SUMIF('4(A)(5)'!$G$15:$G$5200,$N$9:$N$1499,'4(A)(5)'!$P$15:$P$2600)</f>
        <v>0</v>
      </c>
      <c r="W85" s="90">
        <f ca="1">+SUMIF('4(A)(5)'!$G$15:$G$5200,$N$9:$N$1499,'4(A)(5)'!$Q$15:$Q$2600)</f>
        <v>0</v>
      </c>
      <c r="X85" s="90">
        <f ca="1">+SUMIF('4(A)(5)'!$G$15:$G$5200,$N$9:$N$1499,'4(A)(5)'!$R$15:$R$2600)</f>
        <v>0</v>
      </c>
      <c r="Y85" s="90">
        <f ca="1">+SUMIF('4(A)(5)'!$G$15:$G$5200,$N$9:$N$1499,'4(A)(5)'!$M$15:$M$2600)</f>
        <v>0</v>
      </c>
    </row>
    <row r="86" spans="1:25" x14ac:dyDescent="0.25">
      <c r="A86" s="86">
        <v>78</v>
      </c>
      <c r="B86" s="305" t="s">
        <v>326</v>
      </c>
      <c r="C86" s="88" t="s">
        <v>406</v>
      </c>
      <c r="D86" s="86" t="s">
        <v>258</v>
      </c>
      <c r="E86" s="89" t="s">
        <v>262</v>
      </c>
      <c r="F86" s="86"/>
      <c r="G86" s="90">
        <f>SUMIF('4(A)(5)'!$C$15:$C$5005,$C$9:$C$5001,'4(A)(5)'!$N$15:$N$5005)</f>
        <v>0</v>
      </c>
      <c r="H86" s="90">
        <f>SUMIF('4(A)(5)'!$C$15:$C$5005,$C$9:$C$5001,'4(A)(5)'!$P$15:$P$5005)</f>
        <v>0</v>
      </c>
      <c r="I86" s="90">
        <f>SUMIF('4(A)(5)'!$C$15:$C$5005,$C$9:$C$5001,'4(A)(5)'!$Q$15:$Q$5005)</f>
        <v>0</v>
      </c>
      <c r="J86" s="90">
        <f>SUMIF('4(A)(5)'!$C$15:$C$5005,$C$9:$C$5001,'4(A)(5)'!$R$15:$R$5005)</f>
        <v>0</v>
      </c>
      <c r="K86" s="90">
        <f>SUMIF('4(A)(5)'!$C$15:$C$5005,$C$9:$C$5001,'4(A)(5)'!$S$15:$S$5005)</f>
        <v>0</v>
      </c>
      <c r="L86" s="132">
        <f t="shared" si="5"/>
        <v>0</v>
      </c>
      <c r="N86" s="201">
        <v>8466300</v>
      </c>
      <c r="O86" s="86" t="s">
        <v>529</v>
      </c>
      <c r="P86" s="199" t="s">
        <v>585</v>
      </c>
      <c r="Q86" s="91" t="s">
        <v>250</v>
      </c>
      <c r="R86" s="200">
        <v>18</v>
      </c>
      <c r="S86" s="86"/>
      <c r="T86" s="90">
        <f ca="1">+SUMIF('4(A)(5)'!$G$15:$G$5200,$N$9:$N$1499,'4(A)(5)'!$M$15:$M$2600)</f>
        <v>0</v>
      </c>
      <c r="U86" s="90">
        <f ca="1">+SUMIF('4(A)(5)'!$G$15:$G$5200,$N$9:$N$1499,'4(A)(5)'!$N$15:$N$2600)</f>
        <v>0</v>
      </c>
      <c r="V86" s="90">
        <f ca="1">+SUMIF('4(A)(5)'!$G$15:$G$5200,$N$9:$N$1499,'4(A)(5)'!$P$15:$P$2600)</f>
        <v>0</v>
      </c>
      <c r="W86" s="90">
        <f ca="1">+SUMIF('4(A)(5)'!$G$15:$G$5200,$N$9:$N$1499,'4(A)(5)'!$Q$15:$Q$2600)</f>
        <v>0</v>
      </c>
      <c r="X86" s="90">
        <f ca="1">+SUMIF('4(A)(5)'!$G$15:$G$5200,$N$9:$N$1499,'4(A)(5)'!$R$15:$R$2600)</f>
        <v>0</v>
      </c>
      <c r="Y86" s="90">
        <f ca="1">+SUMIF('4(A)(5)'!$G$15:$G$5200,$N$9:$N$1499,'4(A)(5)'!$M$15:$M$2600)</f>
        <v>0</v>
      </c>
    </row>
    <row r="87" spans="1:25" x14ac:dyDescent="0.25">
      <c r="A87" s="86">
        <v>79</v>
      </c>
      <c r="B87" s="305" t="s">
        <v>337</v>
      </c>
      <c r="C87" s="88" t="s">
        <v>417</v>
      </c>
      <c r="D87" s="86" t="s">
        <v>258</v>
      </c>
      <c r="E87" s="89" t="s">
        <v>262</v>
      </c>
      <c r="F87" s="86"/>
      <c r="G87" s="90">
        <f>SUMIF('4(A)(5)'!$C$15:$C$5005,$C$9:$C$5001,'4(A)(5)'!$N$15:$N$5005)</f>
        <v>0</v>
      </c>
      <c r="H87" s="90">
        <f>SUMIF('4(A)(5)'!$C$15:$C$5005,$C$9:$C$5001,'4(A)(5)'!$P$15:$P$5005)</f>
        <v>0</v>
      </c>
      <c r="I87" s="90">
        <f>SUMIF('4(A)(5)'!$C$15:$C$5005,$C$9:$C$5001,'4(A)(5)'!$Q$15:$Q$5005)</f>
        <v>0</v>
      </c>
      <c r="J87" s="90">
        <f>SUMIF('4(A)(5)'!$C$15:$C$5005,$C$9:$C$5001,'4(A)(5)'!$R$15:$R$5005)</f>
        <v>0</v>
      </c>
      <c r="K87" s="90">
        <f>SUMIF('4(A)(5)'!$C$15:$C$5005,$C$9:$C$5001,'4(A)(5)'!$S$15:$S$5005)</f>
        <v>0</v>
      </c>
      <c r="L87" s="132">
        <f t="shared" si="5"/>
        <v>0</v>
      </c>
      <c r="N87" s="201">
        <v>8467299</v>
      </c>
      <c r="O87" s="91" t="s">
        <v>496</v>
      </c>
      <c r="P87" s="199" t="s">
        <v>585</v>
      </c>
      <c r="Q87" s="91" t="s">
        <v>250</v>
      </c>
      <c r="R87" s="200">
        <v>18</v>
      </c>
      <c r="S87" s="86"/>
      <c r="T87" s="90">
        <f ca="1">+SUMIF('4(A)(5)'!$G$15:$G$5200,$N$9:$N$1499,'4(A)(5)'!$M$15:$M$2600)</f>
        <v>0</v>
      </c>
      <c r="U87" s="90">
        <f ca="1">+SUMIF('4(A)(5)'!$G$15:$G$5200,$N$9:$N$1499,'4(A)(5)'!$N$15:$N$2600)</f>
        <v>0</v>
      </c>
      <c r="V87" s="90">
        <f ca="1">+SUMIF('4(A)(5)'!$G$15:$G$5200,$N$9:$N$1499,'4(A)(5)'!$P$15:$P$2600)</f>
        <v>0</v>
      </c>
      <c r="W87" s="90">
        <f ca="1">+SUMIF('4(A)(5)'!$G$15:$G$5200,$N$9:$N$1499,'4(A)(5)'!$Q$15:$Q$2600)</f>
        <v>0</v>
      </c>
      <c r="X87" s="90">
        <f ca="1">+SUMIF('4(A)(5)'!$G$15:$G$5200,$N$9:$N$1499,'4(A)(5)'!$R$15:$R$2600)</f>
        <v>0</v>
      </c>
      <c r="Y87" s="90">
        <f ca="1">+SUMIF('4(A)(5)'!$G$15:$G$5200,$N$9:$N$1499,'4(A)(5)'!$M$15:$M$2600)</f>
        <v>0</v>
      </c>
    </row>
    <row r="88" spans="1:25" x14ac:dyDescent="0.25">
      <c r="A88" s="86">
        <v>80</v>
      </c>
      <c r="B88" s="305" t="s">
        <v>340</v>
      </c>
      <c r="C88" s="88" t="s">
        <v>420</v>
      </c>
      <c r="D88" s="86" t="s">
        <v>258</v>
      </c>
      <c r="E88" s="89" t="s">
        <v>262</v>
      </c>
      <c r="F88" s="86"/>
      <c r="G88" s="90">
        <f>SUMIF('4(A)(5)'!$C$15:$C$5005,$C$9:$C$5001,'4(A)(5)'!$N$15:$N$5005)</f>
        <v>0</v>
      </c>
      <c r="H88" s="90">
        <f>SUMIF('4(A)(5)'!$C$15:$C$5005,$C$9:$C$5001,'4(A)(5)'!$P$15:$P$5005)</f>
        <v>0</v>
      </c>
      <c r="I88" s="90">
        <f>SUMIF('4(A)(5)'!$C$15:$C$5005,$C$9:$C$5001,'4(A)(5)'!$Q$15:$Q$5005)</f>
        <v>0</v>
      </c>
      <c r="J88" s="90">
        <f>SUMIF('4(A)(5)'!$C$15:$C$5005,$C$9:$C$5001,'4(A)(5)'!$R$15:$R$5005)</f>
        <v>0</v>
      </c>
      <c r="K88" s="90">
        <f>SUMIF('4(A)(5)'!$C$15:$C$5005,$C$9:$C$5001,'4(A)(5)'!$S$15:$S$5005)</f>
        <v>0</v>
      </c>
      <c r="L88" s="132">
        <f t="shared" si="5"/>
        <v>0</v>
      </c>
      <c r="N88" s="201">
        <v>8483300</v>
      </c>
      <c r="O88" s="91" t="s">
        <v>499</v>
      </c>
      <c r="P88" s="199" t="s">
        <v>585</v>
      </c>
      <c r="Q88" s="91" t="s">
        <v>250</v>
      </c>
      <c r="R88" s="200">
        <v>28</v>
      </c>
      <c r="S88" s="86"/>
      <c r="T88" s="90">
        <f ca="1">+SUMIF('4(A)(5)'!$G$15:$G$5200,$N$9:$N$1499,'4(A)(5)'!$M$15:$M$2600)</f>
        <v>0</v>
      </c>
      <c r="U88" s="90">
        <f ca="1">+SUMIF('4(A)(5)'!$G$15:$G$5200,$N$9:$N$1499,'4(A)(5)'!$N$15:$N$2600)</f>
        <v>0</v>
      </c>
      <c r="V88" s="90">
        <f ca="1">+SUMIF('4(A)(5)'!$G$15:$G$5200,$N$9:$N$1499,'4(A)(5)'!$P$15:$P$2600)</f>
        <v>0</v>
      </c>
      <c r="W88" s="90">
        <f ca="1">+SUMIF('4(A)(5)'!$G$15:$G$5200,$N$9:$N$1499,'4(A)(5)'!$Q$15:$Q$2600)</f>
        <v>0</v>
      </c>
      <c r="X88" s="90">
        <f ca="1">+SUMIF('4(A)(5)'!$G$15:$G$5200,$N$9:$N$1499,'4(A)(5)'!$R$15:$R$2600)</f>
        <v>0</v>
      </c>
      <c r="Y88" s="90">
        <f ca="1">+SUMIF('4(A)(5)'!$G$15:$G$5200,$N$9:$N$1499,'4(A)(5)'!$M$15:$M$2600)</f>
        <v>0</v>
      </c>
    </row>
    <row r="89" spans="1:25" x14ac:dyDescent="0.25">
      <c r="A89" s="86">
        <v>81</v>
      </c>
      <c r="B89" s="305" t="s">
        <v>722</v>
      </c>
      <c r="C89" s="88" t="s">
        <v>141</v>
      </c>
      <c r="D89" s="86" t="s">
        <v>258</v>
      </c>
      <c r="E89" s="89" t="s">
        <v>262</v>
      </c>
      <c r="F89" s="86"/>
      <c r="G89" s="90">
        <f>SUMIF('4(A)(5)'!$C$15:$C$5005,$C$9:$C$5001,'4(A)(5)'!$N$15:$N$5005)</f>
        <v>95558.399999999994</v>
      </c>
      <c r="H89" s="90">
        <f>SUMIF('4(A)(5)'!$C$15:$C$5005,$C$9:$C$5001,'4(A)(5)'!$P$15:$P$5005)</f>
        <v>0</v>
      </c>
      <c r="I89" s="90">
        <f>SUMIF('4(A)(5)'!$C$15:$C$5005,$C$9:$C$5001,'4(A)(5)'!$Q$15:$Q$5005)</f>
        <v>8600.2559999999994</v>
      </c>
      <c r="J89" s="90">
        <f>SUMIF('4(A)(5)'!$C$15:$C$5005,$C$9:$C$5001,'4(A)(5)'!$R$15:$R$5005)</f>
        <v>8600.2559999999994</v>
      </c>
      <c r="K89" s="90">
        <f>SUMIF('4(A)(5)'!$C$15:$C$5005,$C$9:$C$5001,'4(A)(5)'!$S$15:$S$5005)</f>
        <v>0</v>
      </c>
      <c r="L89" s="132">
        <f t="shared" si="5"/>
        <v>112758.91199999998</v>
      </c>
      <c r="N89" s="201">
        <v>8483330</v>
      </c>
      <c r="O89" s="91" t="s">
        <v>499</v>
      </c>
      <c r="P89" s="199" t="s">
        <v>585</v>
      </c>
      <c r="Q89" s="91" t="s">
        <v>250</v>
      </c>
      <c r="R89" s="200">
        <v>28</v>
      </c>
      <c r="S89" s="86"/>
      <c r="T89" s="90">
        <f ca="1">+SUMIF('4(A)(5)'!$G$15:$G$5200,$N$9:$N$1499,'4(A)(5)'!$M$15:$M$2600)</f>
        <v>0</v>
      </c>
      <c r="U89" s="90">
        <f ca="1">+SUMIF('4(A)(5)'!$G$15:$G$5200,$N$9:$N$1499,'4(A)(5)'!$N$15:$N$2600)</f>
        <v>0</v>
      </c>
      <c r="V89" s="90">
        <f ca="1">+SUMIF('4(A)(5)'!$G$15:$G$5200,$N$9:$N$1499,'4(A)(5)'!$P$15:$P$2600)</f>
        <v>0</v>
      </c>
      <c r="W89" s="90">
        <f ca="1">+SUMIF('4(A)(5)'!$G$15:$G$5200,$N$9:$N$1499,'4(A)(5)'!$Q$15:$Q$2600)</f>
        <v>0</v>
      </c>
      <c r="X89" s="90">
        <f ca="1">+SUMIF('4(A)(5)'!$G$15:$G$5200,$N$9:$N$1499,'4(A)(5)'!$R$15:$R$2600)</f>
        <v>0</v>
      </c>
      <c r="Y89" s="90">
        <f ca="1">+SUMIF('4(A)(5)'!$G$15:$G$5200,$N$9:$N$1499,'4(A)(5)'!$M$15:$M$2600)</f>
        <v>0</v>
      </c>
    </row>
    <row r="90" spans="1:25" x14ac:dyDescent="0.25">
      <c r="A90" s="86">
        <v>82</v>
      </c>
      <c r="B90" s="305" t="s">
        <v>312</v>
      </c>
      <c r="C90" s="88" t="s">
        <v>393</v>
      </c>
      <c r="D90" s="86" t="s">
        <v>258</v>
      </c>
      <c r="E90" s="89" t="s">
        <v>262</v>
      </c>
      <c r="F90" s="86"/>
      <c r="G90" s="90">
        <f>SUMIF('4(A)(5)'!$C$15:$C$5005,$C$9:$C$5001,'4(A)(5)'!$N$15:$N$5005)</f>
        <v>0</v>
      </c>
      <c r="H90" s="90">
        <f>SUMIF('4(A)(5)'!$C$15:$C$5005,$C$9:$C$5001,'4(A)(5)'!$P$15:$P$5005)</f>
        <v>0</v>
      </c>
      <c r="I90" s="90">
        <f>SUMIF('4(A)(5)'!$C$15:$C$5005,$C$9:$C$5001,'4(A)(5)'!$Q$15:$Q$5005)</f>
        <v>0</v>
      </c>
      <c r="J90" s="90">
        <f>SUMIF('4(A)(5)'!$C$15:$C$5005,$C$9:$C$5001,'4(A)(5)'!$R$15:$R$5005)</f>
        <v>0</v>
      </c>
      <c r="K90" s="90">
        <f>SUMIF('4(A)(5)'!$C$15:$C$5005,$C$9:$C$5001,'4(A)(5)'!$S$15:$S$5005)</f>
        <v>0</v>
      </c>
      <c r="L90" s="132">
        <f t="shared" si="5"/>
        <v>0</v>
      </c>
      <c r="N90" s="201">
        <v>8532299</v>
      </c>
      <c r="O90" s="91" t="s">
        <v>492</v>
      </c>
      <c r="P90" s="199" t="s">
        <v>585</v>
      </c>
      <c r="Q90" s="91" t="s">
        <v>250</v>
      </c>
      <c r="R90" s="200">
        <v>18</v>
      </c>
      <c r="S90" s="86"/>
      <c r="T90" s="90">
        <f ca="1">+SUMIF('4(A)(5)'!$G$15:$G$5200,$N$9:$N$1499,'4(A)(5)'!$M$15:$M$2600)</f>
        <v>0</v>
      </c>
      <c r="U90" s="90">
        <f ca="1">+SUMIF('4(A)(5)'!$G$15:$G$5200,$N$9:$N$1499,'4(A)(5)'!$N$15:$N$2600)</f>
        <v>0</v>
      </c>
      <c r="V90" s="90">
        <f ca="1">+SUMIF('4(A)(5)'!$G$15:$G$5200,$N$9:$N$1499,'4(A)(5)'!$P$15:$P$2600)</f>
        <v>0</v>
      </c>
      <c r="W90" s="90">
        <f ca="1">+SUMIF('4(A)(5)'!$G$15:$G$5200,$N$9:$N$1499,'4(A)(5)'!$Q$15:$Q$2600)</f>
        <v>0</v>
      </c>
      <c r="X90" s="90">
        <f ca="1">+SUMIF('4(A)(5)'!$G$15:$G$5200,$N$9:$N$1499,'4(A)(5)'!$R$15:$R$2600)</f>
        <v>0</v>
      </c>
      <c r="Y90" s="90">
        <f ca="1">+SUMIF('4(A)(5)'!$G$15:$G$5200,$N$9:$N$1499,'4(A)(5)'!$M$15:$M$2600)</f>
        <v>0</v>
      </c>
    </row>
    <row r="91" spans="1:25" x14ac:dyDescent="0.25">
      <c r="A91" s="86">
        <v>83</v>
      </c>
      <c r="B91" s="305" t="s">
        <v>331</v>
      </c>
      <c r="C91" s="88" t="s">
        <v>411</v>
      </c>
      <c r="D91" s="86" t="s">
        <v>258</v>
      </c>
      <c r="E91" s="89" t="s">
        <v>262</v>
      </c>
      <c r="F91" s="86"/>
      <c r="G91" s="90">
        <f>SUMIF('4(A)(5)'!$C$15:$C$5005,$C$9:$C$5001,'4(A)(5)'!$N$15:$N$5005)</f>
        <v>0</v>
      </c>
      <c r="H91" s="90">
        <f>SUMIF('4(A)(5)'!$C$15:$C$5005,$C$9:$C$5001,'4(A)(5)'!$P$15:$P$5005)</f>
        <v>0</v>
      </c>
      <c r="I91" s="90">
        <f>SUMIF('4(A)(5)'!$C$15:$C$5005,$C$9:$C$5001,'4(A)(5)'!$Q$15:$Q$5005)</f>
        <v>0</v>
      </c>
      <c r="J91" s="90">
        <f>SUMIF('4(A)(5)'!$C$15:$C$5005,$C$9:$C$5001,'4(A)(5)'!$R$15:$R$5005)</f>
        <v>0</v>
      </c>
      <c r="K91" s="90">
        <f>SUMIF('4(A)(5)'!$C$15:$C$5005,$C$9:$C$5001,'4(A)(5)'!$S$15:$S$5005)</f>
        <v>0</v>
      </c>
      <c r="L91" s="132">
        <f t="shared" si="5"/>
        <v>0</v>
      </c>
      <c r="N91" s="201">
        <v>25202090</v>
      </c>
      <c r="O91" s="86" t="s">
        <v>456</v>
      </c>
      <c r="P91" s="199" t="s">
        <v>585</v>
      </c>
      <c r="Q91" s="91" t="s">
        <v>250</v>
      </c>
      <c r="R91" s="200">
        <v>28</v>
      </c>
      <c r="S91" s="86"/>
      <c r="T91" s="90">
        <f ca="1">+SUMIF('4(A)(5)'!$G$15:$G$5200,$N$9:$N$1499,'4(A)(5)'!$M$15:$M$2600)</f>
        <v>0</v>
      </c>
      <c r="U91" s="90">
        <f ca="1">+SUMIF('4(A)(5)'!$G$15:$G$5200,$N$9:$N$1499,'4(A)(5)'!$N$15:$N$2600)</f>
        <v>0</v>
      </c>
      <c r="V91" s="90">
        <f ca="1">+SUMIF('4(A)(5)'!$G$15:$G$5200,$N$9:$N$1499,'4(A)(5)'!$P$15:$P$2600)</f>
        <v>0</v>
      </c>
      <c r="W91" s="90">
        <f ca="1">+SUMIF('4(A)(5)'!$G$15:$G$5200,$N$9:$N$1499,'4(A)(5)'!$Q$15:$Q$2600)</f>
        <v>0</v>
      </c>
      <c r="X91" s="90">
        <f ca="1">+SUMIF('4(A)(5)'!$G$15:$G$5200,$N$9:$N$1499,'4(A)(5)'!$R$15:$R$2600)</f>
        <v>0</v>
      </c>
      <c r="Y91" s="90">
        <f ca="1">+SUMIF('4(A)(5)'!$G$15:$G$5200,$N$9:$N$1499,'4(A)(5)'!$M$15:$M$2600)</f>
        <v>0</v>
      </c>
    </row>
    <row r="92" spans="1:25" x14ac:dyDescent="0.25">
      <c r="A92" s="86">
        <v>84</v>
      </c>
      <c r="B92" s="304" t="s">
        <v>593</v>
      </c>
      <c r="C92" s="88" t="s">
        <v>186</v>
      </c>
      <c r="D92" s="86" t="s">
        <v>258</v>
      </c>
      <c r="E92" s="89" t="s">
        <v>262</v>
      </c>
      <c r="F92" s="86"/>
      <c r="G92" s="90">
        <f>SUMIF('4(A)(5)'!$C$15:$C$5005,$C$9:$C$5001,'4(A)(5)'!$N$15:$N$5005)</f>
        <v>0</v>
      </c>
      <c r="H92" s="90">
        <f>SUMIF('4(A)(5)'!$C$15:$C$5005,$C$9:$C$5001,'4(A)(5)'!$P$15:$P$5005)</f>
        <v>0</v>
      </c>
      <c r="I92" s="90">
        <f>SUMIF('4(A)(5)'!$C$15:$C$5005,$C$9:$C$5001,'4(A)(5)'!$Q$15:$Q$5005)</f>
        <v>0</v>
      </c>
      <c r="J92" s="90">
        <f>SUMIF('4(A)(5)'!$C$15:$C$5005,$C$9:$C$5001,'4(A)(5)'!$R$15:$R$5005)</f>
        <v>0</v>
      </c>
      <c r="K92" s="90">
        <f>SUMIF('4(A)(5)'!$C$15:$C$5005,$C$9:$C$5001,'4(A)(5)'!$S$15:$S$5005)</f>
        <v>0</v>
      </c>
      <c r="L92" s="132">
        <f t="shared" si="5"/>
        <v>0</v>
      </c>
      <c r="N92" s="201">
        <v>25232910</v>
      </c>
      <c r="O92" s="86" t="s">
        <v>481</v>
      </c>
      <c r="P92" s="199" t="s">
        <v>585</v>
      </c>
      <c r="Q92" s="91" t="s">
        <v>250</v>
      </c>
      <c r="R92" s="200">
        <v>28</v>
      </c>
      <c r="S92" s="86"/>
      <c r="T92" s="90">
        <f ca="1">+SUMIF('4(A)(5)'!$G$15:$G$5200,$N$9:$N$1499,'4(A)(5)'!$M$15:$M$2600)</f>
        <v>0</v>
      </c>
      <c r="U92" s="90">
        <f ca="1">+SUMIF('4(A)(5)'!$G$15:$G$5200,$N$9:$N$1499,'4(A)(5)'!$N$15:$N$2600)</f>
        <v>0</v>
      </c>
      <c r="V92" s="90">
        <f ca="1">+SUMIF('4(A)(5)'!$G$15:$G$5200,$N$9:$N$1499,'4(A)(5)'!$P$15:$P$2600)</f>
        <v>0</v>
      </c>
      <c r="W92" s="90">
        <f ca="1">+SUMIF('4(A)(5)'!$G$15:$G$5200,$N$9:$N$1499,'4(A)(5)'!$Q$15:$Q$2600)</f>
        <v>0</v>
      </c>
      <c r="X92" s="90">
        <f ca="1">+SUMIF('4(A)(5)'!$G$15:$G$5200,$N$9:$N$1499,'4(A)(5)'!$R$15:$R$2600)</f>
        <v>0</v>
      </c>
      <c r="Y92" s="90">
        <f ca="1">+SUMIF('4(A)(5)'!$G$15:$G$5200,$N$9:$N$1499,'4(A)(5)'!$M$15:$M$2600)</f>
        <v>0</v>
      </c>
    </row>
    <row r="93" spans="1:25" x14ac:dyDescent="0.25">
      <c r="A93" s="86">
        <v>85</v>
      </c>
      <c r="B93" s="305" t="s">
        <v>325</v>
      </c>
      <c r="C93" s="88" t="s">
        <v>405</v>
      </c>
      <c r="D93" s="86" t="s">
        <v>258</v>
      </c>
      <c r="E93" s="89" t="s">
        <v>262</v>
      </c>
      <c r="F93" s="86"/>
      <c r="G93" s="90">
        <f>SUMIF('4(A)(5)'!$C$15:$C$5005,$C$9:$C$5001,'4(A)(5)'!$N$15:$N$5005)</f>
        <v>0</v>
      </c>
      <c r="H93" s="90">
        <f>SUMIF('4(A)(5)'!$C$15:$C$5005,$C$9:$C$5001,'4(A)(5)'!$P$15:$P$5005)</f>
        <v>0</v>
      </c>
      <c r="I93" s="90">
        <f>SUMIF('4(A)(5)'!$C$15:$C$5005,$C$9:$C$5001,'4(A)(5)'!$Q$15:$Q$5005)</f>
        <v>0</v>
      </c>
      <c r="J93" s="90">
        <f>SUMIF('4(A)(5)'!$C$15:$C$5005,$C$9:$C$5001,'4(A)(5)'!$R$15:$R$5005)</f>
        <v>0</v>
      </c>
      <c r="K93" s="90">
        <f>SUMIF('4(A)(5)'!$C$15:$C$5005,$C$9:$C$5001,'4(A)(5)'!$S$15:$S$5005)</f>
        <v>0</v>
      </c>
      <c r="L93" s="132">
        <f t="shared" si="5"/>
        <v>0</v>
      </c>
      <c r="N93" s="201">
        <v>27076000</v>
      </c>
      <c r="O93" s="86" t="s">
        <v>575</v>
      </c>
      <c r="P93" s="199" t="s">
        <v>585</v>
      </c>
      <c r="Q93" s="91" t="s">
        <v>250</v>
      </c>
      <c r="R93" s="200">
        <v>18</v>
      </c>
      <c r="S93" s="86"/>
      <c r="T93" s="90">
        <f ca="1">+SUMIF('4(A)(5)'!$G$15:$G$5200,$N$9:$N$1499,'4(A)(5)'!$M$15:$M$2600)</f>
        <v>0</v>
      </c>
      <c r="U93" s="90">
        <f ca="1">+SUMIF('4(A)(5)'!$G$15:$G$5200,$N$9:$N$1499,'4(A)(5)'!$N$15:$N$2600)</f>
        <v>0</v>
      </c>
      <c r="V93" s="90">
        <f ca="1">+SUMIF('4(A)(5)'!$G$15:$G$5200,$N$9:$N$1499,'4(A)(5)'!$P$15:$P$2600)</f>
        <v>0</v>
      </c>
      <c r="W93" s="90">
        <f ca="1">+SUMIF('4(A)(5)'!$G$15:$G$5200,$N$9:$N$1499,'4(A)(5)'!$Q$15:$Q$2600)</f>
        <v>0</v>
      </c>
      <c r="X93" s="90">
        <f ca="1">+SUMIF('4(A)(5)'!$G$15:$G$5200,$N$9:$N$1499,'4(A)(5)'!$R$15:$R$2600)</f>
        <v>0</v>
      </c>
      <c r="Y93" s="90">
        <f ca="1">+SUMIF('4(A)(5)'!$G$15:$G$5200,$N$9:$N$1499,'4(A)(5)'!$M$15:$M$2600)</f>
        <v>0</v>
      </c>
    </row>
    <row r="94" spans="1:25" x14ac:dyDescent="0.25">
      <c r="A94" s="86">
        <v>86</v>
      </c>
      <c r="B94" s="305" t="s">
        <v>308</v>
      </c>
      <c r="C94" s="88" t="s">
        <v>389</v>
      </c>
      <c r="D94" s="86" t="s">
        <v>258</v>
      </c>
      <c r="E94" s="89" t="s">
        <v>262</v>
      </c>
      <c r="F94" s="86"/>
      <c r="G94" s="90">
        <f>SUMIF('4(A)(5)'!$C$15:$C$5005,$C$9:$C$5001,'4(A)(5)'!$N$15:$N$5005)</f>
        <v>0</v>
      </c>
      <c r="H94" s="90">
        <f>SUMIF('4(A)(5)'!$C$15:$C$5005,$C$9:$C$5001,'4(A)(5)'!$P$15:$P$5005)</f>
        <v>0</v>
      </c>
      <c r="I94" s="90">
        <f>SUMIF('4(A)(5)'!$C$15:$C$5005,$C$9:$C$5001,'4(A)(5)'!$Q$15:$Q$5005)</f>
        <v>0</v>
      </c>
      <c r="J94" s="90">
        <f>SUMIF('4(A)(5)'!$C$15:$C$5005,$C$9:$C$5001,'4(A)(5)'!$R$15:$R$5005)</f>
        <v>0</v>
      </c>
      <c r="K94" s="90">
        <f>SUMIF('4(A)(5)'!$C$15:$C$5005,$C$9:$C$5001,'4(A)(5)'!$S$15:$S$5005)</f>
        <v>0</v>
      </c>
      <c r="L94" s="132">
        <f t="shared" si="5"/>
        <v>0</v>
      </c>
      <c r="N94" s="201">
        <v>27101990</v>
      </c>
      <c r="O94" s="203" t="s">
        <v>515</v>
      </c>
      <c r="P94" s="199" t="s">
        <v>589</v>
      </c>
      <c r="Q94" s="91" t="s">
        <v>250</v>
      </c>
      <c r="R94" s="200">
        <v>18</v>
      </c>
      <c r="S94" s="86"/>
      <c r="T94" s="90">
        <f ca="1">+SUMIF('4(A)(5)'!$G$15:$G$5200,$N$9:$N$1499,'4(A)(5)'!$M$15:$M$2600)</f>
        <v>0</v>
      </c>
      <c r="U94" s="90">
        <f ca="1">+SUMIF('4(A)(5)'!$G$15:$G$5200,$N$9:$N$1499,'4(A)(5)'!$N$15:$N$2600)</f>
        <v>0</v>
      </c>
      <c r="V94" s="90">
        <f ca="1">+SUMIF('4(A)(5)'!$G$15:$G$5200,$N$9:$N$1499,'4(A)(5)'!$P$15:$P$2600)</f>
        <v>0</v>
      </c>
      <c r="W94" s="90">
        <f ca="1">+SUMIF('4(A)(5)'!$G$15:$G$5200,$N$9:$N$1499,'4(A)(5)'!$Q$15:$Q$2600)</f>
        <v>0</v>
      </c>
      <c r="X94" s="90">
        <f ca="1">+SUMIF('4(A)(5)'!$G$15:$G$5200,$N$9:$N$1499,'4(A)(5)'!$R$15:$R$2600)</f>
        <v>0</v>
      </c>
      <c r="Y94" s="90">
        <f ca="1">+SUMIF('4(A)(5)'!$G$15:$G$5200,$N$9:$N$1499,'4(A)(5)'!$M$15:$M$2600)</f>
        <v>0</v>
      </c>
    </row>
    <row r="95" spans="1:25" x14ac:dyDescent="0.25">
      <c r="A95" s="86">
        <v>87</v>
      </c>
      <c r="B95" s="305" t="s">
        <v>320</v>
      </c>
      <c r="C95" s="88" t="s">
        <v>400</v>
      </c>
      <c r="D95" s="86" t="s">
        <v>258</v>
      </c>
      <c r="E95" s="89" t="s">
        <v>262</v>
      </c>
      <c r="F95" s="86"/>
      <c r="G95" s="90">
        <f>SUMIF('4(A)(5)'!$C$15:$C$5005,$C$9:$C$5001,'4(A)(5)'!$N$15:$N$5005)</f>
        <v>0</v>
      </c>
      <c r="H95" s="90">
        <f>SUMIF('4(A)(5)'!$C$15:$C$5005,$C$9:$C$5001,'4(A)(5)'!$P$15:$P$5005)</f>
        <v>0</v>
      </c>
      <c r="I95" s="90">
        <f>SUMIF('4(A)(5)'!$C$15:$C$5005,$C$9:$C$5001,'4(A)(5)'!$Q$15:$Q$5005)</f>
        <v>0</v>
      </c>
      <c r="J95" s="90">
        <f>SUMIF('4(A)(5)'!$C$15:$C$5005,$C$9:$C$5001,'4(A)(5)'!$R$15:$R$5005)</f>
        <v>0</v>
      </c>
      <c r="K95" s="90">
        <f>SUMIF('4(A)(5)'!$C$15:$C$5005,$C$9:$C$5001,'4(A)(5)'!$S$15:$S$5005)</f>
        <v>0</v>
      </c>
      <c r="L95" s="132">
        <f t="shared" si="5"/>
        <v>0</v>
      </c>
      <c r="N95" s="201">
        <v>27111900</v>
      </c>
      <c r="O95" s="86" t="s">
        <v>487</v>
      </c>
      <c r="P95" s="199" t="s">
        <v>585</v>
      </c>
      <c r="Q95" s="91" t="s">
        <v>250</v>
      </c>
      <c r="R95" s="200">
        <v>18</v>
      </c>
      <c r="S95" s="86"/>
      <c r="T95" s="90">
        <f ca="1">+SUMIF('4(A)(5)'!$G$15:$G$5200,$N$9:$N$1499,'4(A)(5)'!$M$15:$M$2600)</f>
        <v>0</v>
      </c>
      <c r="U95" s="90">
        <f ca="1">+SUMIF('4(A)(5)'!$G$15:$G$5200,$N$9:$N$1499,'4(A)(5)'!$N$15:$N$2600)</f>
        <v>0</v>
      </c>
      <c r="V95" s="90">
        <f ca="1">+SUMIF('4(A)(5)'!$G$15:$G$5200,$N$9:$N$1499,'4(A)(5)'!$P$15:$P$2600)</f>
        <v>0</v>
      </c>
      <c r="W95" s="90">
        <f ca="1">+SUMIF('4(A)(5)'!$G$15:$G$5200,$N$9:$N$1499,'4(A)(5)'!$Q$15:$Q$2600)</f>
        <v>0</v>
      </c>
      <c r="X95" s="90">
        <f ca="1">+SUMIF('4(A)(5)'!$G$15:$G$5200,$N$9:$N$1499,'4(A)(5)'!$R$15:$R$2600)</f>
        <v>0</v>
      </c>
      <c r="Y95" s="90">
        <f ca="1">+SUMIF('4(A)(5)'!$G$15:$G$5200,$N$9:$N$1499,'4(A)(5)'!$M$15:$M$2600)</f>
        <v>0</v>
      </c>
    </row>
    <row r="96" spans="1:25" x14ac:dyDescent="0.25">
      <c r="A96" s="86">
        <v>88</v>
      </c>
      <c r="B96" s="305" t="s">
        <v>322</v>
      </c>
      <c r="C96" s="88" t="s">
        <v>402</v>
      </c>
      <c r="D96" s="86" t="s">
        <v>258</v>
      </c>
      <c r="E96" s="89" t="s">
        <v>262</v>
      </c>
      <c r="F96" s="86"/>
      <c r="G96" s="90">
        <f>SUMIF('4(A)(5)'!$C$15:$C$5005,$C$9:$C$5001,'4(A)(5)'!$N$15:$N$5005)</f>
        <v>0</v>
      </c>
      <c r="H96" s="90">
        <f>SUMIF('4(A)(5)'!$C$15:$C$5005,$C$9:$C$5001,'4(A)(5)'!$P$15:$P$5005)</f>
        <v>0</v>
      </c>
      <c r="I96" s="90">
        <f>SUMIF('4(A)(5)'!$C$15:$C$5005,$C$9:$C$5001,'4(A)(5)'!$Q$15:$Q$5005)</f>
        <v>0</v>
      </c>
      <c r="J96" s="90">
        <f>SUMIF('4(A)(5)'!$C$15:$C$5005,$C$9:$C$5001,'4(A)(5)'!$R$15:$R$5005)</f>
        <v>0</v>
      </c>
      <c r="K96" s="90">
        <f>SUMIF('4(A)(5)'!$C$15:$C$5005,$C$9:$C$5001,'4(A)(5)'!$S$15:$S$5005)</f>
        <v>0</v>
      </c>
      <c r="L96" s="132">
        <f t="shared" si="5"/>
        <v>0</v>
      </c>
      <c r="N96" s="201">
        <v>28530010</v>
      </c>
      <c r="O96" s="86" t="s">
        <v>470</v>
      </c>
      <c r="P96" s="199" t="s">
        <v>585</v>
      </c>
      <c r="Q96" s="91" t="s">
        <v>250</v>
      </c>
      <c r="R96" s="200">
        <v>28</v>
      </c>
      <c r="S96" s="86"/>
      <c r="T96" s="90">
        <f ca="1">+SUMIF('4(A)(5)'!$G$15:$G$5200,$N$9:$N$1499,'4(A)(5)'!$M$15:$M$2600)</f>
        <v>0</v>
      </c>
      <c r="U96" s="90">
        <f ca="1">+SUMIF('4(A)(5)'!$G$15:$G$5200,$N$9:$N$1499,'4(A)(5)'!$N$15:$N$2600)</f>
        <v>0</v>
      </c>
      <c r="V96" s="90">
        <f ca="1">+SUMIF('4(A)(5)'!$G$15:$G$5200,$N$9:$N$1499,'4(A)(5)'!$P$15:$P$2600)</f>
        <v>0</v>
      </c>
      <c r="W96" s="90">
        <f ca="1">+SUMIF('4(A)(5)'!$G$15:$G$5200,$N$9:$N$1499,'4(A)(5)'!$Q$15:$Q$2600)</f>
        <v>0</v>
      </c>
      <c r="X96" s="90">
        <f ca="1">+SUMIF('4(A)(5)'!$G$15:$G$5200,$N$9:$N$1499,'4(A)(5)'!$R$15:$R$2600)</f>
        <v>0</v>
      </c>
      <c r="Y96" s="90">
        <f ca="1">+SUMIF('4(A)(5)'!$G$15:$G$5200,$N$9:$N$1499,'4(A)(5)'!$M$15:$M$2600)</f>
        <v>0</v>
      </c>
    </row>
    <row r="97" spans="1:25" x14ac:dyDescent="0.25">
      <c r="A97" s="86">
        <v>89</v>
      </c>
      <c r="B97" s="305" t="s">
        <v>333</v>
      </c>
      <c r="C97" s="88" t="s">
        <v>413</v>
      </c>
      <c r="D97" s="86" t="s">
        <v>258</v>
      </c>
      <c r="E97" s="89" t="s">
        <v>262</v>
      </c>
      <c r="F97" s="86"/>
      <c r="G97" s="90">
        <f>SUMIF('4(A)(5)'!$C$15:$C$5005,$C$9:$C$5001,'4(A)(5)'!$N$15:$N$5005)</f>
        <v>0</v>
      </c>
      <c r="H97" s="90">
        <f>SUMIF('4(A)(5)'!$C$15:$C$5005,$C$9:$C$5001,'4(A)(5)'!$P$15:$P$5005)</f>
        <v>0</v>
      </c>
      <c r="I97" s="90">
        <f>SUMIF('4(A)(5)'!$C$15:$C$5005,$C$9:$C$5001,'4(A)(5)'!$Q$15:$Q$5005)</f>
        <v>0</v>
      </c>
      <c r="J97" s="90">
        <f>SUMIF('4(A)(5)'!$C$15:$C$5005,$C$9:$C$5001,'4(A)(5)'!$R$15:$R$5005)</f>
        <v>0</v>
      </c>
      <c r="K97" s="90">
        <f>SUMIF('4(A)(5)'!$C$15:$C$5005,$C$9:$C$5001,'4(A)(5)'!$S$15:$S$5005)</f>
        <v>0</v>
      </c>
      <c r="L97" s="132">
        <f t="shared" si="5"/>
        <v>0</v>
      </c>
      <c r="N97" s="201">
        <v>29023000</v>
      </c>
      <c r="O97" s="86" t="s">
        <v>476</v>
      </c>
      <c r="P97" s="199" t="s">
        <v>585</v>
      </c>
      <c r="Q97" s="91" t="s">
        <v>250</v>
      </c>
      <c r="R97" s="200">
        <v>28</v>
      </c>
      <c r="S97" s="86"/>
      <c r="T97" s="90">
        <f ca="1">+SUMIF('4(A)(5)'!$G$15:$G$5200,$N$9:$N$1499,'4(A)(5)'!$M$15:$M$2600)</f>
        <v>0</v>
      </c>
      <c r="U97" s="90">
        <f ca="1">+SUMIF('4(A)(5)'!$G$15:$G$5200,$N$9:$N$1499,'4(A)(5)'!$N$15:$N$2600)</f>
        <v>0</v>
      </c>
      <c r="V97" s="90">
        <f ca="1">+SUMIF('4(A)(5)'!$G$15:$G$5200,$N$9:$N$1499,'4(A)(5)'!$P$15:$P$2600)</f>
        <v>0</v>
      </c>
      <c r="W97" s="90">
        <f ca="1">+SUMIF('4(A)(5)'!$G$15:$G$5200,$N$9:$N$1499,'4(A)(5)'!$Q$15:$Q$2600)</f>
        <v>0</v>
      </c>
      <c r="X97" s="90">
        <f ca="1">+SUMIF('4(A)(5)'!$G$15:$G$5200,$N$9:$N$1499,'4(A)(5)'!$R$15:$R$2600)</f>
        <v>0</v>
      </c>
      <c r="Y97" s="90">
        <f ca="1">+SUMIF('4(A)(5)'!$G$15:$G$5200,$N$9:$N$1499,'4(A)(5)'!$M$15:$M$2600)</f>
        <v>0</v>
      </c>
    </row>
    <row r="98" spans="1:25" x14ac:dyDescent="0.25">
      <c r="A98" s="86">
        <v>90</v>
      </c>
      <c r="B98" s="305" t="s">
        <v>152</v>
      </c>
      <c r="C98" s="88" t="s">
        <v>153</v>
      </c>
      <c r="D98" s="86" t="s">
        <v>258</v>
      </c>
      <c r="E98" s="89" t="s">
        <v>262</v>
      </c>
      <c r="F98" s="86"/>
      <c r="G98" s="90">
        <f>SUMIF('4(A)(5)'!$C$15:$C$5005,$C$9:$C$5001,'4(A)(5)'!$N$15:$N$5005)</f>
        <v>0</v>
      </c>
      <c r="H98" s="90">
        <f>SUMIF('4(A)(5)'!$C$15:$C$5005,$C$9:$C$5001,'4(A)(5)'!$P$15:$P$5005)</f>
        <v>0</v>
      </c>
      <c r="I98" s="90">
        <f>SUMIF('4(A)(5)'!$C$15:$C$5005,$C$9:$C$5001,'4(A)(5)'!$Q$15:$Q$5005)</f>
        <v>0</v>
      </c>
      <c r="J98" s="90">
        <f>SUMIF('4(A)(5)'!$C$15:$C$5005,$C$9:$C$5001,'4(A)(5)'!$R$15:$R$5005)</f>
        <v>0</v>
      </c>
      <c r="K98" s="90">
        <f>SUMIF('4(A)(5)'!$C$15:$C$5005,$C$9:$C$5001,'4(A)(5)'!$S$15:$S$5005)</f>
        <v>0</v>
      </c>
      <c r="L98" s="132">
        <f t="shared" si="5"/>
        <v>0</v>
      </c>
      <c r="N98" s="201">
        <v>29029090</v>
      </c>
      <c r="O98" s="86" t="s">
        <v>479</v>
      </c>
      <c r="P98" s="199" t="s">
        <v>585</v>
      </c>
      <c r="Q98" s="91" t="s">
        <v>250</v>
      </c>
      <c r="R98" s="200">
        <v>28</v>
      </c>
      <c r="S98" s="86"/>
      <c r="T98" s="90">
        <f ca="1">+SUMIF('4(A)(5)'!$G$15:$G$5200,$N$9:$N$1499,'4(A)(5)'!$M$15:$M$2600)</f>
        <v>0</v>
      </c>
      <c r="U98" s="90">
        <f ca="1">+SUMIF('4(A)(5)'!$G$15:$G$5200,$N$9:$N$1499,'4(A)(5)'!$N$15:$N$2600)</f>
        <v>0</v>
      </c>
      <c r="V98" s="90">
        <f ca="1">+SUMIF('4(A)(5)'!$G$15:$G$5200,$N$9:$N$1499,'4(A)(5)'!$P$15:$P$2600)</f>
        <v>0</v>
      </c>
      <c r="W98" s="90">
        <f ca="1">+SUMIF('4(A)(5)'!$G$15:$G$5200,$N$9:$N$1499,'4(A)(5)'!$Q$15:$Q$2600)</f>
        <v>0</v>
      </c>
      <c r="X98" s="90">
        <f ca="1">+SUMIF('4(A)(5)'!$G$15:$G$5200,$N$9:$N$1499,'4(A)(5)'!$R$15:$R$2600)</f>
        <v>0</v>
      </c>
      <c r="Y98" s="90">
        <f ca="1">+SUMIF('4(A)(5)'!$G$15:$G$5200,$N$9:$N$1499,'4(A)(5)'!$M$15:$M$2600)</f>
        <v>0</v>
      </c>
    </row>
    <row r="99" spans="1:25" x14ac:dyDescent="0.25">
      <c r="A99" s="86">
        <v>91</v>
      </c>
      <c r="B99" s="305" t="s">
        <v>311</v>
      </c>
      <c r="C99" s="88" t="s">
        <v>392</v>
      </c>
      <c r="D99" s="86" t="s">
        <v>258</v>
      </c>
      <c r="E99" s="89" t="s">
        <v>262</v>
      </c>
      <c r="F99" s="86"/>
      <c r="G99" s="90">
        <f>SUMIF('4(A)(5)'!$C$15:$C$5005,$C$9:$C$5001,'4(A)(5)'!$N$15:$N$5005)</f>
        <v>0</v>
      </c>
      <c r="H99" s="90">
        <f>SUMIF('4(A)(5)'!$C$15:$C$5005,$C$9:$C$5001,'4(A)(5)'!$P$15:$P$5005)</f>
        <v>0</v>
      </c>
      <c r="I99" s="90">
        <f>SUMIF('4(A)(5)'!$C$15:$C$5005,$C$9:$C$5001,'4(A)(5)'!$Q$15:$Q$5005)</f>
        <v>0</v>
      </c>
      <c r="J99" s="90">
        <f>SUMIF('4(A)(5)'!$C$15:$C$5005,$C$9:$C$5001,'4(A)(5)'!$R$15:$R$5005)</f>
        <v>0</v>
      </c>
      <c r="K99" s="90">
        <f>SUMIF('4(A)(5)'!$C$15:$C$5005,$C$9:$C$5001,'4(A)(5)'!$S$15:$S$5005)</f>
        <v>0</v>
      </c>
      <c r="L99" s="132">
        <f t="shared" si="5"/>
        <v>0</v>
      </c>
      <c r="N99" s="201">
        <v>29051220</v>
      </c>
      <c r="O99" s="86" t="s">
        <v>477</v>
      </c>
      <c r="P99" s="199" t="s">
        <v>586</v>
      </c>
      <c r="Q99" s="91" t="s">
        <v>250</v>
      </c>
      <c r="R99" s="200">
        <v>18</v>
      </c>
      <c r="S99" s="86"/>
      <c r="T99" s="90">
        <f ca="1">+SUMIF('4(A)(5)'!$G$15:$G$5200,$N$9:$N$1499,'4(A)(5)'!$M$15:$M$2600)</f>
        <v>0</v>
      </c>
      <c r="U99" s="90">
        <f ca="1">+SUMIF('4(A)(5)'!$G$15:$G$5200,$N$9:$N$1499,'4(A)(5)'!$N$15:$N$2600)</f>
        <v>0</v>
      </c>
      <c r="V99" s="90">
        <f ca="1">+SUMIF('4(A)(5)'!$G$15:$G$5200,$N$9:$N$1499,'4(A)(5)'!$P$15:$P$2600)</f>
        <v>0</v>
      </c>
      <c r="W99" s="90">
        <f ca="1">+SUMIF('4(A)(5)'!$G$15:$G$5200,$N$9:$N$1499,'4(A)(5)'!$Q$15:$Q$2600)</f>
        <v>0</v>
      </c>
      <c r="X99" s="90">
        <f ca="1">+SUMIF('4(A)(5)'!$G$15:$G$5200,$N$9:$N$1499,'4(A)(5)'!$R$15:$R$2600)</f>
        <v>0</v>
      </c>
      <c r="Y99" s="90">
        <f ca="1">+SUMIF('4(A)(5)'!$G$15:$G$5200,$N$9:$N$1499,'4(A)(5)'!$M$15:$M$2600)</f>
        <v>0</v>
      </c>
    </row>
    <row r="100" spans="1:25" x14ac:dyDescent="0.25">
      <c r="A100" s="86">
        <v>92</v>
      </c>
      <c r="B100" s="305" t="s">
        <v>300</v>
      </c>
      <c r="C100" s="88" t="s">
        <v>381</v>
      </c>
      <c r="D100" s="86" t="s">
        <v>258</v>
      </c>
      <c r="E100" s="89" t="s">
        <v>262</v>
      </c>
      <c r="F100" s="86"/>
      <c r="G100" s="90">
        <f>SUMIF('4(A)(5)'!$C$15:$C$5005,$C$9:$C$5001,'4(A)(5)'!$N$15:$N$5005)</f>
        <v>0</v>
      </c>
      <c r="H100" s="90">
        <f>SUMIF('4(A)(5)'!$C$15:$C$5005,$C$9:$C$5001,'4(A)(5)'!$P$15:$P$5005)</f>
        <v>0</v>
      </c>
      <c r="I100" s="90">
        <f>SUMIF('4(A)(5)'!$C$15:$C$5005,$C$9:$C$5001,'4(A)(5)'!$Q$15:$Q$5005)</f>
        <v>0</v>
      </c>
      <c r="J100" s="90">
        <f>SUMIF('4(A)(5)'!$C$15:$C$5005,$C$9:$C$5001,'4(A)(5)'!$R$15:$R$5005)</f>
        <v>0</v>
      </c>
      <c r="K100" s="90">
        <f>SUMIF('4(A)(5)'!$C$15:$C$5005,$C$9:$C$5001,'4(A)(5)'!$S$15:$S$5005)</f>
        <v>0</v>
      </c>
      <c r="L100" s="132">
        <f t="shared" si="5"/>
        <v>0</v>
      </c>
      <c r="N100" s="201">
        <v>29163200</v>
      </c>
      <c r="O100" s="86" t="s">
        <v>254</v>
      </c>
      <c r="P100" s="199" t="s">
        <v>585</v>
      </c>
      <c r="Q100" s="91" t="s">
        <v>250</v>
      </c>
      <c r="R100" s="200">
        <v>28</v>
      </c>
      <c r="S100" s="86"/>
      <c r="T100" s="90">
        <f ca="1">+SUMIF('4(A)(5)'!$G$15:$G$5200,$N$9:$N$1499,'4(A)(5)'!$M$15:$M$2600)</f>
        <v>0</v>
      </c>
      <c r="U100" s="90">
        <f ca="1">+SUMIF('4(A)(5)'!$G$15:$G$5200,$N$9:$N$1499,'4(A)(5)'!$N$15:$N$2600)</f>
        <v>0</v>
      </c>
      <c r="V100" s="90">
        <f ca="1">+SUMIF('4(A)(5)'!$G$15:$G$5200,$N$9:$N$1499,'4(A)(5)'!$P$15:$P$2600)</f>
        <v>0</v>
      </c>
      <c r="W100" s="90">
        <f ca="1">+SUMIF('4(A)(5)'!$G$15:$G$5200,$N$9:$N$1499,'4(A)(5)'!$Q$15:$Q$2600)</f>
        <v>0</v>
      </c>
      <c r="X100" s="90">
        <f ca="1">+SUMIF('4(A)(5)'!$G$15:$G$5200,$N$9:$N$1499,'4(A)(5)'!$R$15:$R$2600)</f>
        <v>0</v>
      </c>
      <c r="Y100" s="90">
        <f ca="1">+SUMIF('4(A)(5)'!$G$15:$G$5200,$N$9:$N$1499,'4(A)(5)'!$M$15:$M$2600)</f>
        <v>0</v>
      </c>
    </row>
    <row r="101" spans="1:25" x14ac:dyDescent="0.25">
      <c r="A101" s="86">
        <v>93</v>
      </c>
      <c r="B101" s="305" t="s">
        <v>336</v>
      </c>
      <c r="C101" s="88" t="s">
        <v>416</v>
      </c>
      <c r="D101" s="86" t="s">
        <v>258</v>
      </c>
      <c r="E101" s="89" t="s">
        <v>262</v>
      </c>
      <c r="F101" s="86"/>
      <c r="G101" s="90">
        <f>SUMIF('4(A)(5)'!$C$15:$C$5005,$C$9:$C$5001,'4(A)(5)'!$N$15:$N$5005)</f>
        <v>0</v>
      </c>
      <c r="H101" s="90">
        <f>SUMIF('4(A)(5)'!$C$15:$C$5005,$C$9:$C$5001,'4(A)(5)'!$P$15:$P$5005)</f>
        <v>0</v>
      </c>
      <c r="I101" s="90">
        <f>SUMIF('4(A)(5)'!$C$15:$C$5005,$C$9:$C$5001,'4(A)(5)'!$Q$15:$Q$5005)</f>
        <v>0</v>
      </c>
      <c r="J101" s="90">
        <f>SUMIF('4(A)(5)'!$C$15:$C$5005,$C$9:$C$5001,'4(A)(5)'!$R$15:$R$5005)</f>
        <v>0</v>
      </c>
      <c r="K101" s="90">
        <f>SUMIF('4(A)(5)'!$C$15:$C$5005,$C$9:$C$5001,'4(A)(5)'!$S$15:$S$5005)</f>
        <v>0</v>
      </c>
      <c r="L101" s="132">
        <f t="shared" si="5"/>
        <v>0</v>
      </c>
      <c r="N101" s="201">
        <v>29214990</v>
      </c>
      <c r="O101" s="91" t="s">
        <v>503</v>
      </c>
      <c r="P101" s="199" t="s">
        <v>590</v>
      </c>
      <c r="Q101" s="91" t="s">
        <v>250</v>
      </c>
      <c r="R101" s="200">
        <v>18</v>
      </c>
      <c r="S101" s="86"/>
      <c r="T101" s="90">
        <f ca="1">+SUMIF('4(A)(5)'!$G$15:$G$5200,$N$9:$N$1499,'4(A)(5)'!$M$15:$M$2600)</f>
        <v>0</v>
      </c>
      <c r="U101" s="90">
        <f ca="1">+SUMIF('4(A)(5)'!$G$15:$G$5200,$N$9:$N$1499,'4(A)(5)'!$N$15:$N$2600)</f>
        <v>0</v>
      </c>
      <c r="V101" s="90">
        <f ca="1">+SUMIF('4(A)(5)'!$G$15:$G$5200,$N$9:$N$1499,'4(A)(5)'!$P$15:$P$2600)</f>
        <v>0</v>
      </c>
      <c r="W101" s="90">
        <f ca="1">+SUMIF('4(A)(5)'!$G$15:$G$5200,$N$9:$N$1499,'4(A)(5)'!$Q$15:$Q$2600)</f>
        <v>0</v>
      </c>
      <c r="X101" s="90">
        <f ca="1">+SUMIF('4(A)(5)'!$G$15:$G$5200,$N$9:$N$1499,'4(A)(5)'!$R$15:$R$2600)</f>
        <v>0</v>
      </c>
      <c r="Y101" s="90">
        <f ca="1">+SUMIF('4(A)(5)'!$G$15:$G$5200,$N$9:$N$1499,'4(A)(5)'!$M$15:$M$2600)</f>
        <v>0</v>
      </c>
    </row>
    <row r="102" spans="1:25" x14ac:dyDescent="0.25">
      <c r="A102" s="86">
        <v>94</v>
      </c>
      <c r="B102" s="305" t="s">
        <v>316</v>
      </c>
      <c r="C102" s="88" t="s">
        <v>396</v>
      </c>
      <c r="D102" s="86" t="s">
        <v>258</v>
      </c>
      <c r="E102" s="89" t="s">
        <v>262</v>
      </c>
      <c r="F102" s="86"/>
      <c r="G102" s="90">
        <f>SUMIF('4(A)(5)'!$C$15:$C$5005,$C$9:$C$5001,'4(A)(5)'!$N$15:$N$5005)</f>
        <v>0</v>
      </c>
      <c r="H102" s="90">
        <f>SUMIF('4(A)(5)'!$C$15:$C$5005,$C$9:$C$5001,'4(A)(5)'!$P$15:$P$5005)</f>
        <v>0</v>
      </c>
      <c r="I102" s="90">
        <f>SUMIF('4(A)(5)'!$C$15:$C$5005,$C$9:$C$5001,'4(A)(5)'!$Q$15:$Q$5005)</f>
        <v>0</v>
      </c>
      <c r="J102" s="90">
        <f>SUMIF('4(A)(5)'!$C$15:$C$5005,$C$9:$C$5001,'4(A)(5)'!$R$15:$R$5005)</f>
        <v>0</v>
      </c>
      <c r="K102" s="90">
        <f>SUMIF('4(A)(5)'!$C$15:$C$5005,$C$9:$C$5001,'4(A)(5)'!$S$15:$S$5005)</f>
        <v>0</v>
      </c>
      <c r="L102" s="132">
        <f t="shared" si="5"/>
        <v>0</v>
      </c>
      <c r="N102" s="201">
        <v>32081090</v>
      </c>
      <c r="O102" s="86" t="s">
        <v>254</v>
      </c>
      <c r="P102" s="199" t="s">
        <v>586</v>
      </c>
      <c r="Q102" s="91" t="s">
        <v>250</v>
      </c>
      <c r="R102" s="200">
        <v>28</v>
      </c>
      <c r="S102" s="86"/>
      <c r="T102" s="90">
        <f ca="1">+SUMIF('4(A)(5)'!$G$15:$G$5200,$N$9:$N$1499,'4(A)(5)'!$M$15:$M$2600)</f>
        <v>0</v>
      </c>
      <c r="U102" s="90">
        <f ca="1">+SUMIF('4(A)(5)'!$G$15:$G$5200,$N$9:$N$1499,'4(A)(5)'!$N$15:$N$2600)</f>
        <v>0</v>
      </c>
      <c r="V102" s="90">
        <f ca="1">+SUMIF('4(A)(5)'!$G$15:$G$5200,$N$9:$N$1499,'4(A)(5)'!$P$15:$P$2600)</f>
        <v>0</v>
      </c>
      <c r="W102" s="90">
        <f ca="1">+SUMIF('4(A)(5)'!$G$15:$G$5200,$N$9:$N$1499,'4(A)(5)'!$Q$15:$Q$2600)</f>
        <v>0</v>
      </c>
      <c r="X102" s="90">
        <f ca="1">+SUMIF('4(A)(5)'!$G$15:$G$5200,$N$9:$N$1499,'4(A)(5)'!$R$15:$R$2600)</f>
        <v>0</v>
      </c>
      <c r="Y102" s="90">
        <f ca="1">+SUMIF('4(A)(5)'!$G$15:$G$5200,$N$9:$N$1499,'4(A)(5)'!$M$15:$M$2600)</f>
        <v>0</v>
      </c>
    </row>
    <row r="103" spans="1:25" x14ac:dyDescent="0.25">
      <c r="A103" s="86">
        <v>95</v>
      </c>
      <c r="B103" s="305" t="s">
        <v>318</v>
      </c>
      <c r="C103" s="88" t="s">
        <v>398</v>
      </c>
      <c r="D103" s="86" t="s">
        <v>258</v>
      </c>
      <c r="E103" s="89" t="s">
        <v>262</v>
      </c>
      <c r="F103" s="86"/>
      <c r="G103" s="90">
        <f>SUMIF('4(A)(5)'!$C$15:$C$5005,$C$9:$C$5001,'4(A)(5)'!$N$15:$N$5005)</f>
        <v>0</v>
      </c>
      <c r="H103" s="90">
        <f>SUMIF('4(A)(5)'!$C$15:$C$5005,$C$9:$C$5001,'4(A)(5)'!$P$15:$P$5005)</f>
        <v>0</v>
      </c>
      <c r="I103" s="90">
        <f>SUMIF('4(A)(5)'!$C$15:$C$5005,$C$9:$C$5001,'4(A)(5)'!$Q$15:$Q$5005)</f>
        <v>0</v>
      </c>
      <c r="J103" s="90">
        <f>SUMIF('4(A)(5)'!$C$15:$C$5005,$C$9:$C$5001,'4(A)(5)'!$R$15:$R$5005)</f>
        <v>0</v>
      </c>
      <c r="K103" s="90">
        <f>SUMIF('4(A)(5)'!$C$15:$C$5005,$C$9:$C$5001,'4(A)(5)'!$S$15:$S$5005)</f>
        <v>0</v>
      </c>
      <c r="L103" s="132">
        <f t="shared" si="5"/>
        <v>0</v>
      </c>
      <c r="N103" s="201">
        <v>32082090</v>
      </c>
      <c r="O103" s="86" t="s">
        <v>254</v>
      </c>
      <c r="P103" s="199" t="s">
        <v>586</v>
      </c>
      <c r="Q103" s="91" t="s">
        <v>250</v>
      </c>
      <c r="R103" s="200">
        <v>18</v>
      </c>
      <c r="S103" s="86"/>
      <c r="T103" s="90">
        <f ca="1">+SUMIF('4(A)(5)'!$G$15:$G$5200,$N$9:$N$1499,'4(A)(5)'!$M$15:$M$2600)</f>
        <v>17157</v>
      </c>
      <c r="U103" s="90">
        <f ca="1">+SUMIF('4(A)(5)'!$G$15:$G$5200,$N$9:$N$1499,'4(A)(5)'!$N$15:$N$2600)</f>
        <v>14540</v>
      </c>
      <c r="V103" s="90">
        <f ca="1">+SUMIF('4(A)(5)'!$G$15:$G$5200,$N$9:$N$1499,'4(A)(5)'!$P$15:$P$2600)</f>
        <v>0</v>
      </c>
      <c r="W103" s="90">
        <f ca="1">+SUMIF('4(A)(5)'!$G$15:$G$5200,$N$9:$N$1499,'4(A)(5)'!$Q$15:$Q$2600)</f>
        <v>1308.6000000000001</v>
      </c>
      <c r="X103" s="90">
        <f ca="1">+SUMIF('4(A)(5)'!$G$15:$G$5200,$N$9:$N$1499,'4(A)(5)'!$R$15:$R$2600)</f>
        <v>1308.6000000000001</v>
      </c>
      <c r="Y103" s="90">
        <f ca="1">+SUMIF('4(A)(5)'!$G$15:$G$5200,$N$9:$N$1499,'4(A)(5)'!$M$15:$M$2600)</f>
        <v>17157</v>
      </c>
    </row>
    <row r="104" spans="1:25" x14ac:dyDescent="0.25">
      <c r="A104" s="86">
        <v>96</v>
      </c>
      <c r="B104" s="305" t="s">
        <v>234</v>
      </c>
      <c r="C104" s="88" t="s">
        <v>233</v>
      </c>
      <c r="D104" s="86" t="s">
        <v>258</v>
      </c>
      <c r="E104" s="89" t="s">
        <v>262</v>
      </c>
      <c r="F104" s="86"/>
      <c r="G104" s="90">
        <f>SUMIF('4(A)(5)'!$C$15:$C$5005,$C$9:$C$5001,'4(A)(5)'!$N$15:$N$5005)</f>
        <v>0</v>
      </c>
      <c r="H104" s="90">
        <f>SUMIF('4(A)(5)'!$C$15:$C$5005,$C$9:$C$5001,'4(A)(5)'!$P$15:$P$5005)</f>
        <v>0</v>
      </c>
      <c r="I104" s="90">
        <f>SUMIF('4(A)(5)'!$C$15:$C$5005,$C$9:$C$5001,'4(A)(5)'!$Q$15:$Q$5005)</f>
        <v>0</v>
      </c>
      <c r="J104" s="90">
        <f>SUMIF('4(A)(5)'!$C$15:$C$5005,$C$9:$C$5001,'4(A)(5)'!$R$15:$R$5005)</f>
        <v>0</v>
      </c>
      <c r="K104" s="90">
        <f>SUMIF('4(A)(5)'!$C$15:$C$5005,$C$9:$C$5001,'4(A)(5)'!$S$15:$S$5005)</f>
        <v>0</v>
      </c>
      <c r="L104" s="132">
        <f t="shared" si="5"/>
        <v>0</v>
      </c>
      <c r="N104" s="201">
        <v>32089022</v>
      </c>
      <c r="O104" s="86" t="s">
        <v>254</v>
      </c>
      <c r="P104" s="199" t="s">
        <v>585</v>
      </c>
      <c r="Q104" s="91" t="s">
        <v>250</v>
      </c>
      <c r="R104" s="200">
        <v>28</v>
      </c>
      <c r="S104" s="86"/>
      <c r="T104" s="90">
        <f ca="1">+SUMIF('4(A)(5)'!$G$15:$G$5200,$N$9:$N$1499,'4(A)(5)'!$M$15:$M$2600)</f>
        <v>0</v>
      </c>
      <c r="U104" s="90">
        <f ca="1">+SUMIF('4(A)(5)'!$G$15:$G$5200,$N$9:$N$1499,'4(A)(5)'!$N$15:$N$2600)</f>
        <v>0</v>
      </c>
      <c r="V104" s="90">
        <f ca="1">+SUMIF('4(A)(5)'!$G$15:$G$5200,$N$9:$N$1499,'4(A)(5)'!$P$15:$P$2600)</f>
        <v>0</v>
      </c>
      <c r="W104" s="90">
        <f ca="1">+SUMIF('4(A)(5)'!$G$15:$G$5200,$N$9:$N$1499,'4(A)(5)'!$Q$15:$Q$2600)</f>
        <v>0</v>
      </c>
      <c r="X104" s="90">
        <f ca="1">+SUMIF('4(A)(5)'!$G$15:$G$5200,$N$9:$N$1499,'4(A)(5)'!$R$15:$R$2600)</f>
        <v>0</v>
      </c>
      <c r="Y104" s="90">
        <f ca="1">+SUMIF('4(A)(5)'!$G$15:$G$5200,$N$9:$N$1499,'4(A)(5)'!$M$15:$M$2600)</f>
        <v>0</v>
      </c>
    </row>
    <row r="105" spans="1:25" x14ac:dyDescent="0.25">
      <c r="A105" s="86">
        <v>97</v>
      </c>
      <c r="B105" s="305" t="s">
        <v>189</v>
      </c>
      <c r="C105" s="88" t="s">
        <v>190</v>
      </c>
      <c r="D105" s="86" t="s">
        <v>258</v>
      </c>
      <c r="E105" s="89" t="s">
        <v>262</v>
      </c>
      <c r="F105" s="86"/>
      <c r="G105" s="90">
        <f>SUMIF('4(A)(5)'!$C$15:$C$5005,$C$9:$C$5001,'4(A)(5)'!$N$15:$N$5005)</f>
        <v>0</v>
      </c>
      <c r="H105" s="90">
        <f>SUMIF('4(A)(5)'!$C$15:$C$5005,$C$9:$C$5001,'4(A)(5)'!$P$15:$P$5005)</f>
        <v>0</v>
      </c>
      <c r="I105" s="90">
        <f>SUMIF('4(A)(5)'!$C$15:$C$5005,$C$9:$C$5001,'4(A)(5)'!$Q$15:$Q$5005)</f>
        <v>0</v>
      </c>
      <c r="J105" s="90">
        <f>SUMIF('4(A)(5)'!$C$15:$C$5005,$C$9:$C$5001,'4(A)(5)'!$R$15:$R$5005)</f>
        <v>0</v>
      </c>
      <c r="K105" s="90">
        <f>SUMIF('4(A)(5)'!$C$15:$C$5005,$C$9:$C$5001,'4(A)(5)'!$S$15:$S$5005)</f>
        <v>0</v>
      </c>
      <c r="L105" s="132">
        <f t="shared" si="5"/>
        <v>0</v>
      </c>
      <c r="N105" s="201">
        <v>32089090</v>
      </c>
      <c r="O105" s="86" t="s">
        <v>254</v>
      </c>
      <c r="P105" s="199" t="s">
        <v>585</v>
      </c>
      <c r="Q105" s="91" t="s">
        <v>250</v>
      </c>
      <c r="R105" s="200">
        <v>28</v>
      </c>
      <c r="S105" s="86"/>
      <c r="T105" s="90">
        <f ca="1">+SUMIF('4(A)(5)'!$G$15:$G$5200,$N$9:$N$1499,'4(A)(5)'!$M$15:$M$2600)</f>
        <v>0</v>
      </c>
      <c r="U105" s="90">
        <f ca="1">+SUMIF('4(A)(5)'!$G$15:$G$5200,$N$9:$N$1499,'4(A)(5)'!$N$15:$N$2600)</f>
        <v>0</v>
      </c>
      <c r="V105" s="90">
        <f ca="1">+SUMIF('4(A)(5)'!$G$15:$G$5200,$N$9:$N$1499,'4(A)(5)'!$P$15:$P$2600)</f>
        <v>0</v>
      </c>
      <c r="W105" s="90">
        <f ca="1">+SUMIF('4(A)(5)'!$G$15:$G$5200,$N$9:$N$1499,'4(A)(5)'!$Q$15:$Q$2600)</f>
        <v>0</v>
      </c>
      <c r="X105" s="90">
        <f ca="1">+SUMIF('4(A)(5)'!$G$15:$G$5200,$N$9:$N$1499,'4(A)(5)'!$R$15:$R$2600)</f>
        <v>0</v>
      </c>
      <c r="Y105" s="90">
        <f ca="1">+SUMIF('4(A)(5)'!$G$15:$G$5200,$N$9:$N$1499,'4(A)(5)'!$M$15:$M$2600)</f>
        <v>0</v>
      </c>
    </row>
    <row r="106" spans="1:25" x14ac:dyDescent="0.25">
      <c r="A106" s="86">
        <v>98</v>
      </c>
      <c r="B106" s="305" t="s">
        <v>306</v>
      </c>
      <c r="C106" s="88" t="s">
        <v>387</v>
      </c>
      <c r="D106" s="86" t="s">
        <v>258</v>
      </c>
      <c r="E106" s="89" t="s">
        <v>262</v>
      </c>
      <c r="F106" s="86"/>
      <c r="G106" s="90">
        <f>SUMIF('4(A)(5)'!$C$15:$C$5005,$C$9:$C$5001,'4(A)(5)'!$N$15:$N$5005)</f>
        <v>666659</v>
      </c>
      <c r="H106" s="90">
        <f>SUMIF('4(A)(5)'!$C$15:$C$5005,$C$9:$C$5001,'4(A)(5)'!$P$15:$P$5005)</f>
        <v>0</v>
      </c>
      <c r="I106" s="90">
        <f>SUMIF('4(A)(5)'!$C$15:$C$5005,$C$9:$C$5001,'4(A)(5)'!$Q$15:$Q$5005)</f>
        <v>59998.999999999993</v>
      </c>
      <c r="J106" s="90">
        <f>SUMIF('4(A)(5)'!$C$15:$C$5005,$C$9:$C$5001,'4(A)(5)'!$R$15:$R$5005)</f>
        <v>59998.999999999993</v>
      </c>
      <c r="K106" s="90">
        <f>SUMIF('4(A)(5)'!$C$15:$C$5005,$C$9:$C$5001,'4(A)(5)'!$S$15:$S$5005)</f>
        <v>0</v>
      </c>
      <c r="L106" s="132">
        <f t="shared" si="5"/>
        <v>786657</v>
      </c>
      <c r="N106" s="201">
        <v>32159090</v>
      </c>
      <c r="O106" s="86" t="s">
        <v>576</v>
      </c>
      <c r="P106" s="199" t="s">
        <v>585</v>
      </c>
      <c r="Q106" s="91" t="s">
        <v>250</v>
      </c>
      <c r="R106" s="200">
        <v>18</v>
      </c>
      <c r="S106" s="86"/>
      <c r="T106" s="90">
        <f ca="1">+SUMIF('4(A)(5)'!$G$15:$G$5200,$N$9:$N$1499,'4(A)(5)'!$M$15:$M$2600)</f>
        <v>0</v>
      </c>
      <c r="U106" s="90">
        <f ca="1">+SUMIF('4(A)(5)'!$G$15:$G$5200,$N$9:$N$1499,'4(A)(5)'!$N$15:$N$2600)</f>
        <v>0</v>
      </c>
      <c r="V106" s="90">
        <f ca="1">+SUMIF('4(A)(5)'!$G$15:$G$5200,$N$9:$N$1499,'4(A)(5)'!$P$15:$P$2600)</f>
        <v>0</v>
      </c>
      <c r="W106" s="90">
        <f ca="1">+SUMIF('4(A)(5)'!$G$15:$G$5200,$N$9:$N$1499,'4(A)(5)'!$Q$15:$Q$2600)</f>
        <v>0</v>
      </c>
      <c r="X106" s="90">
        <f ca="1">+SUMIF('4(A)(5)'!$G$15:$G$5200,$N$9:$N$1499,'4(A)(5)'!$R$15:$R$2600)</f>
        <v>0</v>
      </c>
      <c r="Y106" s="90">
        <f ca="1">+SUMIF('4(A)(5)'!$G$15:$G$5200,$N$9:$N$1499,'4(A)(5)'!$M$15:$M$2600)</f>
        <v>0</v>
      </c>
    </row>
    <row r="107" spans="1:25" x14ac:dyDescent="0.25">
      <c r="A107" s="86">
        <v>99</v>
      </c>
      <c r="B107" s="305" t="s">
        <v>296</v>
      </c>
      <c r="C107" s="88" t="s">
        <v>378</v>
      </c>
      <c r="D107" s="86" t="s">
        <v>258</v>
      </c>
      <c r="E107" s="89" t="s">
        <v>262</v>
      </c>
      <c r="F107" s="86"/>
      <c r="G107" s="90">
        <f>SUMIF('4(A)(5)'!$C$15:$C$5005,$C$9:$C$5001,'4(A)(5)'!$N$15:$N$5005)</f>
        <v>0</v>
      </c>
      <c r="H107" s="90">
        <f>SUMIF('4(A)(5)'!$C$15:$C$5005,$C$9:$C$5001,'4(A)(5)'!$P$15:$P$5005)</f>
        <v>0</v>
      </c>
      <c r="I107" s="90">
        <f>SUMIF('4(A)(5)'!$C$15:$C$5005,$C$9:$C$5001,'4(A)(5)'!$Q$15:$Q$5005)</f>
        <v>0</v>
      </c>
      <c r="J107" s="90">
        <f>SUMIF('4(A)(5)'!$C$15:$C$5005,$C$9:$C$5001,'4(A)(5)'!$R$15:$R$5005)</f>
        <v>0</v>
      </c>
      <c r="K107" s="90">
        <f>SUMIF('4(A)(5)'!$C$15:$C$5005,$C$9:$C$5001,'4(A)(5)'!$S$15:$S$5005)</f>
        <v>0</v>
      </c>
      <c r="L107" s="132">
        <f t="shared" si="5"/>
        <v>0</v>
      </c>
      <c r="N107" s="201">
        <v>34012000</v>
      </c>
      <c r="O107" s="86" t="s">
        <v>488</v>
      </c>
      <c r="P107" s="199" t="s">
        <v>585</v>
      </c>
      <c r="Q107" s="91" t="s">
        <v>250</v>
      </c>
      <c r="R107" s="200">
        <v>18</v>
      </c>
      <c r="S107" s="86"/>
      <c r="T107" s="90">
        <f ca="1">+SUMIF('4(A)(5)'!$G$15:$G$5200,$N$9:$N$1499,'4(A)(5)'!$M$15:$M$2600)</f>
        <v>0</v>
      </c>
      <c r="U107" s="90">
        <f ca="1">+SUMIF('4(A)(5)'!$G$15:$G$5200,$N$9:$N$1499,'4(A)(5)'!$N$15:$N$2600)</f>
        <v>0</v>
      </c>
      <c r="V107" s="90">
        <f ca="1">+SUMIF('4(A)(5)'!$G$15:$G$5200,$N$9:$N$1499,'4(A)(5)'!$P$15:$P$2600)</f>
        <v>0</v>
      </c>
      <c r="W107" s="90">
        <f ca="1">+SUMIF('4(A)(5)'!$G$15:$G$5200,$N$9:$N$1499,'4(A)(5)'!$Q$15:$Q$2600)</f>
        <v>0</v>
      </c>
      <c r="X107" s="90">
        <f ca="1">+SUMIF('4(A)(5)'!$G$15:$G$5200,$N$9:$N$1499,'4(A)(5)'!$R$15:$R$2600)</f>
        <v>0</v>
      </c>
      <c r="Y107" s="90">
        <f ca="1">+SUMIF('4(A)(5)'!$G$15:$G$5200,$N$9:$N$1499,'4(A)(5)'!$M$15:$M$2600)</f>
        <v>0</v>
      </c>
    </row>
    <row r="108" spans="1:25" x14ac:dyDescent="0.25">
      <c r="A108" s="86">
        <v>100</v>
      </c>
      <c r="B108" s="305" t="s">
        <v>317</v>
      </c>
      <c r="C108" s="88" t="s">
        <v>397</v>
      </c>
      <c r="D108" s="86" t="s">
        <v>258</v>
      </c>
      <c r="E108" s="89" t="s">
        <v>262</v>
      </c>
      <c r="F108" s="86"/>
      <c r="G108" s="90">
        <f>SUMIF('4(A)(5)'!$C$15:$C$5005,$C$9:$C$5001,'4(A)(5)'!$N$15:$N$5005)</f>
        <v>0</v>
      </c>
      <c r="H108" s="90">
        <f>SUMIF('4(A)(5)'!$C$15:$C$5005,$C$9:$C$5001,'4(A)(5)'!$P$15:$P$5005)</f>
        <v>0</v>
      </c>
      <c r="I108" s="90">
        <f>SUMIF('4(A)(5)'!$C$15:$C$5005,$C$9:$C$5001,'4(A)(5)'!$Q$15:$Q$5005)</f>
        <v>0</v>
      </c>
      <c r="J108" s="90">
        <f>SUMIF('4(A)(5)'!$C$15:$C$5005,$C$9:$C$5001,'4(A)(5)'!$R$15:$R$5005)</f>
        <v>0</v>
      </c>
      <c r="K108" s="90">
        <f>SUMIF('4(A)(5)'!$C$15:$C$5005,$C$9:$C$5001,'4(A)(5)'!$S$15:$S$5005)</f>
        <v>0</v>
      </c>
      <c r="L108" s="132">
        <f t="shared" si="5"/>
        <v>0</v>
      </c>
      <c r="N108" s="201">
        <v>34022090</v>
      </c>
      <c r="O108" s="86" t="s">
        <v>480</v>
      </c>
      <c r="P108" s="199" t="s">
        <v>585</v>
      </c>
      <c r="Q108" s="91" t="s">
        <v>250</v>
      </c>
      <c r="R108" s="200">
        <v>28</v>
      </c>
      <c r="S108" s="86"/>
      <c r="T108" s="90">
        <f ca="1">+SUMIF('4(A)(5)'!$G$15:$G$5200,$N$9:$N$1499,'4(A)(5)'!$M$15:$M$2600)</f>
        <v>0</v>
      </c>
      <c r="U108" s="90">
        <f ca="1">+SUMIF('4(A)(5)'!$G$15:$G$5200,$N$9:$N$1499,'4(A)(5)'!$N$15:$N$2600)</f>
        <v>0</v>
      </c>
      <c r="V108" s="90">
        <f ca="1">+SUMIF('4(A)(5)'!$G$15:$G$5200,$N$9:$N$1499,'4(A)(5)'!$P$15:$P$2600)</f>
        <v>0</v>
      </c>
      <c r="W108" s="90">
        <f ca="1">+SUMIF('4(A)(5)'!$G$15:$G$5200,$N$9:$N$1499,'4(A)(5)'!$Q$15:$Q$2600)</f>
        <v>0</v>
      </c>
      <c r="X108" s="90">
        <f ca="1">+SUMIF('4(A)(5)'!$G$15:$G$5200,$N$9:$N$1499,'4(A)(5)'!$R$15:$R$2600)</f>
        <v>0</v>
      </c>
      <c r="Y108" s="90">
        <f ca="1">+SUMIF('4(A)(5)'!$G$15:$G$5200,$N$9:$N$1499,'4(A)(5)'!$M$15:$M$2600)</f>
        <v>0</v>
      </c>
    </row>
    <row r="109" spans="1:25" x14ac:dyDescent="0.25">
      <c r="A109" s="86">
        <v>101</v>
      </c>
      <c r="B109" s="305" t="s">
        <v>343</v>
      </c>
      <c r="C109" s="88" t="s">
        <v>423</v>
      </c>
      <c r="D109" s="86" t="s">
        <v>258</v>
      </c>
      <c r="E109" s="89" t="s">
        <v>262</v>
      </c>
      <c r="F109" s="86"/>
      <c r="G109" s="90">
        <f>SUMIF('4(A)(5)'!$C$15:$C$5005,$C$9:$C$5001,'4(A)(5)'!$N$15:$N$5005)</f>
        <v>0</v>
      </c>
      <c r="H109" s="90">
        <f>SUMIF('4(A)(5)'!$C$15:$C$5005,$C$9:$C$5001,'4(A)(5)'!$P$15:$P$5005)</f>
        <v>0</v>
      </c>
      <c r="I109" s="90">
        <f>SUMIF('4(A)(5)'!$C$15:$C$5005,$C$9:$C$5001,'4(A)(5)'!$Q$15:$Q$5005)</f>
        <v>0</v>
      </c>
      <c r="J109" s="90">
        <f>SUMIF('4(A)(5)'!$C$15:$C$5005,$C$9:$C$5001,'4(A)(5)'!$R$15:$R$5005)</f>
        <v>0</v>
      </c>
      <c r="K109" s="90">
        <f>SUMIF('4(A)(5)'!$C$15:$C$5005,$C$9:$C$5001,'4(A)(5)'!$S$15:$S$5005)</f>
        <v>0</v>
      </c>
      <c r="L109" s="132">
        <f t="shared" si="5"/>
        <v>0</v>
      </c>
      <c r="N109" s="201">
        <v>34029092</v>
      </c>
      <c r="O109" s="86" t="s">
        <v>490</v>
      </c>
      <c r="P109" s="199" t="s">
        <v>589</v>
      </c>
      <c r="Q109" s="91" t="s">
        <v>250</v>
      </c>
      <c r="R109" s="200">
        <v>18</v>
      </c>
      <c r="S109" s="86"/>
      <c r="T109" s="90">
        <f ca="1">+SUMIF('4(A)(5)'!$G$15:$G$5200,$N$9:$N$1499,'4(A)(5)'!$M$15:$M$2600)</f>
        <v>0</v>
      </c>
      <c r="U109" s="90">
        <f ca="1">+SUMIF('4(A)(5)'!$G$15:$G$5200,$N$9:$N$1499,'4(A)(5)'!$N$15:$N$2600)</f>
        <v>0</v>
      </c>
      <c r="V109" s="90">
        <f ca="1">+SUMIF('4(A)(5)'!$G$15:$G$5200,$N$9:$N$1499,'4(A)(5)'!$P$15:$P$2600)</f>
        <v>0</v>
      </c>
      <c r="W109" s="90">
        <f ca="1">+SUMIF('4(A)(5)'!$G$15:$G$5200,$N$9:$N$1499,'4(A)(5)'!$Q$15:$Q$2600)</f>
        <v>0</v>
      </c>
      <c r="X109" s="90">
        <f ca="1">+SUMIF('4(A)(5)'!$G$15:$G$5200,$N$9:$N$1499,'4(A)(5)'!$R$15:$R$2600)</f>
        <v>0</v>
      </c>
      <c r="Y109" s="90">
        <f ca="1">+SUMIF('4(A)(5)'!$G$15:$G$5200,$N$9:$N$1499,'4(A)(5)'!$M$15:$M$2600)</f>
        <v>0</v>
      </c>
    </row>
    <row r="110" spans="1:25" x14ac:dyDescent="0.25">
      <c r="A110" s="86">
        <v>102</v>
      </c>
      <c r="B110" s="305" t="s">
        <v>309</v>
      </c>
      <c r="C110" s="88" t="s">
        <v>390</v>
      </c>
      <c r="D110" s="86" t="s">
        <v>258</v>
      </c>
      <c r="E110" s="89" t="s">
        <v>262</v>
      </c>
      <c r="F110" s="86"/>
      <c r="G110" s="90">
        <f>SUMIF('4(A)(5)'!$C$15:$C$5005,$C$9:$C$5001,'4(A)(5)'!$N$15:$N$5005)</f>
        <v>0</v>
      </c>
      <c r="H110" s="90">
        <f>SUMIF('4(A)(5)'!$C$15:$C$5005,$C$9:$C$5001,'4(A)(5)'!$P$15:$P$5005)</f>
        <v>0</v>
      </c>
      <c r="I110" s="90">
        <f>SUMIF('4(A)(5)'!$C$15:$C$5005,$C$9:$C$5001,'4(A)(5)'!$Q$15:$Q$5005)</f>
        <v>0</v>
      </c>
      <c r="J110" s="90">
        <f>SUMIF('4(A)(5)'!$C$15:$C$5005,$C$9:$C$5001,'4(A)(5)'!$R$15:$R$5005)</f>
        <v>0</v>
      </c>
      <c r="K110" s="90">
        <f>SUMIF('4(A)(5)'!$C$15:$C$5005,$C$9:$C$5001,'4(A)(5)'!$S$15:$S$5005)</f>
        <v>0</v>
      </c>
      <c r="L110" s="132">
        <f t="shared" si="5"/>
        <v>0</v>
      </c>
      <c r="N110" s="201">
        <v>34039900</v>
      </c>
      <c r="O110" s="86" t="s">
        <v>572</v>
      </c>
      <c r="P110" s="199" t="s">
        <v>585</v>
      </c>
      <c r="Q110" s="91" t="s">
        <v>250</v>
      </c>
      <c r="R110" s="200">
        <v>28</v>
      </c>
      <c r="S110" s="86"/>
      <c r="T110" s="90">
        <f ca="1">+SUMIF('4(A)(5)'!$G$15:$G$5200,$N$9:$N$1499,'4(A)(5)'!$M$15:$M$2600)</f>
        <v>0</v>
      </c>
      <c r="U110" s="90">
        <f ca="1">+SUMIF('4(A)(5)'!$G$15:$G$5200,$N$9:$N$1499,'4(A)(5)'!$N$15:$N$2600)</f>
        <v>0</v>
      </c>
      <c r="V110" s="90">
        <f ca="1">+SUMIF('4(A)(5)'!$G$15:$G$5200,$N$9:$N$1499,'4(A)(5)'!$P$15:$P$2600)</f>
        <v>0</v>
      </c>
      <c r="W110" s="90">
        <f ca="1">+SUMIF('4(A)(5)'!$G$15:$G$5200,$N$9:$N$1499,'4(A)(5)'!$Q$15:$Q$2600)</f>
        <v>0</v>
      </c>
      <c r="X110" s="90">
        <f ca="1">+SUMIF('4(A)(5)'!$G$15:$G$5200,$N$9:$N$1499,'4(A)(5)'!$R$15:$R$2600)</f>
        <v>0</v>
      </c>
      <c r="Y110" s="90">
        <f ca="1">+SUMIF('4(A)(5)'!$G$15:$G$5200,$N$9:$N$1499,'4(A)(5)'!$M$15:$M$2600)</f>
        <v>0</v>
      </c>
    </row>
    <row r="111" spans="1:25" x14ac:dyDescent="0.25">
      <c r="A111" s="86">
        <v>103</v>
      </c>
      <c r="B111" s="305" t="s">
        <v>723</v>
      </c>
      <c r="C111" s="88" t="s">
        <v>226</v>
      </c>
      <c r="D111" s="86" t="s">
        <v>258</v>
      </c>
      <c r="E111" s="89" t="s">
        <v>262</v>
      </c>
      <c r="F111" s="86"/>
      <c r="G111" s="90">
        <f>SUMIF('4(A)(5)'!$C$15:$C$5005,$C$9:$C$5001,'4(A)(5)'!$N$15:$N$5005)</f>
        <v>26530.26</v>
      </c>
      <c r="H111" s="90">
        <f>SUMIF('4(A)(5)'!$C$15:$C$5005,$C$9:$C$5001,'4(A)(5)'!$P$15:$P$5005)</f>
        <v>0</v>
      </c>
      <c r="I111" s="90">
        <f>SUMIF('4(A)(5)'!$C$15:$C$5005,$C$9:$C$5001,'4(A)(5)'!$Q$15:$Q$5005)</f>
        <v>3714.9964</v>
      </c>
      <c r="J111" s="90">
        <f>SUMIF('4(A)(5)'!$C$15:$C$5005,$C$9:$C$5001,'4(A)(5)'!$R$15:$R$5005)</f>
        <v>3714.9964</v>
      </c>
      <c r="K111" s="90">
        <f>SUMIF('4(A)(5)'!$C$15:$C$5005,$C$9:$C$5001,'4(A)(5)'!$S$15:$S$5005)</f>
        <v>0</v>
      </c>
      <c r="L111" s="132">
        <f t="shared" si="5"/>
        <v>33960.252800000002</v>
      </c>
      <c r="N111" s="201">
        <v>37079090</v>
      </c>
      <c r="O111" s="86" t="s">
        <v>483</v>
      </c>
      <c r="P111" s="199" t="s">
        <v>585</v>
      </c>
      <c r="Q111" s="91" t="s">
        <v>250</v>
      </c>
      <c r="R111" s="200">
        <v>18</v>
      </c>
      <c r="S111" s="86"/>
      <c r="T111" s="90">
        <f ca="1">+SUMIF('4(A)(5)'!$G$15:$G$5200,$N$9:$N$1499,'4(A)(5)'!$M$15:$M$2600)</f>
        <v>0</v>
      </c>
      <c r="U111" s="90">
        <f ca="1">+SUMIF('4(A)(5)'!$G$15:$G$5200,$N$9:$N$1499,'4(A)(5)'!$N$15:$N$2600)</f>
        <v>0</v>
      </c>
      <c r="V111" s="90">
        <f ca="1">+SUMIF('4(A)(5)'!$G$15:$G$5200,$N$9:$N$1499,'4(A)(5)'!$P$15:$P$2600)</f>
        <v>0</v>
      </c>
      <c r="W111" s="90">
        <f ca="1">+SUMIF('4(A)(5)'!$G$15:$G$5200,$N$9:$N$1499,'4(A)(5)'!$Q$15:$Q$2600)</f>
        <v>0</v>
      </c>
      <c r="X111" s="90">
        <f ca="1">+SUMIF('4(A)(5)'!$G$15:$G$5200,$N$9:$N$1499,'4(A)(5)'!$R$15:$R$2600)</f>
        <v>0</v>
      </c>
      <c r="Y111" s="90">
        <f ca="1">+SUMIF('4(A)(5)'!$G$15:$G$5200,$N$9:$N$1499,'4(A)(5)'!$M$15:$M$2600)</f>
        <v>0</v>
      </c>
    </row>
    <row r="112" spans="1:25" x14ac:dyDescent="0.25">
      <c r="A112" s="86">
        <v>104</v>
      </c>
      <c r="B112" s="305" t="s">
        <v>724</v>
      </c>
      <c r="C112" s="305" t="s">
        <v>238</v>
      </c>
      <c r="D112" s="86" t="s">
        <v>258</v>
      </c>
      <c r="E112" s="89" t="s">
        <v>262</v>
      </c>
      <c r="F112" s="86"/>
      <c r="G112" s="90">
        <f>SUMIF('4(A)(5)'!$C$15:$C$5005,$C$9:$C$5001,'4(A)(5)'!$N$15:$N$5005)</f>
        <v>0</v>
      </c>
      <c r="H112" s="90">
        <f>SUMIF('4(A)(5)'!$C$15:$C$5005,$C$9:$C$5001,'4(A)(5)'!$P$15:$P$5005)</f>
        <v>0</v>
      </c>
      <c r="I112" s="90">
        <f>SUMIF('4(A)(5)'!$C$15:$C$5005,$C$9:$C$5001,'4(A)(5)'!$Q$15:$Q$5005)</f>
        <v>0</v>
      </c>
      <c r="J112" s="90">
        <f>SUMIF('4(A)(5)'!$C$15:$C$5005,$C$9:$C$5001,'4(A)(5)'!$R$15:$R$5005)</f>
        <v>0</v>
      </c>
      <c r="K112" s="90">
        <f>SUMIF('4(A)(5)'!$C$15:$C$5005,$C$9:$C$5001,'4(A)(5)'!$S$15:$S$5005)</f>
        <v>0</v>
      </c>
      <c r="L112" s="132">
        <f t="shared" si="5"/>
        <v>0</v>
      </c>
      <c r="N112" s="201">
        <v>38089191</v>
      </c>
      <c r="O112" s="86" t="s">
        <v>562</v>
      </c>
      <c r="P112" s="199" t="s">
        <v>585</v>
      </c>
      <c r="Q112" s="91" t="s">
        <v>250</v>
      </c>
      <c r="R112" s="200">
        <v>5</v>
      </c>
      <c r="S112" s="86"/>
      <c r="T112" s="90">
        <f ca="1">+SUMIF('4(A)(5)'!$G$15:$G$5200,$N$9:$N$1499,'4(A)(5)'!$M$15:$M$2600)</f>
        <v>0</v>
      </c>
      <c r="U112" s="90">
        <f ca="1">+SUMIF('4(A)(5)'!$G$15:$G$5200,$N$9:$N$1499,'4(A)(5)'!$N$15:$N$2600)</f>
        <v>0</v>
      </c>
      <c r="V112" s="90">
        <f ca="1">+SUMIF('4(A)(5)'!$G$15:$G$5200,$N$9:$N$1499,'4(A)(5)'!$P$15:$P$2600)</f>
        <v>0</v>
      </c>
      <c r="W112" s="90">
        <f ca="1">+SUMIF('4(A)(5)'!$G$15:$G$5200,$N$9:$N$1499,'4(A)(5)'!$Q$15:$Q$2600)</f>
        <v>0</v>
      </c>
      <c r="X112" s="90">
        <f ca="1">+SUMIF('4(A)(5)'!$G$15:$G$5200,$N$9:$N$1499,'4(A)(5)'!$R$15:$R$2600)</f>
        <v>0</v>
      </c>
      <c r="Y112" s="90">
        <f ca="1">+SUMIF('4(A)(5)'!$G$15:$G$5200,$N$9:$N$1499,'4(A)(5)'!$M$15:$M$2600)</f>
        <v>0</v>
      </c>
    </row>
    <row r="113" spans="1:25" x14ac:dyDescent="0.25">
      <c r="A113" s="86">
        <v>105</v>
      </c>
      <c r="B113" s="305" t="s">
        <v>147</v>
      </c>
      <c r="C113" s="88" t="s">
        <v>148</v>
      </c>
      <c r="D113" s="86" t="s">
        <v>258</v>
      </c>
      <c r="E113" s="89" t="s">
        <v>261</v>
      </c>
      <c r="F113" s="86"/>
      <c r="G113" s="90">
        <f>SUMIF('4(A)(5)'!$C$15:$C$5005,$C$9:$C$5001,'4(A)(5)'!$N$15:$N$5005)</f>
        <v>0</v>
      </c>
      <c r="H113" s="90">
        <f>SUMIF('4(A)(5)'!$C$15:$C$5005,$C$9:$C$5001,'4(A)(5)'!$P$15:$P$5005)</f>
        <v>0</v>
      </c>
      <c r="I113" s="90">
        <f>SUMIF('4(A)(5)'!$C$15:$C$5005,$C$9:$C$5001,'4(A)(5)'!$Q$15:$Q$5005)</f>
        <v>0</v>
      </c>
      <c r="J113" s="90">
        <f>SUMIF('4(A)(5)'!$C$15:$C$5005,$C$9:$C$5001,'4(A)(5)'!$R$15:$R$5005)</f>
        <v>0</v>
      </c>
      <c r="K113" s="90">
        <f>SUMIF('4(A)(5)'!$C$15:$C$5005,$C$9:$C$5001,'4(A)(5)'!$S$15:$S$5005)</f>
        <v>0</v>
      </c>
      <c r="L113" s="132">
        <f t="shared" si="5"/>
        <v>0</v>
      </c>
      <c r="N113" s="201">
        <v>38089199</v>
      </c>
      <c r="O113" s="86" t="s">
        <v>468</v>
      </c>
      <c r="P113" s="199" t="s">
        <v>585</v>
      </c>
      <c r="Q113" s="91" t="s">
        <v>250</v>
      </c>
      <c r="R113" s="200">
        <v>28</v>
      </c>
      <c r="S113" s="86"/>
      <c r="T113" s="90">
        <f ca="1">+SUMIF('4(A)(5)'!$G$15:$G$5200,$N$9:$N$1499,'4(A)(5)'!$M$15:$M$2600)</f>
        <v>0</v>
      </c>
      <c r="U113" s="90">
        <f ca="1">+SUMIF('4(A)(5)'!$G$15:$G$5200,$N$9:$N$1499,'4(A)(5)'!$N$15:$N$2600)</f>
        <v>0</v>
      </c>
      <c r="V113" s="90">
        <f ca="1">+SUMIF('4(A)(5)'!$G$15:$G$5200,$N$9:$N$1499,'4(A)(5)'!$P$15:$P$2600)</f>
        <v>0</v>
      </c>
      <c r="W113" s="90">
        <f ca="1">+SUMIF('4(A)(5)'!$G$15:$G$5200,$N$9:$N$1499,'4(A)(5)'!$Q$15:$Q$2600)</f>
        <v>0</v>
      </c>
      <c r="X113" s="90">
        <f ca="1">+SUMIF('4(A)(5)'!$G$15:$G$5200,$N$9:$N$1499,'4(A)(5)'!$R$15:$R$2600)</f>
        <v>0</v>
      </c>
      <c r="Y113" s="90">
        <f ca="1">+SUMIF('4(A)(5)'!$G$15:$G$5200,$N$9:$N$1499,'4(A)(5)'!$M$15:$M$2600)</f>
        <v>0</v>
      </c>
    </row>
    <row r="114" spans="1:25" x14ac:dyDescent="0.25">
      <c r="A114" s="86">
        <v>106</v>
      </c>
      <c r="B114" s="305" t="s">
        <v>280</v>
      </c>
      <c r="C114" s="88" t="s">
        <v>363</v>
      </c>
      <c r="D114" s="86" t="s">
        <v>258</v>
      </c>
      <c r="E114" s="89" t="s">
        <v>262</v>
      </c>
      <c r="F114" s="86"/>
      <c r="G114" s="90">
        <f>SUMIF('4(A)(5)'!$C$15:$C$5005,$C$9:$C$5001,'4(A)(5)'!$N$15:$N$5005)</f>
        <v>0</v>
      </c>
      <c r="H114" s="90">
        <f>SUMIF('4(A)(5)'!$C$15:$C$5005,$C$9:$C$5001,'4(A)(5)'!$P$15:$P$5005)</f>
        <v>0</v>
      </c>
      <c r="I114" s="90">
        <f>SUMIF('4(A)(5)'!$C$15:$C$5005,$C$9:$C$5001,'4(A)(5)'!$Q$15:$Q$5005)</f>
        <v>0</v>
      </c>
      <c r="J114" s="90">
        <f>SUMIF('4(A)(5)'!$C$15:$C$5005,$C$9:$C$5001,'4(A)(5)'!$R$15:$R$5005)</f>
        <v>0</v>
      </c>
      <c r="K114" s="90">
        <f>SUMIF('4(A)(5)'!$C$15:$C$5005,$C$9:$C$5001,'4(A)(5)'!$S$15:$S$5005)</f>
        <v>0</v>
      </c>
      <c r="L114" s="132">
        <f t="shared" si="5"/>
        <v>0</v>
      </c>
      <c r="N114" s="201">
        <v>38140010</v>
      </c>
      <c r="O114" s="86" t="s">
        <v>453</v>
      </c>
      <c r="P114" s="199" t="s">
        <v>586</v>
      </c>
      <c r="Q114" s="91" t="s">
        <v>250</v>
      </c>
      <c r="R114" s="200">
        <v>28</v>
      </c>
      <c r="S114" s="86"/>
      <c r="T114" s="90">
        <f ca="1">+SUMIF('4(A)(5)'!$G$15:$G$5200,$N$9:$N$1499,'4(A)(5)'!$M$15:$M$2600)</f>
        <v>0</v>
      </c>
      <c r="U114" s="90">
        <f ca="1">+SUMIF('4(A)(5)'!$G$15:$G$5200,$N$9:$N$1499,'4(A)(5)'!$N$15:$N$2600)</f>
        <v>0</v>
      </c>
      <c r="V114" s="90">
        <f ca="1">+SUMIF('4(A)(5)'!$G$15:$G$5200,$N$9:$N$1499,'4(A)(5)'!$P$15:$P$2600)</f>
        <v>0</v>
      </c>
      <c r="W114" s="90">
        <f ca="1">+SUMIF('4(A)(5)'!$G$15:$G$5200,$N$9:$N$1499,'4(A)(5)'!$Q$15:$Q$2600)</f>
        <v>0</v>
      </c>
      <c r="X114" s="90">
        <f ca="1">+SUMIF('4(A)(5)'!$G$15:$G$5200,$N$9:$N$1499,'4(A)(5)'!$R$15:$R$2600)</f>
        <v>0</v>
      </c>
      <c r="Y114" s="90">
        <f ca="1">+SUMIF('4(A)(5)'!$G$15:$G$5200,$N$9:$N$1499,'4(A)(5)'!$M$15:$M$2600)</f>
        <v>0</v>
      </c>
    </row>
    <row r="115" spans="1:25" x14ac:dyDescent="0.25">
      <c r="A115" s="86">
        <v>107</v>
      </c>
      <c r="B115" s="305" t="s">
        <v>319</v>
      </c>
      <c r="C115" s="88" t="s">
        <v>399</v>
      </c>
      <c r="D115" s="86" t="s">
        <v>258</v>
      </c>
      <c r="E115" s="89" t="s">
        <v>262</v>
      </c>
      <c r="F115" s="86"/>
      <c r="G115" s="90">
        <f>SUMIF('4(A)(5)'!$C$15:$C$5005,$C$9:$C$5001,'4(A)(5)'!$N$15:$N$5005)</f>
        <v>0</v>
      </c>
      <c r="H115" s="90">
        <f>SUMIF('4(A)(5)'!$C$15:$C$5005,$C$9:$C$5001,'4(A)(5)'!$P$15:$P$5005)</f>
        <v>0</v>
      </c>
      <c r="I115" s="90">
        <f>SUMIF('4(A)(5)'!$C$15:$C$5005,$C$9:$C$5001,'4(A)(5)'!$Q$15:$Q$5005)</f>
        <v>0</v>
      </c>
      <c r="J115" s="90">
        <f>SUMIF('4(A)(5)'!$C$15:$C$5005,$C$9:$C$5001,'4(A)(5)'!$R$15:$R$5005)</f>
        <v>0</v>
      </c>
      <c r="K115" s="90">
        <f>SUMIF('4(A)(5)'!$C$15:$C$5005,$C$9:$C$5001,'4(A)(5)'!$S$15:$S$5005)</f>
        <v>0</v>
      </c>
      <c r="L115" s="132">
        <f t="shared" si="5"/>
        <v>0</v>
      </c>
      <c r="N115" s="201">
        <v>38249990</v>
      </c>
      <c r="O115" s="86" t="s">
        <v>254</v>
      </c>
      <c r="P115" s="199" t="s">
        <v>586</v>
      </c>
      <c r="Q115" s="91" t="s">
        <v>250</v>
      </c>
      <c r="R115" s="200">
        <v>18</v>
      </c>
      <c r="S115" s="86"/>
      <c r="T115" s="90">
        <f ca="1">+SUMIF('4(A)(5)'!$G$15:$G$5200,$N$9:$N$1499,'4(A)(5)'!$M$15:$M$2600)</f>
        <v>0</v>
      </c>
      <c r="U115" s="90">
        <f ca="1">+SUMIF('4(A)(5)'!$G$15:$G$5200,$N$9:$N$1499,'4(A)(5)'!$N$15:$N$2600)</f>
        <v>0</v>
      </c>
      <c r="V115" s="90">
        <f ca="1">+SUMIF('4(A)(5)'!$G$15:$G$5200,$N$9:$N$1499,'4(A)(5)'!$P$15:$P$2600)</f>
        <v>0</v>
      </c>
      <c r="W115" s="90">
        <f ca="1">+SUMIF('4(A)(5)'!$G$15:$G$5200,$N$9:$N$1499,'4(A)(5)'!$Q$15:$Q$2600)</f>
        <v>0</v>
      </c>
      <c r="X115" s="90">
        <f ca="1">+SUMIF('4(A)(5)'!$G$15:$G$5200,$N$9:$N$1499,'4(A)(5)'!$R$15:$R$2600)</f>
        <v>0</v>
      </c>
      <c r="Y115" s="90">
        <f ca="1">+SUMIF('4(A)(5)'!$G$15:$G$5200,$N$9:$N$1499,'4(A)(5)'!$M$15:$M$2600)</f>
        <v>0</v>
      </c>
    </row>
    <row r="116" spans="1:25" x14ac:dyDescent="0.25">
      <c r="A116" s="86">
        <v>108</v>
      </c>
      <c r="B116" s="305" t="s">
        <v>727</v>
      </c>
      <c r="C116" s="305" t="s">
        <v>436</v>
      </c>
      <c r="D116" s="86" t="s">
        <v>258</v>
      </c>
      <c r="E116" s="89" t="s">
        <v>262</v>
      </c>
      <c r="F116" s="86"/>
      <c r="G116" s="90">
        <f>SUMIF('4(A)(5)'!$C$15:$C$5005,$C$9:$C$5001,'4(A)(5)'!$N$15:$N$5005)</f>
        <v>0</v>
      </c>
      <c r="H116" s="90">
        <f>SUMIF('4(A)(5)'!$C$15:$C$5005,$C$9:$C$5001,'4(A)(5)'!$P$15:$P$5005)</f>
        <v>0</v>
      </c>
      <c r="I116" s="90">
        <f>SUMIF('4(A)(5)'!$C$15:$C$5005,$C$9:$C$5001,'4(A)(5)'!$Q$15:$Q$5005)</f>
        <v>0</v>
      </c>
      <c r="J116" s="90">
        <f>SUMIF('4(A)(5)'!$C$15:$C$5005,$C$9:$C$5001,'4(A)(5)'!$R$15:$R$5005)</f>
        <v>0</v>
      </c>
      <c r="K116" s="90">
        <f>SUMIF('4(A)(5)'!$C$15:$C$5005,$C$9:$C$5001,'4(A)(5)'!$S$15:$S$5005)</f>
        <v>0</v>
      </c>
      <c r="L116" s="132">
        <f t="shared" si="5"/>
        <v>0</v>
      </c>
      <c r="N116" s="201">
        <v>39119090</v>
      </c>
      <c r="O116" s="86" t="s">
        <v>254</v>
      </c>
      <c r="P116" s="199" t="s">
        <v>586</v>
      </c>
      <c r="Q116" s="91" t="s">
        <v>250</v>
      </c>
      <c r="R116" s="200">
        <v>18</v>
      </c>
      <c r="S116" s="86"/>
      <c r="T116" s="90">
        <f ca="1">+SUMIF('4(A)(5)'!$G$15:$G$5200,$N$9:$N$1499,'4(A)(5)'!$M$15:$M$2600)</f>
        <v>0</v>
      </c>
      <c r="U116" s="90">
        <f ca="1">+SUMIF('4(A)(5)'!$G$15:$G$5200,$N$9:$N$1499,'4(A)(5)'!$N$15:$N$2600)</f>
        <v>0</v>
      </c>
      <c r="V116" s="90">
        <f ca="1">+SUMIF('4(A)(5)'!$G$15:$G$5200,$N$9:$N$1499,'4(A)(5)'!$P$15:$P$2600)</f>
        <v>0</v>
      </c>
      <c r="W116" s="90">
        <f ca="1">+SUMIF('4(A)(5)'!$G$15:$G$5200,$N$9:$N$1499,'4(A)(5)'!$Q$15:$Q$2600)</f>
        <v>0</v>
      </c>
      <c r="X116" s="90">
        <f ca="1">+SUMIF('4(A)(5)'!$G$15:$G$5200,$N$9:$N$1499,'4(A)(5)'!$R$15:$R$2600)</f>
        <v>0</v>
      </c>
      <c r="Y116" s="90">
        <f ca="1">+SUMIF('4(A)(5)'!$G$15:$G$5200,$N$9:$N$1499,'4(A)(5)'!$M$15:$M$2600)</f>
        <v>0</v>
      </c>
    </row>
    <row r="117" spans="1:25" x14ac:dyDescent="0.25">
      <c r="A117" s="86">
        <v>109</v>
      </c>
      <c r="B117" s="305" t="s">
        <v>282</v>
      </c>
      <c r="C117" s="88" t="s">
        <v>365</v>
      </c>
      <c r="D117" s="86" t="s">
        <v>258</v>
      </c>
      <c r="E117" s="89" t="s">
        <v>262</v>
      </c>
      <c r="F117" s="86"/>
      <c r="G117" s="90">
        <f>SUMIF('4(A)(5)'!$C$15:$C$5005,$C$9:$C$5001,'4(A)(5)'!$N$15:$N$5005)</f>
        <v>0</v>
      </c>
      <c r="H117" s="90">
        <f>SUMIF('4(A)(5)'!$C$15:$C$5005,$C$9:$C$5001,'4(A)(5)'!$P$15:$P$5005)</f>
        <v>0</v>
      </c>
      <c r="I117" s="90">
        <f>SUMIF('4(A)(5)'!$C$15:$C$5005,$C$9:$C$5001,'4(A)(5)'!$Q$15:$Q$5005)</f>
        <v>0</v>
      </c>
      <c r="J117" s="90">
        <f>SUMIF('4(A)(5)'!$C$15:$C$5005,$C$9:$C$5001,'4(A)(5)'!$R$15:$R$5005)</f>
        <v>0</v>
      </c>
      <c r="K117" s="90">
        <f>SUMIF('4(A)(5)'!$C$15:$C$5005,$C$9:$C$5001,'4(A)(5)'!$S$15:$S$5005)</f>
        <v>0</v>
      </c>
      <c r="L117" s="132">
        <f t="shared" si="5"/>
        <v>0</v>
      </c>
      <c r="N117" s="201">
        <v>39172190</v>
      </c>
      <c r="O117" s="86" t="s">
        <v>565</v>
      </c>
      <c r="P117" s="199" t="s">
        <v>585</v>
      </c>
      <c r="Q117" s="91" t="s">
        <v>250</v>
      </c>
      <c r="R117" s="200">
        <v>18</v>
      </c>
      <c r="S117" s="86"/>
      <c r="T117" s="90">
        <f ca="1">+SUMIF('4(A)(5)'!$G$15:$G$5200,$N$9:$N$1499,'4(A)(5)'!$M$15:$M$2600)</f>
        <v>0</v>
      </c>
      <c r="U117" s="90">
        <f ca="1">+SUMIF('4(A)(5)'!$G$15:$G$5200,$N$9:$N$1499,'4(A)(5)'!$N$15:$N$2600)</f>
        <v>0</v>
      </c>
      <c r="V117" s="90">
        <f ca="1">+SUMIF('4(A)(5)'!$G$15:$G$5200,$N$9:$N$1499,'4(A)(5)'!$P$15:$P$2600)</f>
        <v>0</v>
      </c>
      <c r="W117" s="90">
        <f ca="1">+SUMIF('4(A)(5)'!$G$15:$G$5200,$N$9:$N$1499,'4(A)(5)'!$Q$15:$Q$2600)</f>
        <v>0</v>
      </c>
      <c r="X117" s="90">
        <f ca="1">+SUMIF('4(A)(5)'!$G$15:$G$5200,$N$9:$N$1499,'4(A)(5)'!$R$15:$R$2600)</f>
        <v>0</v>
      </c>
      <c r="Y117" s="90">
        <f ca="1">+SUMIF('4(A)(5)'!$G$15:$G$5200,$N$9:$N$1499,'4(A)(5)'!$M$15:$M$2600)</f>
        <v>0</v>
      </c>
    </row>
    <row r="118" spans="1:25" x14ac:dyDescent="0.25">
      <c r="A118" s="86">
        <v>110</v>
      </c>
      <c r="B118" s="304" t="s">
        <v>352</v>
      </c>
      <c r="C118" s="304" t="s">
        <v>432</v>
      </c>
      <c r="D118" s="86" t="s">
        <v>258</v>
      </c>
      <c r="E118" s="89" t="s">
        <v>262</v>
      </c>
      <c r="F118" s="86"/>
      <c r="G118" s="90">
        <f>SUMIF('4(A)(5)'!$C$15:$C$5005,$C$9:$C$5001,'4(A)(5)'!$N$15:$N$5005)</f>
        <v>0</v>
      </c>
      <c r="H118" s="90">
        <f>SUMIF('4(A)(5)'!$C$15:$C$5005,$C$9:$C$5001,'4(A)(5)'!$P$15:$P$5005)</f>
        <v>0</v>
      </c>
      <c r="I118" s="90">
        <f>SUMIF('4(A)(5)'!$C$15:$C$5005,$C$9:$C$5001,'4(A)(5)'!$Q$15:$Q$5005)</f>
        <v>0</v>
      </c>
      <c r="J118" s="90">
        <f>SUMIF('4(A)(5)'!$C$15:$C$5005,$C$9:$C$5001,'4(A)(5)'!$R$15:$R$5005)</f>
        <v>0</v>
      </c>
      <c r="K118" s="90">
        <f>SUMIF('4(A)(5)'!$C$15:$C$5005,$C$9:$C$5001,'4(A)(5)'!$S$15:$S$5005)</f>
        <v>0</v>
      </c>
      <c r="L118" s="132">
        <f t="shared" si="5"/>
        <v>0</v>
      </c>
      <c r="N118" s="201"/>
      <c r="O118" s="86" t="s">
        <v>565</v>
      </c>
      <c r="P118" s="199" t="s">
        <v>585</v>
      </c>
      <c r="Q118" s="91" t="s">
        <v>250</v>
      </c>
      <c r="R118" s="200">
        <v>18</v>
      </c>
      <c r="S118" s="86"/>
      <c r="T118" s="90">
        <f ca="1">+SUMIF('4(A)(5)'!$G$15:$G$5200,$N$9:$N$1499,'4(A)(5)'!$M$15:$M$2600)</f>
        <v>0</v>
      </c>
      <c r="U118" s="90">
        <f ca="1">+SUMIF('4(A)(5)'!$G$15:$G$5200,$N$9:$N$1499,'4(A)(5)'!$N$15:$N$2600)</f>
        <v>0</v>
      </c>
      <c r="V118" s="90">
        <f ca="1">+SUMIF('4(A)(5)'!$G$15:$G$5200,$N$9:$N$1499,'4(A)(5)'!$P$15:$P$2600)</f>
        <v>0</v>
      </c>
      <c r="W118" s="90">
        <f ca="1">+SUMIF('4(A)(5)'!$G$15:$G$5200,$N$9:$N$1499,'4(A)(5)'!$Q$15:$Q$2600)</f>
        <v>0</v>
      </c>
      <c r="X118" s="90">
        <f ca="1">+SUMIF('4(A)(5)'!$G$15:$G$5200,$N$9:$N$1499,'4(A)(5)'!$R$15:$R$2600)</f>
        <v>0</v>
      </c>
      <c r="Y118" s="90">
        <f ca="1">+SUMIF('4(A)(5)'!$G$15:$G$5200,$N$9:$N$1499,'4(A)(5)'!$M$15:$M$2600)</f>
        <v>0</v>
      </c>
    </row>
    <row r="119" spans="1:25" x14ac:dyDescent="0.25">
      <c r="A119" s="86">
        <v>111</v>
      </c>
      <c r="B119" s="305" t="s">
        <v>726</v>
      </c>
      <c r="C119" s="88" t="s">
        <v>243</v>
      </c>
      <c r="D119" s="86" t="s">
        <v>258</v>
      </c>
      <c r="E119" s="89" t="s">
        <v>262</v>
      </c>
      <c r="F119" s="86"/>
      <c r="G119" s="90">
        <f>SUMIF('4(A)(5)'!$C$15:$C$5005,$C$9:$C$5001,'4(A)(5)'!$N$15:$N$5005)</f>
        <v>0</v>
      </c>
      <c r="H119" s="90">
        <f>SUMIF('4(A)(5)'!$C$15:$C$5005,$C$9:$C$5001,'4(A)(5)'!$P$15:$P$5005)</f>
        <v>0</v>
      </c>
      <c r="I119" s="90">
        <f>SUMIF('4(A)(5)'!$C$15:$C$5005,$C$9:$C$5001,'4(A)(5)'!$Q$15:$Q$5005)</f>
        <v>0</v>
      </c>
      <c r="J119" s="90">
        <f>SUMIF('4(A)(5)'!$C$15:$C$5005,$C$9:$C$5001,'4(A)(5)'!$R$15:$R$5005)</f>
        <v>0</v>
      </c>
      <c r="K119" s="90">
        <f>SUMIF('4(A)(5)'!$C$15:$C$5005,$C$9:$C$5001,'4(A)(5)'!$S$15:$S$5005)</f>
        <v>0</v>
      </c>
      <c r="L119" s="132">
        <f t="shared" si="5"/>
        <v>0</v>
      </c>
      <c r="N119" s="201">
        <v>39199010</v>
      </c>
      <c r="O119" s="86" t="s">
        <v>547</v>
      </c>
      <c r="P119" s="199" t="s">
        <v>585</v>
      </c>
      <c r="Q119" s="91" t="s">
        <v>250</v>
      </c>
      <c r="R119" s="200">
        <v>18</v>
      </c>
      <c r="S119" s="86"/>
      <c r="T119" s="90">
        <f ca="1">+SUMIF('4(A)(5)'!$G$15:$G$5200,$N$9:$N$1499,'4(A)(5)'!$M$15:$M$2600)</f>
        <v>0</v>
      </c>
      <c r="U119" s="90">
        <f ca="1">+SUMIF('4(A)(5)'!$G$15:$G$5200,$N$9:$N$1499,'4(A)(5)'!$N$15:$N$2600)</f>
        <v>0</v>
      </c>
      <c r="V119" s="90">
        <f ca="1">+SUMIF('4(A)(5)'!$G$15:$G$5200,$N$9:$N$1499,'4(A)(5)'!$P$15:$P$2600)</f>
        <v>0</v>
      </c>
      <c r="W119" s="90">
        <f ca="1">+SUMIF('4(A)(5)'!$G$15:$G$5200,$N$9:$N$1499,'4(A)(5)'!$Q$15:$Q$2600)</f>
        <v>0</v>
      </c>
      <c r="X119" s="90">
        <f ca="1">+SUMIF('4(A)(5)'!$G$15:$G$5200,$N$9:$N$1499,'4(A)(5)'!$R$15:$R$2600)</f>
        <v>0</v>
      </c>
      <c r="Y119" s="90">
        <f ca="1">+SUMIF('4(A)(5)'!$G$15:$G$5200,$N$9:$N$1499,'4(A)(5)'!$M$15:$M$2600)</f>
        <v>0</v>
      </c>
    </row>
    <row r="120" spans="1:25" x14ac:dyDescent="0.25">
      <c r="A120" s="86">
        <v>112</v>
      </c>
      <c r="B120" s="305" t="s">
        <v>725</v>
      </c>
      <c r="C120" s="88" t="s">
        <v>134</v>
      </c>
      <c r="D120" s="86" t="s">
        <v>258</v>
      </c>
      <c r="E120" s="89" t="s">
        <v>262</v>
      </c>
      <c r="F120" s="86"/>
      <c r="G120" s="90">
        <f>SUMIF('4(A)(5)'!$C$15:$C$5005,$C$9:$C$5001,'4(A)(5)'!$N$15:$N$5005)</f>
        <v>69725.600000000006</v>
      </c>
      <c r="H120" s="90">
        <f>SUMIF('4(A)(5)'!$C$15:$C$5005,$C$9:$C$5001,'4(A)(5)'!$P$15:$P$5005)</f>
        <v>0</v>
      </c>
      <c r="I120" s="90">
        <f>SUMIF('4(A)(5)'!$C$15:$C$5005,$C$9:$C$5001,'4(A)(5)'!$Q$15:$Q$5005)</f>
        <v>9761.5939999999991</v>
      </c>
      <c r="J120" s="90">
        <f>SUMIF('4(A)(5)'!$C$15:$C$5005,$C$9:$C$5001,'4(A)(5)'!$R$15:$R$5005)</f>
        <v>9761.5939999999991</v>
      </c>
      <c r="K120" s="90">
        <f>SUMIF('4(A)(5)'!$C$15:$C$5005,$C$9:$C$5001,'4(A)(5)'!$S$15:$S$5005)</f>
        <v>0</v>
      </c>
      <c r="L120" s="132">
        <f t="shared" si="5"/>
        <v>89248.788</v>
      </c>
      <c r="N120" s="201">
        <v>39199090</v>
      </c>
      <c r="O120" s="86" t="s">
        <v>247</v>
      </c>
      <c r="P120" s="199" t="s">
        <v>585</v>
      </c>
      <c r="Q120" s="91" t="s">
        <v>250</v>
      </c>
      <c r="R120" s="200">
        <v>28</v>
      </c>
      <c r="S120" s="86"/>
      <c r="T120" s="90">
        <f ca="1">+SUMIF('4(A)(5)'!$G$15:$G$5200,$N$9:$N$1499,'4(A)(5)'!$M$15:$M$2600)</f>
        <v>0</v>
      </c>
      <c r="U120" s="90">
        <f ca="1">+SUMIF('4(A)(5)'!$G$15:$G$5200,$N$9:$N$1499,'4(A)(5)'!$N$15:$N$2600)</f>
        <v>0</v>
      </c>
      <c r="V120" s="90">
        <f ca="1">+SUMIF('4(A)(5)'!$G$15:$G$5200,$N$9:$N$1499,'4(A)(5)'!$P$15:$P$2600)</f>
        <v>0</v>
      </c>
      <c r="W120" s="90">
        <f ca="1">+SUMIF('4(A)(5)'!$G$15:$G$5200,$N$9:$N$1499,'4(A)(5)'!$Q$15:$Q$2600)</f>
        <v>0</v>
      </c>
      <c r="X120" s="90">
        <f ca="1">+SUMIF('4(A)(5)'!$G$15:$G$5200,$N$9:$N$1499,'4(A)(5)'!$R$15:$R$2600)</f>
        <v>0</v>
      </c>
      <c r="Y120" s="90">
        <f ca="1">+SUMIF('4(A)(5)'!$G$15:$G$5200,$N$9:$N$1499,'4(A)(5)'!$M$15:$M$2600)</f>
        <v>0</v>
      </c>
    </row>
    <row r="121" spans="1:25" x14ac:dyDescent="0.25">
      <c r="A121" s="86">
        <v>113</v>
      </c>
      <c r="B121" s="305" t="s">
        <v>354</v>
      </c>
      <c r="C121" s="305" t="s">
        <v>437</v>
      </c>
      <c r="D121" s="86" t="s">
        <v>258</v>
      </c>
      <c r="E121" s="89" t="s">
        <v>261</v>
      </c>
      <c r="F121" s="86"/>
      <c r="G121" s="90">
        <f>SUMIF('4(A)(5)'!$C$15:$C$5005,$C$9:$C$5001,'4(A)(5)'!$N$15:$N$5005)</f>
        <v>0</v>
      </c>
      <c r="H121" s="90">
        <f>SUMIF('4(A)(5)'!$C$15:$C$5005,$C$9:$C$5001,'4(A)(5)'!$P$15:$P$5005)</f>
        <v>0</v>
      </c>
      <c r="I121" s="90">
        <f>SUMIF('4(A)(5)'!$C$15:$C$5005,$C$9:$C$5001,'4(A)(5)'!$Q$15:$Q$5005)</f>
        <v>0</v>
      </c>
      <c r="J121" s="90">
        <f>SUMIF('4(A)(5)'!$C$15:$C$5005,$C$9:$C$5001,'4(A)(5)'!$R$15:$R$5005)</f>
        <v>0</v>
      </c>
      <c r="K121" s="90">
        <f>SUMIF('4(A)(5)'!$C$15:$C$5005,$C$9:$C$5001,'4(A)(5)'!$S$15:$S$5005)</f>
        <v>0</v>
      </c>
      <c r="L121" s="132">
        <f t="shared" si="5"/>
        <v>0</v>
      </c>
      <c r="N121" s="201">
        <v>39199099</v>
      </c>
      <c r="O121" s="86" t="s">
        <v>473</v>
      </c>
      <c r="P121" s="199" t="s">
        <v>585</v>
      </c>
      <c r="Q121" s="91" t="s">
        <v>250</v>
      </c>
      <c r="R121" s="200">
        <v>28</v>
      </c>
      <c r="S121" s="86"/>
      <c r="T121" s="90">
        <f ca="1">+SUMIF('4(A)(5)'!$G$15:$G$5200,$N$9:$N$1499,'4(A)(5)'!$M$15:$M$2600)</f>
        <v>0</v>
      </c>
      <c r="U121" s="90">
        <f ca="1">+SUMIF('4(A)(5)'!$G$15:$G$5200,$N$9:$N$1499,'4(A)(5)'!$N$15:$N$2600)</f>
        <v>0</v>
      </c>
      <c r="V121" s="90">
        <f ca="1">+SUMIF('4(A)(5)'!$G$15:$G$5200,$N$9:$N$1499,'4(A)(5)'!$P$15:$P$2600)</f>
        <v>0</v>
      </c>
      <c r="W121" s="90">
        <f ca="1">+SUMIF('4(A)(5)'!$G$15:$G$5200,$N$9:$N$1499,'4(A)(5)'!$Q$15:$Q$2600)</f>
        <v>0</v>
      </c>
      <c r="X121" s="90">
        <f ca="1">+SUMIF('4(A)(5)'!$G$15:$G$5200,$N$9:$N$1499,'4(A)(5)'!$R$15:$R$2600)</f>
        <v>0</v>
      </c>
      <c r="Y121" s="90">
        <f ca="1">+SUMIF('4(A)(5)'!$G$15:$G$5200,$N$9:$N$1499,'4(A)(5)'!$M$15:$M$2600)</f>
        <v>0</v>
      </c>
    </row>
    <row r="122" spans="1:25" x14ac:dyDescent="0.25">
      <c r="A122" s="86">
        <v>114</v>
      </c>
      <c r="B122" s="305" t="s">
        <v>271</v>
      </c>
      <c r="C122" s="88" t="s">
        <v>144</v>
      </c>
      <c r="D122" s="86" t="s">
        <v>258</v>
      </c>
      <c r="E122" s="89" t="s">
        <v>261</v>
      </c>
      <c r="F122" s="86"/>
      <c r="G122" s="90">
        <f>SUMIF('4(A)(5)'!$C$15:$C$5005,$C$9:$C$5001,'4(A)(5)'!$N$15:$N$5005)</f>
        <v>0</v>
      </c>
      <c r="H122" s="90">
        <f>SUMIF('4(A)(5)'!$C$15:$C$5005,$C$9:$C$5001,'4(A)(5)'!$P$15:$P$5005)</f>
        <v>0</v>
      </c>
      <c r="I122" s="90">
        <f>SUMIF('4(A)(5)'!$C$15:$C$5005,$C$9:$C$5001,'4(A)(5)'!$Q$15:$Q$5005)</f>
        <v>0</v>
      </c>
      <c r="J122" s="90">
        <f>SUMIF('4(A)(5)'!$C$15:$C$5005,$C$9:$C$5001,'4(A)(5)'!$R$15:$R$5005)</f>
        <v>0</v>
      </c>
      <c r="K122" s="90">
        <f>SUMIF('4(A)(5)'!$C$15:$C$5005,$C$9:$C$5001,'4(A)(5)'!$S$15:$S$5005)</f>
        <v>0</v>
      </c>
      <c r="L122" s="132">
        <f t="shared" si="5"/>
        <v>0</v>
      </c>
      <c r="N122" s="201">
        <v>39201091</v>
      </c>
      <c r="O122" s="91" t="s">
        <v>502</v>
      </c>
      <c r="P122" s="199" t="s">
        <v>585</v>
      </c>
      <c r="Q122" s="91" t="s">
        <v>250</v>
      </c>
      <c r="R122" s="200">
        <v>18</v>
      </c>
      <c r="S122" s="86"/>
      <c r="T122" s="90">
        <f ca="1">+SUMIF('4(A)(5)'!$G$15:$G$5200,$N$9:$N$1499,'4(A)(5)'!$M$15:$M$2600)</f>
        <v>0</v>
      </c>
      <c r="U122" s="90">
        <f ca="1">+SUMIF('4(A)(5)'!$G$15:$G$5200,$N$9:$N$1499,'4(A)(5)'!$N$15:$N$2600)</f>
        <v>0</v>
      </c>
      <c r="V122" s="90">
        <f ca="1">+SUMIF('4(A)(5)'!$G$15:$G$5200,$N$9:$N$1499,'4(A)(5)'!$P$15:$P$2600)</f>
        <v>0</v>
      </c>
      <c r="W122" s="90">
        <f ca="1">+SUMIF('4(A)(5)'!$G$15:$G$5200,$N$9:$N$1499,'4(A)(5)'!$Q$15:$Q$2600)</f>
        <v>0</v>
      </c>
      <c r="X122" s="90">
        <f ca="1">+SUMIF('4(A)(5)'!$G$15:$G$5200,$N$9:$N$1499,'4(A)(5)'!$R$15:$R$2600)</f>
        <v>0</v>
      </c>
      <c r="Y122" s="90">
        <f ca="1">+SUMIF('4(A)(5)'!$G$15:$G$5200,$N$9:$N$1499,'4(A)(5)'!$M$15:$M$2600)</f>
        <v>0</v>
      </c>
    </row>
    <row r="123" spans="1:25" x14ac:dyDescent="0.25">
      <c r="A123" s="86">
        <v>115</v>
      </c>
      <c r="B123" s="305" t="s">
        <v>321</v>
      </c>
      <c r="C123" s="88" t="s">
        <v>401</v>
      </c>
      <c r="D123" s="86" t="s">
        <v>258</v>
      </c>
      <c r="E123" s="89" t="s">
        <v>262</v>
      </c>
      <c r="F123" s="86"/>
      <c r="G123" s="90">
        <f>SUMIF('4(A)(5)'!$C$15:$C$5005,$C$9:$C$5001,'4(A)(5)'!$N$15:$N$5005)</f>
        <v>0</v>
      </c>
      <c r="H123" s="90">
        <f>SUMIF('4(A)(5)'!$C$15:$C$5005,$C$9:$C$5001,'4(A)(5)'!$P$15:$P$5005)</f>
        <v>0</v>
      </c>
      <c r="I123" s="90">
        <f>SUMIF('4(A)(5)'!$C$15:$C$5005,$C$9:$C$5001,'4(A)(5)'!$Q$15:$Q$5005)</f>
        <v>0</v>
      </c>
      <c r="J123" s="90">
        <f>SUMIF('4(A)(5)'!$C$15:$C$5005,$C$9:$C$5001,'4(A)(5)'!$R$15:$R$5005)</f>
        <v>0</v>
      </c>
      <c r="K123" s="90">
        <f>SUMIF('4(A)(5)'!$C$15:$C$5005,$C$9:$C$5001,'4(A)(5)'!$S$15:$S$5005)</f>
        <v>0</v>
      </c>
      <c r="L123" s="132">
        <f t="shared" si="5"/>
        <v>0</v>
      </c>
      <c r="N123" s="201">
        <v>39232100</v>
      </c>
      <c r="O123" s="86" t="s">
        <v>472</v>
      </c>
      <c r="P123" s="199" t="s">
        <v>585</v>
      </c>
      <c r="Q123" s="91" t="s">
        <v>250</v>
      </c>
      <c r="R123" s="200">
        <v>28</v>
      </c>
      <c r="S123" s="86"/>
      <c r="T123" s="90">
        <f ca="1">+SUMIF('4(A)(5)'!$G$15:$G$5200,$N$9:$N$1499,'4(A)(5)'!$M$15:$M$2600)</f>
        <v>0</v>
      </c>
      <c r="U123" s="90">
        <f ca="1">+SUMIF('4(A)(5)'!$G$15:$G$5200,$N$9:$N$1499,'4(A)(5)'!$N$15:$N$2600)</f>
        <v>0</v>
      </c>
      <c r="V123" s="90">
        <f ca="1">+SUMIF('4(A)(5)'!$G$15:$G$5200,$N$9:$N$1499,'4(A)(5)'!$P$15:$P$2600)</f>
        <v>0</v>
      </c>
      <c r="W123" s="90">
        <f ca="1">+SUMIF('4(A)(5)'!$G$15:$G$5200,$N$9:$N$1499,'4(A)(5)'!$Q$15:$Q$2600)</f>
        <v>0</v>
      </c>
      <c r="X123" s="90">
        <f ca="1">+SUMIF('4(A)(5)'!$G$15:$G$5200,$N$9:$N$1499,'4(A)(5)'!$R$15:$R$2600)</f>
        <v>0</v>
      </c>
      <c r="Y123" s="90">
        <f ca="1">+SUMIF('4(A)(5)'!$G$15:$G$5200,$N$9:$N$1499,'4(A)(5)'!$M$15:$M$2600)</f>
        <v>0</v>
      </c>
    </row>
    <row r="124" spans="1:25" x14ac:dyDescent="0.25">
      <c r="A124" s="86">
        <v>116</v>
      </c>
      <c r="B124" s="304" t="s">
        <v>353</v>
      </c>
      <c r="C124" s="304" t="s">
        <v>433</v>
      </c>
      <c r="D124" s="86" t="s">
        <v>258</v>
      </c>
      <c r="E124" s="89" t="s">
        <v>262</v>
      </c>
      <c r="F124" s="86"/>
      <c r="G124" s="90">
        <f>SUMIF('4(A)(5)'!$C$15:$C$5005,$C$9:$C$5001,'4(A)(5)'!$N$15:$N$5005)</f>
        <v>0</v>
      </c>
      <c r="H124" s="90">
        <f>SUMIF('4(A)(5)'!$C$15:$C$5005,$C$9:$C$5001,'4(A)(5)'!$P$15:$P$5005)</f>
        <v>0</v>
      </c>
      <c r="I124" s="90">
        <f>SUMIF('4(A)(5)'!$C$15:$C$5005,$C$9:$C$5001,'4(A)(5)'!$Q$15:$Q$5005)</f>
        <v>0</v>
      </c>
      <c r="J124" s="90">
        <f>SUMIF('4(A)(5)'!$C$15:$C$5005,$C$9:$C$5001,'4(A)(5)'!$R$15:$R$5005)</f>
        <v>0</v>
      </c>
      <c r="K124" s="90">
        <f>SUMIF('4(A)(5)'!$C$15:$C$5005,$C$9:$C$5001,'4(A)(5)'!$S$15:$S$5005)</f>
        <v>0</v>
      </c>
      <c r="L124" s="132">
        <f t="shared" si="5"/>
        <v>0</v>
      </c>
      <c r="N124" s="201">
        <v>39269099</v>
      </c>
      <c r="O124" s="86" t="s">
        <v>247</v>
      </c>
      <c r="P124" s="199" t="s">
        <v>585</v>
      </c>
      <c r="Q124" s="91" t="s">
        <v>250</v>
      </c>
      <c r="R124" s="200">
        <v>28</v>
      </c>
      <c r="S124" s="86"/>
      <c r="T124" s="90">
        <f ca="1">+SUMIF('4(A)(5)'!$G$15:$G$5200,$N$9:$N$1499,'4(A)(5)'!$M$15:$M$2600)</f>
        <v>0</v>
      </c>
      <c r="U124" s="90">
        <f ca="1">+SUMIF('4(A)(5)'!$G$15:$G$5200,$N$9:$N$1499,'4(A)(5)'!$N$15:$N$2600)</f>
        <v>0</v>
      </c>
      <c r="V124" s="90">
        <f ca="1">+SUMIF('4(A)(5)'!$G$15:$G$5200,$N$9:$N$1499,'4(A)(5)'!$P$15:$P$2600)</f>
        <v>0</v>
      </c>
      <c r="W124" s="90">
        <f ca="1">+SUMIF('4(A)(5)'!$G$15:$G$5200,$N$9:$N$1499,'4(A)(5)'!$Q$15:$Q$2600)</f>
        <v>0</v>
      </c>
      <c r="X124" s="90">
        <f ca="1">+SUMIF('4(A)(5)'!$G$15:$G$5200,$N$9:$N$1499,'4(A)(5)'!$R$15:$R$2600)</f>
        <v>0</v>
      </c>
      <c r="Y124" s="90">
        <f ca="1">+SUMIF('4(A)(5)'!$G$15:$G$5200,$N$9:$N$1499,'4(A)(5)'!$M$15:$M$2600)</f>
        <v>0</v>
      </c>
    </row>
    <row r="125" spans="1:25" x14ac:dyDescent="0.25">
      <c r="A125" s="86">
        <v>117</v>
      </c>
      <c r="B125" s="305" t="s">
        <v>338</v>
      </c>
      <c r="C125" s="88" t="s">
        <v>418</v>
      </c>
      <c r="D125" s="86" t="s">
        <v>258</v>
      </c>
      <c r="E125" s="89" t="s">
        <v>262</v>
      </c>
      <c r="F125" s="86"/>
      <c r="G125" s="90">
        <f>SUMIF('4(A)(5)'!$C$15:$C$5005,$C$9:$C$5001,'4(A)(5)'!$N$15:$N$5005)</f>
        <v>0</v>
      </c>
      <c r="H125" s="90">
        <f>SUMIF('4(A)(5)'!$C$15:$C$5005,$C$9:$C$5001,'4(A)(5)'!$P$15:$P$5005)</f>
        <v>0</v>
      </c>
      <c r="I125" s="90">
        <f>SUMIF('4(A)(5)'!$C$15:$C$5005,$C$9:$C$5001,'4(A)(5)'!$Q$15:$Q$5005)</f>
        <v>0</v>
      </c>
      <c r="J125" s="90">
        <f>SUMIF('4(A)(5)'!$C$15:$C$5005,$C$9:$C$5001,'4(A)(5)'!$R$15:$R$5005)</f>
        <v>0</v>
      </c>
      <c r="K125" s="90">
        <f>SUMIF('4(A)(5)'!$C$15:$C$5005,$C$9:$C$5001,'4(A)(5)'!$S$15:$S$5005)</f>
        <v>0</v>
      </c>
      <c r="L125" s="132">
        <f t="shared" si="5"/>
        <v>0</v>
      </c>
      <c r="N125" s="201">
        <v>40119320</v>
      </c>
      <c r="O125" s="91" t="s">
        <v>497</v>
      </c>
      <c r="P125" s="199" t="s">
        <v>585</v>
      </c>
      <c r="Q125" s="91" t="s">
        <v>250</v>
      </c>
      <c r="R125" s="200">
        <v>28</v>
      </c>
      <c r="S125" s="86"/>
      <c r="T125" s="90">
        <f ca="1">+SUMIF('4(A)(5)'!$G$15:$G$5200,$N$9:$N$1499,'4(A)(5)'!$M$15:$M$2600)</f>
        <v>0</v>
      </c>
      <c r="U125" s="90">
        <f ca="1">+SUMIF('4(A)(5)'!$G$15:$G$5200,$N$9:$N$1499,'4(A)(5)'!$N$15:$N$2600)</f>
        <v>0</v>
      </c>
      <c r="V125" s="90">
        <f ca="1">+SUMIF('4(A)(5)'!$G$15:$G$5200,$N$9:$N$1499,'4(A)(5)'!$P$15:$P$2600)</f>
        <v>0</v>
      </c>
      <c r="W125" s="90">
        <f ca="1">+SUMIF('4(A)(5)'!$G$15:$G$5200,$N$9:$N$1499,'4(A)(5)'!$Q$15:$Q$2600)</f>
        <v>0</v>
      </c>
      <c r="X125" s="90">
        <f ca="1">+SUMIF('4(A)(5)'!$G$15:$G$5200,$N$9:$N$1499,'4(A)(5)'!$R$15:$R$2600)</f>
        <v>0</v>
      </c>
      <c r="Y125" s="90">
        <f ca="1">+SUMIF('4(A)(5)'!$G$15:$G$5200,$N$9:$N$1499,'4(A)(5)'!$M$15:$M$2600)</f>
        <v>0</v>
      </c>
    </row>
    <row r="126" spans="1:25" x14ac:dyDescent="0.25">
      <c r="A126" s="86">
        <v>118</v>
      </c>
      <c r="B126" s="305" t="s">
        <v>174</v>
      </c>
      <c r="C126" s="88" t="s">
        <v>175</v>
      </c>
      <c r="D126" s="86" t="s">
        <v>258</v>
      </c>
      <c r="E126" s="89" t="s">
        <v>262</v>
      </c>
      <c r="F126" s="86"/>
      <c r="G126" s="90">
        <f>SUMIF('4(A)(5)'!$C$15:$C$5005,$C$9:$C$5001,'4(A)(5)'!$N$15:$N$5005)</f>
        <v>0</v>
      </c>
      <c r="H126" s="90">
        <f>SUMIF('4(A)(5)'!$C$15:$C$5005,$C$9:$C$5001,'4(A)(5)'!$P$15:$P$5005)</f>
        <v>0</v>
      </c>
      <c r="I126" s="90">
        <f>SUMIF('4(A)(5)'!$C$15:$C$5005,$C$9:$C$5001,'4(A)(5)'!$Q$15:$Q$5005)</f>
        <v>0</v>
      </c>
      <c r="J126" s="90">
        <f>SUMIF('4(A)(5)'!$C$15:$C$5005,$C$9:$C$5001,'4(A)(5)'!$R$15:$R$5005)</f>
        <v>0</v>
      </c>
      <c r="K126" s="90">
        <f>SUMIF('4(A)(5)'!$C$15:$C$5005,$C$9:$C$5001,'4(A)(5)'!$S$15:$S$5005)</f>
        <v>0</v>
      </c>
      <c r="L126" s="132">
        <f t="shared" si="5"/>
        <v>0</v>
      </c>
      <c r="N126" s="201">
        <v>40151100</v>
      </c>
      <c r="O126" s="86" t="s">
        <v>485</v>
      </c>
      <c r="P126" s="199" t="s">
        <v>585</v>
      </c>
      <c r="Q126" s="91" t="s">
        <v>250</v>
      </c>
      <c r="R126" s="200">
        <v>12</v>
      </c>
      <c r="S126" s="86"/>
      <c r="T126" s="90">
        <f ca="1">+SUMIF('4(A)(5)'!$G$15:$G$5200,$N$9:$N$1499,'4(A)(5)'!$M$15:$M$2600)</f>
        <v>0</v>
      </c>
      <c r="U126" s="90">
        <f ca="1">+SUMIF('4(A)(5)'!$G$15:$G$5200,$N$9:$N$1499,'4(A)(5)'!$N$15:$N$2600)</f>
        <v>0</v>
      </c>
      <c r="V126" s="90">
        <f ca="1">+SUMIF('4(A)(5)'!$G$15:$G$5200,$N$9:$N$1499,'4(A)(5)'!$P$15:$P$2600)</f>
        <v>0</v>
      </c>
      <c r="W126" s="90">
        <f ca="1">+SUMIF('4(A)(5)'!$G$15:$G$5200,$N$9:$N$1499,'4(A)(5)'!$Q$15:$Q$2600)</f>
        <v>0</v>
      </c>
      <c r="X126" s="90">
        <f ca="1">+SUMIF('4(A)(5)'!$G$15:$G$5200,$N$9:$N$1499,'4(A)(5)'!$R$15:$R$2600)</f>
        <v>0</v>
      </c>
      <c r="Y126" s="90">
        <f ca="1">+SUMIF('4(A)(5)'!$G$15:$G$5200,$N$9:$N$1499,'4(A)(5)'!$M$15:$M$2600)</f>
        <v>0</v>
      </c>
    </row>
    <row r="127" spans="1:25" x14ac:dyDescent="0.25">
      <c r="A127" s="86">
        <v>119</v>
      </c>
      <c r="B127" s="305" t="s">
        <v>315</v>
      </c>
      <c r="C127" s="88" t="s">
        <v>395</v>
      </c>
      <c r="D127" s="86" t="s">
        <v>258</v>
      </c>
      <c r="E127" s="89" t="s">
        <v>262</v>
      </c>
      <c r="F127" s="86"/>
      <c r="G127" s="90">
        <f>SUMIF('4(A)(5)'!$C$15:$C$5005,$C$9:$C$5001,'4(A)(5)'!$N$15:$N$5005)</f>
        <v>0</v>
      </c>
      <c r="H127" s="90">
        <f>SUMIF('4(A)(5)'!$C$15:$C$5005,$C$9:$C$5001,'4(A)(5)'!$P$15:$P$5005)</f>
        <v>0</v>
      </c>
      <c r="I127" s="90">
        <f>SUMIF('4(A)(5)'!$C$15:$C$5005,$C$9:$C$5001,'4(A)(5)'!$Q$15:$Q$5005)</f>
        <v>0</v>
      </c>
      <c r="J127" s="90">
        <f>SUMIF('4(A)(5)'!$C$15:$C$5005,$C$9:$C$5001,'4(A)(5)'!$R$15:$R$5005)</f>
        <v>0</v>
      </c>
      <c r="K127" s="90">
        <f>SUMIF('4(A)(5)'!$C$15:$C$5005,$C$9:$C$5001,'4(A)(5)'!$S$15:$S$5005)</f>
        <v>0</v>
      </c>
      <c r="L127" s="132">
        <f t="shared" si="5"/>
        <v>0</v>
      </c>
      <c r="N127" s="201">
        <v>40151900</v>
      </c>
      <c r="O127" s="86" t="s">
        <v>465</v>
      </c>
      <c r="P127" s="199" t="s">
        <v>585</v>
      </c>
      <c r="Q127" s="91" t="s">
        <v>250</v>
      </c>
      <c r="R127" s="200">
        <v>28</v>
      </c>
      <c r="S127" s="86"/>
      <c r="T127" s="90">
        <f ca="1">+SUMIF('4(A)(5)'!$G$15:$G$5200,$N$9:$N$1499,'4(A)(5)'!$M$15:$M$2600)</f>
        <v>0</v>
      </c>
      <c r="U127" s="90">
        <f ca="1">+SUMIF('4(A)(5)'!$G$15:$G$5200,$N$9:$N$1499,'4(A)(5)'!$N$15:$N$2600)</f>
        <v>0</v>
      </c>
      <c r="V127" s="90">
        <f ca="1">+SUMIF('4(A)(5)'!$G$15:$G$5200,$N$9:$N$1499,'4(A)(5)'!$P$15:$P$2600)</f>
        <v>0</v>
      </c>
      <c r="W127" s="90">
        <f ca="1">+SUMIF('4(A)(5)'!$G$15:$G$5200,$N$9:$N$1499,'4(A)(5)'!$Q$15:$Q$2600)</f>
        <v>0</v>
      </c>
      <c r="X127" s="90">
        <f ca="1">+SUMIF('4(A)(5)'!$G$15:$G$5200,$N$9:$N$1499,'4(A)(5)'!$R$15:$R$2600)</f>
        <v>0</v>
      </c>
      <c r="Y127" s="90">
        <f ca="1">+SUMIF('4(A)(5)'!$G$15:$G$5200,$N$9:$N$1499,'4(A)(5)'!$M$15:$M$2600)</f>
        <v>0</v>
      </c>
    </row>
    <row r="128" spans="1:25" x14ac:dyDescent="0.25">
      <c r="A128" s="86"/>
      <c r="B128" s="87"/>
      <c r="C128" s="87"/>
      <c r="D128" s="86" t="s">
        <v>258</v>
      </c>
      <c r="E128" s="89" t="s">
        <v>262</v>
      </c>
      <c r="F128" s="86"/>
      <c r="G128" s="90">
        <f>SUMIF('4(A)(5)'!$C$15:$C$5005,$C$9:$C$5001,'4(A)(5)'!$N$15:$N$5005)</f>
        <v>0</v>
      </c>
      <c r="H128" s="90">
        <f>SUMIF('4(A)(5)'!$C$15:$C$5005,$C$9:$C$5001,'4(A)(5)'!$P$15:$P$5005)</f>
        <v>0</v>
      </c>
      <c r="I128" s="90">
        <f>SUMIF('4(A)(5)'!$C$15:$C$5005,$C$9:$C$5001,'4(A)(5)'!$Q$15:$Q$5005)</f>
        <v>0</v>
      </c>
      <c r="J128" s="90">
        <f>SUMIF('4(A)(5)'!$C$15:$C$5005,$C$9:$C$5001,'4(A)(5)'!$R$15:$R$5005)</f>
        <v>0</v>
      </c>
      <c r="K128" s="90">
        <f>SUMIF('4(A)(5)'!$C$15:$C$5005,$C$9:$C$5001,'4(A)(5)'!$S$15:$S$5005)</f>
        <v>0</v>
      </c>
      <c r="L128" s="132">
        <f t="shared" si="5"/>
        <v>0</v>
      </c>
      <c r="N128" s="201">
        <v>40159030</v>
      </c>
      <c r="O128" s="86" t="s">
        <v>466</v>
      </c>
      <c r="P128" s="199" t="s">
        <v>585</v>
      </c>
      <c r="Q128" s="91" t="s">
        <v>250</v>
      </c>
      <c r="R128" s="200">
        <v>28</v>
      </c>
      <c r="S128" s="86"/>
      <c r="T128" s="90">
        <f ca="1">+SUMIF('4(A)(5)'!$G$15:$G$5200,$N$9:$N$1499,'4(A)(5)'!$M$15:$M$2600)</f>
        <v>0</v>
      </c>
      <c r="U128" s="90">
        <f ca="1">+SUMIF('4(A)(5)'!$G$15:$G$5200,$N$9:$N$1499,'4(A)(5)'!$N$15:$N$2600)</f>
        <v>0</v>
      </c>
      <c r="V128" s="90">
        <f ca="1">+SUMIF('4(A)(5)'!$G$15:$G$5200,$N$9:$N$1499,'4(A)(5)'!$P$15:$P$2600)</f>
        <v>0</v>
      </c>
      <c r="W128" s="90">
        <f ca="1">+SUMIF('4(A)(5)'!$G$15:$G$5200,$N$9:$N$1499,'4(A)(5)'!$Q$15:$Q$2600)</f>
        <v>0</v>
      </c>
      <c r="X128" s="90">
        <f ca="1">+SUMIF('4(A)(5)'!$G$15:$G$5200,$N$9:$N$1499,'4(A)(5)'!$R$15:$R$2600)</f>
        <v>0</v>
      </c>
      <c r="Y128" s="90">
        <f ca="1">+SUMIF('4(A)(5)'!$G$15:$G$5200,$N$9:$N$1499,'4(A)(5)'!$M$15:$M$2600)</f>
        <v>0</v>
      </c>
    </row>
    <row r="129" spans="1:25" x14ac:dyDescent="0.25">
      <c r="A129" s="86"/>
      <c r="B129" s="87"/>
      <c r="C129" s="87"/>
      <c r="D129" s="86"/>
      <c r="E129" s="86"/>
      <c r="F129" s="86"/>
      <c r="G129" s="86"/>
      <c r="H129" s="86"/>
      <c r="I129" s="86"/>
      <c r="J129" s="86"/>
      <c r="K129" s="86"/>
      <c r="L129" s="89"/>
      <c r="N129" s="201">
        <v>40169320</v>
      </c>
      <c r="O129" s="91" t="s">
        <v>498</v>
      </c>
      <c r="P129" s="199" t="s">
        <v>585</v>
      </c>
      <c r="Q129" s="91" t="s">
        <v>250</v>
      </c>
      <c r="R129" s="200">
        <v>18</v>
      </c>
      <c r="S129" s="86"/>
      <c r="T129" s="90">
        <f ca="1">+SUMIF('4(A)(5)'!$G$15:$G$5200,$N$9:$N$1499,'4(A)(5)'!$M$15:$M$2600)</f>
        <v>0</v>
      </c>
      <c r="U129" s="90">
        <f ca="1">+SUMIF('4(A)(5)'!$G$15:$G$5200,$N$9:$N$1499,'4(A)(5)'!$N$15:$N$2600)</f>
        <v>0</v>
      </c>
      <c r="V129" s="90">
        <f ca="1">+SUMIF('4(A)(5)'!$G$15:$G$5200,$N$9:$N$1499,'4(A)(5)'!$P$15:$P$2600)</f>
        <v>0</v>
      </c>
      <c r="W129" s="90">
        <f ca="1">+SUMIF('4(A)(5)'!$G$15:$G$5200,$N$9:$N$1499,'4(A)(5)'!$Q$15:$Q$2600)</f>
        <v>0</v>
      </c>
      <c r="X129" s="90">
        <f ca="1">+SUMIF('4(A)(5)'!$G$15:$G$5200,$N$9:$N$1499,'4(A)(5)'!$R$15:$R$2600)</f>
        <v>0</v>
      </c>
      <c r="Y129" s="90">
        <f ca="1">+SUMIF('4(A)(5)'!$G$15:$G$5200,$N$9:$N$1499,'4(A)(5)'!$M$15:$M$2600)</f>
        <v>0</v>
      </c>
    </row>
    <row r="130" spans="1:25" x14ac:dyDescent="0.25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9"/>
      <c r="N130" s="201">
        <v>43039000</v>
      </c>
      <c r="O130" s="86" t="s">
        <v>564</v>
      </c>
      <c r="P130" s="199" t="s">
        <v>585</v>
      </c>
      <c r="Q130" s="91" t="s">
        <v>250</v>
      </c>
      <c r="R130" s="200">
        <v>18</v>
      </c>
      <c r="S130" s="86"/>
      <c r="T130" s="90">
        <f ca="1">+SUMIF('4(A)(5)'!$G$15:$G$5200,$N$9:$N$1499,'4(A)(5)'!$M$15:$M$2600)</f>
        <v>0</v>
      </c>
      <c r="U130" s="90">
        <f ca="1">+SUMIF('4(A)(5)'!$G$15:$G$5200,$N$9:$N$1499,'4(A)(5)'!$N$15:$N$2600)</f>
        <v>0</v>
      </c>
      <c r="V130" s="90">
        <f ca="1">+SUMIF('4(A)(5)'!$G$15:$G$5200,$N$9:$N$1499,'4(A)(5)'!$P$15:$P$2600)</f>
        <v>0</v>
      </c>
      <c r="W130" s="90">
        <f ca="1">+SUMIF('4(A)(5)'!$G$15:$G$5200,$N$9:$N$1499,'4(A)(5)'!$Q$15:$Q$2600)</f>
        <v>0</v>
      </c>
      <c r="X130" s="90">
        <f ca="1">+SUMIF('4(A)(5)'!$G$15:$G$5200,$N$9:$N$1499,'4(A)(5)'!$R$15:$R$2600)</f>
        <v>0</v>
      </c>
      <c r="Y130" s="90">
        <f ca="1">+SUMIF('4(A)(5)'!$G$15:$G$5200,$N$9:$N$1499,'4(A)(5)'!$M$15:$M$2600)</f>
        <v>0</v>
      </c>
    </row>
    <row r="131" spans="1:25" x14ac:dyDescent="0.25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9"/>
      <c r="N131" s="201">
        <v>48025690</v>
      </c>
      <c r="O131" s="86" t="s">
        <v>577</v>
      </c>
      <c r="P131" s="199" t="s">
        <v>585</v>
      </c>
      <c r="Q131" s="91" t="s">
        <v>250</v>
      </c>
      <c r="R131" s="200">
        <v>12</v>
      </c>
      <c r="S131" s="86"/>
      <c r="T131" s="90">
        <f ca="1">+SUMIF('4(A)(5)'!$G$15:$G$5200,$N$9:$N$1499,'4(A)(5)'!$M$15:$M$2600)</f>
        <v>0</v>
      </c>
      <c r="U131" s="90">
        <f ca="1">+SUMIF('4(A)(5)'!$G$15:$G$5200,$N$9:$N$1499,'4(A)(5)'!$N$15:$N$2600)</f>
        <v>0</v>
      </c>
      <c r="V131" s="90">
        <f ca="1">+SUMIF('4(A)(5)'!$G$15:$G$5200,$N$9:$N$1499,'4(A)(5)'!$P$15:$P$2600)</f>
        <v>0</v>
      </c>
      <c r="W131" s="90">
        <f ca="1">+SUMIF('4(A)(5)'!$G$15:$G$5200,$N$9:$N$1499,'4(A)(5)'!$Q$15:$Q$2600)</f>
        <v>0</v>
      </c>
      <c r="X131" s="90">
        <f ca="1">+SUMIF('4(A)(5)'!$G$15:$G$5200,$N$9:$N$1499,'4(A)(5)'!$R$15:$R$2600)</f>
        <v>0</v>
      </c>
      <c r="Y131" s="90">
        <f ca="1">+SUMIF('4(A)(5)'!$G$15:$G$5200,$N$9:$N$1499,'4(A)(5)'!$M$15:$M$2600)</f>
        <v>0</v>
      </c>
    </row>
    <row r="132" spans="1:25" x14ac:dyDescent="0.25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9"/>
      <c r="N132" s="201">
        <v>48114100</v>
      </c>
      <c r="O132" s="86" t="s">
        <v>472</v>
      </c>
      <c r="P132" s="199" t="s">
        <v>585</v>
      </c>
      <c r="Q132" s="91" t="s">
        <v>250</v>
      </c>
      <c r="R132" s="200">
        <v>18</v>
      </c>
      <c r="S132" s="86"/>
      <c r="T132" s="90">
        <f ca="1">+SUMIF('4(A)(5)'!$G$15:$G$5200,$N$9:$N$1499,'4(A)(5)'!$M$15:$M$2600)</f>
        <v>0</v>
      </c>
      <c r="U132" s="90">
        <f ca="1">+SUMIF('4(A)(5)'!$G$15:$G$5200,$N$9:$N$1499,'4(A)(5)'!$N$15:$N$2600)</f>
        <v>0</v>
      </c>
      <c r="V132" s="90">
        <f ca="1">+SUMIF('4(A)(5)'!$G$15:$G$5200,$N$9:$N$1499,'4(A)(5)'!$P$15:$P$2600)</f>
        <v>0</v>
      </c>
      <c r="W132" s="90">
        <f ca="1">+SUMIF('4(A)(5)'!$G$15:$G$5200,$N$9:$N$1499,'4(A)(5)'!$Q$15:$Q$2600)</f>
        <v>0</v>
      </c>
      <c r="X132" s="90">
        <f ca="1">+SUMIF('4(A)(5)'!$G$15:$G$5200,$N$9:$N$1499,'4(A)(5)'!$R$15:$R$2600)</f>
        <v>0</v>
      </c>
      <c r="Y132" s="90">
        <f ca="1">+SUMIF('4(A)(5)'!$G$15:$G$5200,$N$9:$N$1499,'4(A)(5)'!$M$15:$M$2600)</f>
        <v>0</v>
      </c>
    </row>
    <row r="133" spans="1:25" x14ac:dyDescent="0.25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9"/>
      <c r="N133" s="201">
        <v>48171000</v>
      </c>
      <c r="O133" s="86" t="s">
        <v>454</v>
      </c>
      <c r="P133" s="199" t="s">
        <v>585</v>
      </c>
      <c r="Q133" s="91" t="s">
        <v>250</v>
      </c>
      <c r="R133" s="200">
        <v>28</v>
      </c>
      <c r="S133" s="86"/>
      <c r="T133" s="90">
        <f ca="1">+SUMIF('4(A)(5)'!$G$15:$G$5200,$N$9:$N$1499,'4(A)(5)'!$M$15:$M$2600)</f>
        <v>0</v>
      </c>
      <c r="U133" s="90">
        <f ca="1">+SUMIF('4(A)(5)'!$G$15:$G$5200,$N$9:$N$1499,'4(A)(5)'!$N$15:$N$2600)</f>
        <v>0</v>
      </c>
      <c r="V133" s="90">
        <f ca="1">+SUMIF('4(A)(5)'!$G$15:$G$5200,$N$9:$N$1499,'4(A)(5)'!$P$15:$P$2600)</f>
        <v>0</v>
      </c>
      <c r="W133" s="90">
        <f ca="1">+SUMIF('4(A)(5)'!$G$15:$G$5200,$N$9:$N$1499,'4(A)(5)'!$Q$15:$Q$2600)</f>
        <v>0</v>
      </c>
      <c r="X133" s="90">
        <f ca="1">+SUMIF('4(A)(5)'!$G$15:$G$5200,$N$9:$N$1499,'4(A)(5)'!$R$15:$R$2600)</f>
        <v>0</v>
      </c>
      <c r="Y133" s="90">
        <f ca="1">+SUMIF('4(A)(5)'!$G$15:$G$5200,$N$9:$N$1499,'4(A)(5)'!$M$15:$M$2600)</f>
        <v>0</v>
      </c>
    </row>
    <row r="134" spans="1:25" x14ac:dyDescent="0.25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9"/>
      <c r="N134" s="201">
        <v>48211020</v>
      </c>
      <c r="O134" s="86" t="s">
        <v>582</v>
      </c>
      <c r="P134" s="199" t="s">
        <v>585</v>
      </c>
      <c r="Q134" s="91" t="s">
        <v>250</v>
      </c>
      <c r="R134" s="200">
        <v>18</v>
      </c>
      <c r="S134" s="86"/>
      <c r="T134" s="90">
        <f ca="1">+SUMIF('4(A)(5)'!$G$15:$G$5200,$N$9:$N$1499,'4(A)(5)'!$M$15:$M$2600)</f>
        <v>0</v>
      </c>
      <c r="U134" s="90">
        <f ca="1">+SUMIF('4(A)(5)'!$G$15:$G$5200,$N$9:$N$1499,'4(A)(5)'!$N$15:$N$2600)</f>
        <v>0</v>
      </c>
      <c r="V134" s="90">
        <f ca="1">+SUMIF('4(A)(5)'!$G$15:$G$5200,$N$9:$N$1499,'4(A)(5)'!$P$15:$P$2600)</f>
        <v>0</v>
      </c>
      <c r="W134" s="90">
        <f ca="1">+SUMIF('4(A)(5)'!$G$15:$G$5200,$N$9:$N$1499,'4(A)(5)'!$Q$15:$Q$2600)</f>
        <v>0</v>
      </c>
      <c r="X134" s="90">
        <f ca="1">+SUMIF('4(A)(5)'!$G$15:$G$5200,$N$9:$N$1499,'4(A)(5)'!$R$15:$R$2600)</f>
        <v>0</v>
      </c>
      <c r="Y134" s="90">
        <f ca="1">+SUMIF('4(A)(5)'!$G$15:$G$5200,$N$9:$N$1499,'4(A)(5)'!$M$15:$M$2600)</f>
        <v>0</v>
      </c>
    </row>
    <row r="135" spans="1:25" x14ac:dyDescent="0.25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9"/>
      <c r="N135" s="201">
        <v>48211090</v>
      </c>
      <c r="O135" s="86" t="s">
        <v>531</v>
      </c>
      <c r="P135" s="199" t="s">
        <v>585</v>
      </c>
      <c r="Q135" s="91" t="s">
        <v>250</v>
      </c>
      <c r="R135" s="200">
        <v>18</v>
      </c>
      <c r="S135" s="86"/>
      <c r="T135" s="90">
        <f ca="1">+SUMIF('4(A)(5)'!$G$15:$G$5200,$N$9:$N$1499,'4(A)(5)'!$M$15:$M$2600)</f>
        <v>0</v>
      </c>
      <c r="U135" s="90">
        <f ca="1">+SUMIF('4(A)(5)'!$G$15:$G$5200,$N$9:$N$1499,'4(A)(5)'!$N$15:$N$2600)</f>
        <v>0</v>
      </c>
      <c r="V135" s="90">
        <f ca="1">+SUMIF('4(A)(5)'!$G$15:$G$5200,$N$9:$N$1499,'4(A)(5)'!$P$15:$P$2600)</f>
        <v>0</v>
      </c>
      <c r="W135" s="90">
        <f ca="1">+SUMIF('4(A)(5)'!$G$15:$G$5200,$N$9:$N$1499,'4(A)(5)'!$Q$15:$Q$2600)</f>
        <v>0</v>
      </c>
      <c r="X135" s="90">
        <f ca="1">+SUMIF('4(A)(5)'!$G$15:$G$5200,$N$9:$N$1499,'4(A)(5)'!$R$15:$R$2600)</f>
        <v>0</v>
      </c>
      <c r="Y135" s="90">
        <f ca="1">+SUMIF('4(A)(5)'!$G$15:$G$5200,$N$9:$N$1499,'4(A)(5)'!$M$15:$M$2600)</f>
        <v>0</v>
      </c>
    </row>
    <row r="136" spans="1:25" x14ac:dyDescent="0.25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9"/>
      <c r="N136" s="201">
        <v>59114000</v>
      </c>
      <c r="O136" s="86" t="s">
        <v>458</v>
      </c>
      <c r="P136" s="199" t="s">
        <v>585</v>
      </c>
      <c r="Q136" s="91" t="s">
        <v>250</v>
      </c>
      <c r="R136" s="200">
        <v>18</v>
      </c>
      <c r="S136" s="86"/>
      <c r="T136" s="90">
        <f ca="1">+SUMIF('4(A)(5)'!$G$15:$G$5200,$N$9:$N$1499,'4(A)(5)'!$M$15:$M$2600)</f>
        <v>0</v>
      </c>
      <c r="U136" s="90">
        <f ca="1">+SUMIF('4(A)(5)'!$G$15:$G$5200,$N$9:$N$1499,'4(A)(5)'!$N$15:$N$2600)</f>
        <v>0</v>
      </c>
      <c r="V136" s="90">
        <f ca="1">+SUMIF('4(A)(5)'!$G$15:$G$5200,$N$9:$N$1499,'4(A)(5)'!$P$15:$P$2600)</f>
        <v>0</v>
      </c>
      <c r="W136" s="90">
        <f ca="1">+SUMIF('4(A)(5)'!$G$15:$G$5200,$N$9:$N$1499,'4(A)(5)'!$Q$15:$Q$2600)</f>
        <v>0</v>
      </c>
      <c r="X136" s="90">
        <f ca="1">+SUMIF('4(A)(5)'!$G$15:$G$5200,$N$9:$N$1499,'4(A)(5)'!$R$15:$R$2600)</f>
        <v>0</v>
      </c>
      <c r="Y136" s="90">
        <f ca="1">+SUMIF('4(A)(5)'!$G$15:$G$5200,$N$9:$N$1499,'4(A)(5)'!$M$15:$M$2600)</f>
        <v>0</v>
      </c>
    </row>
    <row r="137" spans="1:25" x14ac:dyDescent="0.25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9"/>
      <c r="N137" s="201">
        <v>60060000</v>
      </c>
      <c r="O137" s="86" t="s">
        <v>460</v>
      </c>
      <c r="P137" s="199" t="s">
        <v>587</v>
      </c>
      <c r="Q137" s="91" t="s">
        <v>250</v>
      </c>
      <c r="R137" s="200">
        <v>5</v>
      </c>
      <c r="S137" s="86"/>
      <c r="T137" s="90">
        <f ca="1">+SUMIF('4(A)(5)'!$G$15:$G$5200,$N$9:$N$1499,'4(A)(5)'!$M$15:$M$2600)</f>
        <v>0</v>
      </c>
      <c r="U137" s="90">
        <f ca="1">+SUMIF('4(A)(5)'!$G$15:$G$5200,$N$9:$N$1499,'4(A)(5)'!$N$15:$N$2600)</f>
        <v>0</v>
      </c>
      <c r="V137" s="90">
        <f ca="1">+SUMIF('4(A)(5)'!$G$15:$G$5200,$N$9:$N$1499,'4(A)(5)'!$P$15:$P$2600)</f>
        <v>0</v>
      </c>
      <c r="W137" s="90">
        <f ca="1">+SUMIF('4(A)(5)'!$G$15:$G$5200,$N$9:$N$1499,'4(A)(5)'!$Q$15:$Q$2600)</f>
        <v>0</v>
      </c>
      <c r="X137" s="90">
        <f ca="1">+SUMIF('4(A)(5)'!$G$15:$G$5200,$N$9:$N$1499,'4(A)(5)'!$R$15:$R$2600)</f>
        <v>0</v>
      </c>
      <c r="Y137" s="90">
        <f ca="1">+SUMIF('4(A)(5)'!$G$15:$G$5200,$N$9:$N$1499,'4(A)(5)'!$M$15:$M$2600)</f>
        <v>0</v>
      </c>
    </row>
    <row r="138" spans="1:25" x14ac:dyDescent="0.25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9"/>
      <c r="N138" s="201">
        <v>61169200</v>
      </c>
      <c r="O138" s="86" t="s">
        <v>459</v>
      </c>
      <c r="P138" s="199" t="s">
        <v>585</v>
      </c>
      <c r="Q138" s="91" t="s">
        <v>250</v>
      </c>
      <c r="R138" s="200">
        <v>5</v>
      </c>
      <c r="S138" s="86"/>
      <c r="T138" s="90">
        <f ca="1">+SUMIF('4(A)(5)'!$G$15:$G$5200,$N$9:$N$1499,'4(A)(5)'!$M$15:$M$2600)</f>
        <v>0</v>
      </c>
      <c r="U138" s="90">
        <f ca="1">+SUMIF('4(A)(5)'!$G$15:$G$5200,$N$9:$N$1499,'4(A)(5)'!$N$15:$N$2600)</f>
        <v>0</v>
      </c>
      <c r="V138" s="90">
        <f ca="1">+SUMIF('4(A)(5)'!$G$15:$G$5200,$N$9:$N$1499,'4(A)(5)'!$P$15:$P$2600)</f>
        <v>0</v>
      </c>
      <c r="W138" s="90">
        <f ca="1">+SUMIF('4(A)(5)'!$G$15:$G$5200,$N$9:$N$1499,'4(A)(5)'!$Q$15:$Q$2600)</f>
        <v>0</v>
      </c>
      <c r="X138" s="90">
        <f ca="1">+SUMIF('4(A)(5)'!$G$15:$G$5200,$N$9:$N$1499,'4(A)(5)'!$R$15:$R$2600)</f>
        <v>0</v>
      </c>
      <c r="Y138" s="90">
        <f ca="1">+SUMIF('4(A)(5)'!$G$15:$G$5200,$N$9:$N$1499,'4(A)(5)'!$M$15:$M$2600)</f>
        <v>0</v>
      </c>
    </row>
    <row r="139" spans="1:25" x14ac:dyDescent="0.25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9"/>
      <c r="N139" s="201">
        <v>63071030</v>
      </c>
      <c r="O139" s="86" t="s">
        <v>527</v>
      </c>
      <c r="P139" s="199" t="s">
        <v>585</v>
      </c>
      <c r="Q139" s="91" t="s">
        <v>250</v>
      </c>
      <c r="R139" s="200">
        <v>5</v>
      </c>
      <c r="S139" s="86"/>
      <c r="T139" s="90">
        <f ca="1">+SUMIF('4(A)(5)'!$G$15:$G$5200,$N$9:$N$1499,'4(A)(5)'!$M$15:$M$2600)</f>
        <v>0</v>
      </c>
      <c r="U139" s="90">
        <f ca="1">+SUMIF('4(A)(5)'!$G$15:$G$5200,$N$9:$N$1499,'4(A)(5)'!$N$15:$N$2600)</f>
        <v>0</v>
      </c>
      <c r="V139" s="90">
        <f ca="1">+SUMIF('4(A)(5)'!$G$15:$G$5200,$N$9:$N$1499,'4(A)(5)'!$P$15:$P$2600)</f>
        <v>0</v>
      </c>
      <c r="W139" s="90">
        <f ca="1">+SUMIF('4(A)(5)'!$G$15:$G$5200,$N$9:$N$1499,'4(A)(5)'!$Q$15:$Q$2600)</f>
        <v>0</v>
      </c>
      <c r="X139" s="90">
        <f ca="1">+SUMIF('4(A)(5)'!$G$15:$G$5200,$N$9:$N$1499,'4(A)(5)'!$R$15:$R$2600)</f>
        <v>0</v>
      </c>
      <c r="Y139" s="90">
        <f ca="1">+SUMIF('4(A)(5)'!$G$15:$G$5200,$N$9:$N$1499,'4(A)(5)'!$M$15:$M$2600)</f>
        <v>0</v>
      </c>
    </row>
    <row r="140" spans="1:25" x14ac:dyDescent="0.25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9"/>
      <c r="N140" s="201">
        <v>63071090</v>
      </c>
      <c r="O140" s="86" t="s">
        <v>489</v>
      </c>
      <c r="P140" s="199" t="s">
        <v>585</v>
      </c>
      <c r="Q140" s="91" t="s">
        <v>250</v>
      </c>
      <c r="R140" s="200">
        <v>18</v>
      </c>
      <c r="S140" s="86"/>
      <c r="T140" s="90">
        <f ca="1">+SUMIF('4(A)(5)'!$G$15:$G$5200,$N$9:$N$1499,'4(A)(5)'!$M$15:$M$2600)</f>
        <v>0</v>
      </c>
      <c r="U140" s="90">
        <f ca="1">+SUMIF('4(A)(5)'!$G$15:$G$5200,$N$9:$N$1499,'4(A)(5)'!$N$15:$N$2600)</f>
        <v>0</v>
      </c>
      <c r="V140" s="90">
        <f ca="1">+SUMIF('4(A)(5)'!$G$15:$G$5200,$N$9:$N$1499,'4(A)(5)'!$P$15:$P$2600)</f>
        <v>0</v>
      </c>
      <c r="W140" s="90">
        <f ca="1">+SUMIF('4(A)(5)'!$G$15:$G$5200,$N$9:$N$1499,'4(A)(5)'!$Q$15:$Q$2600)</f>
        <v>0</v>
      </c>
      <c r="X140" s="90">
        <f ca="1">+SUMIF('4(A)(5)'!$G$15:$G$5200,$N$9:$N$1499,'4(A)(5)'!$R$15:$R$2600)</f>
        <v>0</v>
      </c>
      <c r="Y140" s="90">
        <f ca="1">+SUMIF('4(A)(5)'!$G$15:$G$5200,$N$9:$N$1499,'4(A)(5)'!$M$15:$M$2600)</f>
        <v>0</v>
      </c>
    </row>
    <row r="141" spans="1:25" x14ac:dyDescent="0.25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9"/>
      <c r="N141" s="201">
        <v>63079090</v>
      </c>
      <c r="O141" s="86" t="s">
        <v>478</v>
      </c>
      <c r="P141" s="199" t="s">
        <v>585</v>
      </c>
      <c r="Q141" s="91" t="s">
        <v>250</v>
      </c>
      <c r="R141" s="200">
        <v>28</v>
      </c>
      <c r="S141" s="86"/>
      <c r="T141" s="90">
        <f ca="1">+SUMIF('4(A)(5)'!$G$15:$G$5200,$N$9:$N$1499,'4(A)(5)'!$M$15:$M$2600)</f>
        <v>0</v>
      </c>
      <c r="U141" s="90">
        <f ca="1">+SUMIF('4(A)(5)'!$G$15:$G$5200,$N$9:$N$1499,'4(A)(5)'!$N$15:$N$2600)</f>
        <v>0</v>
      </c>
      <c r="V141" s="90">
        <f ca="1">+SUMIF('4(A)(5)'!$G$15:$G$5200,$N$9:$N$1499,'4(A)(5)'!$P$15:$P$2600)</f>
        <v>0</v>
      </c>
      <c r="W141" s="90">
        <f ca="1">+SUMIF('4(A)(5)'!$G$15:$G$5200,$N$9:$N$1499,'4(A)(5)'!$Q$15:$Q$2600)</f>
        <v>0</v>
      </c>
      <c r="X141" s="90">
        <f ca="1">+SUMIF('4(A)(5)'!$G$15:$G$5200,$N$9:$N$1499,'4(A)(5)'!$R$15:$R$2600)</f>
        <v>0</v>
      </c>
      <c r="Y141" s="90">
        <f ca="1">+SUMIF('4(A)(5)'!$G$15:$G$5200,$N$9:$N$1499,'4(A)(5)'!$M$15:$M$2600)</f>
        <v>0</v>
      </c>
    </row>
    <row r="142" spans="1:25" x14ac:dyDescent="0.25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9"/>
      <c r="N142" s="201">
        <v>64011090</v>
      </c>
      <c r="O142" s="86" t="s">
        <v>584</v>
      </c>
      <c r="P142" s="86"/>
      <c r="Q142" s="91" t="s">
        <v>250</v>
      </c>
      <c r="R142" s="200">
        <v>5</v>
      </c>
      <c r="S142" s="86"/>
      <c r="T142" s="90">
        <f ca="1">+SUMIF('4(A)(5)'!$G$15:$G$5200,$N$9:$N$1499,'4(A)(5)'!$M$15:$M$2600)</f>
        <v>0</v>
      </c>
      <c r="U142" s="90">
        <f ca="1">+SUMIF('4(A)(5)'!$G$15:$G$5200,$N$9:$N$1499,'4(A)(5)'!$N$15:$N$2600)</f>
        <v>0</v>
      </c>
      <c r="V142" s="90">
        <f ca="1">+SUMIF('4(A)(5)'!$G$15:$G$5200,$N$9:$N$1499,'4(A)(5)'!$P$15:$P$2600)</f>
        <v>0</v>
      </c>
      <c r="W142" s="90">
        <f ca="1">+SUMIF('4(A)(5)'!$G$15:$G$5200,$N$9:$N$1499,'4(A)(5)'!$Q$15:$Q$2600)</f>
        <v>0</v>
      </c>
      <c r="X142" s="90">
        <f ca="1">+SUMIF('4(A)(5)'!$G$15:$G$5200,$N$9:$N$1499,'4(A)(5)'!$R$15:$R$2600)</f>
        <v>0</v>
      </c>
      <c r="Y142" s="90">
        <f ca="1">+SUMIF('4(A)(5)'!$G$15:$G$5200,$N$9:$N$1499,'4(A)(5)'!$M$15:$M$2600)</f>
        <v>0</v>
      </c>
    </row>
    <row r="143" spans="1:25" x14ac:dyDescent="0.25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9"/>
      <c r="N143" s="201">
        <v>68052090</v>
      </c>
      <c r="O143" s="86" t="s">
        <v>455</v>
      </c>
      <c r="P143" s="199" t="s">
        <v>585</v>
      </c>
      <c r="Q143" s="91" t="s">
        <v>250</v>
      </c>
      <c r="R143" s="200">
        <v>18</v>
      </c>
      <c r="S143" s="86"/>
      <c r="T143" s="90">
        <f ca="1">+SUMIF('4(A)(5)'!$G$15:$G$5200,$N$9:$N$1499,'4(A)(5)'!$M$15:$M$2600)</f>
        <v>0</v>
      </c>
      <c r="U143" s="90">
        <f ca="1">+SUMIF('4(A)(5)'!$G$15:$G$5200,$N$9:$N$1499,'4(A)(5)'!$N$15:$N$2600)</f>
        <v>0</v>
      </c>
      <c r="V143" s="90">
        <f ca="1">+SUMIF('4(A)(5)'!$G$15:$G$5200,$N$9:$N$1499,'4(A)(5)'!$P$15:$P$2600)</f>
        <v>0</v>
      </c>
      <c r="W143" s="90">
        <f ca="1">+SUMIF('4(A)(5)'!$G$15:$G$5200,$N$9:$N$1499,'4(A)(5)'!$Q$15:$Q$2600)</f>
        <v>0</v>
      </c>
      <c r="X143" s="90">
        <f ca="1">+SUMIF('4(A)(5)'!$G$15:$G$5200,$N$9:$N$1499,'4(A)(5)'!$R$15:$R$2600)</f>
        <v>0</v>
      </c>
      <c r="Y143" s="90">
        <f ca="1">+SUMIF('4(A)(5)'!$G$15:$G$5200,$N$9:$N$1499,'4(A)(5)'!$M$15:$M$2600)</f>
        <v>0</v>
      </c>
    </row>
    <row r="144" spans="1:25" ht="15.75" thickBot="1" x14ac:dyDescent="0.3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325"/>
      <c r="N144" s="201">
        <v>68053050</v>
      </c>
      <c r="O144" s="86" t="s">
        <v>469</v>
      </c>
      <c r="P144" s="199" t="s">
        <v>585</v>
      </c>
      <c r="Q144" s="91" t="s">
        <v>250</v>
      </c>
      <c r="R144" s="200">
        <v>18</v>
      </c>
      <c r="S144" s="86"/>
      <c r="T144" s="90">
        <f ca="1">+SUMIF('4(A)(5)'!$G$15:$G$5200,$N$9:$N$1499,'4(A)(5)'!$M$15:$M$2600)</f>
        <v>0</v>
      </c>
      <c r="U144" s="90">
        <f ca="1">+SUMIF('4(A)(5)'!$G$15:$G$5200,$N$9:$N$1499,'4(A)(5)'!$N$15:$N$2600)</f>
        <v>0</v>
      </c>
      <c r="V144" s="90">
        <f ca="1">+SUMIF('4(A)(5)'!$G$15:$G$5200,$N$9:$N$1499,'4(A)(5)'!$P$15:$P$2600)</f>
        <v>0</v>
      </c>
      <c r="W144" s="90">
        <f ca="1">+SUMIF('4(A)(5)'!$G$15:$G$5200,$N$9:$N$1499,'4(A)(5)'!$Q$15:$Q$2600)</f>
        <v>0</v>
      </c>
      <c r="X144" s="90">
        <f ca="1">+SUMIF('4(A)(5)'!$G$15:$G$5200,$N$9:$N$1499,'4(A)(5)'!$R$15:$R$2600)</f>
        <v>0</v>
      </c>
      <c r="Y144" s="90">
        <f ca="1">+SUMIF('4(A)(5)'!$G$15:$G$5200,$N$9:$N$1499,'4(A)(5)'!$M$15:$M$2600)</f>
        <v>0</v>
      </c>
    </row>
    <row r="145" spans="12:25" ht="15.75" thickTop="1" x14ac:dyDescent="0.25">
      <c r="L145" s="326"/>
      <c r="N145" s="201">
        <v>73182200</v>
      </c>
      <c r="O145" s="91" t="s">
        <v>495</v>
      </c>
      <c r="P145" s="199" t="s">
        <v>585</v>
      </c>
      <c r="Q145" s="91" t="s">
        <v>250</v>
      </c>
      <c r="R145" s="200">
        <v>18</v>
      </c>
      <c r="S145" s="86"/>
      <c r="T145" s="90">
        <f ca="1">+SUMIF('4(A)(5)'!$G$15:$G$5200,$N$9:$N$1499,'4(A)(5)'!$M$15:$M$2600)</f>
        <v>0</v>
      </c>
      <c r="U145" s="90">
        <f ca="1">+SUMIF('4(A)(5)'!$G$15:$G$5200,$N$9:$N$1499,'4(A)(5)'!$N$15:$N$2600)</f>
        <v>0</v>
      </c>
      <c r="V145" s="90">
        <f ca="1">+SUMIF('4(A)(5)'!$G$15:$G$5200,$N$9:$N$1499,'4(A)(5)'!$P$15:$P$2600)</f>
        <v>0</v>
      </c>
      <c r="W145" s="90">
        <f ca="1">+SUMIF('4(A)(5)'!$G$15:$G$5200,$N$9:$N$1499,'4(A)(5)'!$Q$15:$Q$2600)</f>
        <v>0</v>
      </c>
      <c r="X145" s="90">
        <f ca="1">+SUMIF('4(A)(5)'!$G$15:$G$5200,$N$9:$N$1499,'4(A)(5)'!$R$15:$R$2600)</f>
        <v>0</v>
      </c>
      <c r="Y145" s="90">
        <f ca="1">+SUMIF('4(A)(5)'!$G$15:$G$5200,$N$9:$N$1499,'4(A)(5)'!$M$15:$M$2600)</f>
        <v>0</v>
      </c>
    </row>
    <row r="146" spans="12:25" x14ac:dyDescent="0.25">
      <c r="L146" s="326"/>
      <c r="N146" s="201">
        <v>82055990</v>
      </c>
      <c r="O146" s="86" t="s">
        <v>471</v>
      </c>
      <c r="P146" s="199" t="s">
        <v>585</v>
      </c>
      <c r="Q146" s="91" t="s">
        <v>250</v>
      </c>
      <c r="R146" s="200">
        <v>28</v>
      </c>
      <c r="S146" s="86"/>
      <c r="T146" s="90">
        <f ca="1">+SUMIF('4(A)(5)'!$G$15:$G$5200,$N$9:$N$1499,'4(A)(5)'!$M$15:$M$2600)</f>
        <v>0</v>
      </c>
      <c r="U146" s="90">
        <f ca="1">+SUMIF('4(A)(5)'!$G$15:$G$5200,$N$9:$N$1499,'4(A)(5)'!$N$15:$N$2600)</f>
        <v>0</v>
      </c>
      <c r="V146" s="90">
        <f ca="1">+SUMIF('4(A)(5)'!$G$15:$G$5200,$N$9:$N$1499,'4(A)(5)'!$P$15:$P$2600)</f>
        <v>0</v>
      </c>
      <c r="W146" s="90">
        <f ca="1">+SUMIF('4(A)(5)'!$G$15:$G$5200,$N$9:$N$1499,'4(A)(5)'!$Q$15:$Q$2600)</f>
        <v>0</v>
      </c>
      <c r="X146" s="90">
        <f ca="1">+SUMIF('4(A)(5)'!$G$15:$G$5200,$N$9:$N$1499,'4(A)(5)'!$R$15:$R$2600)</f>
        <v>0</v>
      </c>
      <c r="Y146" s="90">
        <f ca="1">+SUMIF('4(A)(5)'!$G$15:$G$5200,$N$9:$N$1499,'4(A)(5)'!$M$15:$M$2600)</f>
        <v>0</v>
      </c>
    </row>
    <row r="147" spans="12:25" x14ac:dyDescent="0.25">
      <c r="L147" s="326"/>
      <c r="N147" s="201">
        <v>84137010</v>
      </c>
      <c r="O147" s="86" t="s">
        <v>526</v>
      </c>
      <c r="P147" s="199" t="s">
        <v>585</v>
      </c>
      <c r="Q147" s="91" t="s">
        <v>250</v>
      </c>
      <c r="R147" s="200">
        <v>12</v>
      </c>
      <c r="S147" s="86"/>
      <c r="T147" s="90">
        <f ca="1">+SUMIF('4(A)(5)'!$G$15:$G$5200,$N$9:$N$1499,'4(A)(5)'!$M$15:$M$2600)</f>
        <v>0</v>
      </c>
      <c r="U147" s="90">
        <f ca="1">+SUMIF('4(A)(5)'!$G$15:$G$5200,$N$9:$N$1499,'4(A)(5)'!$N$15:$N$2600)</f>
        <v>0</v>
      </c>
      <c r="V147" s="90">
        <f ca="1">+SUMIF('4(A)(5)'!$G$15:$G$5200,$N$9:$N$1499,'4(A)(5)'!$P$15:$P$2600)</f>
        <v>0</v>
      </c>
      <c r="W147" s="90">
        <f ca="1">+SUMIF('4(A)(5)'!$G$15:$G$5200,$N$9:$N$1499,'4(A)(5)'!$Q$15:$Q$2600)</f>
        <v>0</v>
      </c>
      <c r="X147" s="90">
        <f ca="1">+SUMIF('4(A)(5)'!$G$15:$G$5200,$N$9:$N$1499,'4(A)(5)'!$R$15:$R$2600)</f>
        <v>0</v>
      </c>
      <c r="Y147" s="90">
        <f ca="1">+SUMIF('4(A)(5)'!$G$15:$G$5200,$N$9:$N$1499,'4(A)(5)'!$M$15:$M$2600)</f>
        <v>0</v>
      </c>
    </row>
    <row r="148" spans="12:25" x14ac:dyDescent="0.25">
      <c r="L148" s="326"/>
      <c r="N148" s="201">
        <v>84149019</v>
      </c>
      <c r="O148" s="86" t="s">
        <v>571</v>
      </c>
      <c r="P148" s="199" t="s">
        <v>585</v>
      </c>
      <c r="Q148" s="91" t="s">
        <v>250</v>
      </c>
      <c r="R148" s="200">
        <v>28</v>
      </c>
      <c r="S148" s="86"/>
      <c r="T148" s="90">
        <f ca="1">+SUMIF('4(A)(5)'!$G$15:$G$5200,$N$9:$N$1499,'4(A)(5)'!$M$15:$M$2600)</f>
        <v>0</v>
      </c>
      <c r="U148" s="90">
        <f ca="1">+SUMIF('4(A)(5)'!$G$15:$G$5200,$N$9:$N$1499,'4(A)(5)'!$N$15:$N$2600)</f>
        <v>0</v>
      </c>
      <c r="V148" s="90">
        <f ca="1">+SUMIF('4(A)(5)'!$G$15:$G$5200,$N$9:$N$1499,'4(A)(5)'!$P$15:$P$2600)</f>
        <v>0</v>
      </c>
      <c r="W148" s="90">
        <f ca="1">+SUMIF('4(A)(5)'!$G$15:$G$5200,$N$9:$N$1499,'4(A)(5)'!$Q$15:$Q$2600)</f>
        <v>0</v>
      </c>
      <c r="X148" s="90">
        <f ca="1">+SUMIF('4(A)(5)'!$G$15:$G$5200,$N$9:$N$1499,'4(A)(5)'!$R$15:$R$2600)</f>
        <v>0</v>
      </c>
      <c r="Y148" s="90">
        <f ca="1">+SUMIF('4(A)(5)'!$G$15:$G$5200,$N$9:$N$1499,'4(A)(5)'!$M$15:$M$2600)</f>
        <v>0</v>
      </c>
    </row>
    <row r="149" spans="12:25" x14ac:dyDescent="0.25">
      <c r="L149" s="326"/>
      <c r="N149" s="201">
        <v>84212900</v>
      </c>
      <c r="O149" s="86" t="s">
        <v>573</v>
      </c>
      <c r="P149" s="199" t="s">
        <v>585</v>
      </c>
      <c r="Q149" s="91" t="s">
        <v>250</v>
      </c>
      <c r="R149" s="200">
        <v>18</v>
      </c>
      <c r="S149" s="86"/>
      <c r="T149" s="90">
        <f ca="1">+SUMIF('4(A)(5)'!$G$15:$G$5200,$N$9:$N$1499,'4(A)(5)'!$M$15:$M$2600)</f>
        <v>0</v>
      </c>
      <c r="U149" s="90">
        <f ca="1">+SUMIF('4(A)(5)'!$G$15:$G$5200,$N$9:$N$1499,'4(A)(5)'!$N$15:$N$2600)</f>
        <v>0</v>
      </c>
      <c r="V149" s="90">
        <f ca="1">+SUMIF('4(A)(5)'!$G$15:$G$5200,$N$9:$N$1499,'4(A)(5)'!$P$15:$P$2600)</f>
        <v>0</v>
      </c>
      <c r="W149" s="90">
        <f ca="1">+SUMIF('4(A)(5)'!$G$15:$G$5200,$N$9:$N$1499,'4(A)(5)'!$Q$15:$Q$2600)</f>
        <v>0</v>
      </c>
      <c r="X149" s="90">
        <f ca="1">+SUMIF('4(A)(5)'!$G$15:$G$5200,$N$9:$N$1499,'4(A)(5)'!$R$15:$R$2600)</f>
        <v>0</v>
      </c>
      <c r="Y149" s="90">
        <f ca="1">+SUMIF('4(A)(5)'!$G$15:$G$5200,$N$9:$N$1499,'4(A)(5)'!$M$15:$M$2600)</f>
        <v>0</v>
      </c>
    </row>
    <row r="150" spans="12:25" x14ac:dyDescent="0.25">
      <c r="L150" s="326"/>
      <c r="N150" s="201">
        <v>84213920</v>
      </c>
      <c r="O150" s="86" t="s">
        <v>530</v>
      </c>
      <c r="P150" s="199" t="s">
        <v>585</v>
      </c>
      <c r="Q150" s="91" t="s">
        <v>250</v>
      </c>
      <c r="R150" s="200">
        <v>18</v>
      </c>
      <c r="S150" s="86"/>
      <c r="T150" s="90">
        <f ca="1">+SUMIF('4(A)(5)'!$G$15:$G$5200,$N$9:$N$1499,'4(A)(5)'!$M$15:$M$2600)</f>
        <v>0</v>
      </c>
      <c r="U150" s="90">
        <f ca="1">+SUMIF('4(A)(5)'!$G$15:$G$5200,$N$9:$N$1499,'4(A)(5)'!$N$15:$N$2600)</f>
        <v>0</v>
      </c>
      <c r="V150" s="90">
        <f ca="1">+SUMIF('4(A)(5)'!$G$15:$G$5200,$N$9:$N$1499,'4(A)(5)'!$P$15:$P$2600)</f>
        <v>0</v>
      </c>
      <c r="W150" s="90">
        <f ca="1">+SUMIF('4(A)(5)'!$G$15:$G$5200,$N$9:$N$1499,'4(A)(5)'!$Q$15:$Q$2600)</f>
        <v>0</v>
      </c>
      <c r="X150" s="90">
        <f ca="1">+SUMIF('4(A)(5)'!$G$15:$G$5200,$N$9:$N$1499,'4(A)(5)'!$R$15:$R$2600)</f>
        <v>0</v>
      </c>
      <c r="Y150" s="90">
        <f ca="1">+SUMIF('4(A)(5)'!$G$15:$G$5200,$N$9:$N$1499,'4(A)(5)'!$M$15:$M$2600)</f>
        <v>0</v>
      </c>
    </row>
    <row r="151" spans="12:25" x14ac:dyDescent="0.25">
      <c r="L151" s="326"/>
      <c r="N151" s="201">
        <v>84242000</v>
      </c>
      <c r="O151" s="86" t="s">
        <v>247</v>
      </c>
      <c r="P151" s="199" t="s">
        <v>585</v>
      </c>
      <c r="Q151" s="91" t="s">
        <v>250</v>
      </c>
      <c r="R151" s="200">
        <v>28</v>
      </c>
      <c r="S151" s="86"/>
      <c r="T151" s="90">
        <f ca="1">+SUMIF('4(A)(5)'!$G$15:$G$5200,$N$9:$N$1499,'4(A)(5)'!$M$15:$M$2600)</f>
        <v>0</v>
      </c>
      <c r="U151" s="90">
        <f ca="1">+SUMIF('4(A)(5)'!$G$15:$G$5200,$N$9:$N$1499,'4(A)(5)'!$N$15:$N$2600)</f>
        <v>0</v>
      </c>
      <c r="V151" s="90">
        <f ca="1">+SUMIF('4(A)(5)'!$G$15:$G$5200,$N$9:$N$1499,'4(A)(5)'!$P$15:$P$2600)</f>
        <v>0</v>
      </c>
      <c r="W151" s="90">
        <f ca="1">+SUMIF('4(A)(5)'!$G$15:$G$5200,$N$9:$N$1499,'4(A)(5)'!$Q$15:$Q$2600)</f>
        <v>0</v>
      </c>
      <c r="X151" s="90">
        <f ca="1">+SUMIF('4(A)(5)'!$G$15:$G$5200,$N$9:$N$1499,'4(A)(5)'!$R$15:$R$2600)</f>
        <v>0</v>
      </c>
      <c r="Y151" s="90">
        <f ca="1">+SUMIF('4(A)(5)'!$G$15:$G$5200,$N$9:$N$1499,'4(A)(5)'!$M$15:$M$2600)</f>
        <v>0</v>
      </c>
    </row>
    <row r="152" spans="12:25" x14ac:dyDescent="0.25">
      <c r="L152" s="326"/>
      <c r="N152" s="201">
        <v>84411090</v>
      </c>
      <c r="O152" s="86" t="s">
        <v>474</v>
      </c>
      <c r="P152" s="199" t="s">
        <v>585</v>
      </c>
      <c r="Q152" s="91" t="s">
        <v>250</v>
      </c>
      <c r="R152" s="200">
        <v>28</v>
      </c>
      <c r="S152" s="86"/>
      <c r="T152" s="90">
        <f ca="1">+SUMIF('4(A)(5)'!$G$15:$G$5200,$N$9:$N$1499,'4(A)(5)'!$M$15:$M$2600)</f>
        <v>0</v>
      </c>
      <c r="U152" s="90">
        <f ca="1">+SUMIF('4(A)(5)'!$G$15:$G$5200,$N$9:$N$1499,'4(A)(5)'!$N$15:$N$2600)</f>
        <v>0</v>
      </c>
      <c r="V152" s="90">
        <f ca="1">+SUMIF('4(A)(5)'!$G$15:$G$5200,$N$9:$N$1499,'4(A)(5)'!$P$15:$P$2600)</f>
        <v>0</v>
      </c>
      <c r="W152" s="90">
        <f ca="1">+SUMIF('4(A)(5)'!$G$15:$G$5200,$N$9:$N$1499,'4(A)(5)'!$Q$15:$Q$2600)</f>
        <v>0</v>
      </c>
      <c r="X152" s="90">
        <f ca="1">+SUMIF('4(A)(5)'!$G$15:$G$5200,$N$9:$N$1499,'4(A)(5)'!$R$15:$R$2600)</f>
        <v>0</v>
      </c>
      <c r="Y152" s="90">
        <f ca="1">+SUMIF('4(A)(5)'!$G$15:$G$5200,$N$9:$N$1499,'4(A)(5)'!$M$15:$M$2600)</f>
        <v>0</v>
      </c>
    </row>
    <row r="153" spans="12:25" x14ac:dyDescent="0.25">
      <c r="L153" s="326"/>
      <c r="N153" s="201">
        <v>84439959</v>
      </c>
      <c r="O153" s="86" t="s">
        <v>491</v>
      </c>
      <c r="P153" s="199" t="s">
        <v>585</v>
      </c>
      <c r="Q153" s="91" t="s">
        <v>250</v>
      </c>
      <c r="R153" s="200">
        <v>18</v>
      </c>
      <c r="S153" s="86"/>
      <c r="T153" s="90">
        <f ca="1">+SUMIF('4(A)(5)'!$G$15:$G$5200,$N$9:$N$1499,'4(A)(5)'!$M$15:$M$2600)</f>
        <v>0</v>
      </c>
      <c r="U153" s="90">
        <f ca="1">+SUMIF('4(A)(5)'!$G$15:$G$5200,$N$9:$N$1499,'4(A)(5)'!$N$15:$N$2600)</f>
        <v>0</v>
      </c>
      <c r="V153" s="90">
        <f ca="1">+SUMIF('4(A)(5)'!$G$15:$G$5200,$N$9:$N$1499,'4(A)(5)'!$P$15:$P$2600)</f>
        <v>0</v>
      </c>
      <c r="W153" s="90">
        <f ca="1">+SUMIF('4(A)(5)'!$G$15:$G$5200,$N$9:$N$1499,'4(A)(5)'!$Q$15:$Q$2600)</f>
        <v>0</v>
      </c>
      <c r="X153" s="90">
        <f ca="1">+SUMIF('4(A)(5)'!$G$15:$G$5200,$N$9:$N$1499,'4(A)(5)'!$R$15:$R$2600)</f>
        <v>0</v>
      </c>
      <c r="Y153" s="90">
        <f ca="1">+SUMIF('4(A)(5)'!$G$15:$G$5200,$N$9:$N$1499,'4(A)(5)'!$M$15:$M$2600)</f>
        <v>0</v>
      </c>
    </row>
    <row r="154" spans="12:25" x14ac:dyDescent="0.25">
      <c r="L154" s="326"/>
      <c r="N154" s="201">
        <v>84679900</v>
      </c>
      <c r="O154" s="203" t="s">
        <v>514</v>
      </c>
      <c r="P154" s="199" t="s">
        <v>585</v>
      </c>
      <c r="Q154" s="91" t="s">
        <v>250</v>
      </c>
      <c r="R154" s="200">
        <v>18</v>
      </c>
      <c r="S154" s="86"/>
      <c r="T154" s="90">
        <f ca="1">+SUMIF('4(A)(5)'!$G$15:$G$5200,$N$9:$N$1499,'4(A)(5)'!$M$15:$M$2600)</f>
        <v>0</v>
      </c>
      <c r="U154" s="90">
        <f ca="1">+SUMIF('4(A)(5)'!$G$15:$G$5200,$N$9:$N$1499,'4(A)(5)'!$N$15:$N$2600)</f>
        <v>0</v>
      </c>
      <c r="V154" s="90">
        <f ca="1">+SUMIF('4(A)(5)'!$G$15:$G$5200,$N$9:$N$1499,'4(A)(5)'!$P$15:$P$2600)</f>
        <v>0</v>
      </c>
      <c r="W154" s="90">
        <f ca="1">+SUMIF('4(A)(5)'!$G$15:$G$5200,$N$9:$N$1499,'4(A)(5)'!$Q$15:$Q$2600)</f>
        <v>0</v>
      </c>
      <c r="X154" s="90">
        <f ca="1">+SUMIF('4(A)(5)'!$G$15:$G$5200,$N$9:$N$1499,'4(A)(5)'!$R$15:$R$2600)</f>
        <v>0</v>
      </c>
      <c r="Y154" s="90">
        <f ca="1">+SUMIF('4(A)(5)'!$G$15:$G$5200,$N$9:$N$1499,'4(A)(5)'!$M$15:$M$2600)</f>
        <v>0</v>
      </c>
    </row>
    <row r="155" spans="12:25" x14ac:dyDescent="0.25">
      <c r="L155" s="326"/>
      <c r="N155" s="201">
        <v>84701000</v>
      </c>
      <c r="O155" s="86" t="s">
        <v>475</v>
      </c>
      <c r="P155" s="199" t="s">
        <v>585</v>
      </c>
      <c r="Q155" s="91" t="s">
        <v>250</v>
      </c>
      <c r="R155" s="200">
        <v>28</v>
      </c>
      <c r="S155" s="86"/>
      <c r="T155" s="90">
        <f ca="1">+SUMIF('4(A)(5)'!$G$15:$G$5200,$N$9:$N$1499,'4(A)(5)'!$M$15:$M$2600)</f>
        <v>0</v>
      </c>
      <c r="U155" s="90">
        <f ca="1">+SUMIF('4(A)(5)'!$G$15:$G$5200,$N$9:$N$1499,'4(A)(5)'!$N$15:$N$2600)</f>
        <v>0</v>
      </c>
      <c r="V155" s="90">
        <f ca="1">+SUMIF('4(A)(5)'!$G$15:$G$5200,$N$9:$N$1499,'4(A)(5)'!$P$15:$P$2600)</f>
        <v>0</v>
      </c>
      <c r="W155" s="90">
        <f ca="1">+SUMIF('4(A)(5)'!$G$15:$G$5200,$N$9:$N$1499,'4(A)(5)'!$Q$15:$Q$2600)</f>
        <v>0</v>
      </c>
      <c r="X155" s="90">
        <f ca="1">+SUMIF('4(A)(5)'!$G$15:$G$5200,$N$9:$N$1499,'4(A)(5)'!$R$15:$R$2600)</f>
        <v>0</v>
      </c>
      <c r="Y155" s="90">
        <f ca="1">+SUMIF('4(A)(5)'!$G$15:$G$5200,$N$9:$N$1499,'4(A)(5)'!$M$15:$M$2600)</f>
        <v>0</v>
      </c>
    </row>
    <row r="156" spans="12:25" x14ac:dyDescent="0.25">
      <c r="L156" s="326"/>
      <c r="N156" s="201">
        <v>84716090</v>
      </c>
      <c r="O156" s="86" t="s">
        <v>483</v>
      </c>
      <c r="P156" s="199" t="s">
        <v>585</v>
      </c>
      <c r="Q156" s="91" t="s">
        <v>250</v>
      </c>
      <c r="R156" s="200">
        <v>18</v>
      </c>
      <c r="S156" s="86"/>
      <c r="T156" s="90">
        <f ca="1">+SUMIF('4(A)(5)'!$G$15:$G$5200,$N$9:$N$1499,'4(A)(5)'!$M$15:$M$2600)</f>
        <v>0</v>
      </c>
      <c r="U156" s="90">
        <f ca="1">+SUMIF('4(A)(5)'!$G$15:$G$5200,$N$9:$N$1499,'4(A)(5)'!$N$15:$N$2600)</f>
        <v>0</v>
      </c>
      <c r="V156" s="90">
        <f ca="1">+SUMIF('4(A)(5)'!$G$15:$G$5200,$N$9:$N$1499,'4(A)(5)'!$P$15:$P$2600)</f>
        <v>0</v>
      </c>
      <c r="W156" s="90">
        <f ca="1">+SUMIF('4(A)(5)'!$G$15:$G$5200,$N$9:$N$1499,'4(A)(5)'!$Q$15:$Q$2600)</f>
        <v>0</v>
      </c>
      <c r="X156" s="90">
        <f ca="1">+SUMIF('4(A)(5)'!$G$15:$G$5200,$N$9:$N$1499,'4(A)(5)'!$R$15:$R$2600)</f>
        <v>0</v>
      </c>
      <c r="Y156" s="90">
        <f ca="1">+SUMIF('4(A)(5)'!$G$15:$G$5200,$N$9:$N$1499,'4(A)(5)'!$M$15:$M$2600)</f>
        <v>0</v>
      </c>
    </row>
    <row r="157" spans="12:25" x14ac:dyDescent="0.25">
      <c r="L157" s="326"/>
      <c r="N157" s="201">
        <v>84717020</v>
      </c>
      <c r="O157" s="86" t="s">
        <v>482</v>
      </c>
      <c r="P157" s="199" t="s">
        <v>585</v>
      </c>
      <c r="Q157" s="91" t="s">
        <v>250</v>
      </c>
      <c r="R157" s="200">
        <v>28</v>
      </c>
      <c r="S157" s="86"/>
      <c r="T157" s="90">
        <f ca="1">+SUMIF('4(A)(5)'!$G$15:$G$5200,$N$9:$N$1499,'4(A)(5)'!$M$15:$M$2600)</f>
        <v>0</v>
      </c>
      <c r="U157" s="90">
        <f ca="1">+SUMIF('4(A)(5)'!$G$15:$G$5200,$N$9:$N$1499,'4(A)(5)'!$N$15:$N$2600)</f>
        <v>0</v>
      </c>
      <c r="V157" s="90">
        <f ca="1">+SUMIF('4(A)(5)'!$G$15:$G$5200,$N$9:$N$1499,'4(A)(5)'!$P$15:$P$2600)</f>
        <v>0</v>
      </c>
      <c r="W157" s="90">
        <f ca="1">+SUMIF('4(A)(5)'!$G$15:$G$5200,$N$9:$N$1499,'4(A)(5)'!$Q$15:$Q$2600)</f>
        <v>0</v>
      </c>
      <c r="X157" s="90">
        <f ca="1">+SUMIF('4(A)(5)'!$G$15:$G$5200,$N$9:$N$1499,'4(A)(5)'!$R$15:$R$2600)</f>
        <v>0</v>
      </c>
      <c r="Y157" s="90">
        <f ca="1">+SUMIF('4(A)(5)'!$G$15:$G$5200,$N$9:$N$1499,'4(A)(5)'!$M$15:$M$2600)</f>
        <v>0</v>
      </c>
    </row>
    <row r="158" spans="12:25" x14ac:dyDescent="0.25">
      <c r="L158" s="326"/>
      <c r="N158" s="201">
        <v>84733030</v>
      </c>
      <c r="O158" s="86" t="s">
        <v>532</v>
      </c>
      <c r="P158" s="199" t="s">
        <v>585</v>
      </c>
      <c r="Q158" s="91" t="s">
        <v>250</v>
      </c>
      <c r="R158" s="200">
        <v>18</v>
      </c>
      <c r="S158" s="86"/>
      <c r="T158" s="90">
        <f ca="1">+SUMIF('4(A)(5)'!$G$15:$G$5200,$N$9:$N$1499,'4(A)(5)'!$M$15:$M$2600)</f>
        <v>0</v>
      </c>
      <c r="U158" s="90">
        <f ca="1">+SUMIF('4(A)(5)'!$G$15:$G$5200,$N$9:$N$1499,'4(A)(5)'!$N$15:$N$2600)</f>
        <v>0</v>
      </c>
      <c r="V158" s="90">
        <f ca="1">+SUMIF('4(A)(5)'!$G$15:$G$5200,$N$9:$N$1499,'4(A)(5)'!$P$15:$P$2600)</f>
        <v>0</v>
      </c>
      <c r="W158" s="90">
        <f ca="1">+SUMIF('4(A)(5)'!$G$15:$G$5200,$N$9:$N$1499,'4(A)(5)'!$Q$15:$Q$2600)</f>
        <v>0</v>
      </c>
      <c r="X158" s="90">
        <f ca="1">+SUMIF('4(A)(5)'!$G$15:$G$5200,$N$9:$N$1499,'4(A)(5)'!$R$15:$R$2600)</f>
        <v>0</v>
      </c>
      <c r="Y158" s="90">
        <f ca="1">+SUMIF('4(A)(5)'!$G$15:$G$5200,$N$9:$N$1499,'4(A)(5)'!$M$15:$M$2600)</f>
        <v>0</v>
      </c>
    </row>
    <row r="159" spans="12:25" x14ac:dyDescent="0.25">
      <c r="L159" s="326"/>
      <c r="N159" s="201">
        <v>84733099</v>
      </c>
      <c r="O159" s="86" t="s">
        <v>483</v>
      </c>
      <c r="P159" s="199" t="s">
        <v>585</v>
      </c>
      <c r="Q159" s="91" t="s">
        <v>250</v>
      </c>
      <c r="R159" s="200">
        <v>28</v>
      </c>
      <c r="S159" s="86"/>
      <c r="T159" s="90">
        <f ca="1">+SUMIF('4(A)(5)'!$G$15:$G$5200,$N$9:$N$1499,'4(A)(5)'!$M$15:$M$2600)</f>
        <v>0</v>
      </c>
      <c r="U159" s="90">
        <f ca="1">+SUMIF('4(A)(5)'!$G$15:$G$5200,$N$9:$N$1499,'4(A)(5)'!$N$15:$N$2600)</f>
        <v>0</v>
      </c>
      <c r="V159" s="90">
        <f ca="1">+SUMIF('4(A)(5)'!$G$15:$G$5200,$N$9:$N$1499,'4(A)(5)'!$P$15:$P$2600)</f>
        <v>0</v>
      </c>
      <c r="W159" s="90">
        <f ca="1">+SUMIF('4(A)(5)'!$G$15:$G$5200,$N$9:$N$1499,'4(A)(5)'!$Q$15:$Q$2600)</f>
        <v>0</v>
      </c>
      <c r="X159" s="90">
        <f ca="1">+SUMIF('4(A)(5)'!$G$15:$G$5200,$N$9:$N$1499,'4(A)(5)'!$R$15:$R$2600)</f>
        <v>0</v>
      </c>
      <c r="Y159" s="90">
        <f ca="1">+SUMIF('4(A)(5)'!$G$15:$G$5200,$N$9:$N$1499,'4(A)(5)'!$M$15:$M$2600)</f>
        <v>0</v>
      </c>
    </row>
    <row r="160" spans="12:25" x14ac:dyDescent="0.25">
      <c r="L160" s="326"/>
      <c r="N160" s="201">
        <v>84818090</v>
      </c>
      <c r="O160" s="91" t="s">
        <v>493</v>
      </c>
      <c r="P160" s="199" t="s">
        <v>585</v>
      </c>
      <c r="Q160" s="91" t="s">
        <v>250</v>
      </c>
      <c r="R160" s="200">
        <v>28</v>
      </c>
      <c r="S160" s="86"/>
      <c r="T160" s="90">
        <f ca="1">+SUMIF('4(A)(5)'!$G$15:$G$5200,$N$9:$N$1499,'4(A)(5)'!$M$15:$M$2600)</f>
        <v>0</v>
      </c>
      <c r="U160" s="90">
        <f ca="1">+SUMIF('4(A)(5)'!$G$15:$G$5200,$N$9:$N$1499,'4(A)(5)'!$N$15:$N$2600)</f>
        <v>0</v>
      </c>
      <c r="V160" s="90">
        <f ca="1">+SUMIF('4(A)(5)'!$G$15:$G$5200,$N$9:$N$1499,'4(A)(5)'!$P$15:$P$2600)</f>
        <v>0</v>
      </c>
      <c r="W160" s="90">
        <f ca="1">+SUMIF('4(A)(5)'!$G$15:$G$5200,$N$9:$N$1499,'4(A)(5)'!$Q$15:$Q$2600)</f>
        <v>0</v>
      </c>
      <c r="X160" s="90">
        <f ca="1">+SUMIF('4(A)(5)'!$G$15:$G$5200,$N$9:$N$1499,'4(A)(5)'!$R$15:$R$2600)</f>
        <v>0</v>
      </c>
      <c r="Y160" s="90">
        <f ca="1">+SUMIF('4(A)(5)'!$G$15:$G$5200,$N$9:$N$1499,'4(A)(5)'!$M$15:$M$2600)</f>
        <v>0</v>
      </c>
    </row>
    <row r="161" spans="12:25" x14ac:dyDescent="0.25">
      <c r="L161" s="326"/>
      <c r="N161" s="201">
        <v>85061000</v>
      </c>
      <c r="O161" s="86" t="s">
        <v>467</v>
      </c>
      <c r="P161" s="199" t="s">
        <v>585</v>
      </c>
      <c r="Q161" s="91" t="s">
        <v>250</v>
      </c>
      <c r="R161" s="200">
        <v>28</v>
      </c>
      <c r="S161" s="86"/>
      <c r="T161" s="90">
        <f ca="1">+SUMIF('4(A)(5)'!$G$15:$G$5200,$N$9:$N$1499,'4(A)(5)'!$M$15:$M$2600)</f>
        <v>0</v>
      </c>
      <c r="U161" s="90">
        <f ca="1">+SUMIF('4(A)(5)'!$G$15:$G$5200,$N$9:$N$1499,'4(A)(5)'!$N$15:$N$2600)</f>
        <v>0</v>
      </c>
      <c r="V161" s="90">
        <f ca="1">+SUMIF('4(A)(5)'!$G$15:$G$5200,$N$9:$N$1499,'4(A)(5)'!$P$15:$P$2600)</f>
        <v>0</v>
      </c>
      <c r="W161" s="90">
        <f ca="1">+SUMIF('4(A)(5)'!$G$15:$G$5200,$N$9:$N$1499,'4(A)(5)'!$Q$15:$Q$2600)</f>
        <v>0</v>
      </c>
      <c r="X161" s="90">
        <f ca="1">+SUMIF('4(A)(5)'!$G$15:$G$5200,$N$9:$N$1499,'4(A)(5)'!$R$15:$R$2600)</f>
        <v>0</v>
      </c>
      <c r="Y161" s="90">
        <f ca="1">+SUMIF('4(A)(5)'!$G$15:$G$5200,$N$9:$N$1499,'4(A)(5)'!$M$15:$M$2600)</f>
        <v>0</v>
      </c>
    </row>
    <row r="162" spans="12:25" x14ac:dyDescent="0.25">
      <c r="L162" s="326"/>
      <c r="N162" s="201">
        <v>85129000</v>
      </c>
      <c r="O162" s="86" t="s">
        <v>454</v>
      </c>
      <c r="P162" s="199" t="s">
        <v>585</v>
      </c>
      <c r="Q162" s="91" t="s">
        <v>250</v>
      </c>
      <c r="R162" s="200">
        <v>18</v>
      </c>
      <c r="S162" s="86"/>
      <c r="T162" s="90">
        <f ca="1">+SUMIF('4(A)(5)'!$G$15:$G$5200,$N$9:$N$1499,'4(A)(5)'!$M$15:$M$2600)</f>
        <v>291369.91399999999</v>
      </c>
      <c r="U162" s="90">
        <f ca="1">+SUMIF('4(A)(5)'!$G$15:$G$5200,$N$9:$N$1499,'4(A)(5)'!$N$15:$N$2600)</f>
        <v>246924.3</v>
      </c>
      <c r="V162" s="90">
        <f ca="1">+SUMIF('4(A)(5)'!$G$15:$G$5200,$N$9:$N$1499,'4(A)(5)'!$P$15:$P$2600)</f>
        <v>0</v>
      </c>
      <c r="W162" s="90">
        <f ca="1">+SUMIF('4(A)(5)'!$G$15:$G$5200,$N$9:$N$1499,'4(A)(5)'!$Q$15:$Q$2600)</f>
        <v>22223.186999999994</v>
      </c>
      <c r="X162" s="90">
        <f ca="1">+SUMIF('4(A)(5)'!$G$15:$G$5200,$N$9:$N$1499,'4(A)(5)'!$R$15:$R$2600)</f>
        <v>22223.186999999994</v>
      </c>
      <c r="Y162" s="90">
        <f ca="1">+SUMIF('4(A)(5)'!$G$15:$G$5200,$N$9:$N$1499,'4(A)(5)'!$M$15:$M$2600)</f>
        <v>291369.91399999999</v>
      </c>
    </row>
    <row r="163" spans="12:25" x14ac:dyDescent="0.25">
      <c r="L163" s="326"/>
      <c r="N163" s="201"/>
      <c r="O163" s="86" t="s">
        <v>561</v>
      </c>
      <c r="P163" s="199" t="s">
        <v>585</v>
      </c>
      <c r="Q163" s="91" t="s">
        <v>250</v>
      </c>
      <c r="R163" s="200">
        <v>28</v>
      </c>
      <c r="S163" s="86"/>
      <c r="T163" s="90">
        <f ca="1">+SUMIF('4(A)(5)'!$G$15:$G$5200,$N$9:$N$1499,'4(A)(5)'!$M$15:$M$2600)</f>
        <v>0</v>
      </c>
      <c r="U163" s="90">
        <f ca="1">+SUMIF('4(A)(5)'!$G$15:$G$5200,$N$9:$N$1499,'4(A)(5)'!$N$15:$N$2600)</f>
        <v>0</v>
      </c>
      <c r="V163" s="90">
        <f ca="1">+SUMIF('4(A)(5)'!$G$15:$G$5200,$N$9:$N$1499,'4(A)(5)'!$P$15:$P$2600)</f>
        <v>0</v>
      </c>
      <c r="W163" s="90">
        <f ca="1">+SUMIF('4(A)(5)'!$G$15:$G$5200,$N$9:$N$1499,'4(A)(5)'!$Q$15:$Q$2600)</f>
        <v>0</v>
      </c>
      <c r="X163" s="90">
        <f ca="1">+SUMIF('4(A)(5)'!$G$15:$G$5200,$N$9:$N$1499,'4(A)(5)'!$R$15:$R$2600)</f>
        <v>0</v>
      </c>
      <c r="Y163" s="90">
        <f ca="1">+SUMIF('4(A)(5)'!$G$15:$G$5200,$N$9:$N$1499,'4(A)(5)'!$M$15:$M$2600)</f>
        <v>0</v>
      </c>
    </row>
    <row r="164" spans="12:25" x14ac:dyDescent="0.25">
      <c r="L164" s="326"/>
      <c r="N164" s="201">
        <v>85371000</v>
      </c>
      <c r="O164" s="86" t="s">
        <v>567</v>
      </c>
      <c r="P164" s="199" t="s">
        <v>585</v>
      </c>
      <c r="Q164" s="91" t="s">
        <v>250</v>
      </c>
      <c r="R164" s="200">
        <v>18</v>
      </c>
      <c r="S164" s="86"/>
      <c r="T164" s="90">
        <f ca="1">+SUMIF('4(A)(5)'!$G$15:$G$5200,$N$9:$N$1499,'4(A)(5)'!$M$15:$M$2600)</f>
        <v>0</v>
      </c>
      <c r="U164" s="90">
        <f ca="1">+SUMIF('4(A)(5)'!$G$15:$G$5200,$N$9:$N$1499,'4(A)(5)'!$N$15:$N$2600)</f>
        <v>0</v>
      </c>
      <c r="V164" s="90">
        <f ca="1">+SUMIF('4(A)(5)'!$G$15:$G$5200,$N$9:$N$1499,'4(A)(5)'!$P$15:$P$2600)</f>
        <v>0</v>
      </c>
      <c r="W164" s="90">
        <f ca="1">+SUMIF('4(A)(5)'!$G$15:$G$5200,$N$9:$N$1499,'4(A)(5)'!$Q$15:$Q$2600)</f>
        <v>0</v>
      </c>
      <c r="X164" s="90">
        <f ca="1">+SUMIF('4(A)(5)'!$G$15:$G$5200,$N$9:$N$1499,'4(A)(5)'!$R$15:$R$2600)</f>
        <v>0</v>
      </c>
      <c r="Y164" s="90">
        <f ca="1">+SUMIF('4(A)(5)'!$G$15:$G$5200,$N$9:$N$1499,'4(A)(5)'!$M$15:$M$2600)</f>
        <v>0</v>
      </c>
    </row>
    <row r="165" spans="12:25" x14ac:dyDescent="0.25">
      <c r="L165" s="326"/>
      <c r="N165" s="201">
        <v>85381090</v>
      </c>
      <c r="O165" s="86" t="s">
        <v>566</v>
      </c>
      <c r="P165" s="199" t="s">
        <v>585</v>
      </c>
      <c r="Q165" s="91" t="s">
        <v>250</v>
      </c>
      <c r="R165" s="200">
        <v>18</v>
      </c>
      <c r="S165" s="86"/>
      <c r="T165" s="90">
        <f ca="1">+SUMIF('4(A)(5)'!$G$15:$G$5200,$N$9:$N$1499,'4(A)(5)'!$M$15:$M$2600)</f>
        <v>0</v>
      </c>
      <c r="U165" s="90">
        <f ca="1">+SUMIF('4(A)(5)'!$G$15:$G$5200,$N$9:$N$1499,'4(A)(5)'!$N$15:$N$2600)</f>
        <v>0</v>
      </c>
      <c r="V165" s="90">
        <f ca="1">+SUMIF('4(A)(5)'!$G$15:$G$5200,$N$9:$N$1499,'4(A)(5)'!$P$15:$P$2600)</f>
        <v>0</v>
      </c>
      <c r="W165" s="90">
        <f ca="1">+SUMIF('4(A)(5)'!$G$15:$G$5200,$N$9:$N$1499,'4(A)(5)'!$Q$15:$Q$2600)</f>
        <v>0</v>
      </c>
      <c r="X165" s="90">
        <f ca="1">+SUMIF('4(A)(5)'!$G$15:$G$5200,$N$9:$N$1499,'4(A)(5)'!$R$15:$R$2600)</f>
        <v>0</v>
      </c>
      <c r="Y165" s="90">
        <f ca="1">+SUMIF('4(A)(5)'!$G$15:$G$5200,$N$9:$N$1499,'4(A)(5)'!$M$15:$M$2600)</f>
        <v>0</v>
      </c>
    </row>
    <row r="166" spans="12:25" x14ac:dyDescent="0.25">
      <c r="L166" s="326"/>
      <c r="N166" s="201">
        <v>85444992</v>
      </c>
      <c r="O166" s="86" t="s">
        <v>568</v>
      </c>
      <c r="P166" s="199" t="s">
        <v>585</v>
      </c>
      <c r="Q166" s="91" t="s">
        <v>250</v>
      </c>
      <c r="R166" s="200">
        <v>18</v>
      </c>
      <c r="S166" s="86"/>
      <c r="T166" s="90">
        <f ca="1">+SUMIF('4(A)(5)'!$G$15:$G$5200,$N$9:$N$1499,'4(A)(5)'!$M$15:$M$2600)</f>
        <v>0</v>
      </c>
      <c r="U166" s="90">
        <f ca="1">+SUMIF('4(A)(5)'!$G$15:$G$5200,$N$9:$N$1499,'4(A)(5)'!$N$15:$N$2600)</f>
        <v>0</v>
      </c>
      <c r="V166" s="90">
        <f ca="1">+SUMIF('4(A)(5)'!$G$15:$G$5200,$N$9:$N$1499,'4(A)(5)'!$P$15:$P$2600)</f>
        <v>0</v>
      </c>
      <c r="W166" s="90">
        <f ca="1">+SUMIF('4(A)(5)'!$G$15:$G$5200,$N$9:$N$1499,'4(A)(5)'!$Q$15:$Q$2600)</f>
        <v>0</v>
      </c>
      <c r="X166" s="90">
        <f ca="1">+SUMIF('4(A)(5)'!$G$15:$G$5200,$N$9:$N$1499,'4(A)(5)'!$R$15:$R$2600)</f>
        <v>0</v>
      </c>
      <c r="Y166" s="90">
        <f ca="1">+SUMIF('4(A)(5)'!$G$15:$G$5200,$N$9:$N$1499,'4(A)(5)'!$M$15:$M$2600)</f>
        <v>0</v>
      </c>
    </row>
    <row r="167" spans="12:25" x14ac:dyDescent="0.25">
      <c r="L167" s="326"/>
      <c r="N167" s="201">
        <v>85446090</v>
      </c>
      <c r="O167" s="86" t="s">
        <v>559</v>
      </c>
      <c r="P167" s="199" t="s">
        <v>587</v>
      </c>
      <c r="Q167" s="91" t="s">
        <v>250</v>
      </c>
      <c r="R167" s="200">
        <v>18</v>
      </c>
      <c r="S167" s="86"/>
      <c r="T167" s="90">
        <f ca="1">+SUMIF('4(A)(5)'!$G$15:$G$5200,$N$9:$N$1499,'4(A)(5)'!$M$15:$M$2600)</f>
        <v>0</v>
      </c>
      <c r="U167" s="90">
        <f ca="1">+SUMIF('4(A)(5)'!$G$15:$G$5200,$N$9:$N$1499,'4(A)(5)'!$N$15:$N$2600)</f>
        <v>0</v>
      </c>
      <c r="V167" s="90">
        <f ca="1">+SUMIF('4(A)(5)'!$G$15:$G$5200,$N$9:$N$1499,'4(A)(5)'!$P$15:$P$2600)</f>
        <v>0</v>
      </c>
      <c r="W167" s="90">
        <f ca="1">+SUMIF('4(A)(5)'!$G$15:$G$5200,$N$9:$N$1499,'4(A)(5)'!$Q$15:$Q$2600)</f>
        <v>0</v>
      </c>
      <c r="X167" s="90">
        <f ca="1">+SUMIF('4(A)(5)'!$G$15:$G$5200,$N$9:$N$1499,'4(A)(5)'!$R$15:$R$2600)</f>
        <v>0</v>
      </c>
      <c r="Y167" s="90">
        <f ca="1">+SUMIF('4(A)(5)'!$G$15:$G$5200,$N$9:$N$1499,'4(A)(5)'!$M$15:$M$2600)</f>
        <v>0</v>
      </c>
    </row>
    <row r="168" spans="12:25" x14ac:dyDescent="0.25">
      <c r="N168" s="201">
        <v>87081090</v>
      </c>
      <c r="O168" s="86" t="s">
        <v>247</v>
      </c>
      <c r="P168" s="199" t="s">
        <v>585</v>
      </c>
      <c r="Q168" s="91" t="s">
        <v>250</v>
      </c>
      <c r="R168" s="200">
        <v>28</v>
      </c>
      <c r="S168" s="86"/>
      <c r="T168" s="90">
        <f ca="1">+SUMIF('4(A)(5)'!$G$15:$G$5200,$N$9:$N$1499,'4(A)(5)'!$M$15:$M$2600)</f>
        <v>0</v>
      </c>
      <c r="U168" s="90">
        <f ca="1">+SUMIF('4(A)(5)'!$G$15:$G$5200,$N$9:$N$1499,'4(A)(5)'!$N$15:$N$2600)</f>
        <v>0</v>
      </c>
      <c r="V168" s="90">
        <f ca="1">+SUMIF('4(A)(5)'!$G$15:$G$5200,$N$9:$N$1499,'4(A)(5)'!$P$15:$P$2600)</f>
        <v>0</v>
      </c>
      <c r="W168" s="90">
        <f ca="1">+SUMIF('4(A)(5)'!$G$15:$G$5200,$N$9:$N$1499,'4(A)(5)'!$Q$15:$Q$2600)</f>
        <v>0</v>
      </c>
      <c r="X168" s="90">
        <f ca="1">+SUMIF('4(A)(5)'!$G$15:$G$5200,$N$9:$N$1499,'4(A)(5)'!$R$15:$R$2600)</f>
        <v>0</v>
      </c>
      <c r="Y168" s="90">
        <f ca="1">+SUMIF('4(A)(5)'!$G$15:$G$5200,$N$9:$N$1499,'4(A)(5)'!$M$15:$M$2600)</f>
        <v>0</v>
      </c>
    </row>
    <row r="169" spans="12:25" ht="26.25" x14ac:dyDescent="0.25">
      <c r="N169" s="201"/>
      <c r="O169" s="204" t="s">
        <v>247</v>
      </c>
      <c r="P169" s="199" t="s">
        <v>585</v>
      </c>
      <c r="Q169" s="91" t="s">
        <v>250</v>
      </c>
      <c r="R169" s="200">
        <v>28</v>
      </c>
      <c r="S169" s="86"/>
      <c r="T169" s="90">
        <f ca="1">+SUMIF('4(A)(5)'!$G$15:$G$5200,$N$9:$N$1499,'4(A)(5)'!$M$15:$M$2600)</f>
        <v>0</v>
      </c>
      <c r="U169" s="90">
        <f ca="1">+SUMIF('4(A)(5)'!$G$15:$G$5200,$N$9:$N$1499,'4(A)(5)'!$N$15:$N$2600)</f>
        <v>0</v>
      </c>
      <c r="V169" s="90">
        <f ca="1">+SUMIF('4(A)(5)'!$G$15:$G$5200,$N$9:$N$1499,'4(A)(5)'!$P$15:$P$2600)</f>
        <v>0</v>
      </c>
      <c r="W169" s="90">
        <f ca="1">+SUMIF('4(A)(5)'!$G$15:$G$5200,$N$9:$N$1499,'4(A)(5)'!$Q$15:$Q$2600)</f>
        <v>0</v>
      </c>
      <c r="X169" s="90">
        <f ca="1">+SUMIF('4(A)(5)'!$G$15:$G$5200,$N$9:$N$1499,'4(A)(5)'!$R$15:$R$2600)</f>
        <v>0</v>
      </c>
      <c r="Y169" s="90">
        <f ca="1">+SUMIF('4(A)(5)'!$G$15:$G$5200,$N$9:$N$1499,'4(A)(5)'!$M$15:$M$2600)</f>
        <v>0</v>
      </c>
    </row>
    <row r="170" spans="12:25" x14ac:dyDescent="0.25">
      <c r="N170" s="201">
        <v>87082900</v>
      </c>
      <c r="O170" s="86" t="s">
        <v>247</v>
      </c>
      <c r="P170" s="199" t="s">
        <v>585</v>
      </c>
      <c r="Q170" s="91" t="s">
        <v>250</v>
      </c>
      <c r="R170" s="200">
        <v>28</v>
      </c>
      <c r="S170" s="86"/>
      <c r="T170" s="90">
        <f ca="1">+SUMIF('4(A)(5)'!$G$15:$G$5200,$N$9:$N$1499,'4(A)(5)'!$M$15:$M$2600)</f>
        <v>4925.1959999999999</v>
      </c>
      <c r="U170" s="90">
        <f ca="1">+SUMIF('4(A)(5)'!$G$15:$G$5200,$N$9:$N$1499,'4(A)(5)'!$N$15:$N$2600)</f>
        <v>3847.2</v>
      </c>
      <c r="V170" s="90">
        <f ca="1">+SUMIF('4(A)(5)'!$G$15:$G$5200,$N$9:$N$1499,'4(A)(5)'!$P$15:$P$2600)</f>
        <v>0</v>
      </c>
      <c r="W170" s="90">
        <f ca="1">+SUMIF('4(A)(5)'!$G$15:$G$5200,$N$9:$N$1499,'4(A)(5)'!$Q$15:$Q$2600)</f>
        <v>538.99800000000005</v>
      </c>
      <c r="X170" s="90">
        <f ca="1">+SUMIF('4(A)(5)'!$G$15:$G$5200,$N$9:$N$1499,'4(A)(5)'!$R$15:$R$2600)</f>
        <v>538.99800000000005</v>
      </c>
      <c r="Y170" s="90">
        <f ca="1">+SUMIF('4(A)(5)'!$G$15:$G$5200,$N$9:$N$1499,'4(A)(5)'!$M$15:$M$2600)</f>
        <v>4925.1959999999999</v>
      </c>
    </row>
    <row r="171" spans="12:25" x14ac:dyDescent="0.25">
      <c r="N171" s="201">
        <v>87089900</v>
      </c>
      <c r="O171" s="86" t="s">
        <v>247</v>
      </c>
      <c r="P171" s="199" t="s">
        <v>585</v>
      </c>
      <c r="Q171" s="91" t="s">
        <v>250</v>
      </c>
      <c r="R171" s="200">
        <v>28</v>
      </c>
      <c r="S171" s="86"/>
      <c r="T171" s="90">
        <f ca="1">+SUMIF('4(A)(5)'!$G$15:$G$5200,$N$9:$N$1499,'4(A)(5)'!$M$15:$M$2600)</f>
        <v>297581.80399999995</v>
      </c>
      <c r="U171" s="90">
        <f ca="1">+SUMIF('4(A)(5)'!$G$15:$G$5200,$N$9:$N$1499,'4(A)(5)'!$N$15:$N$2600)</f>
        <v>232485.29999999993</v>
      </c>
      <c r="V171" s="90">
        <f ca="1">+SUMIF('4(A)(5)'!$G$15:$G$5200,$N$9:$N$1499,'4(A)(5)'!$P$15:$P$2600)</f>
        <v>0</v>
      </c>
      <c r="W171" s="90">
        <f ca="1">+SUMIF('4(A)(5)'!$G$15:$G$5200,$N$9:$N$1499,'4(A)(5)'!$Q$15:$Q$2600)</f>
        <v>32548.312000000005</v>
      </c>
      <c r="X171" s="90">
        <f ca="1">+SUMIF('4(A)(5)'!$G$15:$G$5200,$N$9:$N$1499,'4(A)(5)'!$R$15:$R$2600)</f>
        <v>32548.312000000005</v>
      </c>
      <c r="Y171" s="90">
        <f ca="1">+SUMIF('4(A)(5)'!$G$15:$G$5200,$N$9:$N$1499,'4(A)(5)'!$M$15:$M$2600)</f>
        <v>297581.80399999995</v>
      </c>
    </row>
    <row r="172" spans="12:25" x14ac:dyDescent="0.25">
      <c r="N172" s="201">
        <v>87141090</v>
      </c>
      <c r="O172" s="86" t="s">
        <v>247</v>
      </c>
      <c r="P172" s="199" t="s">
        <v>585</v>
      </c>
      <c r="Q172" s="91" t="s">
        <v>250</v>
      </c>
      <c r="R172" s="200">
        <v>28</v>
      </c>
      <c r="S172" s="86"/>
      <c r="T172" s="90">
        <f ca="1">+SUMIF('4(A)(5)'!$G$15:$G$5200,$N$9:$N$1499,'4(A)(5)'!$M$15:$M$2600)</f>
        <v>89248.777999999977</v>
      </c>
      <c r="U172" s="90">
        <f ca="1">+SUMIF('4(A)(5)'!$G$15:$G$5200,$N$9:$N$1499,'4(A)(5)'!$N$15:$N$2600)</f>
        <v>69725.600000000006</v>
      </c>
      <c r="V172" s="90">
        <f ca="1">+SUMIF('4(A)(5)'!$G$15:$G$5200,$N$9:$N$1499,'4(A)(5)'!$P$15:$P$2600)</f>
        <v>0</v>
      </c>
      <c r="W172" s="90">
        <f ca="1">+SUMIF('4(A)(5)'!$G$15:$G$5200,$N$9:$N$1499,'4(A)(5)'!$Q$15:$Q$2600)</f>
        <v>9761.5939999999991</v>
      </c>
      <c r="X172" s="90">
        <f ca="1">+SUMIF('4(A)(5)'!$G$15:$G$5200,$N$9:$N$1499,'4(A)(5)'!$R$15:$R$2600)</f>
        <v>9761.5939999999991</v>
      </c>
      <c r="Y172" s="90">
        <f ca="1">+SUMIF('4(A)(5)'!$G$15:$G$5200,$N$9:$N$1499,'4(A)(5)'!$M$15:$M$2600)</f>
        <v>89248.777999999977</v>
      </c>
    </row>
    <row r="173" spans="12:25" x14ac:dyDescent="0.25">
      <c r="N173" s="201">
        <v>87141900</v>
      </c>
      <c r="O173" s="86" t="s">
        <v>247</v>
      </c>
      <c r="P173" s="199" t="s">
        <v>585</v>
      </c>
      <c r="Q173" s="91" t="s">
        <v>250</v>
      </c>
      <c r="R173" s="200">
        <v>28</v>
      </c>
      <c r="S173" s="86"/>
      <c r="T173" s="90">
        <f ca="1">+SUMIF('4(A)(5)'!$G$15:$G$5200,$N$9:$N$1499,'4(A)(5)'!$M$15:$M$2600)</f>
        <v>316321.28999999998</v>
      </c>
      <c r="U173" s="90">
        <f ca="1">+SUMIF('4(A)(5)'!$G$15:$G$5200,$N$9:$N$1499,'4(A)(5)'!$N$15:$N$2600)</f>
        <v>247126</v>
      </c>
      <c r="V173" s="90">
        <f ca="1">+SUMIF('4(A)(5)'!$G$15:$G$5200,$N$9:$N$1499,'4(A)(5)'!$P$15:$P$2600)</f>
        <v>0</v>
      </c>
      <c r="W173" s="90">
        <f ca="1">+SUMIF('4(A)(5)'!$G$15:$G$5200,$N$9:$N$1499,'4(A)(5)'!$Q$15:$Q$2600)</f>
        <v>34597.65</v>
      </c>
      <c r="X173" s="90">
        <f ca="1">+SUMIF('4(A)(5)'!$G$15:$G$5200,$N$9:$N$1499,'4(A)(5)'!$R$15:$R$2600)</f>
        <v>34597.65</v>
      </c>
      <c r="Y173" s="90">
        <f ca="1">+SUMIF('4(A)(5)'!$G$15:$G$5200,$N$9:$N$1499,'4(A)(5)'!$M$15:$M$2600)</f>
        <v>316321.28999999998</v>
      </c>
    </row>
    <row r="174" spans="12:25" x14ac:dyDescent="0.25">
      <c r="N174" s="201">
        <v>87142090</v>
      </c>
      <c r="O174" s="86" t="s">
        <v>247</v>
      </c>
      <c r="P174" s="199" t="s">
        <v>585</v>
      </c>
      <c r="Q174" s="91" t="s">
        <v>250</v>
      </c>
      <c r="R174" s="200">
        <v>28</v>
      </c>
      <c r="S174" s="86"/>
      <c r="T174" s="90">
        <f ca="1">+SUMIF('4(A)(5)'!$G$15:$G$5200,$N$9:$N$1499,'4(A)(5)'!$M$15:$M$2600)</f>
        <v>0</v>
      </c>
      <c r="U174" s="90">
        <f ca="1">+SUMIF('4(A)(5)'!$G$15:$G$5200,$N$9:$N$1499,'4(A)(5)'!$N$15:$N$2600)</f>
        <v>0</v>
      </c>
      <c r="V174" s="90">
        <f ca="1">+SUMIF('4(A)(5)'!$G$15:$G$5200,$N$9:$N$1499,'4(A)(5)'!$P$15:$P$2600)</f>
        <v>0</v>
      </c>
      <c r="W174" s="90">
        <f ca="1">+SUMIF('4(A)(5)'!$G$15:$G$5200,$N$9:$N$1499,'4(A)(5)'!$Q$15:$Q$2600)</f>
        <v>0</v>
      </c>
      <c r="X174" s="90">
        <f ca="1">+SUMIF('4(A)(5)'!$G$15:$G$5200,$N$9:$N$1499,'4(A)(5)'!$R$15:$R$2600)</f>
        <v>0</v>
      </c>
      <c r="Y174" s="90">
        <f ca="1">+SUMIF('4(A)(5)'!$G$15:$G$5200,$N$9:$N$1499,'4(A)(5)'!$M$15:$M$2600)</f>
        <v>0</v>
      </c>
    </row>
    <row r="175" spans="12:25" x14ac:dyDescent="0.25">
      <c r="N175" s="201">
        <v>96031000</v>
      </c>
      <c r="O175" s="86" t="s">
        <v>457</v>
      </c>
      <c r="P175" s="199" t="s">
        <v>585</v>
      </c>
      <c r="Q175" s="91" t="s">
        <v>250</v>
      </c>
      <c r="R175" s="200">
        <v>18</v>
      </c>
      <c r="S175" s="86"/>
      <c r="T175" s="90">
        <f ca="1">+SUMIF('4(A)(5)'!$G$15:$G$5200,$N$9:$N$1499,'4(A)(5)'!$M$15:$M$2600)</f>
        <v>0</v>
      </c>
      <c r="U175" s="90">
        <f ca="1">+SUMIF('4(A)(5)'!$G$15:$G$5200,$N$9:$N$1499,'4(A)(5)'!$N$15:$N$2600)</f>
        <v>0</v>
      </c>
      <c r="V175" s="90">
        <f ca="1">+SUMIF('4(A)(5)'!$G$15:$G$5200,$N$9:$N$1499,'4(A)(5)'!$P$15:$P$2600)</f>
        <v>0</v>
      </c>
      <c r="W175" s="90">
        <f ca="1">+SUMIF('4(A)(5)'!$G$15:$G$5200,$N$9:$N$1499,'4(A)(5)'!$Q$15:$Q$2600)</f>
        <v>0</v>
      </c>
      <c r="X175" s="90">
        <f ca="1">+SUMIF('4(A)(5)'!$G$15:$G$5200,$N$9:$N$1499,'4(A)(5)'!$R$15:$R$2600)</f>
        <v>0</v>
      </c>
      <c r="Y175" s="90">
        <f ca="1">+SUMIF('4(A)(5)'!$G$15:$G$5200,$N$9:$N$1499,'4(A)(5)'!$M$15:$M$2600)</f>
        <v>0</v>
      </c>
    </row>
    <row r="176" spans="12:25" x14ac:dyDescent="0.25">
      <c r="N176" s="201">
        <v>96082000</v>
      </c>
      <c r="O176" s="86" t="s">
        <v>462</v>
      </c>
      <c r="P176" s="199" t="s">
        <v>585</v>
      </c>
      <c r="Q176" s="91" t="s">
        <v>250</v>
      </c>
      <c r="R176" s="200">
        <v>28</v>
      </c>
      <c r="S176" s="86"/>
      <c r="T176" s="90">
        <f ca="1">+SUMIF('4(A)(5)'!$G$15:$G$5200,$N$9:$N$1499,'4(A)(5)'!$M$15:$M$2600)</f>
        <v>0</v>
      </c>
      <c r="U176" s="90">
        <f ca="1">+SUMIF('4(A)(5)'!$G$15:$G$5200,$N$9:$N$1499,'4(A)(5)'!$N$15:$N$2600)</f>
        <v>0</v>
      </c>
      <c r="V176" s="90">
        <f ca="1">+SUMIF('4(A)(5)'!$G$15:$G$5200,$N$9:$N$1499,'4(A)(5)'!$P$15:$P$2600)</f>
        <v>0</v>
      </c>
      <c r="W176" s="90">
        <f ca="1">+SUMIF('4(A)(5)'!$G$15:$G$5200,$N$9:$N$1499,'4(A)(5)'!$Q$15:$Q$2600)</f>
        <v>0</v>
      </c>
      <c r="X176" s="90">
        <f ca="1">+SUMIF('4(A)(5)'!$G$15:$G$5200,$N$9:$N$1499,'4(A)(5)'!$R$15:$R$2600)</f>
        <v>0</v>
      </c>
      <c r="Y176" s="90">
        <f ca="1">+SUMIF('4(A)(5)'!$G$15:$G$5200,$N$9:$N$1499,'4(A)(5)'!$M$15:$M$2600)</f>
        <v>0</v>
      </c>
    </row>
    <row r="177" spans="14:25" x14ac:dyDescent="0.25">
      <c r="N177" s="201">
        <v>96089990</v>
      </c>
      <c r="O177" s="86" t="s">
        <v>464</v>
      </c>
      <c r="P177" s="199" t="s">
        <v>585</v>
      </c>
      <c r="Q177" s="91" t="s">
        <v>250</v>
      </c>
      <c r="R177" s="200">
        <v>18</v>
      </c>
      <c r="S177" s="86"/>
      <c r="T177" s="90">
        <f ca="1">+SUMIF('4(A)(5)'!$G$15:$G$5200,$N$9:$N$1499,'4(A)(5)'!$M$15:$M$2600)</f>
        <v>0</v>
      </c>
      <c r="U177" s="90">
        <f ca="1">+SUMIF('4(A)(5)'!$G$15:$G$5200,$N$9:$N$1499,'4(A)(5)'!$N$15:$N$2600)</f>
        <v>0</v>
      </c>
      <c r="V177" s="90">
        <f ca="1">+SUMIF('4(A)(5)'!$G$15:$G$5200,$N$9:$N$1499,'4(A)(5)'!$P$15:$P$2600)</f>
        <v>0</v>
      </c>
      <c r="W177" s="90">
        <f ca="1">+SUMIF('4(A)(5)'!$G$15:$G$5200,$N$9:$N$1499,'4(A)(5)'!$Q$15:$Q$2600)</f>
        <v>0</v>
      </c>
      <c r="X177" s="90">
        <f ca="1">+SUMIF('4(A)(5)'!$G$15:$G$5200,$N$9:$N$1499,'4(A)(5)'!$R$15:$R$2600)</f>
        <v>0</v>
      </c>
      <c r="Y177" s="90">
        <f ca="1">+SUMIF('4(A)(5)'!$G$15:$G$5200,$N$9:$N$1499,'4(A)(5)'!$M$15:$M$2600)</f>
        <v>0</v>
      </c>
    </row>
    <row r="178" spans="14:25" x14ac:dyDescent="0.25">
      <c r="N178" s="201">
        <v>96091000</v>
      </c>
      <c r="O178" s="86" t="s">
        <v>528</v>
      </c>
      <c r="P178" s="199" t="s">
        <v>585</v>
      </c>
      <c r="Q178" s="91" t="s">
        <v>250</v>
      </c>
      <c r="R178" s="200">
        <v>12</v>
      </c>
      <c r="S178" s="86"/>
      <c r="T178" s="90">
        <f ca="1">+SUMIF('4(A)(5)'!$G$15:$G$5200,$N$9:$N$1499,'4(A)(5)'!$M$15:$M$2600)</f>
        <v>0</v>
      </c>
      <c r="U178" s="90">
        <f ca="1">+SUMIF('4(A)(5)'!$G$15:$G$5200,$N$9:$N$1499,'4(A)(5)'!$N$15:$N$2600)</f>
        <v>0</v>
      </c>
      <c r="V178" s="90">
        <f ca="1">+SUMIF('4(A)(5)'!$G$15:$G$5200,$N$9:$N$1499,'4(A)(5)'!$P$15:$P$2600)</f>
        <v>0</v>
      </c>
      <c r="W178" s="90">
        <f ca="1">+SUMIF('4(A)(5)'!$G$15:$G$5200,$N$9:$N$1499,'4(A)(5)'!$Q$15:$Q$2600)</f>
        <v>0</v>
      </c>
      <c r="X178" s="90">
        <f ca="1">+SUMIF('4(A)(5)'!$G$15:$G$5200,$N$9:$N$1499,'4(A)(5)'!$R$15:$R$2600)</f>
        <v>0</v>
      </c>
      <c r="Y178" s="90">
        <f ca="1">+SUMIF('4(A)(5)'!$G$15:$G$5200,$N$9:$N$1499,'4(A)(5)'!$M$15:$M$2600)</f>
        <v>0</v>
      </c>
    </row>
    <row r="179" spans="14:25" x14ac:dyDescent="0.25">
      <c r="N179" s="201">
        <v>4016932003</v>
      </c>
      <c r="O179" s="91" t="s">
        <v>494</v>
      </c>
      <c r="P179" s="199" t="s">
        <v>585</v>
      </c>
      <c r="Q179" s="91" t="s">
        <v>250</v>
      </c>
      <c r="R179" s="200">
        <v>28</v>
      </c>
      <c r="S179" s="86"/>
      <c r="T179" s="90">
        <f ca="1">+SUMIF('4(A)(5)'!$G$15:$G$5200,$N$9:$N$1499,'4(A)(5)'!$M$15:$M$2600)</f>
        <v>0</v>
      </c>
      <c r="U179" s="90">
        <f ca="1">+SUMIF('4(A)(5)'!$G$15:$G$5200,$N$9:$N$1499,'4(A)(5)'!$N$15:$N$2600)</f>
        <v>0</v>
      </c>
      <c r="V179" s="90">
        <f ca="1">+SUMIF('4(A)(5)'!$G$15:$G$5200,$N$9:$N$1499,'4(A)(5)'!$P$15:$P$2600)</f>
        <v>0</v>
      </c>
      <c r="W179" s="90">
        <f ca="1">+SUMIF('4(A)(5)'!$G$15:$G$5200,$N$9:$N$1499,'4(A)(5)'!$Q$15:$Q$2600)</f>
        <v>0</v>
      </c>
      <c r="X179" s="90">
        <f ca="1">+SUMIF('4(A)(5)'!$G$15:$G$5200,$N$9:$N$1499,'4(A)(5)'!$R$15:$R$2600)</f>
        <v>0</v>
      </c>
      <c r="Y179" s="90">
        <f ca="1">+SUMIF('4(A)(5)'!$G$15:$G$5200,$N$9:$N$1499,'4(A)(5)'!$M$15:$M$2600)</f>
        <v>0</v>
      </c>
    </row>
    <row r="180" spans="14:25" x14ac:dyDescent="0.25">
      <c r="N180" s="201" t="s">
        <v>442</v>
      </c>
      <c r="O180" s="86" t="s">
        <v>490</v>
      </c>
      <c r="P180" s="199" t="s">
        <v>589</v>
      </c>
      <c r="Q180" s="91" t="s">
        <v>250</v>
      </c>
      <c r="R180" s="200">
        <v>18</v>
      </c>
      <c r="S180" s="86"/>
      <c r="T180" s="90">
        <f ca="1">+SUMIF('4(A)(5)'!$G$15:$G$5200,$N$9:$N$1499,'4(A)(5)'!$M$15:$M$2600)</f>
        <v>9440</v>
      </c>
      <c r="U180" s="90">
        <f ca="1">+SUMIF('4(A)(5)'!$G$15:$G$5200,$N$9:$N$1499,'4(A)(5)'!$N$15:$N$2600)</f>
        <v>8000</v>
      </c>
      <c r="V180" s="90">
        <f ca="1">+SUMIF('4(A)(5)'!$G$15:$G$5200,$N$9:$N$1499,'4(A)(5)'!$P$15:$P$2600)</f>
        <v>0</v>
      </c>
      <c r="W180" s="90">
        <f ca="1">+SUMIF('4(A)(5)'!$G$15:$G$5200,$N$9:$N$1499,'4(A)(5)'!$Q$15:$Q$2600)</f>
        <v>720</v>
      </c>
      <c r="X180" s="90">
        <f ca="1">+SUMIF('4(A)(5)'!$G$15:$G$5200,$N$9:$N$1499,'4(A)(5)'!$R$15:$R$2600)</f>
        <v>720</v>
      </c>
      <c r="Y180" s="90">
        <f ca="1">+SUMIF('4(A)(5)'!$G$15:$G$5200,$N$9:$N$1499,'4(A)(5)'!$M$15:$M$2600)</f>
        <v>9440</v>
      </c>
    </row>
    <row r="181" spans="14:25" x14ac:dyDescent="0.25">
      <c r="N181" s="201" t="s">
        <v>578</v>
      </c>
      <c r="O181" s="86" t="s">
        <v>520</v>
      </c>
      <c r="P181" s="199" t="s">
        <v>585</v>
      </c>
      <c r="Q181" s="91" t="s">
        <v>250</v>
      </c>
      <c r="R181" s="200">
        <v>18</v>
      </c>
      <c r="S181" s="86"/>
      <c r="T181" s="90">
        <f ca="1">+SUMIF('4(A)(5)'!$G$15:$G$5200,$N$9:$N$1499,'4(A)(5)'!$M$15:$M$2600)</f>
        <v>0</v>
      </c>
      <c r="U181" s="90">
        <f ca="1">+SUMIF('4(A)(5)'!$G$15:$G$5200,$N$9:$N$1499,'4(A)(5)'!$N$15:$N$2600)</f>
        <v>0</v>
      </c>
      <c r="V181" s="90">
        <f ca="1">+SUMIF('4(A)(5)'!$G$15:$G$5200,$N$9:$N$1499,'4(A)(5)'!$P$15:$P$2600)</f>
        <v>0</v>
      </c>
      <c r="W181" s="90">
        <f ca="1">+SUMIF('4(A)(5)'!$G$15:$G$5200,$N$9:$N$1499,'4(A)(5)'!$Q$15:$Q$2600)</f>
        <v>0</v>
      </c>
      <c r="X181" s="90">
        <f ca="1">+SUMIF('4(A)(5)'!$G$15:$G$5200,$N$9:$N$1499,'4(A)(5)'!$R$15:$R$2600)</f>
        <v>0</v>
      </c>
      <c r="Y181" s="90">
        <f ca="1">+SUMIF('4(A)(5)'!$G$15:$G$5200,$N$9:$N$1499,'4(A)(5)'!$M$15:$M$2600)</f>
        <v>0</v>
      </c>
    </row>
    <row r="182" spans="14:25" x14ac:dyDescent="0.25">
      <c r="N182" s="205" t="s">
        <v>510</v>
      </c>
      <c r="O182" s="91" t="s">
        <v>511</v>
      </c>
      <c r="P182" s="199" t="s">
        <v>585</v>
      </c>
      <c r="Q182" s="91" t="s">
        <v>250</v>
      </c>
      <c r="R182" s="200">
        <v>18</v>
      </c>
      <c r="S182" s="86"/>
      <c r="T182" s="90">
        <f ca="1">+SUMIF('4(A)(5)'!$G$15:$G$5200,$N$9:$N$1499,'4(A)(5)'!$M$15:$M$2600)</f>
        <v>0</v>
      </c>
      <c r="U182" s="90">
        <f ca="1">+SUMIF('4(A)(5)'!$G$15:$G$5200,$N$9:$N$1499,'4(A)(5)'!$N$15:$N$2600)</f>
        <v>0</v>
      </c>
      <c r="V182" s="90">
        <f ca="1">+SUMIF('4(A)(5)'!$G$15:$G$5200,$N$9:$N$1499,'4(A)(5)'!$P$15:$P$2600)</f>
        <v>0</v>
      </c>
      <c r="W182" s="90">
        <f ca="1">+SUMIF('4(A)(5)'!$G$15:$G$5200,$N$9:$N$1499,'4(A)(5)'!$Q$15:$Q$2600)</f>
        <v>0</v>
      </c>
      <c r="X182" s="90">
        <f ca="1">+SUMIF('4(A)(5)'!$G$15:$G$5200,$N$9:$N$1499,'4(A)(5)'!$R$15:$R$2600)</f>
        <v>0</v>
      </c>
      <c r="Y182" s="90">
        <f ca="1">+SUMIF('4(A)(5)'!$G$15:$G$5200,$N$9:$N$1499,'4(A)(5)'!$M$15:$M$2600)</f>
        <v>0</v>
      </c>
    </row>
    <row r="183" spans="14:25" x14ac:dyDescent="0.25">
      <c r="N183" s="201" t="s">
        <v>443</v>
      </c>
      <c r="O183" s="86" t="s">
        <v>453</v>
      </c>
      <c r="P183" s="199" t="s">
        <v>585</v>
      </c>
      <c r="Q183" s="91" t="s">
        <v>250</v>
      </c>
      <c r="R183" s="200">
        <v>18</v>
      </c>
      <c r="S183" s="86"/>
      <c r="T183" s="90">
        <f ca="1">+SUMIF('4(A)(5)'!$G$15:$G$5200,$N$9:$N$1499,'4(A)(5)'!$M$15:$M$2600)</f>
        <v>0</v>
      </c>
      <c r="U183" s="90">
        <f ca="1">+SUMIF('4(A)(5)'!$G$15:$G$5200,$N$9:$N$1499,'4(A)(5)'!$N$15:$N$2600)</f>
        <v>0</v>
      </c>
      <c r="V183" s="90">
        <f ca="1">+SUMIF('4(A)(5)'!$G$15:$G$5200,$N$9:$N$1499,'4(A)(5)'!$P$15:$P$2600)</f>
        <v>0</v>
      </c>
      <c r="W183" s="90">
        <f ca="1">+SUMIF('4(A)(5)'!$G$15:$G$5200,$N$9:$N$1499,'4(A)(5)'!$Q$15:$Q$2600)</f>
        <v>0</v>
      </c>
      <c r="X183" s="90">
        <f ca="1">+SUMIF('4(A)(5)'!$G$15:$G$5200,$N$9:$N$1499,'4(A)(5)'!$R$15:$R$2600)</f>
        <v>0</v>
      </c>
      <c r="Y183" s="90">
        <f ca="1">+SUMIF('4(A)(5)'!$G$15:$G$5200,$N$9:$N$1499,'4(A)(5)'!$M$15:$M$2600)</f>
        <v>0</v>
      </c>
    </row>
    <row r="184" spans="14:25" x14ac:dyDescent="0.25">
      <c r="N184" s="201" t="s">
        <v>444</v>
      </c>
      <c r="O184" s="86" t="s">
        <v>453</v>
      </c>
      <c r="P184" s="199" t="s">
        <v>586</v>
      </c>
      <c r="Q184" s="91" t="s">
        <v>250</v>
      </c>
      <c r="R184" s="200">
        <v>18</v>
      </c>
      <c r="S184" s="86"/>
      <c r="T184" s="90">
        <f ca="1">+SUMIF('4(A)(5)'!$G$15:$G$5200,$N$9:$N$1499,'4(A)(5)'!$M$15:$M$2600)</f>
        <v>0</v>
      </c>
      <c r="U184" s="90">
        <f ca="1">+SUMIF('4(A)(5)'!$G$15:$G$5200,$N$9:$N$1499,'4(A)(5)'!$N$15:$N$2600)</f>
        <v>0</v>
      </c>
      <c r="V184" s="90">
        <f ca="1">+SUMIF('4(A)(5)'!$G$15:$G$5200,$N$9:$N$1499,'4(A)(5)'!$P$15:$P$2600)</f>
        <v>0</v>
      </c>
      <c r="W184" s="90">
        <f ca="1">+SUMIF('4(A)(5)'!$G$15:$G$5200,$N$9:$N$1499,'4(A)(5)'!$Q$15:$Q$2600)</f>
        <v>0</v>
      </c>
      <c r="X184" s="90">
        <f ca="1">+SUMIF('4(A)(5)'!$G$15:$G$5200,$N$9:$N$1499,'4(A)(5)'!$R$15:$R$2600)</f>
        <v>0</v>
      </c>
      <c r="Y184" s="90">
        <f ca="1">+SUMIF('4(A)(5)'!$G$15:$G$5200,$N$9:$N$1499,'4(A)(5)'!$M$15:$M$2600)</f>
        <v>0</v>
      </c>
    </row>
    <row r="185" spans="14:25" x14ac:dyDescent="0.25">
      <c r="N185" s="205"/>
      <c r="O185" s="91" t="s">
        <v>507</v>
      </c>
      <c r="P185" s="199" t="s">
        <v>585</v>
      </c>
      <c r="Q185" s="91" t="s">
        <v>250</v>
      </c>
      <c r="R185" s="200">
        <v>18</v>
      </c>
      <c r="S185" s="86"/>
      <c r="T185" s="90">
        <f ca="1">+SUMIF('4(A)(5)'!$G$15:$G$5200,$N$9:$N$1499,'4(A)(5)'!$M$15:$M$2600)</f>
        <v>0</v>
      </c>
      <c r="U185" s="90">
        <f ca="1">+SUMIF('4(A)(5)'!$G$15:$G$5200,$N$9:$N$1499,'4(A)(5)'!$N$15:$N$2600)</f>
        <v>0</v>
      </c>
      <c r="V185" s="90">
        <f ca="1">+SUMIF('4(A)(5)'!$G$15:$G$5200,$N$9:$N$1499,'4(A)(5)'!$P$15:$P$2600)</f>
        <v>0</v>
      </c>
      <c r="W185" s="90">
        <f ca="1">+SUMIF('4(A)(5)'!$G$15:$G$5200,$N$9:$N$1499,'4(A)(5)'!$Q$15:$Q$2600)</f>
        <v>0</v>
      </c>
      <c r="X185" s="90">
        <f ca="1">+SUMIF('4(A)(5)'!$G$15:$G$5200,$N$9:$N$1499,'4(A)(5)'!$R$15:$R$2600)</f>
        <v>0</v>
      </c>
      <c r="Y185" s="90">
        <f ca="1">+SUMIF('4(A)(5)'!$G$15:$G$5200,$N$9:$N$1499,'4(A)(5)'!$M$15:$M$2600)</f>
        <v>0</v>
      </c>
    </row>
    <row r="186" spans="14:25" x14ac:dyDescent="0.25">
      <c r="N186" s="205" t="s">
        <v>445</v>
      </c>
      <c r="O186" s="91" t="s">
        <v>506</v>
      </c>
      <c r="P186" s="199" t="s">
        <v>585</v>
      </c>
      <c r="Q186" s="91" t="s">
        <v>250</v>
      </c>
      <c r="R186" s="200">
        <v>18</v>
      </c>
      <c r="S186" s="86"/>
      <c r="T186" s="90">
        <f ca="1">+SUMIF('4(A)(5)'!$G$15:$G$5200,$N$9:$N$1499,'4(A)(5)'!$M$15:$M$2600)</f>
        <v>0</v>
      </c>
      <c r="U186" s="90">
        <f ca="1">+SUMIF('4(A)(5)'!$G$15:$G$5200,$N$9:$N$1499,'4(A)(5)'!$N$15:$N$2600)</f>
        <v>0</v>
      </c>
      <c r="V186" s="90">
        <f ca="1">+SUMIF('4(A)(5)'!$G$15:$G$5200,$N$9:$N$1499,'4(A)(5)'!$P$15:$P$2600)</f>
        <v>0</v>
      </c>
      <c r="W186" s="90">
        <f ca="1">+SUMIF('4(A)(5)'!$G$15:$G$5200,$N$9:$N$1499,'4(A)(5)'!$Q$15:$Q$2600)</f>
        <v>0</v>
      </c>
      <c r="X186" s="90">
        <f ca="1">+SUMIF('4(A)(5)'!$G$15:$G$5200,$N$9:$N$1499,'4(A)(5)'!$R$15:$R$2600)</f>
        <v>0</v>
      </c>
      <c r="Y186" s="90">
        <f ca="1">+SUMIF('4(A)(5)'!$G$15:$G$5200,$N$9:$N$1499,'4(A)(5)'!$M$15:$M$2600)</f>
        <v>0</v>
      </c>
    </row>
    <row r="187" spans="14:25" x14ac:dyDescent="0.25">
      <c r="N187" s="205" t="s">
        <v>446</v>
      </c>
      <c r="O187" s="91" t="s">
        <v>508</v>
      </c>
      <c r="P187" s="199" t="s">
        <v>585</v>
      </c>
      <c r="Q187" s="91" t="s">
        <v>250</v>
      </c>
      <c r="R187" s="200">
        <v>18</v>
      </c>
      <c r="S187" s="86"/>
      <c r="T187" s="90">
        <f ca="1">+SUMIF('4(A)(5)'!$G$15:$G$5200,$N$9:$N$1499,'4(A)(5)'!$M$15:$M$2600)</f>
        <v>0</v>
      </c>
      <c r="U187" s="90">
        <f ca="1">+SUMIF('4(A)(5)'!$G$15:$G$5200,$N$9:$N$1499,'4(A)(5)'!$N$15:$N$2600)</f>
        <v>0</v>
      </c>
      <c r="V187" s="90">
        <f ca="1">+SUMIF('4(A)(5)'!$G$15:$G$5200,$N$9:$N$1499,'4(A)(5)'!$P$15:$P$2600)</f>
        <v>0</v>
      </c>
      <c r="W187" s="90">
        <f ca="1">+SUMIF('4(A)(5)'!$G$15:$G$5200,$N$9:$N$1499,'4(A)(5)'!$Q$15:$Q$2600)</f>
        <v>0</v>
      </c>
      <c r="X187" s="90">
        <f ca="1">+SUMIF('4(A)(5)'!$G$15:$G$5200,$N$9:$N$1499,'4(A)(5)'!$R$15:$R$2600)</f>
        <v>0</v>
      </c>
      <c r="Y187" s="90">
        <f ca="1">+SUMIF('4(A)(5)'!$G$15:$G$5200,$N$9:$N$1499,'4(A)(5)'!$M$15:$M$2600)</f>
        <v>0</v>
      </c>
    </row>
    <row r="188" spans="14:25" x14ac:dyDescent="0.25">
      <c r="N188" s="201" t="s">
        <v>447</v>
      </c>
      <c r="O188" s="86" t="s">
        <v>247</v>
      </c>
      <c r="P188" s="199" t="s">
        <v>585</v>
      </c>
      <c r="Q188" s="91" t="s">
        <v>250</v>
      </c>
      <c r="R188" s="200">
        <v>18</v>
      </c>
      <c r="S188" s="86"/>
      <c r="T188" s="90">
        <f ca="1">+SUMIF('4(A)(5)'!$G$15:$G$5200,$N$9:$N$1499,'4(A)(5)'!$M$15:$M$2600)</f>
        <v>0</v>
      </c>
      <c r="U188" s="90">
        <f ca="1">+SUMIF('4(A)(5)'!$G$15:$G$5200,$N$9:$N$1499,'4(A)(5)'!$N$15:$N$2600)</f>
        <v>0</v>
      </c>
      <c r="V188" s="90">
        <f ca="1">+SUMIF('4(A)(5)'!$G$15:$G$5200,$N$9:$N$1499,'4(A)(5)'!$P$15:$P$2600)</f>
        <v>0</v>
      </c>
      <c r="W188" s="90">
        <f ca="1">+SUMIF('4(A)(5)'!$G$15:$G$5200,$N$9:$N$1499,'4(A)(5)'!$Q$15:$Q$2600)</f>
        <v>0</v>
      </c>
      <c r="X188" s="90">
        <f ca="1">+SUMIF('4(A)(5)'!$G$15:$G$5200,$N$9:$N$1499,'4(A)(5)'!$R$15:$R$2600)</f>
        <v>0</v>
      </c>
      <c r="Y188" s="90">
        <f ca="1">+SUMIF('4(A)(5)'!$G$15:$G$5200,$N$9:$N$1499,'4(A)(5)'!$M$15:$M$2600)</f>
        <v>0</v>
      </c>
    </row>
    <row r="189" spans="14:25" x14ac:dyDescent="0.25">
      <c r="N189" s="205" t="s">
        <v>448</v>
      </c>
      <c r="O189" s="91" t="s">
        <v>501</v>
      </c>
      <c r="P189" s="199" t="s">
        <v>585</v>
      </c>
      <c r="Q189" s="91" t="s">
        <v>250</v>
      </c>
      <c r="R189" s="200">
        <v>18</v>
      </c>
      <c r="S189" s="86"/>
      <c r="T189" s="90">
        <f ca="1">+SUMIF('4(A)(5)'!$G$15:$G$5200,$N$9:$N$1499,'4(A)(5)'!$M$15:$M$2600)</f>
        <v>0</v>
      </c>
      <c r="U189" s="90">
        <f ca="1">+SUMIF('4(A)(5)'!$G$15:$G$5200,$N$9:$N$1499,'4(A)(5)'!$N$15:$N$2600)</f>
        <v>0</v>
      </c>
      <c r="V189" s="90">
        <f ca="1">+SUMIF('4(A)(5)'!$G$15:$G$5200,$N$9:$N$1499,'4(A)(5)'!$P$15:$P$2600)</f>
        <v>0</v>
      </c>
      <c r="W189" s="90">
        <f ca="1">+SUMIF('4(A)(5)'!$G$15:$G$5200,$N$9:$N$1499,'4(A)(5)'!$Q$15:$Q$2600)</f>
        <v>0</v>
      </c>
      <c r="X189" s="90">
        <f ca="1">+SUMIF('4(A)(5)'!$G$15:$G$5200,$N$9:$N$1499,'4(A)(5)'!$R$15:$R$2600)</f>
        <v>0</v>
      </c>
      <c r="Y189" s="90">
        <f ca="1">+SUMIF('4(A)(5)'!$G$15:$G$5200,$N$9:$N$1499,'4(A)(5)'!$M$15:$M$2600)</f>
        <v>0</v>
      </c>
    </row>
    <row r="190" spans="14:25" x14ac:dyDescent="0.25">
      <c r="N190" s="201" t="s">
        <v>449</v>
      </c>
      <c r="O190" s="91" t="s">
        <v>497</v>
      </c>
      <c r="P190" s="199" t="s">
        <v>585</v>
      </c>
      <c r="Q190" s="91" t="s">
        <v>250</v>
      </c>
      <c r="R190" s="200">
        <v>18</v>
      </c>
      <c r="S190" s="86"/>
      <c r="T190" s="90">
        <f ca="1">+SUMIF('4(A)(5)'!$G$15:$G$5200,$N$9:$N$1499,'4(A)(5)'!$M$15:$M$2600)</f>
        <v>0</v>
      </c>
      <c r="U190" s="90">
        <f ca="1">+SUMIF('4(A)(5)'!$G$15:$G$5200,$N$9:$N$1499,'4(A)(5)'!$N$15:$N$2600)</f>
        <v>0</v>
      </c>
      <c r="V190" s="90">
        <f ca="1">+SUMIF('4(A)(5)'!$G$15:$G$5200,$N$9:$N$1499,'4(A)(5)'!$P$15:$P$2600)</f>
        <v>0</v>
      </c>
      <c r="W190" s="90">
        <f ca="1">+SUMIF('4(A)(5)'!$G$15:$G$5200,$N$9:$N$1499,'4(A)(5)'!$Q$15:$Q$2600)</f>
        <v>0</v>
      </c>
      <c r="X190" s="90">
        <f ca="1">+SUMIF('4(A)(5)'!$G$15:$G$5200,$N$9:$N$1499,'4(A)(5)'!$R$15:$R$2600)</f>
        <v>0</v>
      </c>
      <c r="Y190" s="90">
        <f ca="1">+SUMIF('4(A)(5)'!$G$15:$G$5200,$N$9:$N$1499,'4(A)(5)'!$M$15:$M$2600)</f>
        <v>0</v>
      </c>
    </row>
    <row r="191" spans="14:25" x14ac:dyDescent="0.25">
      <c r="N191" s="201" t="s">
        <v>450</v>
      </c>
      <c r="O191" s="91" t="s">
        <v>498</v>
      </c>
      <c r="P191" s="199" t="s">
        <v>585</v>
      </c>
      <c r="Q191" s="91" t="s">
        <v>250</v>
      </c>
      <c r="R191" s="200">
        <v>28</v>
      </c>
      <c r="S191" s="86"/>
      <c r="T191" s="90">
        <f ca="1">+SUMIF('4(A)(5)'!$G$15:$G$5200,$N$9:$N$1499,'4(A)(5)'!$M$15:$M$2600)</f>
        <v>0</v>
      </c>
      <c r="U191" s="90">
        <f ca="1">+SUMIF('4(A)(5)'!$G$15:$G$5200,$N$9:$N$1499,'4(A)(5)'!$N$15:$N$2600)</f>
        <v>0</v>
      </c>
      <c r="V191" s="90">
        <f ca="1">+SUMIF('4(A)(5)'!$G$15:$G$5200,$N$9:$N$1499,'4(A)(5)'!$P$15:$P$2600)</f>
        <v>0</v>
      </c>
      <c r="W191" s="90">
        <f ca="1">+SUMIF('4(A)(5)'!$G$15:$G$5200,$N$9:$N$1499,'4(A)(5)'!$Q$15:$Q$2600)</f>
        <v>0</v>
      </c>
      <c r="X191" s="90">
        <f ca="1">+SUMIF('4(A)(5)'!$G$15:$G$5200,$N$9:$N$1499,'4(A)(5)'!$R$15:$R$2600)</f>
        <v>0</v>
      </c>
      <c r="Y191" s="90">
        <f ca="1">+SUMIF('4(A)(5)'!$G$15:$G$5200,$N$9:$N$1499,'4(A)(5)'!$M$15:$M$2600)</f>
        <v>0</v>
      </c>
    </row>
    <row r="192" spans="14:25" x14ac:dyDescent="0.25">
      <c r="N192" s="205"/>
      <c r="O192" s="91" t="s">
        <v>509</v>
      </c>
      <c r="P192" s="199" t="s">
        <v>585</v>
      </c>
      <c r="Q192" s="91" t="s">
        <v>250</v>
      </c>
      <c r="R192" s="200">
        <v>18</v>
      </c>
      <c r="S192" s="86"/>
      <c r="T192" s="90">
        <f ca="1">+SUMIF('4(A)(5)'!$G$15:$G$5200,$N$9:$N$1499,'4(A)(5)'!$M$15:$M$2600)</f>
        <v>0</v>
      </c>
      <c r="U192" s="90">
        <f ca="1">+SUMIF('4(A)(5)'!$G$15:$G$5200,$N$9:$N$1499,'4(A)(5)'!$N$15:$N$2600)</f>
        <v>0</v>
      </c>
      <c r="V192" s="90">
        <f ca="1">+SUMIF('4(A)(5)'!$G$15:$G$5200,$N$9:$N$1499,'4(A)(5)'!$P$15:$P$2600)</f>
        <v>0</v>
      </c>
      <c r="W192" s="90">
        <f ca="1">+SUMIF('4(A)(5)'!$G$15:$G$5200,$N$9:$N$1499,'4(A)(5)'!$Q$15:$Q$2600)</f>
        <v>0</v>
      </c>
      <c r="X192" s="90">
        <f ca="1">+SUMIF('4(A)(5)'!$G$15:$G$5200,$N$9:$N$1499,'4(A)(5)'!$R$15:$R$2600)</f>
        <v>0</v>
      </c>
      <c r="Y192" s="90">
        <f ca="1">+SUMIF('4(A)(5)'!$G$15:$G$5200,$N$9:$N$1499,'4(A)(5)'!$M$15:$M$2600)</f>
        <v>0</v>
      </c>
    </row>
    <row r="193" spans="14:25" x14ac:dyDescent="0.25">
      <c r="N193" s="201" t="s">
        <v>451</v>
      </c>
      <c r="O193" s="86" t="s">
        <v>454</v>
      </c>
      <c r="P193" s="199" t="s">
        <v>585</v>
      </c>
      <c r="Q193" s="91" t="s">
        <v>250</v>
      </c>
      <c r="R193" s="200">
        <v>18</v>
      </c>
      <c r="S193" s="86"/>
      <c r="T193" s="90">
        <f ca="1">+SUMIF('4(A)(5)'!$G$15:$G$5200,$N$9:$N$1499,'4(A)(5)'!$M$15:$M$2600)</f>
        <v>0</v>
      </c>
      <c r="U193" s="90">
        <f ca="1">+SUMIF('4(A)(5)'!$G$15:$G$5200,$N$9:$N$1499,'4(A)(5)'!$N$15:$N$2600)</f>
        <v>0</v>
      </c>
      <c r="V193" s="90">
        <f ca="1">+SUMIF('4(A)(5)'!$G$15:$G$5200,$N$9:$N$1499,'4(A)(5)'!$P$15:$P$2600)</f>
        <v>0</v>
      </c>
      <c r="W193" s="90">
        <f ca="1">+SUMIF('4(A)(5)'!$G$15:$G$5200,$N$9:$N$1499,'4(A)(5)'!$Q$15:$Q$2600)</f>
        <v>0</v>
      </c>
      <c r="X193" s="90">
        <f ca="1">+SUMIF('4(A)(5)'!$G$15:$G$5200,$N$9:$N$1499,'4(A)(5)'!$R$15:$R$2600)</f>
        <v>0</v>
      </c>
      <c r="Y193" s="90">
        <f ca="1">+SUMIF('4(A)(5)'!$G$15:$G$5200,$N$9:$N$1499,'4(A)(5)'!$M$15:$M$2600)</f>
        <v>0</v>
      </c>
    </row>
    <row r="194" spans="14:25" x14ac:dyDescent="0.25">
      <c r="N194" s="201" t="s">
        <v>579</v>
      </c>
      <c r="O194" s="86" t="s">
        <v>538</v>
      </c>
      <c r="P194" s="199" t="s">
        <v>585</v>
      </c>
      <c r="Q194" s="91" t="s">
        <v>250</v>
      </c>
      <c r="R194" s="200">
        <v>18</v>
      </c>
      <c r="S194" s="86"/>
      <c r="T194" s="90">
        <f ca="1">+SUMIF('4(A)(5)'!$G$15:$G$5200,$N$9:$N$1499,'4(A)(5)'!$M$15:$M$2600)</f>
        <v>0</v>
      </c>
      <c r="U194" s="90">
        <f ca="1">+SUMIF('4(A)(5)'!$G$15:$G$5200,$N$9:$N$1499,'4(A)(5)'!$N$15:$N$2600)</f>
        <v>0</v>
      </c>
      <c r="V194" s="90">
        <f ca="1">+SUMIF('4(A)(5)'!$G$15:$G$5200,$N$9:$N$1499,'4(A)(5)'!$P$15:$P$2600)</f>
        <v>0</v>
      </c>
      <c r="W194" s="90">
        <f ca="1">+SUMIF('4(A)(5)'!$G$15:$G$5200,$N$9:$N$1499,'4(A)(5)'!$Q$15:$Q$2600)</f>
        <v>0</v>
      </c>
      <c r="X194" s="90">
        <f ca="1">+SUMIF('4(A)(5)'!$G$15:$G$5200,$N$9:$N$1499,'4(A)(5)'!$R$15:$R$2600)</f>
        <v>0</v>
      </c>
      <c r="Y194" s="90">
        <f ca="1">+SUMIF('4(A)(5)'!$G$15:$G$5200,$N$9:$N$1499,'4(A)(5)'!$M$15:$M$2600)</f>
        <v>0</v>
      </c>
    </row>
    <row r="195" spans="14:25" x14ac:dyDescent="0.25">
      <c r="N195" s="201" t="s">
        <v>580</v>
      </c>
      <c r="O195" s="86" t="s">
        <v>521</v>
      </c>
      <c r="P195" s="199" t="s">
        <v>585</v>
      </c>
      <c r="Q195" s="91" t="s">
        <v>250</v>
      </c>
      <c r="R195" s="200">
        <v>18</v>
      </c>
      <c r="S195" s="86"/>
      <c r="T195" s="90">
        <f ca="1">+SUMIF('4(A)(5)'!$G$15:$G$5200,$N$9:$N$1499,'4(A)(5)'!$M$15:$M$2600)</f>
        <v>0</v>
      </c>
      <c r="U195" s="90">
        <f ca="1">+SUMIF('4(A)(5)'!$G$15:$G$5200,$N$9:$N$1499,'4(A)(5)'!$N$15:$N$2600)</f>
        <v>0</v>
      </c>
      <c r="V195" s="90">
        <f ca="1">+SUMIF('4(A)(5)'!$G$15:$G$5200,$N$9:$N$1499,'4(A)(5)'!$P$15:$P$2600)</f>
        <v>0</v>
      </c>
      <c r="W195" s="90">
        <f ca="1">+SUMIF('4(A)(5)'!$G$15:$G$5200,$N$9:$N$1499,'4(A)(5)'!$Q$15:$Q$2600)</f>
        <v>0</v>
      </c>
      <c r="X195" s="90">
        <f ca="1">+SUMIF('4(A)(5)'!$G$15:$G$5200,$N$9:$N$1499,'4(A)(5)'!$R$15:$R$2600)</f>
        <v>0</v>
      </c>
      <c r="Y195" s="90">
        <f ca="1">+SUMIF('4(A)(5)'!$G$15:$G$5200,$N$9:$N$1499,'4(A)(5)'!$M$15:$M$2600)</f>
        <v>0</v>
      </c>
    </row>
    <row r="196" spans="14:25" x14ac:dyDescent="0.25">
      <c r="N196" s="205" t="s">
        <v>452</v>
      </c>
      <c r="O196" s="91" t="s">
        <v>505</v>
      </c>
      <c r="P196" s="199" t="s">
        <v>585</v>
      </c>
      <c r="Q196" s="91" t="s">
        <v>588</v>
      </c>
      <c r="R196" s="200">
        <v>18</v>
      </c>
      <c r="S196" s="86"/>
      <c r="T196" s="90">
        <f ca="1">+SUMIF('4(A)(5)'!$G$15:$G$5200,$N$9:$N$1499,'4(A)(5)'!$M$15:$M$2600)</f>
        <v>0</v>
      </c>
      <c r="U196" s="90">
        <f ca="1">+SUMIF('4(A)(5)'!$G$15:$G$5200,$N$9:$N$1499,'4(A)(5)'!$N$15:$N$2600)</f>
        <v>0</v>
      </c>
      <c r="V196" s="90">
        <f ca="1">+SUMIF('4(A)(5)'!$G$15:$G$5200,$N$9:$N$1499,'4(A)(5)'!$P$15:$P$2600)</f>
        <v>0</v>
      </c>
      <c r="W196" s="90">
        <f ca="1">+SUMIF('4(A)(5)'!$G$15:$G$5200,$N$9:$N$1499,'4(A)(5)'!$Q$15:$Q$2600)</f>
        <v>0</v>
      </c>
      <c r="X196" s="90">
        <f ca="1">+SUMIF('4(A)(5)'!$G$15:$G$5200,$N$9:$N$1499,'4(A)(5)'!$R$15:$R$2600)</f>
        <v>0</v>
      </c>
      <c r="Y196" s="90">
        <f ca="1">+SUMIF('4(A)(5)'!$G$15:$G$5200,$N$9:$N$1499,'4(A)(5)'!$M$15:$M$2600)</f>
        <v>0</v>
      </c>
    </row>
    <row r="197" spans="14:25" x14ac:dyDescent="0.25">
      <c r="N197" s="86">
        <v>48201010</v>
      </c>
      <c r="O197" s="89" t="s">
        <v>592</v>
      </c>
      <c r="P197" s="199" t="s">
        <v>585</v>
      </c>
      <c r="Q197" s="91" t="s">
        <v>250</v>
      </c>
      <c r="R197" s="200">
        <v>18</v>
      </c>
      <c r="S197" s="86"/>
      <c r="T197" s="90">
        <f ca="1">+SUMIF('4(A)(5)'!$G$15:$G$5200,$N$9:$N$1499,'4(A)(5)'!$M$15:$M$2600)</f>
        <v>0</v>
      </c>
      <c r="U197" s="90">
        <f ca="1">+SUMIF('4(A)(5)'!$G$15:$G$5200,$N$9:$N$1499,'4(A)(5)'!$N$15:$N$2600)</f>
        <v>0</v>
      </c>
      <c r="V197" s="90">
        <f ca="1">+SUMIF('4(A)(5)'!$G$15:$G$5200,$N$9:$N$1499,'4(A)(5)'!$P$15:$P$2600)</f>
        <v>0</v>
      </c>
      <c r="W197" s="90">
        <f ca="1">+SUMIF('4(A)(5)'!$G$15:$G$5200,$N$9:$N$1499,'4(A)(5)'!$Q$15:$Q$2600)</f>
        <v>0</v>
      </c>
      <c r="X197" s="90">
        <f ca="1">+SUMIF('4(A)(5)'!$G$15:$G$5200,$N$9:$N$1499,'4(A)(5)'!$R$15:$R$2600)</f>
        <v>0</v>
      </c>
      <c r="Y197" s="90">
        <f ca="1">+SUMIF('4(A)(5)'!$G$15:$G$5200,$N$9:$N$1499,'4(A)(5)'!$M$15:$M$2600)</f>
        <v>0</v>
      </c>
    </row>
    <row r="198" spans="14:25" x14ac:dyDescent="0.25">
      <c r="N198" s="86">
        <v>76071994</v>
      </c>
      <c r="O198" s="86" t="s">
        <v>701</v>
      </c>
      <c r="P198" s="199" t="s">
        <v>585</v>
      </c>
      <c r="Q198" s="91" t="s">
        <v>250</v>
      </c>
      <c r="R198" s="200">
        <v>18</v>
      </c>
      <c r="S198" s="86"/>
      <c r="T198" s="90">
        <f ca="1">+SUMIF('4(A)(5)'!$G$15:$G$5200,$N$9:$N$1499,'4(A)(5)'!$M$15:$M$2600)</f>
        <v>20416.832000000002</v>
      </c>
      <c r="U198" s="90">
        <f ca="1">+SUMIF('4(A)(5)'!$G$15:$G$5200,$N$9:$N$1499,'4(A)(5)'!$N$15:$N$2600)</f>
        <v>17302.400000000001</v>
      </c>
      <c r="V198" s="90">
        <f ca="1">+SUMIF('4(A)(5)'!$G$15:$G$5200,$N$9:$N$1499,'4(A)(5)'!$P$15:$P$2600)</f>
        <v>0</v>
      </c>
      <c r="W198" s="90">
        <f ca="1">+SUMIF('4(A)(5)'!$G$15:$G$5200,$N$9:$N$1499,'4(A)(5)'!$Q$15:$Q$2600)</f>
        <v>1557.2159999999999</v>
      </c>
      <c r="X198" s="90">
        <f ca="1">+SUMIF('4(A)(5)'!$G$15:$G$5200,$N$9:$N$1499,'4(A)(5)'!$R$15:$R$2600)</f>
        <v>1557.2159999999999</v>
      </c>
      <c r="Y198" s="90">
        <f ca="1">+SUMIF('4(A)(5)'!$G$15:$G$5200,$N$9:$N$1499,'4(A)(5)'!$M$15:$M$2600)</f>
        <v>20416.832000000002</v>
      </c>
    </row>
    <row r="199" spans="14:25" x14ac:dyDescent="0.25">
      <c r="N199" s="86"/>
      <c r="O199" s="86"/>
      <c r="P199" s="199"/>
      <c r="Q199" s="91"/>
      <c r="R199" s="200"/>
      <c r="S199" s="86"/>
      <c r="T199" s="90"/>
      <c r="U199" s="90"/>
      <c r="V199" s="90"/>
      <c r="W199" s="90"/>
      <c r="X199" s="90"/>
      <c r="Y199" s="90"/>
    </row>
    <row r="200" spans="14:25" x14ac:dyDescent="0.25">
      <c r="N200" s="86"/>
      <c r="O200" s="86"/>
      <c r="P200" s="199"/>
      <c r="Q200" s="91"/>
      <c r="R200" s="200"/>
      <c r="S200" s="86"/>
      <c r="T200" s="90"/>
      <c r="U200" s="90"/>
      <c r="V200" s="90"/>
      <c r="W200" s="90"/>
      <c r="X200" s="90"/>
      <c r="Y200" s="90"/>
    </row>
    <row r="201" spans="14:25" x14ac:dyDescent="0.25">
      <c r="N201" s="86"/>
      <c r="O201" s="86"/>
      <c r="P201" s="199"/>
      <c r="Q201" s="91"/>
      <c r="R201" s="200"/>
      <c r="S201" s="86"/>
      <c r="T201" s="90"/>
      <c r="U201" s="90"/>
      <c r="V201" s="90"/>
      <c r="W201" s="90"/>
      <c r="X201" s="90"/>
      <c r="Y201" s="90"/>
    </row>
    <row r="202" spans="14:25" x14ac:dyDescent="0.25">
      <c r="N202" s="86"/>
      <c r="O202" s="86"/>
      <c r="P202" s="199"/>
      <c r="Q202" s="91"/>
      <c r="R202" s="200"/>
      <c r="S202" s="86"/>
      <c r="T202" s="90"/>
      <c r="U202" s="90"/>
      <c r="V202" s="90"/>
      <c r="W202" s="90"/>
      <c r="X202" s="90"/>
      <c r="Y202" s="90"/>
    </row>
    <row r="203" spans="14:25" x14ac:dyDescent="0.25">
      <c r="N203" s="86"/>
      <c r="O203" s="86"/>
      <c r="P203" s="199"/>
      <c r="Q203" s="91"/>
      <c r="R203" s="200"/>
      <c r="S203" s="86"/>
      <c r="T203" s="90"/>
      <c r="U203" s="90"/>
      <c r="V203" s="90"/>
      <c r="W203" s="90"/>
      <c r="X203" s="90"/>
      <c r="Y203" s="90"/>
    </row>
    <row r="204" spans="14:25" x14ac:dyDescent="0.25"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</row>
    <row r="205" spans="14:25" x14ac:dyDescent="0.25"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</row>
    <row r="206" spans="14:25" x14ac:dyDescent="0.25"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</row>
    <row r="207" spans="14:25" x14ac:dyDescent="0.25"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</row>
    <row r="208" spans="14:25" ht="15.75" thickBot="1" x14ac:dyDescent="0.3">
      <c r="N208" s="86"/>
      <c r="O208" s="86"/>
      <c r="P208" s="86"/>
      <c r="Q208" s="86"/>
      <c r="R208" s="86"/>
      <c r="S208" s="86"/>
      <c r="T208" s="92"/>
      <c r="U208" s="92"/>
      <c r="V208" s="92"/>
      <c r="W208" s="92"/>
      <c r="X208" s="92"/>
      <c r="Y208" s="92"/>
    </row>
    <row r="209" ht="15.75" thickTop="1" x14ac:dyDescent="0.25"/>
  </sheetData>
  <sortState ref="N9:R199">
    <sortCondition ref="N4"/>
  </sortState>
  <mergeCells count="20">
    <mergeCell ref="S7:S8"/>
    <mergeCell ref="T7:T8"/>
    <mergeCell ref="U7:X7"/>
    <mergeCell ref="Y7:Y8"/>
    <mergeCell ref="N1:Y1"/>
    <mergeCell ref="N7:N8"/>
    <mergeCell ref="O7:O8"/>
    <mergeCell ref="P7:P8"/>
    <mergeCell ref="Q7:Q8"/>
    <mergeCell ref="R7:R8"/>
    <mergeCell ref="A1:L1"/>
    <mergeCell ref="A7:A8"/>
    <mergeCell ref="B7:B8"/>
    <mergeCell ref="C7:C8"/>
    <mergeCell ref="D7:D8"/>
    <mergeCell ref="E7:E8"/>
    <mergeCell ref="F7:F8"/>
    <mergeCell ref="G7:G8"/>
    <mergeCell ref="H7:K7"/>
    <mergeCell ref="L7:L8"/>
  </mergeCells>
  <conditionalFormatting sqref="B93:B127 B9:B91">
    <cfRule type="duplicateValues" dxfId="33" priority="47"/>
  </conditionalFormatting>
  <conditionalFormatting sqref="C9">
    <cfRule type="duplicateValues" dxfId="32" priority="46"/>
  </conditionalFormatting>
  <conditionalFormatting sqref="C109">
    <cfRule type="duplicateValues" dxfId="31" priority="45"/>
  </conditionalFormatting>
  <conditionalFormatting sqref="C110:C111">
    <cfRule type="duplicateValues" dxfId="30" priority="44"/>
  </conditionalFormatting>
  <conditionalFormatting sqref="C112">
    <cfRule type="duplicateValues" dxfId="29" priority="43"/>
  </conditionalFormatting>
  <conditionalFormatting sqref="C113">
    <cfRule type="duplicateValues" dxfId="28" priority="42"/>
  </conditionalFormatting>
  <conditionalFormatting sqref="C114">
    <cfRule type="duplicateValues" dxfId="27" priority="41"/>
  </conditionalFormatting>
  <conditionalFormatting sqref="C115:C118">
    <cfRule type="duplicateValues" dxfId="26" priority="40"/>
  </conditionalFormatting>
  <conditionalFormatting sqref="C9:C118">
    <cfRule type="duplicateValues" dxfId="25" priority="39"/>
  </conditionalFormatting>
  <conditionalFormatting sqref="C90:C118">
    <cfRule type="duplicateValues" dxfId="24" priority="38"/>
  </conditionalFormatting>
  <conditionalFormatting sqref="C90:C118">
    <cfRule type="duplicateValues" dxfId="23" priority="37"/>
  </conditionalFormatting>
  <conditionalFormatting sqref="C9:C117">
    <cfRule type="duplicateValues" dxfId="22" priority="36"/>
  </conditionalFormatting>
  <conditionalFormatting sqref="C90:C118">
    <cfRule type="duplicateValues" dxfId="21" priority="35"/>
  </conditionalFormatting>
  <conditionalFormatting sqref="C119">
    <cfRule type="duplicateValues" dxfId="20" priority="34"/>
  </conditionalFormatting>
  <conditionalFormatting sqref="C119">
    <cfRule type="duplicateValues" dxfId="19" priority="33"/>
  </conditionalFormatting>
  <conditionalFormatting sqref="C120">
    <cfRule type="duplicateValues" dxfId="18" priority="32"/>
  </conditionalFormatting>
  <conditionalFormatting sqref="C120">
    <cfRule type="duplicateValues" dxfId="17" priority="31"/>
  </conditionalFormatting>
  <conditionalFormatting sqref="C121">
    <cfRule type="duplicateValues" dxfId="16" priority="30"/>
  </conditionalFormatting>
  <conditionalFormatting sqref="C121">
    <cfRule type="duplicateValues" dxfId="15" priority="29"/>
  </conditionalFormatting>
  <conditionalFormatting sqref="C122">
    <cfRule type="duplicateValues" dxfId="14" priority="28"/>
  </conditionalFormatting>
  <conditionalFormatting sqref="C122">
    <cfRule type="duplicateValues" dxfId="13" priority="27"/>
  </conditionalFormatting>
  <conditionalFormatting sqref="C123">
    <cfRule type="duplicateValues" dxfId="12" priority="26"/>
  </conditionalFormatting>
  <conditionalFormatting sqref="C123">
    <cfRule type="duplicateValues" dxfId="11" priority="25"/>
  </conditionalFormatting>
  <conditionalFormatting sqref="C124">
    <cfRule type="duplicateValues" dxfId="10" priority="24"/>
  </conditionalFormatting>
  <conditionalFormatting sqref="C124">
    <cfRule type="duplicateValues" dxfId="9" priority="23"/>
  </conditionalFormatting>
  <conditionalFormatting sqref="C125">
    <cfRule type="duplicateValues" dxfId="8" priority="22"/>
  </conditionalFormatting>
  <conditionalFormatting sqref="C125">
    <cfRule type="duplicateValues" dxfId="7" priority="21"/>
  </conditionalFormatting>
  <conditionalFormatting sqref="C126">
    <cfRule type="duplicateValues" dxfId="6" priority="20"/>
  </conditionalFormatting>
  <conditionalFormatting sqref="C126">
    <cfRule type="duplicateValues" dxfId="5" priority="19"/>
  </conditionalFormatting>
  <conditionalFormatting sqref="C127">
    <cfRule type="duplicateValues" dxfId="4" priority="18"/>
  </conditionalFormatting>
  <conditionalFormatting sqref="C127">
    <cfRule type="duplicateValues" dxfId="3" priority="17"/>
  </conditionalFormatting>
  <conditionalFormatting sqref="C9:C127">
    <cfRule type="duplicateValues" dxfId="2" priority="16"/>
  </conditionalFormatting>
  <conditionalFormatting sqref="N9:N125">
    <cfRule type="duplicateValues" dxfId="1" priority="15"/>
  </conditionalFormatting>
  <conditionalFormatting sqref="N9:N200">
    <cfRule type="duplicateValues" dxfId="0" priority="50"/>
  </conditionalFormatting>
  <dataValidations count="4">
    <dataValidation type="list" allowBlank="1" showInputMessage="1" showErrorMessage="1" sqref="N194 N170:N175 N179:N184">
      <formula1>$A$102:$A$331</formula1>
    </dataValidation>
    <dataValidation type="list" allowBlank="1" showInputMessage="1" showErrorMessage="1" sqref="N185 N187:N189">
      <formula1>$A$102:$A$330</formula1>
    </dataValidation>
    <dataValidation type="list" allowBlank="1" showInputMessage="1" showErrorMessage="1" sqref="N165:N168">
      <formula1>$A$103:$A$334</formula1>
    </dataValidation>
    <dataValidation type="list" allowBlank="1" showInputMessage="1" showErrorMessage="1" sqref="N164">
      <formula1>$A$104:$A$335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abSelected="1" topLeftCell="A19" zoomScaleNormal="100" workbookViewId="0">
      <selection activeCell="C11" sqref="C11"/>
    </sheetView>
  </sheetViews>
  <sheetFormatPr defaultColWidth="0" defaultRowHeight="15.75" zeroHeight="1" x14ac:dyDescent="0.25"/>
  <cols>
    <col min="1" max="1" width="4.5703125" style="23" customWidth="1"/>
    <col min="2" max="2" width="42.7109375" style="24" customWidth="1"/>
    <col min="3" max="3" width="17.28515625" style="24" customWidth="1"/>
    <col min="4" max="4" width="15.42578125" style="24" customWidth="1"/>
    <col min="5" max="5" width="16.28515625" style="24" customWidth="1"/>
    <col min="6" max="6" width="12" style="24" customWidth="1"/>
    <col min="7" max="7" width="11.42578125" style="24" customWidth="1"/>
    <col min="8" max="8" width="10.5703125" style="24" customWidth="1"/>
    <col min="9" max="9" width="9.140625" style="24" customWidth="1"/>
    <col min="10" max="13" width="0" style="24" hidden="1" customWidth="1"/>
    <col min="14" max="16384" width="9.140625" style="24" hidden="1"/>
  </cols>
  <sheetData>
    <row r="1" spans="2:9" ht="17.25" thickTop="1" thickBot="1" x14ac:dyDescent="0.3">
      <c r="B1" s="160"/>
      <c r="C1" s="161"/>
      <c r="D1" s="161"/>
      <c r="E1" s="161"/>
      <c r="F1" s="161"/>
      <c r="G1" s="161"/>
      <c r="H1" s="162"/>
      <c r="I1" s="23"/>
    </row>
    <row r="2" spans="2:9" ht="15.75" customHeight="1" thickTop="1" x14ac:dyDescent="0.25">
      <c r="B2" s="402" t="s">
        <v>87</v>
      </c>
      <c r="C2" s="403"/>
      <c r="D2" s="403"/>
      <c r="E2" s="403"/>
      <c r="F2" s="403"/>
      <c r="G2" s="403"/>
      <c r="H2" s="404"/>
      <c r="I2" s="23"/>
    </row>
    <row r="3" spans="2:9" ht="16.5" thickBot="1" x14ac:dyDescent="0.3">
      <c r="B3" s="405"/>
      <c r="C3" s="406"/>
      <c r="D3" s="406"/>
      <c r="E3" s="406"/>
      <c r="F3" s="406"/>
      <c r="G3" s="406"/>
      <c r="H3" s="407"/>
      <c r="I3" s="23"/>
    </row>
    <row r="4" spans="2:9" ht="16.5" customHeight="1" thickTop="1" thickBot="1" x14ac:dyDescent="0.3">
      <c r="B4" s="163"/>
      <c r="C4" s="25"/>
      <c r="D4" s="25"/>
      <c r="E4" s="25"/>
      <c r="F4" s="25"/>
      <c r="G4" s="25"/>
      <c r="H4" s="164"/>
      <c r="I4" s="23"/>
    </row>
    <row r="5" spans="2:9" ht="16.5" customHeight="1" thickBot="1" x14ac:dyDescent="0.3">
      <c r="B5" s="165" t="s">
        <v>88</v>
      </c>
      <c r="C5" s="418" t="s">
        <v>595</v>
      </c>
      <c r="D5" s="418"/>
      <c r="E5" s="157" t="s">
        <v>89</v>
      </c>
      <c r="F5" s="26" t="s">
        <v>680</v>
      </c>
      <c r="G5" s="408" t="s">
        <v>90</v>
      </c>
      <c r="H5" s="409"/>
      <c r="I5" s="23"/>
    </row>
    <row r="6" spans="2:9" ht="17.25" customHeight="1" thickTop="1" thickBot="1" x14ac:dyDescent="0.3">
      <c r="B6" s="166" t="s">
        <v>91</v>
      </c>
      <c r="C6" s="419" t="s">
        <v>594</v>
      </c>
      <c r="D6" s="419"/>
      <c r="E6" s="158" t="s">
        <v>92</v>
      </c>
      <c r="F6" s="155" t="s">
        <v>626</v>
      </c>
      <c r="G6" s="408"/>
      <c r="H6" s="409"/>
      <c r="I6" s="23"/>
    </row>
    <row r="7" spans="2:9" s="23" customFormat="1" ht="16.5" thickBot="1" x14ac:dyDescent="0.3">
      <c r="B7" s="167"/>
      <c r="C7" s="156"/>
      <c r="D7" s="156"/>
      <c r="E7" s="156"/>
      <c r="F7" s="156"/>
      <c r="G7" s="156"/>
      <c r="H7" s="168"/>
      <c r="I7" s="159"/>
    </row>
    <row r="8" spans="2:9" ht="21" customHeight="1" thickBot="1" x14ac:dyDescent="0.3">
      <c r="B8" s="420" t="s">
        <v>1</v>
      </c>
      <c r="C8" s="421"/>
      <c r="D8" s="421"/>
      <c r="E8" s="421"/>
      <c r="F8" s="421"/>
      <c r="G8" s="422"/>
      <c r="H8" s="169"/>
      <c r="I8" s="23"/>
    </row>
    <row r="9" spans="2:9" ht="48.75" customHeight="1" thickBot="1" x14ac:dyDescent="0.3">
      <c r="B9" s="170" t="s">
        <v>93</v>
      </c>
      <c r="C9" s="27" t="s">
        <v>94</v>
      </c>
      <c r="D9" s="27" t="s">
        <v>83</v>
      </c>
      <c r="E9" s="27" t="s">
        <v>84</v>
      </c>
      <c r="F9" s="27" t="s">
        <v>85</v>
      </c>
      <c r="G9" s="27" t="s">
        <v>86</v>
      </c>
      <c r="H9" s="169"/>
      <c r="I9" s="23"/>
    </row>
    <row r="10" spans="2:9" ht="16.5" thickBot="1" x14ac:dyDescent="0.3">
      <c r="B10" s="171">
        <v>1</v>
      </c>
      <c r="C10" s="28">
        <v>2</v>
      </c>
      <c r="D10" s="28">
        <v>3</v>
      </c>
      <c r="E10" s="28">
        <v>4</v>
      </c>
      <c r="F10" s="28">
        <v>5</v>
      </c>
      <c r="G10" s="29">
        <v>6</v>
      </c>
      <c r="H10" s="169"/>
      <c r="I10" s="23"/>
    </row>
    <row r="11" spans="2:9" ht="31.5" x14ac:dyDescent="0.25">
      <c r="B11" s="172" t="s">
        <v>95</v>
      </c>
      <c r="C11" s="30">
        <f>+'3.1(A)'!M3</f>
        <v>1225231.5299999998</v>
      </c>
      <c r="D11" s="30">
        <f>+'3.1(A)'!O3</f>
        <v>0</v>
      </c>
      <c r="E11" s="30">
        <f>+'3.1(A)'!P3</f>
        <v>163186.18670000005</v>
      </c>
      <c r="F11" s="30">
        <f>+'3.1(A)'!Q3</f>
        <v>163186.18670000005</v>
      </c>
      <c r="G11" s="30">
        <f>+'3.1(A)'!R3</f>
        <v>0</v>
      </c>
      <c r="H11" s="169"/>
      <c r="I11" s="23"/>
    </row>
    <row r="12" spans="2:9" x14ac:dyDescent="0.25">
      <c r="B12" s="173" t="s">
        <v>96</v>
      </c>
      <c r="C12" s="30">
        <f>+'3.1(B)'!M1</f>
        <v>0</v>
      </c>
      <c r="D12" s="31">
        <f>+'3.1(B)'!O1</f>
        <v>0</v>
      </c>
      <c r="E12" s="32"/>
      <c r="F12" s="32"/>
      <c r="G12" s="31"/>
      <c r="H12" s="169"/>
      <c r="I12" s="23"/>
    </row>
    <row r="13" spans="2:9" ht="31.5" x14ac:dyDescent="0.25">
      <c r="B13" s="173" t="s">
        <v>97</v>
      </c>
      <c r="C13" s="30">
        <f>+'3.1(c) &amp; 3.1(E)'!K11+'3.1(c) &amp; 3.1(E)'!L11</f>
        <v>0</v>
      </c>
      <c r="D13" s="33"/>
      <c r="E13" s="34"/>
      <c r="F13" s="34"/>
      <c r="G13" s="35"/>
      <c r="H13" s="169"/>
      <c r="I13" s="23"/>
    </row>
    <row r="14" spans="2:9" ht="31.5" x14ac:dyDescent="0.25">
      <c r="B14" s="173" t="s">
        <v>98</v>
      </c>
      <c r="C14" s="30">
        <f ca="1">+'3.1(d)'!M7</f>
        <v>0</v>
      </c>
      <c r="D14" s="30"/>
      <c r="E14" s="30"/>
      <c r="F14" s="30"/>
      <c r="G14" s="30"/>
      <c r="H14" s="169"/>
      <c r="I14" s="23"/>
    </row>
    <row r="15" spans="2:9" ht="16.5" thickBot="1" x14ac:dyDescent="0.3">
      <c r="B15" s="174" t="s">
        <v>99</v>
      </c>
      <c r="C15" s="30">
        <f>+'3.1(c) &amp; 3.1(E)'!M11</f>
        <v>0</v>
      </c>
      <c r="D15" s="36"/>
      <c r="E15" s="37"/>
      <c r="F15" s="37"/>
      <c r="G15" s="38"/>
      <c r="H15" s="169"/>
      <c r="I15" s="23"/>
    </row>
    <row r="16" spans="2:9" ht="16.5" thickBot="1" x14ac:dyDescent="0.3">
      <c r="B16" s="175" t="s">
        <v>100</v>
      </c>
      <c r="C16" s="39">
        <f ca="1">SUM(C11:C15)</f>
        <v>1225231.5299999998</v>
      </c>
      <c r="D16" s="39">
        <f t="shared" ref="D16:G16" si="0">SUM(D11:D15)</f>
        <v>0</v>
      </c>
      <c r="E16" s="39">
        <f t="shared" si="0"/>
        <v>163186.18670000005</v>
      </c>
      <c r="F16" s="39">
        <f t="shared" si="0"/>
        <v>163186.18670000005</v>
      </c>
      <c r="G16" s="39">
        <f t="shared" si="0"/>
        <v>0</v>
      </c>
      <c r="H16" s="169"/>
      <c r="I16" s="23"/>
    </row>
    <row r="17" spans="2:9" s="23" customFormat="1" ht="16.5" thickBot="1" x14ac:dyDescent="0.3">
      <c r="B17" s="176"/>
      <c r="H17" s="169"/>
    </row>
    <row r="18" spans="2:9" ht="21.75" customHeight="1" thickBot="1" x14ac:dyDescent="0.3">
      <c r="B18" s="423" t="s">
        <v>101</v>
      </c>
      <c r="C18" s="424"/>
      <c r="D18" s="424"/>
      <c r="E18" s="424"/>
      <c r="F18" s="425"/>
      <c r="G18" s="23"/>
      <c r="H18" s="169"/>
      <c r="I18" s="23"/>
    </row>
    <row r="19" spans="2:9" ht="33.75" customHeight="1" thickBot="1" x14ac:dyDescent="0.3">
      <c r="B19" s="177" t="s">
        <v>102</v>
      </c>
      <c r="C19" s="40" t="s">
        <v>83</v>
      </c>
      <c r="D19" s="40" t="s">
        <v>84</v>
      </c>
      <c r="E19" s="40" t="s">
        <v>85</v>
      </c>
      <c r="F19" s="40" t="s">
        <v>86</v>
      </c>
      <c r="G19" s="23"/>
      <c r="H19" s="169"/>
      <c r="I19" s="23"/>
    </row>
    <row r="20" spans="2:9" ht="16.5" thickBot="1" x14ac:dyDescent="0.3">
      <c r="B20" s="178">
        <v>1</v>
      </c>
      <c r="C20" s="41">
        <v>2</v>
      </c>
      <c r="D20" s="41">
        <v>3</v>
      </c>
      <c r="E20" s="41">
        <v>4</v>
      </c>
      <c r="F20" s="41">
        <v>5</v>
      </c>
      <c r="G20" s="23"/>
      <c r="H20" s="169"/>
      <c r="I20" s="23"/>
    </row>
    <row r="21" spans="2:9" ht="31.5" x14ac:dyDescent="0.25">
      <c r="B21" s="179" t="s">
        <v>103</v>
      </c>
      <c r="C21" s="42"/>
      <c r="D21" s="43"/>
      <c r="E21" s="43"/>
      <c r="F21" s="44"/>
      <c r="G21" s="23"/>
      <c r="H21" s="169"/>
      <c r="I21" s="23"/>
    </row>
    <row r="22" spans="2:9" x14ac:dyDescent="0.25">
      <c r="B22" s="180" t="s">
        <v>104</v>
      </c>
      <c r="C22" s="45">
        <f>+'4 (A) (1) (2)'!N2</f>
        <v>0</v>
      </c>
      <c r="D22" s="426"/>
      <c r="E22" s="427"/>
      <c r="F22" s="45">
        <f>+'4 (A) (1) (2)'!Q2</f>
        <v>0</v>
      </c>
      <c r="G22" s="23"/>
      <c r="H22" s="169"/>
      <c r="I22" s="23"/>
    </row>
    <row r="23" spans="2:9" x14ac:dyDescent="0.25">
      <c r="B23" s="180" t="s">
        <v>105</v>
      </c>
      <c r="C23" s="45">
        <f>+'4 (A) (1) (2)'!N3</f>
        <v>0</v>
      </c>
      <c r="D23" s="428"/>
      <c r="E23" s="429"/>
      <c r="F23" s="45">
        <f>+'4 (A) (1) (2)'!Q3</f>
        <v>0</v>
      </c>
      <c r="G23" s="23"/>
      <c r="H23" s="169"/>
      <c r="I23" s="23"/>
    </row>
    <row r="24" spans="2:9" ht="47.25" x14ac:dyDescent="0.25">
      <c r="B24" s="180" t="s">
        <v>106</v>
      </c>
      <c r="C24" s="45">
        <f>+'3.1(d)'!O2</f>
        <v>0</v>
      </c>
      <c r="D24" s="45">
        <f>+'3.1(d)'!P2</f>
        <v>0</v>
      </c>
      <c r="E24" s="45">
        <f>+'3.1(d)'!Q2</f>
        <v>0</v>
      </c>
      <c r="F24" s="45">
        <f>+'3.1(d)'!R2</f>
        <v>0</v>
      </c>
      <c r="G24" s="23"/>
      <c r="H24" s="169"/>
      <c r="I24" s="23"/>
    </row>
    <row r="25" spans="2:9" x14ac:dyDescent="0.25">
      <c r="B25" s="180" t="s">
        <v>107</v>
      </c>
      <c r="C25" s="45"/>
      <c r="D25" s="45"/>
      <c r="E25" s="46"/>
      <c r="F25" s="45"/>
      <c r="G25" s="23"/>
      <c r="H25" s="169"/>
      <c r="I25" s="23"/>
    </row>
    <row r="26" spans="2:9" ht="16.5" thickBot="1" x14ac:dyDescent="0.3">
      <c r="B26" s="181" t="s">
        <v>108</v>
      </c>
      <c r="C26" s="45">
        <f>+'4(A)(5)'!P1</f>
        <v>0</v>
      </c>
      <c r="D26" s="45">
        <f>+'4(A)(5)'!Q1</f>
        <v>216026.85699999996</v>
      </c>
      <c r="E26" s="45">
        <f>+'4(A)(5)'!R1</f>
        <v>216026.85699999996</v>
      </c>
      <c r="F26" s="45">
        <f>+'4(A)(5)'!S1</f>
        <v>0</v>
      </c>
      <c r="G26" s="23"/>
      <c r="H26" s="169"/>
      <c r="I26" s="23"/>
    </row>
    <row r="27" spans="2:9" x14ac:dyDescent="0.25">
      <c r="B27" s="182" t="s">
        <v>109</v>
      </c>
      <c r="C27" s="47"/>
      <c r="D27" s="48"/>
      <c r="E27" s="48"/>
      <c r="F27" s="49"/>
      <c r="G27" s="23"/>
      <c r="H27" s="169"/>
      <c r="I27" s="23"/>
    </row>
    <row r="28" spans="2:9" ht="31.5" x14ac:dyDescent="0.25">
      <c r="B28" s="180" t="s">
        <v>110</v>
      </c>
      <c r="C28" s="45">
        <f>+'4 (B) (1 &amp;2)'!N2+'4 (B) (1 &amp;2)'!N3</f>
        <v>0</v>
      </c>
      <c r="D28" s="45">
        <f>+'4 (B) (1 &amp;2)'!O2+'4 (B) (1 &amp;2)'!O3</f>
        <v>0</v>
      </c>
      <c r="E28" s="45">
        <f>+'4 (B) (1 &amp;2)'!P2+'4 (B) (1 &amp;2)'!P3</f>
        <v>0</v>
      </c>
      <c r="F28" s="45">
        <f>+'4 (B) (1 &amp;2)'!Q2+'4 (B) (1 &amp;2)'!Q3</f>
        <v>0</v>
      </c>
      <c r="G28" s="23"/>
      <c r="H28" s="169"/>
      <c r="I28" s="23"/>
    </row>
    <row r="29" spans="2:9" ht="16.5" thickBot="1" x14ac:dyDescent="0.3">
      <c r="B29" s="183" t="s">
        <v>111</v>
      </c>
      <c r="C29" s="45">
        <f>+'4 (B) (1 &amp;2)'!N4</f>
        <v>0</v>
      </c>
      <c r="D29" s="45">
        <f>+'4 (B) (1 &amp;2)'!O4</f>
        <v>0</v>
      </c>
      <c r="E29" s="45">
        <f>+'4 (B) (1 &amp;2)'!P4</f>
        <v>0</v>
      </c>
      <c r="F29" s="45">
        <f>+'4 (B) (1 &amp;2)'!Q4</f>
        <v>0</v>
      </c>
      <c r="G29" s="23"/>
      <c r="H29" s="169"/>
      <c r="I29" s="23"/>
    </row>
    <row r="30" spans="2:9" ht="16.5" thickBot="1" x14ac:dyDescent="0.3">
      <c r="B30" s="184" t="s">
        <v>112</v>
      </c>
      <c r="C30" s="50">
        <f>+C22+C23+C24+C25+C26-C28-C29</f>
        <v>0</v>
      </c>
      <c r="D30" s="50">
        <f t="shared" ref="D30:F30" si="1">+D22+D23+D24+D25+D26-D28-D29</f>
        <v>216026.85699999996</v>
      </c>
      <c r="E30" s="50">
        <f t="shared" si="1"/>
        <v>216026.85699999996</v>
      </c>
      <c r="F30" s="50">
        <f t="shared" si="1"/>
        <v>0</v>
      </c>
      <c r="G30" s="23"/>
      <c r="H30" s="169"/>
      <c r="I30" s="23"/>
    </row>
    <row r="31" spans="2:9" x14ac:dyDescent="0.25">
      <c r="B31" s="185" t="s">
        <v>113</v>
      </c>
      <c r="C31" s="42"/>
      <c r="D31" s="43"/>
      <c r="E31" s="43"/>
      <c r="F31" s="44"/>
      <c r="G31" s="23"/>
      <c r="H31" s="169"/>
      <c r="I31" s="23"/>
    </row>
    <row r="32" spans="2:9" ht="31.5" x14ac:dyDescent="0.25">
      <c r="B32" s="180" t="s">
        <v>114</v>
      </c>
      <c r="C32" s="45">
        <f>+'4 (d) (1 &amp;2)'!N2</f>
        <v>0</v>
      </c>
      <c r="D32" s="45">
        <f>+'4 (d) (1 &amp;2)'!O2</f>
        <v>0</v>
      </c>
      <c r="E32" s="45">
        <f>+'4 (d) (1 &amp;2)'!P2</f>
        <v>0</v>
      </c>
      <c r="F32" s="45">
        <f>+'4 (d) (1 &amp;2)'!Q2</f>
        <v>0</v>
      </c>
      <c r="G32" s="23"/>
      <c r="H32" s="169"/>
      <c r="I32" s="23"/>
    </row>
    <row r="33" spans="1:9" ht="16.5" thickBot="1" x14ac:dyDescent="0.3">
      <c r="B33" s="181" t="s">
        <v>111</v>
      </c>
      <c r="C33" s="45">
        <f>+'4 (d) (1 &amp;2)'!N3</f>
        <v>0</v>
      </c>
      <c r="D33" s="45">
        <f>+'4 (d) (1 &amp;2)'!O3</f>
        <v>0</v>
      </c>
      <c r="E33" s="45">
        <f>+'4 (d) (1 &amp;2)'!P3</f>
        <v>0</v>
      </c>
      <c r="F33" s="45">
        <f>+'4 (d) (1 &amp;2)'!Q3</f>
        <v>0</v>
      </c>
      <c r="G33" s="23"/>
      <c r="H33" s="169"/>
      <c r="I33" s="23"/>
    </row>
    <row r="34" spans="1:9" ht="19.5" customHeight="1" thickBot="1" x14ac:dyDescent="0.3">
      <c r="B34" s="420" t="s">
        <v>115</v>
      </c>
      <c r="C34" s="421"/>
      <c r="D34" s="421"/>
      <c r="E34" s="422"/>
      <c r="F34" s="23"/>
      <c r="G34" s="23"/>
      <c r="H34" s="169"/>
      <c r="I34" s="23"/>
    </row>
    <row r="35" spans="1:9" ht="32.25" thickBot="1" x14ac:dyDescent="0.3">
      <c r="B35" s="416" t="s">
        <v>116</v>
      </c>
      <c r="C35" s="417"/>
      <c r="D35" s="154" t="s">
        <v>117</v>
      </c>
      <c r="E35" s="154" t="s">
        <v>118</v>
      </c>
      <c r="F35" s="23"/>
      <c r="G35" s="23"/>
      <c r="H35" s="169"/>
      <c r="I35" s="23"/>
    </row>
    <row r="36" spans="1:9" ht="16.5" thickBot="1" x14ac:dyDescent="0.3">
      <c r="B36" s="410">
        <v>1</v>
      </c>
      <c r="C36" s="411"/>
      <c r="D36" s="52">
        <v>2</v>
      </c>
      <c r="E36" s="52">
        <v>3</v>
      </c>
      <c r="F36" s="23"/>
      <c r="G36" s="23"/>
      <c r="H36" s="169"/>
      <c r="I36" s="23"/>
    </row>
    <row r="37" spans="1:9" ht="15.75" customHeight="1" thickBot="1" x14ac:dyDescent="0.3">
      <c r="B37" s="412" t="s">
        <v>119</v>
      </c>
      <c r="C37" s="413"/>
      <c r="D37" s="53">
        <f>+'5'!J2</f>
        <v>0</v>
      </c>
      <c r="E37" s="53">
        <f>+'5'!K2</f>
        <v>0</v>
      </c>
      <c r="F37" s="23"/>
      <c r="G37" s="23"/>
      <c r="H37" s="169"/>
      <c r="I37" s="23"/>
    </row>
    <row r="38" spans="1:9" ht="16.5" customHeight="1" thickBot="1" x14ac:dyDescent="0.3">
      <c r="B38" s="414" t="s">
        <v>120</v>
      </c>
      <c r="C38" s="415"/>
      <c r="D38" s="53">
        <f>+'5'!J3</f>
        <v>0</v>
      </c>
      <c r="E38" s="53">
        <f>+'5'!K3</f>
        <v>0</v>
      </c>
      <c r="F38" s="23"/>
      <c r="G38" s="23"/>
      <c r="H38" s="169"/>
      <c r="I38" s="23"/>
    </row>
    <row r="39" spans="1:9" ht="16.5" thickBot="1" x14ac:dyDescent="0.3">
      <c r="B39" s="389" t="s">
        <v>100</v>
      </c>
      <c r="C39" s="390"/>
      <c r="D39" s="54">
        <f>SUM(D37:D38)</f>
        <v>0</v>
      </c>
      <c r="E39" s="55">
        <f>SUM(E37:E38)</f>
        <v>0</v>
      </c>
      <c r="F39" s="23"/>
      <c r="G39" s="23"/>
      <c r="H39" s="169"/>
      <c r="I39" s="23"/>
    </row>
    <row r="40" spans="1:9" ht="28.5" customHeight="1" thickBot="1" x14ac:dyDescent="0.3">
      <c r="A40" s="56"/>
      <c r="B40" s="391" t="s">
        <v>122</v>
      </c>
      <c r="C40" s="392"/>
      <c r="D40" s="392"/>
      <c r="E40" s="392"/>
      <c r="F40" s="393"/>
      <c r="G40" s="23"/>
      <c r="H40" s="169"/>
      <c r="I40" s="23"/>
    </row>
    <row r="41" spans="1:9" ht="16.5" thickBot="1" x14ac:dyDescent="0.3">
      <c r="B41" s="186" t="s">
        <v>82</v>
      </c>
      <c r="C41" s="58" t="s">
        <v>83</v>
      </c>
      <c r="D41" s="57" t="s">
        <v>84</v>
      </c>
      <c r="E41" s="59" t="s">
        <v>85</v>
      </c>
      <c r="F41" s="60" t="s">
        <v>86</v>
      </c>
      <c r="G41" s="23"/>
      <c r="H41" s="169"/>
      <c r="I41" s="23"/>
    </row>
    <row r="42" spans="1:9" x14ac:dyDescent="0.25">
      <c r="B42" s="187">
        <v>1</v>
      </c>
      <c r="C42" s="61">
        <v>2</v>
      </c>
      <c r="D42" s="62">
        <v>3</v>
      </c>
      <c r="E42" s="62">
        <v>4</v>
      </c>
      <c r="F42" s="63">
        <v>5</v>
      </c>
      <c r="G42" s="23"/>
      <c r="H42" s="169"/>
      <c r="I42" s="23"/>
    </row>
    <row r="43" spans="1:9" ht="16.5" thickBot="1" x14ac:dyDescent="0.3">
      <c r="B43" s="188" t="s">
        <v>121</v>
      </c>
      <c r="C43" s="64">
        <v>0</v>
      </c>
      <c r="D43" s="64">
        <v>0</v>
      </c>
      <c r="E43" s="64">
        <v>0</v>
      </c>
      <c r="F43" s="64">
        <v>0</v>
      </c>
      <c r="G43" s="23"/>
      <c r="H43" s="169"/>
      <c r="I43" s="23"/>
    </row>
    <row r="44" spans="1:9" ht="21" hidden="1" customHeight="1" x14ac:dyDescent="0.25">
      <c r="B44" s="189" t="s">
        <v>123</v>
      </c>
      <c r="C44" s="65"/>
      <c r="D44" s="66"/>
      <c r="E44" s="66"/>
      <c r="F44" s="67"/>
      <c r="G44" s="23"/>
      <c r="H44" s="169"/>
      <c r="I44" s="23"/>
    </row>
    <row r="45" spans="1:9" s="23" customFormat="1" ht="19.5" thickBot="1" x14ac:dyDescent="0.3">
      <c r="A45" s="51"/>
      <c r="B45" s="394" t="s">
        <v>124</v>
      </c>
      <c r="C45" s="395"/>
      <c r="D45" s="395"/>
      <c r="E45" s="395"/>
      <c r="F45" s="395"/>
      <c r="G45" s="395"/>
      <c r="H45" s="396"/>
    </row>
    <row r="46" spans="1:9" ht="48.75" customHeight="1" thickBot="1" x14ac:dyDescent="0.3">
      <c r="B46" s="397" t="s">
        <v>125</v>
      </c>
      <c r="C46" s="399" t="s">
        <v>126</v>
      </c>
      <c r="D46" s="400"/>
      <c r="E46" s="399" t="s">
        <v>127</v>
      </c>
      <c r="F46" s="400"/>
      <c r="G46" s="399" t="s">
        <v>128</v>
      </c>
      <c r="H46" s="401"/>
      <c r="I46" s="23"/>
    </row>
    <row r="47" spans="1:9" ht="53.25" customHeight="1" thickBot="1" x14ac:dyDescent="0.3">
      <c r="B47" s="398"/>
      <c r="C47" s="68" t="s">
        <v>94</v>
      </c>
      <c r="D47" s="68" t="s">
        <v>129</v>
      </c>
      <c r="E47" s="68" t="s">
        <v>94</v>
      </c>
      <c r="F47" s="68" t="s">
        <v>129</v>
      </c>
      <c r="G47" s="68" t="s">
        <v>94</v>
      </c>
      <c r="H47" s="190" t="s">
        <v>129</v>
      </c>
      <c r="I47" s="23"/>
    </row>
    <row r="48" spans="1:9" s="23" customFormat="1" ht="16.5" thickBot="1" x14ac:dyDescent="0.3">
      <c r="B48" s="191">
        <v>1</v>
      </c>
      <c r="C48" s="69">
        <v>2</v>
      </c>
      <c r="D48" s="69">
        <v>3</v>
      </c>
      <c r="E48" s="69">
        <v>4</v>
      </c>
      <c r="F48" s="69">
        <v>5</v>
      </c>
      <c r="G48" s="69">
        <v>6</v>
      </c>
      <c r="H48" s="192">
        <v>7</v>
      </c>
    </row>
    <row r="49" spans="2:9" x14ac:dyDescent="0.25">
      <c r="B49" s="193"/>
      <c r="C49" s="70"/>
      <c r="D49" s="70"/>
      <c r="E49" s="70"/>
      <c r="F49" s="70"/>
      <c r="G49" s="70"/>
      <c r="H49" s="194"/>
      <c r="I49" s="23"/>
    </row>
    <row r="50" spans="2:9" x14ac:dyDescent="0.25">
      <c r="B50" s="193" t="s">
        <v>130</v>
      </c>
      <c r="C50" s="70"/>
      <c r="D50" s="70"/>
      <c r="E50" s="70"/>
      <c r="F50" s="70"/>
      <c r="G50" s="70"/>
      <c r="H50" s="194"/>
      <c r="I50" s="23"/>
    </row>
    <row r="51" spans="2:9" x14ac:dyDescent="0.25">
      <c r="B51" s="193"/>
      <c r="C51" s="70"/>
      <c r="D51" s="70"/>
      <c r="E51" s="70"/>
      <c r="F51" s="70"/>
      <c r="G51" s="70"/>
      <c r="H51" s="194"/>
      <c r="I51" s="23"/>
    </row>
    <row r="52" spans="2:9" x14ac:dyDescent="0.25">
      <c r="B52" s="193"/>
      <c r="C52" s="70"/>
      <c r="D52" s="70"/>
      <c r="E52" s="70"/>
      <c r="F52" s="70"/>
      <c r="G52" s="70"/>
      <c r="H52" s="194"/>
      <c r="I52" s="23"/>
    </row>
    <row r="53" spans="2:9" ht="16.5" thickBot="1" x14ac:dyDescent="0.3">
      <c r="B53" s="193"/>
      <c r="C53" s="70"/>
      <c r="D53" s="70"/>
      <c r="E53" s="70"/>
      <c r="F53" s="70"/>
      <c r="G53" s="70"/>
      <c r="H53" s="194"/>
      <c r="I53" s="23"/>
    </row>
    <row r="54" spans="2:9" ht="16.5" thickBot="1" x14ac:dyDescent="0.3">
      <c r="B54" s="195" t="s">
        <v>100</v>
      </c>
      <c r="C54" s="196">
        <f t="shared" ref="C54:H54" si="2">SUM(C49:C53)</f>
        <v>0</v>
      </c>
      <c r="D54" s="196">
        <f t="shared" si="2"/>
        <v>0</v>
      </c>
      <c r="E54" s="196">
        <f t="shared" si="2"/>
        <v>0</v>
      </c>
      <c r="F54" s="196">
        <f t="shared" si="2"/>
        <v>0</v>
      </c>
      <c r="G54" s="196">
        <f t="shared" si="2"/>
        <v>0</v>
      </c>
      <c r="H54" s="197">
        <f t="shared" si="2"/>
        <v>0</v>
      </c>
      <c r="I54" s="23"/>
    </row>
    <row r="55" spans="2:9" s="23" customFormat="1" ht="16.5" thickTop="1" x14ac:dyDescent="0.25">
      <c r="B55" s="71"/>
    </row>
    <row r="56" spans="2:9" s="23" customFormat="1" x14ac:dyDescent="0.25"/>
    <row r="57" spans="2:9" x14ac:dyDescent="0.25"/>
    <row r="58" spans="2:9" x14ac:dyDescent="0.25"/>
    <row r="59" spans="2:9" x14ac:dyDescent="0.25"/>
    <row r="60" spans="2:9" x14ac:dyDescent="0.25"/>
    <row r="61" spans="2:9" x14ac:dyDescent="0.25"/>
    <row r="62" spans="2:9" x14ac:dyDescent="0.25"/>
    <row r="63" spans="2:9" x14ac:dyDescent="0.25"/>
    <row r="64" spans="2:9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</sheetData>
  <mergeCells count="19">
    <mergeCell ref="B2:H3"/>
    <mergeCell ref="G5:H6"/>
    <mergeCell ref="B36:C36"/>
    <mergeCell ref="B37:C37"/>
    <mergeCell ref="B38:C38"/>
    <mergeCell ref="B35:C35"/>
    <mergeCell ref="C5:D5"/>
    <mergeCell ref="C6:D6"/>
    <mergeCell ref="B8:G8"/>
    <mergeCell ref="B18:F18"/>
    <mergeCell ref="D22:E23"/>
    <mergeCell ref="B34:E34"/>
    <mergeCell ref="B39:C39"/>
    <mergeCell ref="B40:F40"/>
    <mergeCell ref="B45:H45"/>
    <mergeCell ref="B46:B47"/>
    <mergeCell ref="C46:D46"/>
    <mergeCell ref="E46:F46"/>
    <mergeCell ref="G46:H46"/>
  </mergeCells>
  <dataValidations count="4">
    <dataValidation type="custom" allowBlank="1" showInputMessage="1" showErrorMessage="1" sqref="E12:F12 D13:G13 D15:G15 D22:E23">
      <formula1>","</formula1>
    </dataValidation>
    <dataValidation type="decimal" allowBlank="1" showInputMessage="1" showErrorMessage="1" sqref="D44:E44">
      <formula1>0</formula1>
      <formula2>9999999999999.99</formula2>
    </dataValidation>
    <dataValidation type="decimal" allowBlank="1" showInputMessage="1" showErrorMessage="1" error="Field accepts only numeric value. Maximum: 13 digits with two decimal places." sqref="C12:D12 C28:F29 D14:G14 C13:C15 E26 G12 C43:F43 C22:C26 C11:G11 F22:F26 D37:E38 D24:D26 E24 C32:F33 C49:H53">
      <formula1>0</formula1>
      <formula2>9999999999999.99</formula2>
    </dataValidation>
    <dataValidation type="decimal" operator="greaterThanOrEqual" allowBlank="1" showInputMessage="1" showErrorMessage="1" error="Field accepts only numeric value. Maximum: 13 digits with two decimal places." prompt="State/UT Tax should be same as Central Tax. Value in Central Tax cell will reflect in this field as well" sqref="E25">
      <formula1>0</formula1>
    </dataValidation>
  </dataValidations>
  <pageMargins left="0.25" right="0.25" top="0.75" bottom="0.75" header="0.3" footer="0.3"/>
  <pageSetup paperSize="9" scale="65" fitToWidth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7"/>
  <sheetViews>
    <sheetView topLeftCell="G1" workbookViewId="0">
      <selection activeCell="O22" sqref="O22:R23"/>
    </sheetView>
  </sheetViews>
  <sheetFormatPr defaultRowHeight="15" x14ac:dyDescent="0.25"/>
  <cols>
    <col min="1" max="1" width="3.85546875" customWidth="1"/>
    <col min="2" max="2" width="24.28515625" customWidth="1"/>
    <col min="3" max="3" width="18.140625" bestFit="1" customWidth="1"/>
    <col min="4" max="4" width="6.7109375" customWidth="1"/>
    <col min="5" max="5" width="10.85546875" customWidth="1"/>
    <col min="6" max="6" width="11.42578125" customWidth="1"/>
    <col min="8" max="8" width="8.42578125" customWidth="1"/>
    <col min="9" max="9" width="15.28515625" customWidth="1"/>
    <col min="10" max="10" width="9.42578125" customWidth="1"/>
    <col min="11" max="11" width="6.28515625" customWidth="1"/>
    <col min="12" max="12" width="10.5703125" customWidth="1"/>
    <col min="13" max="13" width="10.42578125" customWidth="1"/>
    <col min="14" max="14" width="6" customWidth="1"/>
    <col min="15" max="15" width="10.5703125" bestFit="1" customWidth="1"/>
    <col min="16" max="16" width="10" customWidth="1"/>
    <col min="17" max="17" width="9.85546875" customWidth="1"/>
  </cols>
  <sheetData>
    <row r="1" spans="1:18" ht="19.5" customHeight="1" x14ac:dyDescent="0.25">
      <c r="A1" s="430" t="s">
        <v>3</v>
      </c>
      <c r="B1" s="430" t="s">
        <v>4</v>
      </c>
      <c r="C1" s="431" t="s">
        <v>5</v>
      </c>
      <c r="D1" s="444" t="s">
        <v>6</v>
      </c>
      <c r="E1" s="431" t="s">
        <v>7</v>
      </c>
      <c r="F1" s="431" t="s">
        <v>621</v>
      </c>
      <c r="G1" s="431" t="s">
        <v>9</v>
      </c>
      <c r="H1" s="431" t="s">
        <v>10</v>
      </c>
      <c r="I1" s="431" t="s">
        <v>11</v>
      </c>
      <c r="J1" s="431" t="s">
        <v>193</v>
      </c>
      <c r="K1" s="430" t="s">
        <v>12</v>
      </c>
      <c r="L1" s="431" t="s">
        <v>13</v>
      </c>
      <c r="M1" s="431" t="s">
        <v>14</v>
      </c>
      <c r="N1" s="430" t="s">
        <v>15</v>
      </c>
      <c r="O1" s="430" t="s">
        <v>16</v>
      </c>
      <c r="P1" s="430"/>
      <c r="Q1" s="430"/>
      <c r="R1" s="430"/>
    </row>
    <row r="2" spans="1:18" ht="19.5" customHeight="1" x14ac:dyDescent="0.25">
      <c r="A2" s="430"/>
      <c r="B2" s="430"/>
      <c r="C2" s="430"/>
      <c r="D2" s="444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1" t="s">
        <v>17</v>
      </c>
      <c r="P2" s="1" t="s">
        <v>18</v>
      </c>
      <c r="Q2" s="1" t="s">
        <v>19</v>
      </c>
      <c r="R2" s="1" t="s">
        <v>20</v>
      </c>
    </row>
    <row r="3" spans="1:18" ht="19.5" customHeight="1" x14ac:dyDescent="0.25">
      <c r="A3" s="435" t="s">
        <v>52</v>
      </c>
      <c r="B3" s="436"/>
      <c r="C3" s="436"/>
      <c r="D3" s="436"/>
      <c r="E3" s="436"/>
      <c r="F3" s="436"/>
      <c r="G3" s="436"/>
      <c r="H3" s="437"/>
      <c r="I3" s="72" t="s">
        <v>21</v>
      </c>
      <c r="J3" s="72"/>
      <c r="K3" s="3">
        <f>+SUM(K24:K5048)</f>
        <v>35772</v>
      </c>
      <c r="L3" s="4">
        <f>+SUM(L24:L5048)</f>
        <v>1551603.9834000005</v>
      </c>
      <c r="M3" s="4">
        <f>+SUM(M24:M5048)</f>
        <v>1225231.5299999998</v>
      </c>
      <c r="N3" s="3"/>
      <c r="O3" s="5">
        <f>+SUM(O24:O5048)</f>
        <v>0</v>
      </c>
      <c r="P3" s="6">
        <f>+SUM(P24:P5048)</f>
        <v>163186.18670000005</v>
      </c>
      <c r="Q3" s="6">
        <f>+SUM(Q24:Q5048)</f>
        <v>163186.18670000005</v>
      </c>
      <c r="R3" s="4">
        <f>+SUM(R24:R5048)</f>
        <v>0</v>
      </c>
    </row>
    <row r="4" spans="1:18" ht="15" customHeight="1" x14ac:dyDescent="0.25">
      <c r="A4" s="438"/>
      <c r="B4" s="439"/>
      <c r="C4" s="439"/>
      <c r="D4" s="439"/>
      <c r="E4" s="439"/>
      <c r="F4" s="439"/>
      <c r="G4" s="439"/>
      <c r="H4" s="440"/>
      <c r="I4" s="74"/>
      <c r="J4" s="22" t="s">
        <v>194</v>
      </c>
      <c r="K4" s="3"/>
      <c r="L4" s="73">
        <f t="shared" ref="L4:L15" ca="1" si="0">+SUMIF($J$24:$J$5048,J4,$L$24:$L$5047)</f>
        <v>1546223.1834000004</v>
      </c>
      <c r="M4" s="73">
        <f t="shared" ref="M4:M15" ca="1" si="1">+SUMIF($J$24:$J$5048,J4,$M$24:$M$5047)</f>
        <v>1220671.5299999998</v>
      </c>
      <c r="N4" s="73"/>
      <c r="O4" s="73">
        <f t="shared" ref="O4:O15" ca="1" si="2">+SUMIF($J$24:$J$5048,J4,$O$24:$O$5047)</f>
        <v>0</v>
      </c>
      <c r="P4" s="73">
        <f t="shared" ref="P4:P15" ca="1" si="3">+SUMIF($J$24:$J$5048,J4,$P$24:$P$5047)</f>
        <v>162775.78670000006</v>
      </c>
      <c r="Q4" s="73">
        <f t="shared" ref="Q4:Q15" ca="1" si="4">+SUMIF($J$24:$J$5048,J4,$Q$24:$Q$5047)</f>
        <v>162775.78670000006</v>
      </c>
      <c r="R4" s="73">
        <f t="shared" ref="R4:R17" ca="1" si="5">+SUMIF($J$24:$J$5048,J4,$R$24:$R$5047)</f>
        <v>0</v>
      </c>
    </row>
    <row r="5" spans="1:18" ht="15" customHeight="1" x14ac:dyDescent="0.25">
      <c r="A5" s="438"/>
      <c r="B5" s="439"/>
      <c r="C5" s="439"/>
      <c r="D5" s="439"/>
      <c r="E5" s="439"/>
      <c r="F5" s="439"/>
      <c r="G5" s="439"/>
      <c r="H5" s="440"/>
      <c r="I5" s="74"/>
      <c r="J5" s="22" t="s">
        <v>195</v>
      </c>
      <c r="K5" s="3"/>
      <c r="L5" s="73">
        <f t="shared" ca="1" si="0"/>
        <v>944</v>
      </c>
      <c r="M5" s="73">
        <f t="shared" ca="1" si="1"/>
        <v>800</v>
      </c>
      <c r="N5" s="73"/>
      <c r="O5" s="73">
        <f t="shared" ca="1" si="2"/>
        <v>0</v>
      </c>
      <c r="P5" s="73">
        <f t="shared" ca="1" si="3"/>
        <v>72</v>
      </c>
      <c r="Q5" s="73">
        <f t="shared" ca="1" si="4"/>
        <v>72</v>
      </c>
      <c r="R5" s="73">
        <f t="shared" ca="1" si="5"/>
        <v>0</v>
      </c>
    </row>
    <row r="6" spans="1:18" ht="15" customHeight="1" x14ac:dyDescent="0.25">
      <c r="A6" s="438"/>
      <c r="B6" s="439"/>
      <c r="C6" s="439"/>
      <c r="D6" s="439"/>
      <c r="E6" s="439"/>
      <c r="F6" s="439"/>
      <c r="G6" s="439"/>
      <c r="H6" s="440"/>
      <c r="I6" s="74"/>
      <c r="J6" s="22" t="s">
        <v>196</v>
      </c>
      <c r="K6" s="3"/>
      <c r="L6" s="73">
        <f t="shared" ca="1" si="0"/>
        <v>660.8</v>
      </c>
      <c r="M6" s="73">
        <f t="shared" ca="1" si="1"/>
        <v>560</v>
      </c>
      <c r="N6" s="73"/>
      <c r="O6" s="73">
        <f t="shared" ca="1" si="2"/>
        <v>0</v>
      </c>
      <c r="P6" s="73">
        <f t="shared" ca="1" si="3"/>
        <v>50.4</v>
      </c>
      <c r="Q6" s="73">
        <f t="shared" ca="1" si="4"/>
        <v>50.4</v>
      </c>
      <c r="R6" s="73">
        <f t="shared" ca="1" si="5"/>
        <v>0</v>
      </c>
    </row>
    <row r="7" spans="1:18" ht="15" customHeight="1" x14ac:dyDescent="0.25">
      <c r="A7" s="438"/>
      <c r="B7" s="439"/>
      <c r="C7" s="439"/>
      <c r="D7" s="439"/>
      <c r="E7" s="439"/>
      <c r="F7" s="439"/>
      <c r="G7" s="439"/>
      <c r="H7" s="440"/>
      <c r="I7" s="74"/>
      <c r="J7" s="22" t="s">
        <v>197</v>
      </c>
      <c r="K7" s="3"/>
      <c r="L7" s="73">
        <f t="shared" ca="1" si="0"/>
        <v>708</v>
      </c>
      <c r="M7" s="73">
        <f t="shared" ca="1" si="1"/>
        <v>600</v>
      </c>
      <c r="N7" s="73"/>
      <c r="O7" s="73">
        <f t="shared" ca="1" si="2"/>
        <v>0</v>
      </c>
      <c r="P7" s="73">
        <f t="shared" ca="1" si="3"/>
        <v>54</v>
      </c>
      <c r="Q7" s="73">
        <f t="shared" ca="1" si="4"/>
        <v>54</v>
      </c>
      <c r="R7" s="73">
        <f t="shared" ca="1" si="5"/>
        <v>0</v>
      </c>
    </row>
    <row r="8" spans="1:18" ht="15" customHeight="1" x14ac:dyDescent="0.25">
      <c r="A8" s="438"/>
      <c r="B8" s="439"/>
      <c r="C8" s="439"/>
      <c r="D8" s="439"/>
      <c r="E8" s="439"/>
      <c r="F8" s="439"/>
      <c r="G8" s="439"/>
      <c r="H8" s="440"/>
      <c r="I8" s="74"/>
      <c r="J8" s="22" t="s">
        <v>812</v>
      </c>
      <c r="K8" s="3"/>
      <c r="L8" s="73">
        <f t="shared" ca="1" si="0"/>
        <v>708</v>
      </c>
      <c r="M8" s="73">
        <f t="shared" ca="1" si="1"/>
        <v>600</v>
      </c>
      <c r="N8" s="73"/>
      <c r="O8" s="73">
        <f t="shared" ca="1" si="2"/>
        <v>0</v>
      </c>
      <c r="P8" s="73">
        <f t="shared" ca="1" si="3"/>
        <v>54</v>
      </c>
      <c r="Q8" s="73">
        <f t="shared" ca="1" si="4"/>
        <v>54</v>
      </c>
      <c r="R8" s="73">
        <f t="shared" ca="1" si="5"/>
        <v>0</v>
      </c>
    </row>
    <row r="9" spans="1:18" ht="15" customHeight="1" x14ac:dyDescent="0.25">
      <c r="A9" s="438"/>
      <c r="B9" s="439"/>
      <c r="C9" s="439"/>
      <c r="D9" s="439"/>
      <c r="E9" s="439"/>
      <c r="F9" s="439"/>
      <c r="G9" s="439"/>
      <c r="H9" s="440"/>
      <c r="I9" s="74"/>
      <c r="J9" s="22" t="s">
        <v>679</v>
      </c>
      <c r="K9" s="3"/>
      <c r="L9" s="73">
        <f t="shared" ca="1" si="0"/>
        <v>354</v>
      </c>
      <c r="M9" s="73">
        <f t="shared" ca="1" si="1"/>
        <v>300</v>
      </c>
      <c r="N9" s="73"/>
      <c r="O9" s="73">
        <f t="shared" ca="1" si="2"/>
        <v>0</v>
      </c>
      <c r="P9" s="73">
        <f t="shared" ca="1" si="3"/>
        <v>27</v>
      </c>
      <c r="Q9" s="73">
        <f t="shared" ca="1" si="4"/>
        <v>27</v>
      </c>
      <c r="R9" s="73">
        <f t="shared" ca="1" si="5"/>
        <v>0</v>
      </c>
    </row>
    <row r="10" spans="1:18" ht="15" customHeight="1" x14ac:dyDescent="0.25">
      <c r="A10" s="438"/>
      <c r="B10" s="439"/>
      <c r="C10" s="439"/>
      <c r="D10" s="439"/>
      <c r="E10" s="439"/>
      <c r="F10" s="439"/>
      <c r="G10" s="439"/>
      <c r="H10" s="440"/>
      <c r="I10" s="74" t="s">
        <v>22</v>
      </c>
      <c r="J10" s="22" t="s">
        <v>807</v>
      </c>
      <c r="K10" s="3"/>
      <c r="L10" s="73">
        <f t="shared" ca="1" si="0"/>
        <v>590</v>
      </c>
      <c r="M10" s="73">
        <f t="shared" ca="1" si="1"/>
        <v>500</v>
      </c>
      <c r="N10" s="73"/>
      <c r="O10" s="73">
        <f t="shared" ca="1" si="2"/>
        <v>0</v>
      </c>
      <c r="P10" s="73">
        <f t="shared" ca="1" si="3"/>
        <v>45</v>
      </c>
      <c r="Q10" s="73">
        <f t="shared" ca="1" si="4"/>
        <v>45</v>
      </c>
      <c r="R10" s="73">
        <f t="shared" ca="1" si="5"/>
        <v>0</v>
      </c>
    </row>
    <row r="11" spans="1:18" ht="15" customHeight="1" x14ac:dyDescent="0.25">
      <c r="A11" s="438"/>
      <c r="B11" s="439"/>
      <c r="C11" s="439"/>
      <c r="D11" s="439"/>
      <c r="E11" s="439"/>
      <c r="F11" s="439"/>
      <c r="G11" s="439"/>
      <c r="H11" s="440"/>
      <c r="J11" s="22" t="s">
        <v>808</v>
      </c>
      <c r="K11" s="3"/>
      <c r="L11" s="73">
        <f t="shared" ca="1" si="0"/>
        <v>472</v>
      </c>
      <c r="M11" s="73">
        <f t="shared" ca="1" si="1"/>
        <v>400</v>
      </c>
      <c r="N11" s="73"/>
      <c r="O11" s="73">
        <f t="shared" ca="1" si="2"/>
        <v>0</v>
      </c>
      <c r="P11" s="73">
        <f t="shared" ca="1" si="3"/>
        <v>36</v>
      </c>
      <c r="Q11" s="73">
        <f t="shared" ca="1" si="4"/>
        <v>36</v>
      </c>
      <c r="R11" s="73">
        <f t="shared" ca="1" si="5"/>
        <v>0</v>
      </c>
    </row>
    <row r="12" spans="1:18" ht="15" customHeight="1" x14ac:dyDescent="0.25">
      <c r="A12" s="438"/>
      <c r="B12" s="439"/>
      <c r="C12" s="439"/>
      <c r="D12" s="439"/>
      <c r="E12" s="439"/>
      <c r="F12" s="439"/>
      <c r="G12" s="439"/>
      <c r="H12" s="440"/>
      <c r="I12" s="74" t="s">
        <v>23</v>
      </c>
      <c r="J12" s="22" t="s">
        <v>809</v>
      </c>
      <c r="K12" s="3"/>
      <c r="L12" s="73">
        <f t="shared" ca="1" si="0"/>
        <v>236</v>
      </c>
      <c r="M12" s="73">
        <f t="shared" ca="1" si="1"/>
        <v>200</v>
      </c>
      <c r="N12" s="73"/>
      <c r="O12" s="73">
        <f t="shared" ca="1" si="2"/>
        <v>0</v>
      </c>
      <c r="P12" s="73">
        <f t="shared" ca="1" si="3"/>
        <v>18</v>
      </c>
      <c r="Q12" s="73">
        <f t="shared" ca="1" si="4"/>
        <v>18</v>
      </c>
      <c r="R12" s="73">
        <f t="shared" ca="1" si="5"/>
        <v>0</v>
      </c>
    </row>
    <row r="13" spans="1:18" ht="15" customHeight="1" x14ac:dyDescent="0.25">
      <c r="A13" s="438"/>
      <c r="B13" s="439"/>
      <c r="C13" s="439"/>
      <c r="D13" s="439"/>
      <c r="E13" s="439"/>
      <c r="F13" s="439"/>
      <c r="G13" s="439"/>
      <c r="H13" s="440"/>
      <c r="I13" s="74"/>
      <c r="J13" s="22" t="s">
        <v>810</v>
      </c>
      <c r="K13" s="3"/>
      <c r="L13" s="73">
        <f t="shared" ca="1" si="0"/>
        <v>354</v>
      </c>
      <c r="M13" s="73">
        <f t="shared" ca="1" si="1"/>
        <v>300</v>
      </c>
      <c r="N13" s="73"/>
      <c r="O13" s="73">
        <f t="shared" ca="1" si="2"/>
        <v>0</v>
      </c>
      <c r="P13" s="73">
        <f t="shared" ca="1" si="3"/>
        <v>27</v>
      </c>
      <c r="Q13" s="73">
        <f t="shared" ca="1" si="4"/>
        <v>27</v>
      </c>
      <c r="R13" s="73">
        <f t="shared" ca="1" si="5"/>
        <v>0</v>
      </c>
    </row>
    <row r="14" spans="1:18" ht="15" customHeight="1" x14ac:dyDescent="0.25">
      <c r="A14" s="438"/>
      <c r="B14" s="439"/>
      <c r="C14" s="439"/>
      <c r="D14" s="439"/>
      <c r="E14" s="439"/>
      <c r="F14" s="439"/>
      <c r="G14" s="439"/>
      <c r="H14" s="440"/>
      <c r="I14" s="74" t="s">
        <v>198</v>
      </c>
      <c r="J14" s="22" t="s">
        <v>199</v>
      </c>
      <c r="K14" s="22"/>
      <c r="L14" s="73">
        <f t="shared" ca="1" si="0"/>
        <v>236</v>
      </c>
      <c r="M14" s="73">
        <f t="shared" ca="1" si="1"/>
        <v>200</v>
      </c>
      <c r="N14" s="73"/>
      <c r="O14" s="73">
        <f t="shared" ca="1" si="2"/>
        <v>0</v>
      </c>
      <c r="P14" s="73">
        <f t="shared" ca="1" si="3"/>
        <v>18</v>
      </c>
      <c r="Q14" s="73">
        <f t="shared" ca="1" si="4"/>
        <v>18</v>
      </c>
      <c r="R14" s="73">
        <f t="shared" ca="1" si="5"/>
        <v>0</v>
      </c>
    </row>
    <row r="15" spans="1:18" ht="15" customHeight="1" x14ac:dyDescent="0.25">
      <c r="A15" s="438"/>
      <c r="B15" s="439"/>
      <c r="C15" s="439"/>
      <c r="D15" s="439"/>
      <c r="E15" s="439"/>
      <c r="F15" s="439"/>
      <c r="G15" s="439"/>
      <c r="H15" s="440"/>
      <c r="J15" s="22" t="s">
        <v>200</v>
      </c>
      <c r="K15" s="22"/>
      <c r="L15" s="73">
        <f t="shared" ca="1" si="0"/>
        <v>118</v>
      </c>
      <c r="M15" s="73">
        <f t="shared" ca="1" si="1"/>
        <v>100</v>
      </c>
      <c r="N15" s="73"/>
      <c r="O15" s="73">
        <f t="shared" ca="1" si="2"/>
        <v>0</v>
      </c>
      <c r="P15" s="73">
        <f t="shared" ca="1" si="3"/>
        <v>9</v>
      </c>
      <c r="Q15" s="73">
        <f t="shared" ca="1" si="4"/>
        <v>9</v>
      </c>
      <c r="R15" s="73">
        <f t="shared" ca="1" si="5"/>
        <v>0</v>
      </c>
    </row>
    <row r="16" spans="1:18" ht="15" customHeight="1" x14ac:dyDescent="0.25">
      <c r="A16" s="438"/>
      <c r="B16" s="439"/>
      <c r="C16" s="439"/>
      <c r="D16" s="439"/>
      <c r="E16" s="439"/>
      <c r="F16" s="439"/>
      <c r="G16" s="439"/>
      <c r="H16" s="440"/>
      <c r="I16" s="74" t="s">
        <v>24</v>
      </c>
      <c r="J16" s="72"/>
      <c r="K16" s="22"/>
      <c r="L16" s="73">
        <f>+SUMIF($I$24:$I$5048,$I$16,L24:L5048)</f>
        <v>118</v>
      </c>
      <c r="M16" s="73">
        <f ca="1">+SUMIF($I$24:$I$5048,I16,$M$24:$M$5047)</f>
        <v>100</v>
      </c>
      <c r="N16" s="73"/>
      <c r="O16" s="73">
        <f ca="1">+SUMIF($I$24:$I$5048,I16,$O$24:$O$5047)</f>
        <v>0</v>
      </c>
      <c r="P16" s="73">
        <f ca="1">+SUMIF($I$24:$I$5048,I16,$P$24:$P$5047)</f>
        <v>9</v>
      </c>
      <c r="Q16" s="73">
        <f ca="1">+SUMIF($I$24:$I$5048,I16,$Q$24:$Q$5047)</f>
        <v>9</v>
      </c>
      <c r="R16" s="73">
        <f t="shared" ca="1" si="5"/>
        <v>0</v>
      </c>
    </row>
    <row r="17" spans="1:18" ht="15" customHeight="1" x14ac:dyDescent="0.25">
      <c r="A17" s="438"/>
      <c r="B17" s="439"/>
      <c r="C17" s="439"/>
      <c r="D17" s="439"/>
      <c r="E17" s="439"/>
      <c r="F17" s="439"/>
      <c r="G17" s="439"/>
      <c r="H17" s="440"/>
      <c r="I17" s="74" t="s">
        <v>25</v>
      </c>
      <c r="J17" s="72"/>
      <c r="K17" s="22"/>
      <c r="L17" s="73">
        <f>+SUMIF($I$24:$I$5048,$I$16,L25:L5049)</f>
        <v>0</v>
      </c>
      <c r="M17" s="73">
        <f ca="1">+SUMIF($I$24:$I$5048,I17,$M$24:$M$5047)</f>
        <v>100</v>
      </c>
      <c r="N17" s="73"/>
      <c r="O17" s="73">
        <f ca="1">+SUMIF($I$24:$I$5048,I17,$O$24:$O$5047)</f>
        <v>0</v>
      </c>
      <c r="P17" s="73">
        <f ca="1">+SUMIF($I$24:$I$5048,I17,$P$24:$P$5047)</f>
        <v>9</v>
      </c>
      <c r="Q17" s="73">
        <f ca="1">+SUMIF($I$24:$I$5048,I17,$Q$24:$Q$5047)</f>
        <v>9</v>
      </c>
      <c r="R17" s="73">
        <f t="shared" ca="1" si="5"/>
        <v>0</v>
      </c>
    </row>
    <row r="18" spans="1:18" ht="15" customHeight="1" x14ac:dyDescent="0.25">
      <c r="A18" s="441"/>
      <c r="B18" s="442"/>
      <c r="C18" s="442"/>
      <c r="D18" s="442"/>
      <c r="E18" s="442"/>
      <c r="F18" s="442"/>
      <c r="G18" s="442"/>
      <c r="H18" s="443"/>
      <c r="I18" s="74" t="s">
        <v>25</v>
      </c>
      <c r="J18" s="72"/>
      <c r="K18" s="22"/>
      <c r="L18" s="73"/>
      <c r="M18" s="73"/>
      <c r="N18" s="73"/>
      <c r="O18" s="73"/>
      <c r="P18" s="73"/>
      <c r="Q18" s="73"/>
      <c r="R18" s="73"/>
    </row>
    <row r="19" spans="1:18" s="254" customFormat="1" ht="21" customHeight="1" x14ac:dyDescent="0.35">
      <c r="A19" s="445" t="s">
        <v>0</v>
      </c>
      <c r="B19" s="445"/>
      <c r="C19" s="445"/>
      <c r="D19" s="445"/>
      <c r="E19" s="445"/>
      <c r="F19" s="445"/>
      <c r="G19" s="445"/>
      <c r="H19" s="445"/>
      <c r="I19" s="252"/>
      <c r="J19" s="252"/>
      <c r="K19" s="313">
        <f>+K3</f>
        <v>35772</v>
      </c>
      <c r="L19" s="253">
        <f ca="1">+L14+L15+L17-L16-L18</f>
        <v>236</v>
      </c>
      <c r="M19" s="253">
        <f ca="1">+M14+M15+M17-M16-M18</f>
        <v>300</v>
      </c>
      <c r="N19" s="253"/>
      <c r="O19" s="253">
        <f t="shared" ref="O19:R19" ca="1" si="6">+O14+O15+O17-O16-O18</f>
        <v>0</v>
      </c>
      <c r="P19" s="253">
        <f t="shared" ca="1" si="6"/>
        <v>27</v>
      </c>
      <c r="Q19" s="253">
        <f t="shared" ca="1" si="6"/>
        <v>27</v>
      </c>
      <c r="R19" s="253">
        <f t="shared" ca="1" si="6"/>
        <v>0</v>
      </c>
    </row>
    <row r="20" spans="1:18" s="254" customFormat="1" ht="21" x14ac:dyDescent="0.35">
      <c r="A20" s="432" t="s">
        <v>673</v>
      </c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</row>
    <row r="21" spans="1:18" ht="18.75" x14ac:dyDescent="0.3">
      <c r="A21" s="433" t="s">
        <v>2</v>
      </c>
      <c r="B21" s="433"/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</row>
    <row r="22" spans="1:18" ht="15.75" x14ac:dyDescent="0.25">
      <c r="A22" s="430" t="s">
        <v>3</v>
      </c>
      <c r="B22" s="430" t="s">
        <v>4</v>
      </c>
      <c r="C22" s="431" t="s">
        <v>5</v>
      </c>
      <c r="D22" s="430" t="s">
        <v>6</v>
      </c>
      <c r="E22" s="431" t="s">
        <v>7</v>
      </c>
      <c r="F22" s="431" t="s">
        <v>8</v>
      </c>
      <c r="G22" s="431" t="s">
        <v>9</v>
      </c>
      <c r="H22" s="431" t="s">
        <v>10</v>
      </c>
      <c r="I22" s="431" t="s">
        <v>11</v>
      </c>
      <c r="J22" s="431" t="s">
        <v>193</v>
      </c>
      <c r="K22" s="430" t="s">
        <v>12</v>
      </c>
      <c r="L22" s="431" t="s">
        <v>13</v>
      </c>
      <c r="M22" s="431" t="s">
        <v>14</v>
      </c>
      <c r="N22" s="430" t="s">
        <v>15</v>
      </c>
      <c r="O22" s="430" t="s">
        <v>16</v>
      </c>
      <c r="P22" s="430"/>
      <c r="Q22" s="430"/>
      <c r="R22" s="430"/>
    </row>
    <row r="23" spans="1:18" ht="15.75" x14ac:dyDescent="0.25">
      <c r="A23" s="430"/>
      <c r="B23" s="434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0"/>
      <c r="N23" s="430"/>
      <c r="O23" s="1" t="s">
        <v>17</v>
      </c>
      <c r="P23" s="1" t="s">
        <v>18</v>
      </c>
      <c r="Q23" s="1" t="s">
        <v>19</v>
      </c>
      <c r="R23" s="1" t="s">
        <v>20</v>
      </c>
    </row>
    <row r="24" spans="1:18" x14ac:dyDescent="0.25">
      <c r="A24" s="82">
        <v>1</v>
      </c>
      <c r="B24" s="206" t="s">
        <v>133</v>
      </c>
      <c r="C24" s="82" t="str">
        <f>VLOOKUP(B24,'SALE PARTY &amp; HSN MASTER'!$B$9:$D$502,2,FALSE)</f>
        <v>27AABCM2508F1ZU</v>
      </c>
      <c r="D24" s="82" t="str">
        <f>VLOOKUP(B24,'SALE PARTY &amp; HSN MASTER'!$B$9:$E$502,4,FALSE)</f>
        <v>Local</v>
      </c>
      <c r="E24" s="207" t="s">
        <v>681</v>
      </c>
      <c r="F24" s="208">
        <v>43557</v>
      </c>
      <c r="G24" s="209">
        <v>87081090</v>
      </c>
      <c r="H24" s="209">
        <v>432</v>
      </c>
      <c r="I24" s="82" t="s">
        <v>21</v>
      </c>
      <c r="J24" s="82" t="s">
        <v>194</v>
      </c>
      <c r="K24" s="82">
        <f t="shared" ref="K24:K50" si="7">+H24</f>
        <v>432</v>
      </c>
      <c r="L24" s="210">
        <f>+M24+O24+P24+Q24+R24</f>
        <v>45710.438399999999</v>
      </c>
      <c r="M24" s="211">
        <v>35711.279999999999</v>
      </c>
      <c r="N24" s="212">
        <f>VLOOKUP(G24,'SALE PARTY &amp; HSN MASTER'!$N$9:$R$202,5,FALSE)</f>
        <v>28</v>
      </c>
      <c r="O24" s="213">
        <f t="shared" ref="O24:O25" si="8">+IF(D24="oms",M24/100*N24,0)</f>
        <v>0</v>
      </c>
      <c r="P24" s="213">
        <f t="shared" ref="P24:P25" si="9">+IF(D24="local",M24/100*N24/2,0)</f>
        <v>4999.5792000000001</v>
      </c>
      <c r="Q24" s="213">
        <f t="shared" ref="Q24:Q25" si="10">+IF(D24="local",M24/100*N24/2,0)</f>
        <v>4999.5792000000001</v>
      </c>
      <c r="R24" s="213">
        <v>0</v>
      </c>
    </row>
    <row r="25" spans="1:18" x14ac:dyDescent="0.25">
      <c r="A25" s="83">
        <f>+A24+1</f>
        <v>2</v>
      </c>
      <c r="B25" s="214" t="s">
        <v>133</v>
      </c>
      <c r="C25" s="83" t="str">
        <f>VLOOKUP(B25,'SALE PARTY &amp; HSN MASTER'!$B$9:$D$502,2,FALSE)</f>
        <v>27AABCM2508F1ZU</v>
      </c>
      <c r="D25" s="83" t="str">
        <f>VLOOKUP(B25,'SALE PARTY &amp; HSN MASTER'!$B$9:$E$502,4,FALSE)</f>
        <v>Local</v>
      </c>
      <c r="E25" s="215" t="s">
        <v>682</v>
      </c>
      <c r="F25" s="216">
        <v>43557</v>
      </c>
      <c r="G25" s="217">
        <v>87141090</v>
      </c>
      <c r="H25" s="217">
        <v>1030</v>
      </c>
      <c r="I25" s="83" t="s">
        <v>21</v>
      </c>
      <c r="J25" s="83" t="s">
        <v>194</v>
      </c>
      <c r="K25" s="83">
        <f t="shared" si="7"/>
        <v>1030</v>
      </c>
      <c r="L25" s="218">
        <f t="shared" ref="L25" si="11">+M25+O25+P25+Q25+R25</f>
        <v>55689.600000000006</v>
      </c>
      <c r="M25" s="219">
        <v>43507.5</v>
      </c>
      <c r="N25" s="220">
        <f>VLOOKUP(G25,'SALE PARTY &amp; HSN MASTER'!$N$9:$R$202,5,FALSE)</f>
        <v>28</v>
      </c>
      <c r="O25" s="221">
        <f t="shared" si="8"/>
        <v>0</v>
      </c>
      <c r="P25" s="221">
        <f t="shared" si="9"/>
        <v>6091.05</v>
      </c>
      <c r="Q25" s="221">
        <f t="shared" si="10"/>
        <v>6091.05</v>
      </c>
      <c r="R25" s="221">
        <v>0</v>
      </c>
    </row>
    <row r="26" spans="1:18" x14ac:dyDescent="0.25">
      <c r="A26" s="83">
        <f>+A25+1</f>
        <v>3</v>
      </c>
      <c r="B26" s="214" t="s">
        <v>739</v>
      </c>
      <c r="C26" s="83" t="str">
        <f>VLOOKUP(B26,'SALE PARTY &amp; HSN MASTER'!$B$9:$D$502,2,FALSE)</f>
        <v>27AAECM8871A1ZF</v>
      </c>
      <c r="D26" s="83" t="str">
        <f>VLOOKUP(B26,'SALE PARTY &amp; HSN MASTER'!$B$9:$E$502,4,FALSE)</f>
        <v>Local</v>
      </c>
      <c r="E26" s="215" t="s">
        <v>683</v>
      </c>
      <c r="F26" s="216">
        <v>43557</v>
      </c>
      <c r="G26" s="217">
        <v>87089900</v>
      </c>
      <c r="H26" s="217">
        <v>12</v>
      </c>
      <c r="I26" s="83" t="s">
        <v>21</v>
      </c>
      <c r="J26" s="83" t="s">
        <v>194</v>
      </c>
      <c r="K26" s="83">
        <f t="shared" si="7"/>
        <v>12</v>
      </c>
      <c r="L26" s="218">
        <f>+M26+O26+P26+Q26+R26+0.01</f>
        <v>29767.382799999996</v>
      </c>
      <c r="M26" s="219">
        <v>23255.759999999998</v>
      </c>
      <c r="N26" s="220">
        <f>VLOOKUP(G26,'SALE PARTY &amp; HSN MASTER'!$N$9:$R$202,5,FALSE)</f>
        <v>28</v>
      </c>
      <c r="O26" s="221">
        <f t="shared" ref="O26" si="12">+IF(D26="oms",M26/100*N26,0)</f>
        <v>0</v>
      </c>
      <c r="P26" s="221">
        <f t="shared" ref="P26" si="13">+IF(D26="local",M26/100*N26/2,0)</f>
        <v>3255.8063999999995</v>
      </c>
      <c r="Q26" s="221">
        <f t="shared" ref="Q26" si="14">+IF(D26="local",M26/100*N26/2,0)</f>
        <v>3255.8063999999995</v>
      </c>
      <c r="R26" s="221">
        <v>0</v>
      </c>
    </row>
    <row r="27" spans="1:18" x14ac:dyDescent="0.25">
      <c r="A27" s="83">
        <f>+A26+1</f>
        <v>4</v>
      </c>
      <c r="B27" s="214" t="s">
        <v>739</v>
      </c>
      <c r="C27" s="83" t="str">
        <f>VLOOKUP(B27,'SALE PARTY &amp; HSN MASTER'!$B$9:$D$502,2,FALSE)</f>
        <v>27AAECM8871A1ZF</v>
      </c>
      <c r="D27" s="83" t="str">
        <f>VLOOKUP(B27,'SALE PARTY &amp; HSN MASTER'!$B$9:$E$502,4,FALSE)</f>
        <v>Local</v>
      </c>
      <c r="E27" s="215" t="s">
        <v>684</v>
      </c>
      <c r="F27" s="216">
        <v>43557</v>
      </c>
      <c r="G27" s="217">
        <v>87089900</v>
      </c>
      <c r="H27" s="217">
        <v>12</v>
      </c>
      <c r="I27" s="83" t="s">
        <v>21</v>
      </c>
      <c r="J27" s="83" t="s">
        <v>194</v>
      </c>
      <c r="K27" s="83">
        <f t="shared" si="7"/>
        <v>12</v>
      </c>
      <c r="L27" s="218">
        <f t="shared" ref="L27" si="15">+M27+O27+P27+Q27+R27+0.01</f>
        <v>29767.382799999996</v>
      </c>
      <c r="M27" s="219">
        <v>23255.759999999998</v>
      </c>
      <c r="N27" s="220">
        <f>VLOOKUP(G27,'SALE PARTY &amp; HSN MASTER'!$N$9:$R$202,5,FALSE)</f>
        <v>28</v>
      </c>
      <c r="O27" s="221">
        <f t="shared" ref="O27:O28" si="16">+IF(D27="oms",M27/100*N27,0)</f>
        <v>0</v>
      </c>
      <c r="P27" s="221">
        <f t="shared" ref="P27:P28" si="17">+IF(D27="local",M27/100*N27/2,0)</f>
        <v>3255.8063999999995</v>
      </c>
      <c r="Q27" s="221">
        <f t="shared" ref="Q27:Q28" si="18">+IF(D27="local",M27/100*N27/2,0)</f>
        <v>3255.8063999999995</v>
      </c>
      <c r="R27" s="221">
        <v>0</v>
      </c>
    </row>
    <row r="28" spans="1:18" x14ac:dyDescent="0.25">
      <c r="A28" s="83">
        <f>+A27+1</f>
        <v>5</v>
      </c>
      <c r="B28" s="214" t="s">
        <v>133</v>
      </c>
      <c r="C28" s="83" t="str">
        <f>VLOOKUP(B28,'SALE PARTY &amp; HSN MASTER'!$B$9:$D$502,2,FALSE)</f>
        <v>27AABCM2508F1ZU</v>
      </c>
      <c r="D28" s="83" t="str">
        <f>VLOOKUP(B28,'SALE PARTY &amp; HSN MASTER'!$B$9:$E$502,4,FALSE)</f>
        <v>Local</v>
      </c>
      <c r="E28" s="215" t="s">
        <v>685</v>
      </c>
      <c r="F28" s="216">
        <v>43557</v>
      </c>
      <c r="G28" s="217">
        <v>87081090</v>
      </c>
      <c r="H28" s="217">
        <v>600</v>
      </c>
      <c r="I28" s="83" t="s">
        <v>21</v>
      </c>
      <c r="J28" s="83" t="s">
        <v>194</v>
      </c>
      <c r="K28" s="83">
        <f t="shared" si="7"/>
        <v>600</v>
      </c>
      <c r="L28" s="218">
        <f t="shared" ref="L28:L31" si="19">+M28+O28+P28+Q28+R28</f>
        <v>63486.720000000001</v>
      </c>
      <c r="M28" s="219">
        <v>49599</v>
      </c>
      <c r="N28" s="220">
        <f>VLOOKUP(G28,'SALE PARTY &amp; HSN MASTER'!$N$9:$R$202,5,FALSE)</f>
        <v>28</v>
      </c>
      <c r="O28" s="221">
        <f t="shared" si="16"/>
        <v>0</v>
      </c>
      <c r="P28" s="221">
        <f t="shared" si="17"/>
        <v>6943.8600000000006</v>
      </c>
      <c r="Q28" s="221">
        <f t="shared" si="18"/>
        <v>6943.8600000000006</v>
      </c>
      <c r="R28" s="221">
        <v>0</v>
      </c>
    </row>
    <row r="29" spans="1:18" x14ac:dyDescent="0.25">
      <c r="A29" s="83">
        <v>6</v>
      </c>
      <c r="B29" s="214" t="s">
        <v>133</v>
      </c>
      <c r="C29" s="83" t="str">
        <f>VLOOKUP(B29,'SALE PARTY &amp; HSN MASTER'!$B$9:$D$502,2,FALSE)</f>
        <v>27AABCM2508F1ZU</v>
      </c>
      <c r="D29" s="83" t="str">
        <f>VLOOKUP(B29,'SALE PARTY &amp; HSN MASTER'!$B$9:$E$502,4,FALSE)</f>
        <v>Local</v>
      </c>
      <c r="E29" s="215" t="s">
        <v>752</v>
      </c>
      <c r="F29" s="216">
        <v>43557</v>
      </c>
      <c r="G29" s="217">
        <v>87141090</v>
      </c>
      <c r="H29" s="217">
        <v>150</v>
      </c>
      <c r="I29" s="83" t="s">
        <v>21</v>
      </c>
      <c r="J29" s="83" t="s">
        <v>194</v>
      </c>
      <c r="K29" s="83">
        <f t="shared" si="7"/>
        <v>150</v>
      </c>
      <c r="L29" s="218">
        <f t="shared" si="19"/>
        <v>6768</v>
      </c>
      <c r="M29" s="219">
        <v>5287.5</v>
      </c>
      <c r="N29" s="220">
        <f>VLOOKUP(G29,'SALE PARTY &amp; HSN MASTER'!$N$9:$R$202,5,FALSE)</f>
        <v>28</v>
      </c>
      <c r="O29" s="221">
        <f t="shared" ref="O29:O30" si="20">+IF(D29="oms",M29/100*N29,0)</f>
        <v>0</v>
      </c>
      <c r="P29" s="221">
        <f t="shared" ref="P29:P30" si="21">+IF(D29="local",M29/100*N29/2,0)</f>
        <v>740.25</v>
      </c>
      <c r="Q29" s="221">
        <f t="shared" ref="Q29:Q30" si="22">+IF(D29="local",M29/100*N29/2,0)</f>
        <v>740.25</v>
      </c>
      <c r="R29" s="221">
        <v>0</v>
      </c>
    </row>
    <row r="30" spans="1:18" x14ac:dyDescent="0.25">
      <c r="A30" s="83">
        <v>7</v>
      </c>
      <c r="B30" s="214" t="s">
        <v>739</v>
      </c>
      <c r="C30" s="83" t="str">
        <f>VLOOKUP(B30,'SALE PARTY &amp; HSN MASTER'!$B$9:$D$502,2,FALSE)</f>
        <v>27AAECM8871A1ZF</v>
      </c>
      <c r="D30" s="83" t="str">
        <f>VLOOKUP(B30,'SALE PARTY &amp; HSN MASTER'!$B$9:$E$502,4,FALSE)</f>
        <v>Local</v>
      </c>
      <c r="E30" s="215" t="s">
        <v>753</v>
      </c>
      <c r="F30" s="216">
        <v>43557</v>
      </c>
      <c r="G30" s="217">
        <v>87089900</v>
      </c>
      <c r="H30" s="217">
        <v>12</v>
      </c>
      <c r="I30" s="83" t="s">
        <v>21</v>
      </c>
      <c r="J30" s="83" t="s">
        <v>194</v>
      </c>
      <c r="K30" s="83">
        <f t="shared" si="7"/>
        <v>12</v>
      </c>
      <c r="L30" s="218">
        <f>+M30+O30+P30+Q30+R30+0.01</f>
        <v>29767.382799999996</v>
      </c>
      <c r="M30" s="219">
        <v>23255.759999999998</v>
      </c>
      <c r="N30" s="220">
        <f>VLOOKUP(G30,'SALE PARTY &amp; HSN MASTER'!$N$9:$R$202,5,FALSE)</f>
        <v>28</v>
      </c>
      <c r="O30" s="221">
        <f t="shared" si="20"/>
        <v>0</v>
      </c>
      <c r="P30" s="221">
        <f t="shared" si="21"/>
        <v>3255.8063999999995</v>
      </c>
      <c r="Q30" s="221">
        <f t="shared" si="22"/>
        <v>3255.8063999999995</v>
      </c>
      <c r="R30" s="221">
        <v>0</v>
      </c>
    </row>
    <row r="31" spans="1:18" x14ac:dyDescent="0.25">
      <c r="A31" s="83">
        <v>8</v>
      </c>
      <c r="B31" s="214" t="s">
        <v>133</v>
      </c>
      <c r="C31" s="83" t="str">
        <f>VLOOKUP(B31,'SALE PARTY &amp; HSN MASTER'!$B$9:$D$502,2,FALSE)</f>
        <v>27AABCM2508F1ZU</v>
      </c>
      <c r="D31" s="83" t="str">
        <f>VLOOKUP(B31,'SALE PARTY &amp; HSN MASTER'!$B$9:$E$502,4,FALSE)</f>
        <v>Local</v>
      </c>
      <c r="E31" s="215" t="s">
        <v>754</v>
      </c>
      <c r="F31" s="216">
        <v>43558</v>
      </c>
      <c r="G31" s="217">
        <v>87081090</v>
      </c>
      <c r="H31" s="217">
        <v>480</v>
      </c>
      <c r="I31" s="83" t="s">
        <v>21</v>
      </c>
      <c r="J31" s="83" t="s">
        <v>194</v>
      </c>
      <c r="K31" s="83">
        <f t="shared" si="7"/>
        <v>480</v>
      </c>
      <c r="L31" s="218">
        <f t="shared" si="19"/>
        <v>50789.376000000004</v>
      </c>
      <c r="M31" s="219">
        <v>39679.199999999997</v>
      </c>
      <c r="N31" s="220">
        <f>VLOOKUP(G31,'SALE PARTY &amp; HSN MASTER'!$N$9:$R$202,5,FALSE)</f>
        <v>28</v>
      </c>
      <c r="O31" s="221">
        <f t="shared" ref="O31" si="23">+IF(D31="oms",M31/100*N31,0)</f>
        <v>0</v>
      </c>
      <c r="P31" s="221">
        <f t="shared" ref="P31" si="24">+IF(D31="local",M31/100*N31/2,0)</f>
        <v>5555.0879999999997</v>
      </c>
      <c r="Q31" s="221">
        <f t="shared" ref="Q31" si="25">+IF(D31="local",M31/100*N31/2,0)</f>
        <v>5555.0879999999997</v>
      </c>
      <c r="R31" s="221">
        <v>0</v>
      </c>
    </row>
    <row r="32" spans="1:18" x14ac:dyDescent="0.25">
      <c r="A32" s="83">
        <v>9</v>
      </c>
      <c r="B32" s="214" t="s">
        <v>133</v>
      </c>
      <c r="C32" s="83" t="str">
        <f>VLOOKUP(B32,'SALE PARTY &amp; HSN MASTER'!$B$9:$D$502,2,FALSE)</f>
        <v>27AABCM2508F1ZU</v>
      </c>
      <c r="D32" s="83" t="str">
        <f>VLOOKUP(B32,'SALE PARTY &amp; HSN MASTER'!$B$9:$E$502,4,FALSE)</f>
        <v>Local</v>
      </c>
      <c r="E32" s="215" t="s">
        <v>755</v>
      </c>
      <c r="F32" s="216">
        <v>43558</v>
      </c>
      <c r="G32" s="217">
        <v>87141090</v>
      </c>
      <c r="H32" s="217">
        <v>80</v>
      </c>
      <c r="I32" s="83" t="s">
        <v>21</v>
      </c>
      <c r="J32" s="83" t="s">
        <v>194</v>
      </c>
      <c r="K32" s="83">
        <f t="shared" si="7"/>
        <v>80</v>
      </c>
      <c r="L32" s="218">
        <f t="shared" ref="L32" si="26">+M32+O32+P32+Q32+R32</f>
        <v>7705.6</v>
      </c>
      <c r="M32" s="219">
        <v>6020</v>
      </c>
      <c r="N32" s="220">
        <f>VLOOKUP(G32,'SALE PARTY &amp; HSN MASTER'!$N$9:$R$202,5,FALSE)</f>
        <v>28</v>
      </c>
      <c r="O32" s="221">
        <f t="shared" ref="O32" si="27">+IF(D32="oms",M32/100*N32,0)</f>
        <v>0</v>
      </c>
      <c r="P32" s="221">
        <f t="shared" ref="P32" si="28">+IF(D32="local",M32/100*N32/2,0)</f>
        <v>842.80000000000007</v>
      </c>
      <c r="Q32" s="221">
        <f t="shared" ref="Q32" si="29">+IF(D32="local",M32/100*N32/2,0)</f>
        <v>842.80000000000007</v>
      </c>
      <c r="R32" s="221">
        <v>0</v>
      </c>
    </row>
    <row r="33" spans="1:18" x14ac:dyDescent="0.25">
      <c r="A33" s="83">
        <v>10</v>
      </c>
      <c r="B33" s="214" t="s">
        <v>756</v>
      </c>
      <c r="C33" s="83" t="str">
        <f>VLOOKUP(B33,'SALE PARTY &amp; HSN MASTER'!$B$9:$D$502,2,FALSE)</f>
        <v>27AAGCM1258H1ZG</v>
      </c>
      <c r="D33" s="83" t="str">
        <f>VLOOKUP(B33,'SALE PARTY &amp; HSN MASTER'!$B$9:$E$502,4,FALSE)</f>
        <v>Local</v>
      </c>
      <c r="E33" s="215" t="s">
        <v>758</v>
      </c>
      <c r="F33" s="216">
        <v>43558</v>
      </c>
      <c r="G33" s="217">
        <v>998898</v>
      </c>
      <c r="H33" s="217">
        <v>80</v>
      </c>
      <c r="I33" s="83" t="s">
        <v>21</v>
      </c>
      <c r="J33" s="83" t="s">
        <v>194</v>
      </c>
      <c r="K33" s="83">
        <f t="shared" si="7"/>
        <v>80</v>
      </c>
      <c r="L33" s="218">
        <f t="shared" ref="L33" si="30">+M33+O33+P33+Q33+R33</f>
        <v>17936</v>
      </c>
      <c r="M33" s="219">
        <v>15200</v>
      </c>
      <c r="N33" s="220">
        <f>VLOOKUP(G33,'SALE PARTY &amp; HSN MASTER'!$N$9:$R$202,5,FALSE)</f>
        <v>18</v>
      </c>
      <c r="O33" s="221">
        <f t="shared" ref="O33" si="31">+IF(D33="oms",M33/100*N33,0)</f>
        <v>0</v>
      </c>
      <c r="P33" s="221">
        <f t="shared" ref="P33" si="32">+IF(D33="local",M33/100*N33/2,0)</f>
        <v>1368</v>
      </c>
      <c r="Q33" s="221">
        <f t="shared" ref="Q33" si="33">+IF(D33="local",M33/100*N33/2,0)</f>
        <v>1368</v>
      </c>
      <c r="R33" s="221">
        <v>0</v>
      </c>
    </row>
    <row r="34" spans="1:18" x14ac:dyDescent="0.25">
      <c r="A34" s="83">
        <v>11</v>
      </c>
      <c r="B34" s="214" t="s">
        <v>279</v>
      </c>
      <c r="C34" s="83" t="str">
        <f>VLOOKUP(B34,'SALE PARTY &amp; HSN MASTER'!$B$9:$D$502,2,FALSE)</f>
        <v>27AAACT1848E1ZH</v>
      </c>
      <c r="D34" s="83" t="str">
        <f>VLOOKUP(B34,'SALE PARTY &amp; HSN MASTER'!$B$9:$E$502,4,FALSE)</f>
        <v>Local</v>
      </c>
      <c r="E34" s="215" t="s">
        <v>759</v>
      </c>
      <c r="F34" s="216">
        <v>43559</v>
      </c>
      <c r="G34" s="217">
        <v>87089900</v>
      </c>
      <c r="H34" s="217">
        <v>48</v>
      </c>
      <c r="I34" s="83" t="s">
        <v>21</v>
      </c>
      <c r="J34" s="83" t="s">
        <v>194</v>
      </c>
      <c r="K34" s="83">
        <f t="shared" si="7"/>
        <v>48</v>
      </c>
      <c r="L34" s="218">
        <f t="shared" ref="L34" si="34">+M34+O34+P34+Q34+R34</f>
        <v>32796.364800000003</v>
      </c>
      <c r="M34" s="219">
        <v>25622.16</v>
      </c>
      <c r="N34" s="220">
        <f>VLOOKUP(G34,'SALE PARTY &amp; HSN MASTER'!$N$9:$R$202,5,FALSE)</f>
        <v>28</v>
      </c>
      <c r="O34" s="221">
        <f t="shared" ref="O34" si="35">+IF(D34="oms",M34/100*N34,0)</f>
        <v>0</v>
      </c>
      <c r="P34" s="221">
        <f t="shared" ref="P34" si="36">+IF(D34="local",M34/100*N34/2,0)</f>
        <v>3587.1024000000002</v>
      </c>
      <c r="Q34" s="221">
        <f t="shared" ref="Q34" si="37">+IF(D34="local",M34/100*N34/2,0)</f>
        <v>3587.1024000000002</v>
      </c>
      <c r="R34" s="221">
        <v>0</v>
      </c>
    </row>
    <row r="35" spans="1:18" x14ac:dyDescent="0.25">
      <c r="A35" s="83">
        <v>12</v>
      </c>
      <c r="B35" s="214" t="s">
        <v>133</v>
      </c>
      <c r="C35" s="83" t="str">
        <f>VLOOKUP(B35,'SALE PARTY &amp; HSN MASTER'!$B$9:$D$502,2,FALSE)</f>
        <v>27AABCM2508F1ZU</v>
      </c>
      <c r="D35" s="83" t="str">
        <f>VLOOKUP(B35,'SALE PARTY &amp; HSN MASTER'!$B$9:$E$502,4,FALSE)</f>
        <v>Local</v>
      </c>
      <c r="E35" s="215" t="s">
        <v>760</v>
      </c>
      <c r="F35" s="216">
        <v>43559</v>
      </c>
      <c r="G35" s="217">
        <v>87081090</v>
      </c>
      <c r="H35" s="217">
        <v>260</v>
      </c>
      <c r="I35" s="83" t="s">
        <v>21</v>
      </c>
      <c r="J35" s="83" t="s">
        <v>194</v>
      </c>
      <c r="K35" s="83">
        <f t="shared" si="7"/>
        <v>260</v>
      </c>
      <c r="L35" s="218">
        <f>+M35+O35+P35+Q35+R35-0.01</f>
        <v>27510.902000000006</v>
      </c>
      <c r="M35" s="219">
        <v>21492.9</v>
      </c>
      <c r="N35" s="220">
        <f>VLOOKUP(G35,'SALE PARTY &amp; HSN MASTER'!$N$9:$R$202,5,FALSE)</f>
        <v>28</v>
      </c>
      <c r="O35" s="221">
        <f t="shared" ref="O35" si="38">+IF(D35="oms",M35/100*N35,0)</f>
        <v>0</v>
      </c>
      <c r="P35" s="221">
        <f t="shared" ref="P35" si="39">+IF(D35="local",M35/100*N35/2,0)</f>
        <v>3009.0059999999999</v>
      </c>
      <c r="Q35" s="221">
        <f t="shared" ref="Q35" si="40">+IF(D35="local",M35/100*N35/2,0)</f>
        <v>3009.0059999999999</v>
      </c>
      <c r="R35" s="221">
        <v>0</v>
      </c>
    </row>
    <row r="36" spans="1:18" x14ac:dyDescent="0.25">
      <c r="A36" s="83">
        <v>13</v>
      </c>
      <c r="B36" s="214" t="s">
        <v>133</v>
      </c>
      <c r="C36" s="83" t="str">
        <f>VLOOKUP(B36,'SALE PARTY &amp; HSN MASTER'!$B$9:$D$502,2,FALSE)</f>
        <v>27AABCM2508F1ZU</v>
      </c>
      <c r="D36" s="83" t="str">
        <f>VLOOKUP(B36,'SALE PARTY &amp; HSN MASTER'!$B$9:$E$502,4,FALSE)</f>
        <v>Local</v>
      </c>
      <c r="E36" s="215" t="s">
        <v>761</v>
      </c>
      <c r="F36" s="216">
        <v>43559</v>
      </c>
      <c r="G36" s="217">
        <v>87141090</v>
      </c>
      <c r="H36" s="217">
        <v>120</v>
      </c>
      <c r="I36" s="83" t="s">
        <v>21</v>
      </c>
      <c r="J36" s="83" t="s">
        <v>194</v>
      </c>
      <c r="K36" s="83">
        <f t="shared" si="7"/>
        <v>120</v>
      </c>
      <c r="L36" s="218">
        <f t="shared" ref="L36" si="41">+M36+O36+P36+Q36+R36</f>
        <v>11558.400000000001</v>
      </c>
      <c r="M36" s="219">
        <v>9030</v>
      </c>
      <c r="N36" s="220">
        <f>VLOOKUP(G36,'SALE PARTY &amp; HSN MASTER'!$N$9:$R$202,5,FALSE)</f>
        <v>28</v>
      </c>
      <c r="O36" s="221">
        <f t="shared" ref="O36" si="42">+IF(D36="oms",M36/100*N36,0)</f>
        <v>0</v>
      </c>
      <c r="P36" s="221">
        <f t="shared" ref="P36" si="43">+IF(D36="local",M36/100*N36/2,0)</f>
        <v>1264.2</v>
      </c>
      <c r="Q36" s="221">
        <f t="shared" ref="Q36" si="44">+IF(D36="local",M36/100*N36/2,0)</f>
        <v>1264.2</v>
      </c>
      <c r="R36" s="221">
        <v>0</v>
      </c>
    </row>
    <row r="37" spans="1:18" x14ac:dyDescent="0.25">
      <c r="A37" s="83">
        <v>14</v>
      </c>
      <c r="B37" s="214" t="s">
        <v>276</v>
      </c>
      <c r="C37" s="83" t="str">
        <f>VLOOKUP(B37,'SALE PARTY &amp; HSN MASTER'!$B$9:$D$502,2,FALSE)</f>
        <v>27AAACD4090Q1Z8</v>
      </c>
      <c r="D37" s="83" t="str">
        <f>VLOOKUP(B37,'SALE PARTY &amp; HSN MASTER'!$B$9:$E$502,4,FALSE)</f>
        <v>Local</v>
      </c>
      <c r="E37" s="215" t="s">
        <v>762</v>
      </c>
      <c r="F37" s="216">
        <v>43559</v>
      </c>
      <c r="G37" s="217">
        <v>85129000</v>
      </c>
      <c r="H37" s="217">
        <v>391</v>
      </c>
      <c r="I37" s="83" t="s">
        <v>21</v>
      </c>
      <c r="J37" s="83" t="s">
        <v>194</v>
      </c>
      <c r="K37" s="83">
        <f t="shared" si="7"/>
        <v>391</v>
      </c>
      <c r="L37" s="218">
        <f t="shared" ref="L37:L38" si="45">+M37+O37+P37+Q37+R37</f>
        <v>56292.973800000007</v>
      </c>
      <c r="M37" s="219">
        <v>47705.91</v>
      </c>
      <c r="N37" s="220">
        <f>VLOOKUP(G37,'SALE PARTY &amp; HSN MASTER'!$N$9:$R$202,5,FALSE)</f>
        <v>18</v>
      </c>
      <c r="O37" s="221">
        <f t="shared" ref="O37:O38" si="46">+IF(D37="oms",M37/100*N37,0)</f>
        <v>0</v>
      </c>
      <c r="P37" s="221">
        <f t="shared" ref="P37:P38" si="47">+IF(D37="local",M37/100*N37/2,0)</f>
        <v>4293.5319000000009</v>
      </c>
      <c r="Q37" s="221">
        <f t="shared" ref="Q37:Q38" si="48">+IF(D37="local",M37/100*N37/2,0)</f>
        <v>4293.5319000000009</v>
      </c>
      <c r="R37" s="221">
        <v>0</v>
      </c>
    </row>
    <row r="38" spans="1:18" x14ac:dyDescent="0.25">
      <c r="A38" s="83">
        <v>15</v>
      </c>
      <c r="B38" s="214" t="s">
        <v>133</v>
      </c>
      <c r="C38" s="83" t="str">
        <f>VLOOKUP(B38,'SALE PARTY &amp; HSN MASTER'!$B$9:$D$502,2,FALSE)</f>
        <v>27AABCM2508F1ZU</v>
      </c>
      <c r="D38" s="83" t="str">
        <f>VLOOKUP(B38,'SALE PARTY &amp; HSN MASTER'!$B$9:$E$502,4,FALSE)</f>
        <v>Local</v>
      </c>
      <c r="E38" s="215" t="s">
        <v>763</v>
      </c>
      <c r="F38" s="216">
        <v>43559</v>
      </c>
      <c r="G38" s="217">
        <v>87081090</v>
      </c>
      <c r="H38" s="217">
        <v>320</v>
      </c>
      <c r="I38" s="83" t="s">
        <v>21</v>
      </c>
      <c r="J38" s="83" t="s">
        <v>194</v>
      </c>
      <c r="K38" s="83">
        <f t="shared" si="7"/>
        <v>320</v>
      </c>
      <c r="L38" s="218">
        <f t="shared" si="45"/>
        <v>33761.279999999999</v>
      </c>
      <c r="M38" s="219">
        <v>26376</v>
      </c>
      <c r="N38" s="220">
        <f>VLOOKUP(G38,'SALE PARTY &amp; HSN MASTER'!$N$9:$R$202,5,FALSE)</f>
        <v>28</v>
      </c>
      <c r="O38" s="221">
        <f t="shared" si="46"/>
        <v>0</v>
      </c>
      <c r="P38" s="221">
        <f t="shared" si="47"/>
        <v>3692.64</v>
      </c>
      <c r="Q38" s="221">
        <f t="shared" si="48"/>
        <v>3692.64</v>
      </c>
      <c r="R38" s="221">
        <v>0</v>
      </c>
    </row>
    <row r="39" spans="1:18" x14ac:dyDescent="0.25">
      <c r="A39" s="83">
        <v>16</v>
      </c>
      <c r="B39" s="214" t="s">
        <v>736</v>
      </c>
      <c r="C39" s="83" t="str">
        <f>VLOOKUP(B39,'SALE PARTY &amp; HSN MASTER'!$B$9:$D$502,2,FALSE)</f>
        <v>27AABFJ4217F1ZP</v>
      </c>
      <c r="D39" s="83" t="str">
        <f>VLOOKUP(B39,'SALE PARTY &amp; HSN MASTER'!$B$9:$E$502,4,FALSE)</f>
        <v>Local</v>
      </c>
      <c r="E39" s="215" t="s">
        <v>764</v>
      </c>
      <c r="F39" s="216">
        <v>43560</v>
      </c>
      <c r="G39" s="217">
        <v>998898</v>
      </c>
      <c r="H39" s="217">
        <v>30</v>
      </c>
      <c r="I39" s="83" t="s">
        <v>21</v>
      </c>
      <c r="J39" s="83" t="s">
        <v>194</v>
      </c>
      <c r="K39" s="83">
        <f t="shared" si="7"/>
        <v>30</v>
      </c>
      <c r="L39" s="218">
        <f t="shared" ref="L39:L40" si="49">+M39+O39+P39+Q39+R39</f>
        <v>10058.556</v>
      </c>
      <c r="M39" s="219">
        <v>8524.2000000000007</v>
      </c>
      <c r="N39" s="220">
        <f>VLOOKUP(G39,'SALE PARTY &amp; HSN MASTER'!$N$9:$R$202,5,FALSE)</f>
        <v>18</v>
      </c>
      <c r="O39" s="221">
        <f t="shared" ref="O39:O40" si="50">+IF(D39="oms",M39/100*N39,0)</f>
        <v>0</v>
      </c>
      <c r="P39" s="221">
        <f t="shared" ref="P39:P40" si="51">+IF(D39="local",M39/100*N39/2,0)</f>
        <v>767.178</v>
      </c>
      <c r="Q39" s="221">
        <f t="shared" ref="Q39:Q40" si="52">+IF(D39="local",M39/100*N39/2,0)</f>
        <v>767.178</v>
      </c>
      <c r="R39" s="221">
        <v>0</v>
      </c>
    </row>
    <row r="40" spans="1:18" x14ac:dyDescent="0.25">
      <c r="A40" s="83">
        <v>17</v>
      </c>
      <c r="B40" s="214" t="s">
        <v>133</v>
      </c>
      <c r="C40" s="83" t="str">
        <f>VLOOKUP(B40,'SALE PARTY &amp; HSN MASTER'!$B$9:$D$502,2,FALSE)</f>
        <v>27AABCM2508F1ZU</v>
      </c>
      <c r="D40" s="83" t="str">
        <f>VLOOKUP(B40,'SALE PARTY &amp; HSN MASTER'!$B$9:$E$502,4,FALSE)</f>
        <v>Local</v>
      </c>
      <c r="E40" s="215" t="s">
        <v>765</v>
      </c>
      <c r="F40" s="216">
        <v>43560</v>
      </c>
      <c r="G40" s="217">
        <v>87081090</v>
      </c>
      <c r="H40" s="217">
        <v>572</v>
      </c>
      <c r="I40" s="83" t="s">
        <v>21</v>
      </c>
      <c r="J40" s="83" t="s">
        <v>194</v>
      </c>
      <c r="K40" s="83">
        <f t="shared" si="7"/>
        <v>572</v>
      </c>
      <c r="L40" s="218">
        <f t="shared" si="49"/>
        <v>60425.702399999995</v>
      </c>
      <c r="M40" s="219">
        <v>47207.58</v>
      </c>
      <c r="N40" s="220">
        <f>VLOOKUP(G40,'SALE PARTY &amp; HSN MASTER'!$N$9:$R$202,5,FALSE)</f>
        <v>28</v>
      </c>
      <c r="O40" s="221">
        <f t="shared" si="50"/>
        <v>0</v>
      </c>
      <c r="P40" s="221">
        <f t="shared" si="51"/>
        <v>6609.0612000000001</v>
      </c>
      <c r="Q40" s="221">
        <f t="shared" si="52"/>
        <v>6609.0612000000001</v>
      </c>
      <c r="R40" s="221">
        <v>0</v>
      </c>
    </row>
    <row r="41" spans="1:18" x14ac:dyDescent="0.25">
      <c r="A41" s="83">
        <v>18</v>
      </c>
      <c r="B41" s="214" t="s">
        <v>133</v>
      </c>
      <c r="C41" s="83" t="str">
        <f>VLOOKUP(B41,'SALE PARTY &amp; HSN MASTER'!$B$9:$D$502,2,FALSE)</f>
        <v>27AABCM2508F1ZU</v>
      </c>
      <c r="D41" s="83" t="str">
        <f>VLOOKUP(B41,'SALE PARTY &amp; HSN MASTER'!$B$9:$E$502,4,FALSE)</f>
        <v>Local</v>
      </c>
      <c r="E41" s="215" t="s">
        <v>766</v>
      </c>
      <c r="F41" s="216">
        <v>43560</v>
      </c>
      <c r="G41" s="217">
        <v>87141090</v>
      </c>
      <c r="H41" s="217">
        <v>168</v>
      </c>
      <c r="I41" s="83" t="s">
        <v>21</v>
      </c>
      <c r="J41" s="83" t="s">
        <v>194</v>
      </c>
      <c r="K41" s="83">
        <f t="shared" si="7"/>
        <v>168</v>
      </c>
      <c r="L41" s="218">
        <f t="shared" ref="L41:L42" si="53">+M41+O41+P41+Q41+R41</f>
        <v>16181.760000000002</v>
      </c>
      <c r="M41" s="219">
        <v>12642</v>
      </c>
      <c r="N41" s="220">
        <f>VLOOKUP(G41,'SALE PARTY &amp; HSN MASTER'!$N$9:$R$202,5,FALSE)</f>
        <v>28</v>
      </c>
      <c r="O41" s="221">
        <f t="shared" ref="O41:O42" si="54">+IF(D41="oms",M41/100*N41,0)</f>
        <v>0</v>
      </c>
      <c r="P41" s="221">
        <f t="shared" ref="P41:P42" si="55">+IF(D41="local",M41/100*N41/2,0)</f>
        <v>1769.88</v>
      </c>
      <c r="Q41" s="221">
        <f t="shared" ref="Q41:Q42" si="56">+IF(D41="local",M41/100*N41/2,0)</f>
        <v>1769.88</v>
      </c>
      <c r="R41" s="221">
        <v>0</v>
      </c>
    </row>
    <row r="42" spans="1:18" x14ac:dyDescent="0.25">
      <c r="A42" s="83">
        <v>19</v>
      </c>
      <c r="B42" s="214" t="s">
        <v>275</v>
      </c>
      <c r="C42" s="83" t="str">
        <f>VLOOKUP(B42,'SALE PARTY &amp; HSN MASTER'!$B$9:$D$502,2,FALSE)</f>
        <v>27AAACD2571J1ZO</v>
      </c>
      <c r="D42" s="83" t="str">
        <f>VLOOKUP(B42,'SALE PARTY &amp; HSN MASTER'!$B$9:$E$502,4,FALSE)</f>
        <v>Local</v>
      </c>
      <c r="E42" s="215" t="s">
        <v>767</v>
      </c>
      <c r="F42" s="216">
        <v>43560</v>
      </c>
      <c r="G42" s="217">
        <v>87141090</v>
      </c>
      <c r="H42" s="217">
        <v>796</v>
      </c>
      <c r="I42" s="83" t="s">
        <v>21</v>
      </c>
      <c r="J42" s="83" t="s">
        <v>194</v>
      </c>
      <c r="K42" s="83">
        <f t="shared" si="7"/>
        <v>796</v>
      </c>
      <c r="L42" s="218">
        <f t="shared" si="53"/>
        <v>23994.624</v>
      </c>
      <c r="M42" s="219">
        <v>18745.8</v>
      </c>
      <c r="N42" s="220">
        <f>VLOOKUP(G42,'SALE PARTY &amp; HSN MASTER'!$N$9:$R$202,5,FALSE)</f>
        <v>28</v>
      </c>
      <c r="O42" s="221">
        <f t="shared" si="54"/>
        <v>0</v>
      </c>
      <c r="P42" s="221">
        <f t="shared" si="55"/>
        <v>2624.4119999999998</v>
      </c>
      <c r="Q42" s="221">
        <f t="shared" si="56"/>
        <v>2624.4119999999998</v>
      </c>
      <c r="R42" s="221">
        <v>0</v>
      </c>
    </row>
    <row r="43" spans="1:18" x14ac:dyDescent="0.25">
      <c r="A43" s="83">
        <v>20</v>
      </c>
      <c r="B43" s="214" t="s">
        <v>133</v>
      </c>
      <c r="C43" s="83" t="str">
        <f>VLOOKUP(B43,'SALE PARTY &amp; HSN MASTER'!$B$9:$D$502,2,FALSE)</f>
        <v>27AABCM2508F1ZU</v>
      </c>
      <c r="D43" s="83" t="str">
        <f>VLOOKUP(B43,'SALE PARTY &amp; HSN MASTER'!$B$9:$E$502,4,FALSE)</f>
        <v>Local</v>
      </c>
      <c r="E43" s="215" t="s">
        <v>768</v>
      </c>
      <c r="F43" s="216">
        <v>43560</v>
      </c>
      <c r="G43" s="217">
        <v>87081090</v>
      </c>
      <c r="H43" s="217">
        <v>384</v>
      </c>
      <c r="I43" s="83" t="s">
        <v>21</v>
      </c>
      <c r="J43" s="83" t="s">
        <v>194</v>
      </c>
      <c r="K43" s="83">
        <f t="shared" si="7"/>
        <v>384</v>
      </c>
      <c r="L43" s="218">
        <f t="shared" ref="L43" si="57">+M43+O43+P43+Q43+R43</f>
        <v>40631.500799999994</v>
      </c>
      <c r="M43" s="219">
        <v>31743.360000000001</v>
      </c>
      <c r="N43" s="220">
        <f>VLOOKUP(G43,'SALE PARTY &amp; HSN MASTER'!$N$9:$R$202,5,FALSE)</f>
        <v>28</v>
      </c>
      <c r="O43" s="221">
        <f t="shared" ref="O43:O44" si="58">+IF(D43="oms",M43/100*N43,0)</f>
        <v>0</v>
      </c>
      <c r="P43" s="221">
        <f t="shared" ref="P43:P44" si="59">+IF(D43="local",M43/100*N43/2,0)</f>
        <v>4444.0704000000005</v>
      </c>
      <c r="Q43" s="221">
        <f t="shared" ref="Q43:Q44" si="60">+IF(D43="local",M43/100*N43/2,0)</f>
        <v>4444.0704000000005</v>
      </c>
      <c r="R43" s="221">
        <v>0</v>
      </c>
    </row>
    <row r="44" spans="1:18" x14ac:dyDescent="0.25">
      <c r="A44" s="83">
        <v>21</v>
      </c>
      <c r="B44" s="214" t="s">
        <v>279</v>
      </c>
      <c r="C44" s="83" t="str">
        <f>VLOOKUP(B44,'SALE PARTY &amp; HSN MASTER'!$B$9:$D$502,2,FALSE)</f>
        <v>27AAACT1848E1ZH</v>
      </c>
      <c r="D44" s="83" t="str">
        <f>VLOOKUP(B44,'SALE PARTY &amp; HSN MASTER'!$B$9:$E$502,4,FALSE)</f>
        <v>Local</v>
      </c>
      <c r="E44" s="215" t="s">
        <v>769</v>
      </c>
      <c r="F44" s="216">
        <v>43562</v>
      </c>
      <c r="G44" s="217">
        <v>87089900</v>
      </c>
      <c r="H44" s="217">
        <v>64</v>
      </c>
      <c r="I44" s="83" t="s">
        <v>21</v>
      </c>
      <c r="J44" s="83" t="s">
        <v>194</v>
      </c>
      <c r="K44" s="83">
        <f t="shared" si="7"/>
        <v>64</v>
      </c>
      <c r="L44" s="218">
        <f>+M44+O44+P44+Q44+R44-0.01</f>
        <v>45382.236399999994</v>
      </c>
      <c r="M44" s="219">
        <v>35454.879999999997</v>
      </c>
      <c r="N44" s="220">
        <f>VLOOKUP(G44,'SALE PARTY &amp; HSN MASTER'!$N$9:$R$202,5,FALSE)</f>
        <v>28</v>
      </c>
      <c r="O44" s="221">
        <f t="shared" si="58"/>
        <v>0</v>
      </c>
      <c r="P44" s="221">
        <f t="shared" si="59"/>
        <v>4963.6831999999995</v>
      </c>
      <c r="Q44" s="221">
        <f t="shared" si="60"/>
        <v>4963.6831999999995</v>
      </c>
      <c r="R44" s="221">
        <v>0</v>
      </c>
    </row>
    <row r="45" spans="1:18" x14ac:dyDescent="0.25">
      <c r="A45" s="83">
        <v>22</v>
      </c>
      <c r="B45" s="214" t="s">
        <v>133</v>
      </c>
      <c r="C45" s="83" t="str">
        <f>VLOOKUP(B45,'SALE PARTY &amp; HSN MASTER'!$B$9:$D$502,2,FALSE)</f>
        <v>27AABCM2508F1ZU</v>
      </c>
      <c r="D45" s="83" t="str">
        <f>VLOOKUP(B45,'SALE PARTY &amp; HSN MASTER'!$B$9:$E$502,4,FALSE)</f>
        <v>Local</v>
      </c>
      <c r="E45" s="215" t="s">
        <v>770</v>
      </c>
      <c r="F45" s="216">
        <v>43562</v>
      </c>
      <c r="G45" s="217">
        <v>87081090</v>
      </c>
      <c r="H45" s="217">
        <v>228</v>
      </c>
      <c r="I45" s="83" t="s">
        <v>21</v>
      </c>
      <c r="J45" s="83" t="s">
        <v>194</v>
      </c>
      <c r="K45" s="83">
        <f t="shared" si="7"/>
        <v>228</v>
      </c>
      <c r="L45" s="218">
        <f>+M45+O45+P45+Q45+R45+0.01</f>
        <v>24054.922000000002</v>
      </c>
      <c r="M45" s="219">
        <v>18792.900000000001</v>
      </c>
      <c r="N45" s="220">
        <f>VLOOKUP(G45,'SALE PARTY &amp; HSN MASTER'!$N$9:$R$202,5,FALSE)</f>
        <v>28</v>
      </c>
      <c r="O45" s="221">
        <f t="shared" ref="O45" si="61">+IF(D45="oms",M45/100*N45,0)</f>
        <v>0</v>
      </c>
      <c r="P45" s="221">
        <f t="shared" ref="P45" si="62">+IF(D45="local",M45/100*N45/2,0)</f>
        <v>2631.0059999999999</v>
      </c>
      <c r="Q45" s="221">
        <f t="shared" ref="Q45" si="63">+IF(D45="local",M45/100*N45/2,0)</f>
        <v>2631.0059999999999</v>
      </c>
      <c r="R45" s="221">
        <v>0</v>
      </c>
    </row>
    <row r="46" spans="1:18" x14ac:dyDescent="0.25">
      <c r="A46" s="83">
        <v>23</v>
      </c>
      <c r="B46" s="214" t="s">
        <v>133</v>
      </c>
      <c r="C46" s="83" t="str">
        <f>VLOOKUP(B46,'SALE PARTY &amp; HSN MASTER'!$B$9:$D$502,2,FALSE)</f>
        <v>27AABCM2508F1ZU</v>
      </c>
      <c r="D46" s="83" t="str">
        <f>VLOOKUP(B46,'SALE PARTY &amp; HSN MASTER'!$B$9:$E$502,4,FALSE)</f>
        <v>Local</v>
      </c>
      <c r="E46" s="215" t="s">
        <v>771</v>
      </c>
      <c r="F46" s="216">
        <v>43562</v>
      </c>
      <c r="G46" s="217">
        <v>87141090</v>
      </c>
      <c r="H46" s="217">
        <v>312</v>
      </c>
      <c r="I46" s="83" t="s">
        <v>21</v>
      </c>
      <c r="J46" s="83" t="s">
        <v>194</v>
      </c>
      <c r="K46" s="83">
        <f t="shared" si="7"/>
        <v>312</v>
      </c>
      <c r="L46" s="218">
        <f t="shared" ref="L46" si="64">+M46+O46+P46+Q46+R46</f>
        <v>14077.439999999999</v>
      </c>
      <c r="M46" s="219">
        <v>10998</v>
      </c>
      <c r="N46" s="220">
        <f>VLOOKUP(G46,'SALE PARTY &amp; HSN MASTER'!$N$9:$R$202,5,FALSE)</f>
        <v>28</v>
      </c>
      <c r="O46" s="221">
        <f t="shared" ref="O46:O47" si="65">+IF(D46="oms",M46/100*N46,0)</f>
        <v>0</v>
      </c>
      <c r="P46" s="221">
        <f t="shared" ref="P46:P47" si="66">+IF(D46="local",M46/100*N46/2,0)</f>
        <v>1539.72</v>
      </c>
      <c r="Q46" s="221">
        <f t="shared" ref="Q46:Q47" si="67">+IF(D46="local",M46/100*N46/2,0)</f>
        <v>1539.72</v>
      </c>
      <c r="R46" s="221">
        <v>0</v>
      </c>
    </row>
    <row r="47" spans="1:18" x14ac:dyDescent="0.25">
      <c r="A47" s="83">
        <v>24</v>
      </c>
      <c r="B47" s="214" t="s">
        <v>739</v>
      </c>
      <c r="C47" s="83" t="str">
        <f>VLOOKUP(B47,'SALE PARTY &amp; HSN MASTER'!$B$9:$D$502,2,FALSE)</f>
        <v>27AAECM8871A1ZF</v>
      </c>
      <c r="D47" s="83" t="str">
        <f>VLOOKUP(B47,'SALE PARTY &amp; HSN MASTER'!$B$9:$E$502,4,FALSE)</f>
        <v>Local</v>
      </c>
      <c r="E47" s="215" t="s">
        <v>772</v>
      </c>
      <c r="F47" s="216">
        <v>43562</v>
      </c>
      <c r="G47" s="217">
        <v>87089900</v>
      </c>
      <c r="H47" s="217">
        <v>12</v>
      </c>
      <c r="I47" s="83" t="s">
        <v>21</v>
      </c>
      <c r="J47" s="83" t="s">
        <v>194</v>
      </c>
      <c r="K47" s="83">
        <f t="shared" si="7"/>
        <v>12</v>
      </c>
      <c r="L47" s="218">
        <f>+M47+O47+P47+Q47+R47+0.01</f>
        <v>29767.382799999996</v>
      </c>
      <c r="M47" s="219">
        <v>23255.759999999998</v>
      </c>
      <c r="N47" s="220">
        <f>VLOOKUP(G47,'SALE PARTY &amp; HSN MASTER'!$N$9:$R$202,5,FALSE)</f>
        <v>28</v>
      </c>
      <c r="O47" s="221">
        <f t="shared" si="65"/>
        <v>0</v>
      </c>
      <c r="P47" s="221">
        <f t="shared" si="66"/>
        <v>3255.8063999999995</v>
      </c>
      <c r="Q47" s="221">
        <f t="shared" si="67"/>
        <v>3255.8063999999995</v>
      </c>
      <c r="R47" s="221">
        <v>0</v>
      </c>
    </row>
    <row r="48" spans="1:18" x14ac:dyDescent="0.25">
      <c r="A48" s="83">
        <v>25</v>
      </c>
      <c r="B48" s="214" t="s">
        <v>133</v>
      </c>
      <c r="C48" s="83" t="str">
        <f>VLOOKUP(B48,'SALE PARTY &amp; HSN MASTER'!$B$9:$D$502,2,FALSE)</f>
        <v>27AABCM2508F1ZU</v>
      </c>
      <c r="D48" s="83" t="str">
        <f>VLOOKUP(B48,'SALE PARTY &amp; HSN MASTER'!$B$9:$E$502,4,FALSE)</f>
        <v>Local</v>
      </c>
      <c r="E48" s="215" t="s">
        <v>773</v>
      </c>
      <c r="F48" s="216">
        <v>43562</v>
      </c>
      <c r="G48" s="217">
        <v>87081090</v>
      </c>
      <c r="H48" s="217">
        <v>576</v>
      </c>
      <c r="I48" s="83" t="s">
        <v>21</v>
      </c>
      <c r="J48" s="83" t="s">
        <v>194</v>
      </c>
      <c r="K48" s="83">
        <f t="shared" si="7"/>
        <v>576</v>
      </c>
      <c r="L48" s="218">
        <f>+M48+O48+P48+Q48+R48-0.01</f>
        <v>60947.241200000004</v>
      </c>
      <c r="M48" s="219">
        <v>47615.040000000001</v>
      </c>
      <c r="N48" s="220">
        <f>VLOOKUP(G48,'SALE PARTY &amp; HSN MASTER'!$N$9:$R$202,5,FALSE)</f>
        <v>28</v>
      </c>
      <c r="O48" s="221">
        <f t="shared" ref="O48:O49" si="68">+IF(D48="oms",M48/100*N48,0)</f>
        <v>0</v>
      </c>
      <c r="P48" s="221">
        <f t="shared" ref="P48:P49" si="69">+IF(D48="local",M48/100*N48/2,0)</f>
        <v>6666.1055999999999</v>
      </c>
      <c r="Q48" s="221">
        <f t="shared" ref="Q48:Q49" si="70">+IF(D48="local",M48/100*N48/2,0)</f>
        <v>6666.1055999999999</v>
      </c>
      <c r="R48" s="221">
        <v>0</v>
      </c>
    </row>
    <row r="49" spans="1:18" x14ac:dyDescent="0.25">
      <c r="A49" s="83">
        <v>26</v>
      </c>
      <c r="B49" s="214" t="s">
        <v>736</v>
      </c>
      <c r="C49" s="83" t="str">
        <f>VLOOKUP(B49,'SALE PARTY &amp; HSN MASTER'!$B$9:$D$502,2,FALSE)</f>
        <v>27AABFJ4217F1ZP</v>
      </c>
      <c r="D49" s="83" t="str">
        <f>VLOOKUP(B49,'SALE PARTY &amp; HSN MASTER'!$B$9:$E$502,4,FALSE)</f>
        <v>Local</v>
      </c>
      <c r="E49" s="215" t="s">
        <v>774</v>
      </c>
      <c r="F49" s="216">
        <v>43563</v>
      </c>
      <c r="G49" s="217">
        <v>998898</v>
      </c>
      <c r="H49" s="217">
        <v>30</v>
      </c>
      <c r="I49" s="83" t="s">
        <v>21</v>
      </c>
      <c r="J49" s="83" t="s">
        <v>194</v>
      </c>
      <c r="K49" s="83">
        <f t="shared" si="7"/>
        <v>30</v>
      </c>
      <c r="L49" s="218">
        <f t="shared" ref="L49" si="71">+M49+O49+P49+Q49+R49</f>
        <v>10058.556</v>
      </c>
      <c r="M49" s="219">
        <v>8524.2000000000007</v>
      </c>
      <c r="N49" s="220">
        <f>VLOOKUP(G49,'SALE PARTY &amp; HSN MASTER'!$N$9:$R$202,5,FALSE)</f>
        <v>18</v>
      </c>
      <c r="O49" s="221">
        <f t="shared" si="68"/>
        <v>0</v>
      </c>
      <c r="P49" s="221">
        <f t="shared" si="69"/>
        <v>767.178</v>
      </c>
      <c r="Q49" s="221">
        <f t="shared" si="70"/>
        <v>767.178</v>
      </c>
      <c r="R49" s="221">
        <v>0</v>
      </c>
    </row>
    <row r="50" spans="1:18" x14ac:dyDescent="0.25">
      <c r="A50" s="83">
        <v>27</v>
      </c>
      <c r="B50" s="214" t="s">
        <v>133</v>
      </c>
      <c r="C50" s="83" t="str">
        <f>VLOOKUP(B50,'SALE PARTY &amp; HSN MASTER'!$B$9:$D$502,2,FALSE)</f>
        <v>27AABCM2508F1ZU</v>
      </c>
      <c r="D50" s="83" t="str">
        <f>VLOOKUP(B50,'SALE PARTY &amp; HSN MASTER'!$B$9:$E$502,4,FALSE)</f>
        <v>Local</v>
      </c>
      <c r="E50" s="215" t="s">
        <v>775</v>
      </c>
      <c r="F50" s="216">
        <v>43563</v>
      </c>
      <c r="G50" s="217">
        <v>87081090</v>
      </c>
      <c r="H50" s="217">
        <v>228</v>
      </c>
      <c r="I50" s="83" t="s">
        <v>21</v>
      </c>
      <c r="J50" s="83" t="s">
        <v>194</v>
      </c>
      <c r="K50" s="83">
        <f t="shared" si="7"/>
        <v>228</v>
      </c>
      <c r="L50" s="218">
        <f>+M50+O50+P50+Q50+R50+0.01</f>
        <v>24124.963599999995</v>
      </c>
      <c r="M50" s="219">
        <v>18847.62</v>
      </c>
      <c r="N50" s="220">
        <f>VLOOKUP(G50,'SALE PARTY &amp; HSN MASTER'!$N$9:$R$202,5,FALSE)</f>
        <v>28</v>
      </c>
      <c r="O50" s="221">
        <f t="shared" ref="O50" si="72">+IF(D50="oms",M50/100*N50,0)</f>
        <v>0</v>
      </c>
      <c r="P50" s="221">
        <f t="shared" ref="P50" si="73">+IF(D50="local",M50/100*N50/2,0)</f>
        <v>2638.6667999999995</v>
      </c>
      <c r="Q50" s="221">
        <f t="shared" ref="Q50" si="74">+IF(D50="local",M50/100*N50/2,0)</f>
        <v>2638.6667999999995</v>
      </c>
      <c r="R50" s="221">
        <v>0</v>
      </c>
    </row>
    <row r="51" spans="1:18" x14ac:dyDescent="0.25">
      <c r="A51" s="83">
        <v>28</v>
      </c>
      <c r="B51" s="214" t="s">
        <v>776</v>
      </c>
      <c r="C51" s="83" t="str">
        <f>VLOOKUP(B51,'SALE PARTY &amp; HSN MASTER'!$B$9:$D$502,2,FALSE)</f>
        <v>27BBVP5833N1ZP</v>
      </c>
      <c r="D51" s="83" t="str">
        <f>VLOOKUP(B51,'SALE PARTY &amp; HSN MASTER'!$B$9:$E$502,4,FALSE)</f>
        <v>Local</v>
      </c>
      <c r="E51" s="215" t="s">
        <v>778</v>
      </c>
      <c r="F51" s="216">
        <v>43563</v>
      </c>
      <c r="G51" s="217">
        <v>998898</v>
      </c>
      <c r="H51" s="217">
        <v>15</v>
      </c>
      <c r="I51" s="83" t="s">
        <v>21</v>
      </c>
      <c r="J51" s="83" t="s">
        <v>194</v>
      </c>
      <c r="K51" s="83">
        <f t="shared" ref="K51:K53" si="75">+H51</f>
        <v>15</v>
      </c>
      <c r="L51" s="218">
        <f t="shared" ref="L51:L53" si="76">+M51+O51+P51+Q51+R51</f>
        <v>11821.995199999998</v>
      </c>
      <c r="M51" s="219">
        <v>10018.64</v>
      </c>
      <c r="N51" s="220">
        <f>VLOOKUP(G51,'SALE PARTY &amp; HSN MASTER'!$N$9:$R$202,5,FALSE)</f>
        <v>18</v>
      </c>
      <c r="O51" s="221">
        <f t="shared" ref="O51:O53" si="77">+IF(D51="oms",M51/100*N51,0)</f>
        <v>0</v>
      </c>
      <c r="P51" s="221">
        <f t="shared" ref="P51:P52" si="78">+IF(D51="local",M51/100*N51/2,0)</f>
        <v>901.67759999999998</v>
      </c>
      <c r="Q51" s="221">
        <f t="shared" ref="Q51:Q52" si="79">+IF(D51="local",M51/100*N51/2,0)</f>
        <v>901.67759999999998</v>
      </c>
      <c r="R51" s="221">
        <v>0</v>
      </c>
    </row>
    <row r="52" spans="1:18" x14ac:dyDescent="0.25">
      <c r="A52" s="83">
        <v>29</v>
      </c>
      <c r="B52" s="214" t="s">
        <v>133</v>
      </c>
      <c r="C52" s="83" t="str">
        <f>VLOOKUP(B52,'SALE PARTY &amp; HSN MASTER'!$B$9:$D$502,2,FALSE)</f>
        <v>27AABCM2508F1ZU</v>
      </c>
      <c r="D52" s="83" t="str">
        <f>VLOOKUP(B52,'SALE PARTY &amp; HSN MASTER'!$B$9:$E$502,4,FALSE)</f>
        <v>Local</v>
      </c>
      <c r="E52" s="215" t="s">
        <v>779</v>
      </c>
      <c r="F52" s="216">
        <v>43563</v>
      </c>
      <c r="G52" s="217">
        <v>87081090</v>
      </c>
      <c r="H52" s="217">
        <v>632</v>
      </c>
      <c r="I52" s="83" t="s">
        <v>21</v>
      </c>
      <c r="J52" s="83" t="s">
        <v>194</v>
      </c>
      <c r="K52" s="83">
        <f t="shared" si="75"/>
        <v>632</v>
      </c>
      <c r="L52" s="218">
        <f t="shared" si="76"/>
        <v>66872.678400000004</v>
      </c>
      <c r="M52" s="219">
        <v>52244.28</v>
      </c>
      <c r="N52" s="220">
        <f>VLOOKUP(G52,'SALE PARTY &amp; HSN MASTER'!$N$9:$R$202,5,FALSE)</f>
        <v>28</v>
      </c>
      <c r="O52" s="221">
        <f t="shared" si="77"/>
        <v>0</v>
      </c>
      <c r="P52" s="221">
        <f t="shared" si="78"/>
        <v>7314.1992000000009</v>
      </c>
      <c r="Q52" s="221">
        <f t="shared" si="79"/>
        <v>7314.1992000000009</v>
      </c>
      <c r="R52" s="221">
        <v>0</v>
      </c>
    </row>
    <row r="53" spans="1:18" x14ac:dyDescent="0.25">
      <c r="A53" s="83">
        <v>30</v>
      </c>
      <c r="B53" s="214" t="s">
        <v>279</v>
      </c>
      <c r="C53" s="83" t="str">
        <f>VLOOKUP(B53,'SALE PARTY &amp; HSN MASTER'!$B$9:$D$502,2,FALSE)</f>
        <v>27AAACT1848E1ZH</v>
      </c>
      <c r="D53" s="83" t="str">
        <f>VLOOKUP(B53,'SALE PARTY &amp; HSN MASTER'!$B$9:$E$502,4,FALSE)</f>
        <v>Local</v>
      </c>
      <c r="E53" s="215" t="s">
        <v>780</v>
      </c>
      <c r="F53" s="216">
        <v>43564</v>
      </c>
      <c r="G53" s="217">
        <v>87089900</v>
      </c>
      <c r="H53" s="217">
        <v>256</v>
      </c>
      <c r="I53" s="83" t="s">
        <v>21</v>
      </c>
      <c r="J53" s="83" t="s">
        <v>194</v>
      </c>
      <c r="K53" s="83">
        <f t="shared" si="75"/>
        <v>256</v>
      </c>
      <c r="L53" s="218">
        <f t="shared" si="76"/>
        <v>50334.136799999993</v>
      </c>
      <c r="M53" s="219">
        <v>39323.56</v>
      </c>
      <c r="N53" s="220">
        <f>VLOOKUP(G53,'SALE PARTY &amp; HSN MASTER'!$N$9:$R$202,5,FALSE)</f>
        <v>28</v>
      </c>
      <c r="O53" s="221">
        <f t="shared" si="77"/>
        <v>0</v>
      </c>
      <c r="P53" s="221">
        <f>+IF(D53="local",M53/100*N53/2,0)-0.01</f>
        <v>5505.2883999999995</v>
      </c>
      <c r="Q53" s="221">
        <f>+IF(D53="local",M53/100*N53/2,0)-0.01</f>
        <v>5505.2883999999995</v>
      </c>
      <c r="R53" s="221">
        <v>0</v>
      </c>
    </row>
    <row r="54" spans="1:18" x14ac:dyDescent="0.25">
      <c r="A54" s="83">
        <v>31</v>
      </c>
      <c r="B54" s="214" t="s">
        <v>135</v>
      </c>
      <c r="C54" s="83" t="str">
        <f>VLOOKUP(B54,'SALE PARTY &amp; HSN MASTER'!$B$9:$D$502,2,FALSE)</f>
        <v>27AACCA4196J1ZG</v>
      </c>
      <c r="D54" s="83" t="str">
        <f>VLOOKUP(B54,'SALE PARTY &amp; HSN MASTER'!$B$9:$E$502,4,FALSE)</f>
        <v>Local</v>
      </c>
      <c r="E54" s="215" t="s">
        <v>781</v>
      </c>
      <c r="F54" s="216">
        <v>43564</v>
      </c>
      <c r="G54" s="217">
        <v>998898</v>
      </c>
      <c r="H54" s="217">
        <v>960</v>
      </c>
      <c r="I54" s="83" t="s">
        <v>21</v>
      </c>
      <c r="J54" s="83" t="s">
        <v>194</v>
      </c>
      <c r="K54" s="83">
        <f t="shared" ref="K54:K55" si="80">+H54</f>
        <v>960</v>
      </c>
      <c r="L54" s="218">
        <f t="shared" ref="L54:L55" si="81">+M54+O54+P54+Q54+R54</f>
        <v>9311.5959999999995</v>
      </c>
      <c r="M54" s="219">
        <v>7891.2</v>
      </c>
      <c r="N54" s="220">
        <f>VLOOKUP(G54,'SALE PARTY &amp; HSN MASTER'!$N$9:$R$202,5,FALSE)</f>
        <v>18</v>
      </c>
      <c r="O54" s="221">
        <f t="shared" ref="O54:O55" si="82">+IF(D54="oms",M54/100*N54,0)</f>
        <v>0</v>
      </c>
      <c r="P54" s="221">
        <f>+IF(D54="local",M54/100*N54/2,0)-0.01</f>
        <v>710.19799999999998</v>
      </c>
      <c r="Q54" s="221">
        <f>+IF(D54="local",M54/100*N54/2,0)-0.01</f>
        <v>710.19799999999998</v>
      </c>
      <c r="R54" s="221">
        <v>0</v>
      </c>
    </row>
    <row r="55" spans="1:18" x14ac:dyDescent="0.25">
      <c r="A55" s="83">
        <v>32</v>
      </c>
      <c r="B55" s="214" t="s">
        <v>742</v>
      </c>
      <c r="C55" s="83" t="str">
        <f>VLOOKUP(B55,'SALE PARTY &amp; HSN MASTER'!$B$9:$D$502,2,FALSE)</f>
        <v>27AAACH4211R1ZF</v>
      </c>
      <c r="D55" s="83" t="str">
        <f>VLOOKUP(B55,'SALE PARTY &amp; HSN MASTER'!$B$9:$E$502,4,FALSE)</f>
        <v>Local</v>
      </c>
      <c r="E55" s="215" t="s">
        <v>782</v>
      </c>
      <c r="F55" s="216">
        <v>43564</v>
      </c>
      <c r="G55" s="217">
        <v>85129000</v>
      </c>
      <c r="H55" s="217">
        <v>1200</v>
      </c>
      <c r="I55" s="83" t="s">
        <v>21</v>
      </c>
      <c r="J55" s="83" t="s">
        <v>194</v>
      </c>
      <c r="K55" s="83">
        <f t="shared" si="80"/>
        <v>1200</v>
      </c>
      <c r="L55" s="218">
        <f t="shared" si="81"/>
        <v>35400</v>
      </c>
      <c r="M55" s="219">
        <v>30000</v>
      </c>
      <c r="N55" s="220">
        <f>VLOOKUP(G55,'SALE PARTY &amp; HSN MASTER'!$N$9:$R$202,5,FALSE)</f>
        <v>18</v>
      </c>
      <c r="O55" s="221">
        <f t="shared" si="82"/>
        <v>0</v>
      </c>
      <c r="P55" s="221">
        <f t="shared" ref="P55" si="83">+IF(D55="local",M55/100*N55/2,0)</f>
        <v>2700</v>
      </c>
      <c r="Q55" s="221">
        <f t="shared" ref="Q55" si="84">+IF(D55="local",M55/100*N55/2,0)</f>
        <v>2700</v>
      </c>
      <c r="R55" s="221">
        <v>0</v>
      </c>
    </row>
    <row r="56" spans="1:18" x14ac:dyDescent="0.25">
      <c r="A56" s="83">
        <v>33</v>
      </c>
      <c r="B56" s="214" t="s">
        <v>742</v>
      </c>
      <c r="C56" s="83" t="str">
        <f>VLOOKUP(B56,'SALE PARTY &amp; HSN MASTER'!$B$9:$D$502,2,FALSE)</f>
        <v>27AAACH4211R1ZF</v>
      </c>
      <c r="D56" s="83" t="str">
        <f>VLOOKUP(B56,'SALE PARTY &amp; HSN MASTER'!$B$9:$E$502,4,FALSE)</f>
        <v>Local</v>
      </c>
      <c r="E56" s="215" t="s">
        <v>783</v>
      </c>
      <c r="F56" s="216">
        <v>43564</v>
      </c>
      <c r="G56" s="217">
        <v>85129000</v>
      </c>
      <c r="H56" s="217">
        <v>1200</v>
      </c>
      <c r="I56" s="83" t="s">
        <v>21</v>
      </c>
      <c r="J56" s="83" t="s">
        <v>194</v>
      </c>
      <c r="K56" s="83">
        <f t="shared" ref="K56:K58" si="85">+H56</f>
        <v>1200</v>
      </c>
      <c r="L56" s="218">
        <f t="shared" ref="L56" si="86">+M56+O56+P56+Q56+R56</f>
        <v>35400</v>
      </c>
      <c r="M56" s="219">
        <v>30000</v>
      </c>
      <c r="N56" s="220">
        <f>VLOOKUP(G56,'SALE PARTY &amp; HSN MASTER'!$N$9:$R$202,5,FALSE)</f>
        <v>18</v>
      </c>
      <c r="O56" s="221">
        <f t="shared" ref="O56:O58" si="87">+IF(D56="oms",M56/100*N56,0)</f>
        <v>0</v>
      </c>
      <c r="P56" s="221">
        <f t="shared" ref="P56:P57" si="88">+IF(D56="local",M56/100*N56/2,0)</f>
        <v>2700</v>
      </c>
      <c r="Q56" s="221">
        <f t="shared" ref="Q56:Q57" si="89">+IF(D56="local",M56/100*N56/2,0)</f>
        <v>2700</v>
      </c>
      <c r="R56" s="221">
        <v>0</v>
      </c>
    </row>
    <row r="57" spans="1:18" x14ac:dyDescent="0.25">
      <c r="A57" s="83">
        <v>34</v>
      </c>
      <c r="B57" s="214" t="s">
        <v>739</v>
      </c>
      <c r="C57" s="83" t="str">
        <f>VLOOKUP(B57,'SALE PARTY &amp; HSN MASTER'!$B$9:$D$502,2,FALSE)</f>
        <v>27AAECM8871A1ZF</v>
      </c>
      <c r="D57" s="83" t="str">
        <f>VLOOKUP(B57,'SALE PARTY &amp; HSN MASTER'!$B$9:$E$502,4,FALSE)</f>
        <v>Local</v>
      </c>
      <c r="E57" s="215" t="s">
        <v>784</v>
      </c>
      <c r="F57" s="216">
        <v>43564</v>
      </c>
      <c r="G57" s="217">
        <v>87089900</v>
      </c>
      <c r="H57" s="217">
        <v>12</v>
      </c>
      <c r="I57" s="83" t="s">
        <v>21</v>
      </c>
      <c r="J57" s="83" t="s">
        <v>194</v>
      </c>
      <c r="K57" s="83">
        <f t="shared" si="85"/>
        <v>12</v>
      </c>
      <c r="L57" s="218">
        <f>+M57+O57+P57+Q57+R57+0.01</f>
        <v>29767.382799999996</v>
      </c>
      <c r="M57" s="219">
        <v>23255.759999999998</v>
      </c>
      <c r="N57" s="220">
        <f>VLOOKUP(G57,'SALE PARTY &amp; HSN MASTER'!$N$9:$R$202,5,FALSE)</f>
        <v>28</v>
      </c>
      <c r="O57" s="221">
        <f t="shared" si="87"/>
        <v>0</v>
      </c>
      <c r="P57" s="221">
        <f t="shared" si="88"/>
        <v>3255.8063999999995</v>
      </c>
      <c r="Q57" s="221">
        <f t="shared" si="89"/>
        <v>3255.8063999999995</v>
      </c>
      <c r="R57" s="221">
        <v>0</v>
      </c>
    </row>
    <row r="58" spans="1:18" x14ac:dyDescent="0.25">
      <c r="A58" s="83">
        <v>35</v>
      </c>
      <c r="B58" s="214" t="s">
        <v>133</v>
      </c>
      <c r="C58" s="83" t="str">
        <f>VLOOKUP(B58,'SALE PARTY &amp; HSN MASTER'!$B$9:$D$502,2,FALSE)</f>
        <v>27AABCM2508F1ZU</v>
      </c>
      <c r="D58" s="83" t="str">
        <f>VLOOKUP(B58,'SALE PARTY &amp; HSN MASTER'!$B$9:$E$502,4,FALSE)</f>
        <v>Local</v>
      </c>
      <c r="E58" s="215" t="s">
        <v>785</v>
      </c>
      <c r="F58" s="216">
        <v>43564</v>
      </c>
      <c r="G58" s="217">
        <v>87081090</v>
      </c>
      <c r="H58" s="217">
        <v>240</v>
      </c>
      <c r="I58" s="83" t="s">
        <v>21</v>
      </c>
      <c r="J58" s="83" t="s">
        <v>194</v>
      </c>
      <c r="K58" s="83">
        <f t="shared" si="85"/>
        <v>240</v>
      </c>
      <c r="L58" s="218">
        <f>+M58+O58+P58+Q58+R58-0.01</f>
        <v>25394.698</v>
      </c>
      <c r="M58" s="219">
        <v>19839.599999999999</v>
      </c>
      <c r="N58" s="220">
        <f>VLOOKUP(G58,'SALE PARTY &amp; HSN MASTER'!$N$9:$R$202,5,FALSE)</f>
        <v>28</v>
      </c>
      <c r="O58" s="221">
        <f t="shared" si="87"/>
        <v>0</v>
      </c>
      <c r="P58" s="221">
        <f>+IF(D58="local",M58/100*N58/2,0)+0.01</f>
        <v>2777.5540000000001</v>
      </c>
      <c r="Q58" s="221">
        <f>+IF(D58="local",M58/100*N58/2,0)+0.01</f>
        <v>2777.5540000000001</v>
      </c>
      <c r="R58" s="221">
        <v>0</v>
      </c>
    </row>
    <row r="59" spans="1:18" x14ac:dyDescent="0.25">
      <c r="A59" s="83">
        <v>36</v>
      </c>
      <c r="B59" s="214" t="s">
        <v>739</v>
      </c>
      <c r="C59" s="83" t="str">
        <f>VLOOKUP(B59,'SALE PARTY &amp; HSN MASTER'!$B$9:$D$502,2,FALSE)</f>
        <v>27AAECM8871A1ZF</v>
      </c>
      <c r="D59" s="83" t="str">
        <f>VLOOKUP(B59,'SALE PARTY &amp; HSN MASTER'!$B$9:$E$502,4,FALSE)</f>
        <v>Local</v>
      </c>
      <c r="E59" s="215" t="s">
        <v>786</v>
      </c>
      <c r="F59" s="216">
        <v>43564</v>
      </c>
      <c r="G59" s="217">
        <v>87089900</v>
      </c>
      <c r="H59" s="217">
        <v>10</v>
      </c>
      <c r="I59" s="83" t="s">
        <v>21</v>
      </c>
      <c r="J59" s="83" t="s">
        <v>194</v>
      </c>
      <c r="K59" s="83">
        <f t="shared" ref="K59:K60" si="90">+H59</f>
        <v>10</v>
      </c>
      <c r="L59" s="218">
        <f>+M59+O59+P59+Q59+R59</f>
        <v>24806.143999999997</v>
      </c>
      <c r="M59" s="219">
        <v>19379.8</v>
      </c>
      <c r="N59" s="220">
        <f>VLOOKUP(G59,'SALE PARTY &amp; HSN MASTER'!$N$9:$R$202,5,FALSE)</f>
        <v>28</v>
      </c>
      <c r="O59" s="221">
        <f t="shared" ref="O59:O60" si="91">+IF(D59="oms",M59/100*N59,0)</f>
        <v>0</v>
      </c>
      <c r="P59" s="221">
        <f t="shared" ref="P59" si="92">+IF(D59="local",M59/100*N59/2,0)</f>
        <v>2713.172</v>
      </c>
      <c r="Q59" s="221">
        <f t="shared" ref="Q59" si="93">+IF(D59="local",M59/100*N59/2,0)</f>
        <v>2713.172</v>
      </c>
      <c r="R59" s="221">
        <v>0</v>
      </c>
    </row>
    <row r="60" spans="1:18" x14ac:dyDescent="0.25">
      <c r="A60" s="83">
        <v>37</v>
      </c>
      <c r="B60" s="214" t="s">
        <v>133</v>
      </c>
      <c r="C60" s="83" t="str">
        <f>VLOOKUP(B60,'SALE PARTY &amp; HSN MASTER'!$B$9:$D$502,2,FALSE)</f>
        <v>27AABCM2508F1ZU</v>
      </c>
      <c r="D60" s="83" t="str">
        <f>VLOOKUP(B60,'SALE PARTY &amp; HSN MASTER'!$B$9:$E$502,4,FALSE)</f>
        <v>Local</v>
      </c>
      <c r="E60" s="215" t="s">
        <v>787</v>
      </c>
      <c r="F60" s="216">
        <v>43564</v>
      </c>
      <c r="G60" s="217">
        <v>87081090</v>
      </c>
      <c r="H60" s="217">
        <v>180</v>
      </c>
      <c r="I60" s="83" t="s">
        <v>21</v>
      </c>
      <c r="J60" s="83" t="s">
        <v>194</v>
      </c>
      <c r="K60" s="83">
        <f t="shared" si="90"/>
        <v>180</v>
      </c>
      <c r="L60" s="218">
        <f>+M60+O60+P60+Q60+R60</f>
        <v>19046.016</v>
      </c>
      <c r="M60" s="219">
        <v>14879.7</v>
      </c>
      <c r="N60" s="220">
        <f>VLOOKUP(G60,'SALE PARTY &amp; HSN MASTER'!$N$9:$R$202,5,FALSE)</f>
        <v>28</v>
      </c>
      <c r="O60" s="221">
        <f t="shared" si="91"/>
        <v>0</v>
      </c>
      <c r="P60" s="221">
        <f>+IF(D60="local",M60/100*N60/2,0)</f>
        <v>2083.1579999999999</v>
      </c>
      <c r="Q60" s="221">
        <f>+IF(D60="local",M60/100*N60/2,0)</f>
        <v>2083.1579999999999</v>
      </c>
      <c r="R60" s="221">
        <v>0</v>
      </c>
    </row>
    <row r="61" spans="1:18" x14ac:dyDescent="0.25">
      <c r="A61" s="83">
        <v>38</v>
      </c>
      <c r="B61" s="214" t="s">
        <v>739</v>
      </c>
      <c r="C61" s="83" t="str">
        <f>VLOOKUP(B61,'SALE PARTY &amp; HSN MASTER'!$B$9:$D$502,2,FALSE)</f>
        <v>27AAECM8871A1ZF</v>
      </c>
      <c r="D61" s="83" t="str">
        <f>VLOOKUP(B61,'SALE PARTY &amp; HSN MASTER'!$B$9:$E$502,4,FALSE)</f>
        <v>Local</v>
      </c>
      <c r="E61" s="215" t="s">
        <v>788</v>
      </c>
      <c r="F61" s="216">
        <v>43565</v>
      </c>
      <c r="G61" s="217">
        <v>87089900</v>
      </c>
      <c r="H61" s="217">
        <v>12</v>
      </c>
      <c r="I61" s="83" t="s">
        <v>21</v>
      </c>
      <c r="J61" s="83" t="s">
        <v>194</v>
      </c>
      <c r="K61" s="83">
        <f t="shared" ref="K61:K62" si="94">+H61</f>
        <v>12</v>
      </c>
      <c r="L61" s="218">
        <f>+M61+O61+P61+Q61+R61+0.01</f>
        <v>29767.382799999996</v>
      </c>
      <c r="M61" s="219">
        <v>23255.759999999998</v>
      </c>
      <c r="N61" s="220">
        <f>VLOOKUP(G61,'SALE PARTY &amp; HSN MASTER'!$N$9:$R$202,5,FALSE)</f>
        <v>28</v>
      </c>
      <c r="O61" s="221">
        <f t="shared" ref="O61:O62" si="95">+IF(D61="oms",M61/100*N61,0)</f>
        <v>0</v>
      </c>
      <c r="P61" s="221">
        <f t="shared" ref="P61" si="96">+IF(D61="local",M61/100*N61/2,0)</f>
        <v>3255.8063999999995</v>
      </c>
      <c r="Q61" s="221">
        <f t="shared" ref="Q61" si="97">+IF(D61="local",M61/100*N61/2,0)</f>
        <v>3255.8063999999995</v>
      </c>
      <c r="R61" s="221">
        <v>0</v>
      </c>
    </row>
    <row r="62" spans="1:18" x14ac:dyDescent="0.25">
      <c r="A62" s="83">
        <v>39</v>
      </c>
      <c r="B62" s="214" t="s">
        <v>133</v>
      </c>
      <c r="C62" s="83" t="str">
        <f>VLOOKUP(B62,'SALE PARTY &amp; HSN MASTER'!$B$9:$D$502,2,FALSE)</f>
        <v>27AABCM2508F1ZU</v>
      </c>
      <c r="D62" s="83" t="str">
        <f>VLOOKUP(B62,'SALE PARTY &amp; HSN MASTER'!$B$9:$E$502,4,FALSE)</f>
        <v>Local</v>
      </c>
      <c r="E62" s="215" t="s">
        <v>789</v>
      </c>
      <c r="F62" s="216">
        <v>43565</v>
      </c>
      <c r="G62" s="217">
        <v>87081090</v>
      </c>
      <c r="H62" s="217">
        <v>20</v>
      </c>
      <c r="I62" s="83" t="s">
        <v>21</v>
      </c>
      <c r="J62" s="83" t="s">
        <v>194</v>
      </c>
      <c r="K62" s="83">
        <f t="shared" si="94"/>
        <v>20</v>
      </c>
      <c r="L62" s="218">
        <f>+M62+O62+P62+Q62+R62</f>
        <v>2116.2240000000002</v>
      </c>
      <c r="M62" s="219">
        <v>1653.3</v>
      </c>
      <c r="N62" s="220">
        <f>VLOOKUP(G62,'SALE PARTY &amp; HSN MASTER'!$N$9:$R$202,5,FALSE)</f>
        <v>28</v>
      </c>
      <c r="O62" s="221">
        <f t="shared" si="95"/>
        <v>0</v>
      </c>
      <c r="P62" s="221">
        <f>+IF(D62="local",M62/100*N62/2,0)</f>
        <v>231.46200000000002</v>
      </c>
      <c r="Q62" s="221">
        <f>+IF(D62="local",M62/100*N62/2,0)</f>
        <v>231.46200000000002</v>
      </c>
      <c r="R62" s="221">
        <v>0</v>
      </c>
    </row>
    <row r="63" spans="1:18" x14ac:dyDescent="0.25">
      <c r="A63" s="83">
        <v>40</v>
      </c>
      <c r="B63" s="214" t="s">
        <v>133</v>
      </c>
      <c r="C63" s="83" t="str">
        <f>VLOOKUP(B63,'SALE PARTY &amp; HSN MASTER'!$B$9:$D$502,2,FALSE)</f>
        <v>27AABCM2508F1ZU</v>
      </c>
      <c r="D63" s="83" t="str">
        <f>VLOOKUP(B63,'SALE PARTY &amp; HSN MASTER'!$B$9:$E$502,4,FALSE)</f>
        <v>Local</v>
      </c>
      <c r="E63" s="215" t="s">
        <v>790</v>
      </c>
      <c r="F63" s="216">
        <v>43565</v>
      </c>
      <c r="G63" s="217">
        <v>87081090</v>
      </c>
      <c r="H63" s="217">
        <v>348</v>
      </c>
      <c r="I63" s="83" t="s">
        <v>21</v>
      </c>
      <c r="J63" s="83" t="s">
        <v>194</v>
      </c>
      <c r="K63" s="83">
        <f t="shared" ref="K63" si="98">+H63</f>
        <v>348</v>
      </c>
      <c r="L63" s="218">
        <f>+M63+O63+P63+Q63+R63</f>
        <v>36822.297600000005</v>
      </c>
      <c r="M63" s="219">
        <v>28767.42</v>
      </c>
      <c r="N63" s="220">
        <f>VLOOKUP(G63,'SALE PARTY &amp; HSN MASTER'!$N$9:$R$202,5,FALSE)</f>
        <v>28</v>
      </c>
      <c r="O63" s="221">
        <f t="shared" ref="O63" si="99">+IF(D63="oms",M63/100*N63,0)</f>
        <v>0</v>
      </c>
      <c r="P63" s="221">
        <f>+IF(D63="local",M63/100*N63/2,0)</f>
        <v>4027.4387999999999</v>
      </c>
      <c r="Q63" s="221">
        <f>+IF(D63="local",M63/100*N63/2,0)</f>
        <v>4027.4387999999999</v>
      </c>
      <c r="R63" s="221">
        <v>0</v>
      </c>
    </row>
    <row r="64" spans="1:18" x14ac:dyDescent="0.25">
      <c r="A64" s="83">
        <v>41</v>
      </c>
      <c r="B64" s="214" t="s">
        <v>133</v>
      </c>
      <c r="C64" s="83" t="str">
        <f>VLOOKUP(B64,'SALE PARTY &amp; HSN MASTER'!$B$9:$D$502,2,FALSE)</f>
        <v>27AABCM2508F1ZU</v>
      </c>
      <c r="D64" s="83" t="str">
        <f>VLOOKUP(B64,'SALE PARTY &amp; HSN MASTER'!$B$9:$E$502,4,FALSE)</f>
        <v>Local</v>
      </c>
      <c r="E64" s="215" t="s">
        <v>791</v>
      </c>
      <c r="F64" s="216">
        <v>43565</v>
      </c>
      <c r="G64" s="217">
        <v>87081090</v>
      </c>
      <c r="H64" s="217">
        <v>372</v>
      </c>
      <c r="I64" s="83" t="s">
        <v>21</v>
      </c>
      <c r="J64" s="83" t="s">
        <v>194</v>
      </c>
      <c r="K64" s="83">
        <f t="shared" ref="K64:K65" si="100">+H64</f>
        <v>372</v>
      </c>
      <c r="L64" s="218">
        <f>+M64+O64+P64+Q64+R64-0.01</f>
        <v>39361.756399999998</v>
      </c>
      <c r="M64" s="219">
        <v>30751.38</v>
      </c>
      <c r="N64" s="220">
        <f>VLOOKUP(G64,'SALE PARTY &amp; HSN MASTER'!$N$9:$R$202,5,FALSE)</f>
        <v>28</v>
      </c>
      <c r="O64" s="221">
        <f t="shared" ref="O64:O65" si="101">+IF(D64="oms",M64/100*N64,0)</f>
        <v>0</v>
      </c>
      <c r="P64" s="221">
        <f>+IF(D64="local",M64/100*N64/2,0)</f>
        <v>4305.1931999999997</v>
      </c>
      <c r="Q64" s="221">
        <f>+IF(D64="local",M64/100*N64/2,0)</f>
        <v>4305.1931999999997</v>
      </c>
      <c r="R64" s="221">
        <v>0</v>
      </c>
    </row>
    <row r="65" spans="1:18" x14ac:dyDescent="0.25">
      <c r="A65" s="83">
        <v>42</v>
      </c>
      <c r="B65" s="214" t="s">
        <v>739</v>
      </c>
      <c r="C65" s="83" t="str">
        <f>VLOOKUP(B65,'SALE PARTY &amp; HSN MASTER'!$B$9:$D$502,2,FALSE)</f>
        <v>27AAECM8871A1ZF</v>
      </c>
      <c r="D65" s="83" t="str">
        <f>VLOOKUP(B65,'SALE PARTY &amp; HSN MASTER'!$B$9:$E$502,4,FALSE)</f>
        <v>Local</v>
      </c>
      <c r="E65" s="215" t="s">
        <v>792</v>
      </c>
      <c r="F65" s="216">
        <v>43565</v>
      </c>
      <c r="G65" s="217">
        <v>87089900</v>
      </c>
      <c r="H65" s="217">
        <v>12</v>
      </c>
      <c r="I65" s="83" t="s">
        <v>21</v>
      </c>
      <c r="J65" s="83" t="s">
        <v>194</v>
      </c>
      <c r="K65" s="83">
        <f t="shared" si="100"/>
        <v>12</v>
      </c>
      <c r="L65" s="218">
        <f t="shared" ref="L65:L66" si="102">+M65+O65+P65+Q65+R65+0.01</f>
        <v>29767.382799999996</v>
      </c>
      <c r="M65" s="219">
        <v>23255.759999999998</v>
      </c>
      <c r="N65" s="220">
        <f>VLOOKUP(G65,'SALE PARTY &amp; HSN MASTER'!$N$9:$R$202,5,FALSE)</f>
        <v>28</v>
      </c>
      <c r="O65" s="221">
        <f t="shared" si="101"/>
        <v>0</v>
      </c>
      <c r="P65" s="221">
        <f t="shared" ref="P65" si="103">+IF(D65="local",M65/100*N65/2,0)</f>
        <v>3255.8063999999995</v>
      </c>
      <c r="Q65" s="221">
        <f t="shared" ref="Q65" si="104">+IF(D65="local",M65/100*N65/2,0)</f>
        <v>3255.8063999999995</v>
      </c>
      <c r="R65" s="221">
        <v>0</v>
      </c>
    </row>
    <row r="66" spans="1:18" x14ac:dyDescent="0.25">
      <c r="A66" s="83">
        <v>43</v>
      </c>
      <c r="B66" s="214" t="s">
        <v>739</v>
      </c>
      <c r="C66" s="83" t="str">
        <f>VLOOKUP(B66,'SALE PARTY &amp; HSN MASTER'!$B$9:$D$502,2,FALSE)</f>
        <v>27AAECM8871A1ZF</v>
      </c>
      <c r="D66" s="83" t="str">
        <f>VLOOKUP(B66,'SALE PARTY &amp; HSN MASTER'!$B$9:$E$502,4,FALSE)</f>
        <v>Local</v>
      </c>
      <c r="E66" s="215" t="s">
        <v>793</v>
      </c>
      <c r="F66" s="216">
        <v>43565</v>
      </c>
      <c r="G66" s="217">
        <v>87089900</v>
      </c>
      <c r="H66" s="217">
        <v>12</v>
      </c>
      <c r="I66" s="83" t="s">
        <v>21</v>
      </c>
      <c r="J66" s="83" t="s">
        <v>194</v>
      </c>
      <c r="K66" s="83">
        <f t="shared" ref="K66:K68" si="105">+H66</f>
        <v>12</v>
      </c>
      <c r="L66" s="218">
        <f t="shared" si="102"/>
        <v>29767.382799999996</v>
      </c>
      <c r="M66" s="219">
        <v>23255.759999999998</v>
      </c>
      <c r="N66" s="220">
        <f>VLOOKUP(G66,'SALE PARTY &amp; HSN MASTER'!$N$9:$R$202,5,FALSE)</f>
        <v>28</v>
      </c>
      <c r="O66" s="221">
        <f t="shared" ref="O66:O68" si="106">+IF(D66="oms",M66/100*N66,0)</f>
        <v>0</v>
      </c>
      <c r="P66" s="221">
        <f t="shared" ref="P66" si="107">+IF(D66="local",M66/100*N66/2,0)</f>
        <v>3255.8063999999995</v>
      </c>
      <c r="Q66" s="221">
        <f t="shared" ref="Q66" si="108">+IF(D66="local",M66/100*N66/2,0)</f>
        <v>3255.8063999999995</v>
      </c>
      <c r="R66" s="221">
        <v>0</v>
      </c>
    </row>
    <row r="67" spans="1:18" x14ac:dyDescent="0.25">
      <c r="A67" s="83">
        <v>44</v>
      </c>
      <c r="B67" s="214" t="s">
        <v>133</v>
      </c>
      <c r="C67" s="83" t="str">
        <f>VLOOKUP(B67,'SALE PARTY &amp; HSN MASTER'!$B$9:$D$502,2,FALSE)</f>
        <v>27AABCM2508F1ZU</v>
      </c>
      <c r="D67" s="83" t="str">
        <f>VLOOKUP(B67,'SALE PARTY &amp; HSN MASTER'!$B$9:$E$502,4,FALSE)</f>
        <v>Local</v>
      </c>
      <c r="E67" s="215" t="s">
        <v>794</v>
      </c>
      <c r="F67" s="216">
        <v>43565</v>
      </c>
      <c r="G67" s="217">
        <v>87081090</v>
      </c>
      <c r="H67" s="217">
        <v>372</v>
      </c>
      <c r="I67" s="83" t="s">
        <v>21</v>
      </c>
      <c r="J67" s="83" t="s">
        <v>194</v>
      </c>
      <c r="K67" s="83">
        <f t="shared" si="105"/>
        <v>372</v>
      </c>
      <c r="L67" s="218">
        <f>+M67+O67+P67+Q67+R67-0.01</f>
        <v>39361.756399999998</v>
      </c>
      <c r="M67" s="219">
        <v>30751.38</v>
      </c>
      <c r="N67" s="220">
        <f>VLOOKUP(G67,'SALE PARTY &amp; HSN MASTER'!$N$9:$R$202,5,FALSE)</f>
        <v>28</v>
      </c>
      <c r="O67" s="221">
        <f t="shared" si="106"/>
        <v>0</v>
      </c>
      <c r="P67" s="221">
        <f>+IF(D67="local",M67/100*N67/2,0)</f>
        <v>4305.1931999999997</v>
      </c>
      <c r="Q67" s="221">
        <f>+IF(D67="local",M67/100*N67/2,0)</f>
        <v>4305.1931999999997</v>
      </c>
      <c r="R67" s="221">
        <v>0</v>
      </c>
    </row>
    <row r="68" spans="1:18" x14ac:dyDescent="0.25">
      <c r="A68" s="83">
        <v>45</v>
      </c>
      <c r="B68" s="214" t="s">
        <v>133</v>
      </c>
      <c r="C68" s="83" t="str">
        <f>VLOOKUP(B68,'SALE PARTY &amp; HSN MASTER'!$B$9:$D$502,2,FALSE)</f>
        <v>27AABCM2508F1ZU</v>
      </c>
      <c r="D68" s="83" t="str">
        <f>VLOOKUP(B68,'SALE PARTY &amp; HSN MASTER'!$B$9:$E$502,4,FALSE)</f>
        <v>Local</v>
      </c>
      <c r="E68" s="215" t="s">
        <v>795</v>
      </c>
      <c r="F68" s="216">
        <v>43565</v>
      </c>
      <c r="G68" s="217">
        <v>87141090</v>
      </c>
      <c r="H68" s="217">
        <v>144</v>
      </c>
      <c r="I68" s="83" t="s">
        <v>21</v>
      </c>
      <c r="J68" s="83" t="s">
        <v>194</v>
      </c>
      <c r="K68" s="83">
        <f t="shared" si="105"/>
        <v>144</v>
      </c>
      <c r="L68" s="218">
        <f t="shared" ref="L68" si="109">+M68+O68+P68+Q68+R68</f>
        <v>13870.080000000002</v>
      </c>
      <c r="M68" s="219">
        <v>10836</v>
      </c>
      <c r="N68" s="220">
        <f>VLOOKUP(G68,'SALE PARTY &amp; HSN MASTER'!$N$9:$R$202,5,FALSE)</f>
        <v>28</v>
      </c>
      <c r="O68" s="221">
        <f t="shared" si="106"/>
        <v>0</v>
      </c>
      <c r="P68" s="221">
        <f t="shared" ref="P68" si="110">+IF(D68="local",M68/100*N68/2,0)</f>
        <v>1517.04</v>
      </c>
      <c r="Q68" s="221">
        <f t="shared" ref="Q68" si="111">+IF(D68="local",M68/100*N68/2,0)</f>
        <v>1517.04</v>
      </c>
      <c r="R68" s="221">
        <v>0</v>
      </c>
    </row>
    <row r="69" spans="1:18" x14ac:dyDescent="0.25">
      <c r="A69" s="83">
        <v>46</v>
      </c>
      <c r="B69" s="214" t="s">
        <v>133</v>
      </c>
      <c r="C69" s="83" t="str">
        <f>VLOOKUP(B69,'SALE PARTY &amp; HSN MASTER'!$B$9:$D$502,2,FALSE)</f>
        <v>27AABCM2508F1ZU</v>
      </c>
      <c r="D69" s="83" t="str">
        <f>VLOOKUP(B69,'SALE PARTY &amp; HSN MASTER'!$B$9:$E$502,4,FALSE)</f>
        <v>Local</v>
      </c>
      <c r="E69" s="215" t="s">
        <v>796</v>
      </c>
      <c r="F69" s="216">
        <v>43566</v>
      </c>
      <c r="G69" s="217">
        <v>87081090</v>
      </c>
      <c r="H69" s="217">
        <v>192</v>
      </c>
      <c r="I69" s="83" t="s">
        <v>21</v>
      </c>
      <c r="J69" s="83" t="s">
        <v>194</v>
      </c>
      <c r="K69" s="83">
        <f t="shared" ref="K69:K70" si="112">+H69</f>
        <v>192</v>
      </c>
      <c r="L69" s="218">
        <f>+M69+O69+P69+Q69+R69+0.01</f>
        <v>20315.740399999999</v>
      </c>
      <c r="M69" s="219">
        <v>15871.68</v>
      </c>
      <c r="N69" s="220">
        <f>VLOOKUP(G69,'SALE PARTY &amp; HSN MASTER'!$N$9:$R$202,5,FALSE)</f>
        <v>28</v>
      </c>
      <c r="O69" s="221">
        <f t="shared" ref="O69:O70" si="113">+IF(D69="oms",M69/100*N69,0)</f>
        <v>0</v>
      </c>
      <c r="P69" s="221">
        <f>+IF(D69="local",M69/100*N69/2,0)-0.01</f>
        <v>2222.0252</v>
      </c>
      <c r="Q69" s="221">
        <f>+IF(D69="local",M69/100*N69/2,0)-0.01</f>
        <v>2222.0252</v>
      </c>
      <c r="R69" s="221">
        <v>0</v>
      </c>
    </row>
    <row r="70" spans="1:18" x14ac:dyDescent="0.25">
      <c r="A70" s="83">
        <v>47</v>
      </c>
      <c r="B70" s="214" t="s">
        <v>739</v>
      </c>
      <c r="C70" s="83" t="str">
        <f>VLOOKUP(B70,'SALE PARTY &amp; HSN MASTER'!$B$9:$D$502,2,FALSE)</f>
        <v>27AAECM8871A1ZF</v>
      </c>
      <c r="D70" s="83" t="str">
        <f>VLOOKUP(B70,'SALE PARTY &amp; HSN MASTER'!$B$9:$E$502,4,FALSE)</f>
        <v>Local</v>
      </c>
      <c r="E70" s="215" t="s">
        <v>797</v>
      </c>
      <c r="F70" s="216">
        <v>43566</v>
      </c>
      <c r="G70" s="217">
        <v>87089900</v>
      </c>
      <c r="H70" s="217">
        <v>12</v>
      </c>
      <c r="I70" s="83" t="s">
        <v>21</v>
      </c>
      <c r="J70" s="83" t="s">
        <v>194</v>
      </c>
      <c r="K70" s="83">
        <f t="shared" si="112"/>
        <v>12</v>
      </c>
      <c r="L70" s="218">
        <f>+M70+O70+P70+Q70+R70+0.01</f>
        <v>29767.382799999996</v>
      </c>
      <c r="M70" s="219">
        <v>23255.759999999998</v>
      </c>
      <c r="N70" s="220">
        <f>VLOOKUP(G70,'SALE PARTY &amp; HSN MASTER'!$N$9:$R$202,5,FALSE)</f>
        <v>28</v>
      </c>
      <c r="O70" s="221">
        <f t="shared" si="113"/>
        <v>0</v>
      </c>
      <c r="P70" s="221">
        <f t="shared" ref="P70" si="114">+IF(D70="local",M70/100*N70/2,0)</f>
        <v>3255.8063999999995</v>
      </c>
      <c r="Q70" s="221">
        <f t="shared" ref="Q70" si="115">+IF(D70="local",M70/100*N70/2,0)</f>
        <v>3255.8063999999995</v>
      </c>
      <c r="R70" s="221">
        <v>0</v>
      </c>
    </row>
    <row r="71" spans="1:18" x14ac:dyDescent="0.25">
      <c r="A71" s="83">
        <v>48</v>
      </c>
      <c r="B71" s="214" t="s">
        <v>737</v>
      </c>
      <c r="C71" s="83" t="str">
        <f>VLOOKUP(B71,'SALE PARTY &amp; HSN MASTER'!$B$9:$D$502,2,FALSE)</f>
        <v>27BBVPS2447C1ZA</v>
      </c>
      <c r="D71" s="83" t="str">
        <f>VLOOKUP(B71,'SALE PARTY &amp; HSN MASTER'!$B$9:$E$502,4,FALSE)</f>
        <v>Local</v>
      </c>
      <c r="E71" s="215" t="s">
        <v>798</v>
      </c>
      <c r="F71" s="216">
        <v>43566</v>
      </c>
      <c r="G71" s="217">
        <v>998898</v>
      </c>
      <c r="H71" s="217">
        <v>300</v>
      </c>
      <c r="I71" s="83" t="s">
        <v>21</v>
      </c>
      <c r="J71" s="83" t="s">
        <v>194</v>
      </c>
      <c r="K71" s="83">
        <f t="shared" ref="K71:K74" si="116">+H71</f>
        <v>300</v>
      </c>
      <c r="L71" s="218">
        <f t="shared" ref="L71:L72" si="117">+M71+O71+P71+Q71+R71</f>
        <v>5310</v>
      </c>
      <c r="M71" s="219">
        <v>4500</v>
      </c>
      <c r="N71" s="220">
        <f>VLOOKUP(G71,'SALE PARTY &amp; HSN MASTER'!$N$9:$R$202,5,FALSE)</f>
        <v>18</v>
      </c>
      <c r="O71" s="221">
        <f t="shared" ref="O71:O74" si="118">+IF(D71="oms",M71/100*N71,0)</f>
        <v>0</v>
      </c>
      <c r="P71" s="221">
        <f t="shared" ref="P71" si="119">+IF(D71="local",M71/100*N71/2,0)</f>
        <v>405</v>
      </c>
      <c r="Q71" s="221">
        <f t="shared" ref="Q71" si="120">+IF(D71="local",M71/100*N71/2,0)</f>
        <v>405</v>
      </c>
      <c r="R71" s="221">
        <v>0</v>
      </c>
    </row>
    <row r="72" spans="1:18" x14ac:dyDescent="0.25">
      <c r="A72" s="83">
        <v>49</v>
      </c>
      <c r="B72" s="214" t="s">
        <v>133</v>
      </c>
      <c r="C72" s="83" t="str">
        <f>VLOOKUP(B72,'SALE PARTY &amp; HSN MASTER'!$B$9:$D$502,2,FALSE)</f>
        <v>27AABCM2508F1ZU</v>
      </c>
      <c r="D72" s="83" t="str">
        <f>VLOOKUP(B72,'SALE PARTY &amp; HSN MASTER'!$B$9:$E$502,4,FALSE)</f>
        <v>Local</v>
      </c>
      <c r="E72" s="215" t="s">
        <v>799</v>
      </c>
      <c r="F72" s="216">
        <v>43566</v>
      </c>
      <c r="G72" s="217">
        <v>87081090</v>
      </c>
      <c r="H72" s="217">
        <v>288</v>
      </c>
      <c r="I72" s="83" t="s">
        <v>21</v>
      </c>
      <c r="J72" s="83" t="s">
        <v>194</v>
      </c>
      <c r="K72" s="83">
        <f t="shared" si="116"/>
        <v>288</v>
      </c>
      <c r="L72" s="218">
        <f t="shared" si="117"/>
        <v>30399.897599999997</v>
      </c>
      <c r="M72" s="219">
        <v>23749.919999999998</v>
      </c>
      <c r="N72" s="220">
        <f>VLOOKUP(G72,'SALE PARTY &amp; HSN MASTER'!$N$9:$R$202,5,FALSE)</f>
        <v>28</v>
      </c>
      <c r="O72" s="221">
        <f t="shared" si="118"/>
        <v>0</v>
      </c>
      <c r="P72" s="221">
        <f>+IF(D72="local",M72/100*N72/2,0)</f>
        <v>3324.9887999999996</v>
      </c>
      <c r="Q72" s="221">
        <f>+IF(D72="local",M72/100*N72/2,0)</f>
        <v>3324.9887999999996</v>
      </c>
      <c r="R72" s="221">
        <v>0</v>
      </c>
    </row>
    <row r="73" spans="1:18" x14ac:dyDescent="0.25">
      <c r="A73" s="83">
        <v>50</v>
      </c>
      <c r="B73" s="214" t="s">
        <v>279</v>
      </c>
      <c r="C73" s="83" t="str">
        <f>VLOOKUP(B73,'SALE PARTY &amp; HSN MASTER'!$B$9:$D$502,2,FALSE)</f>
        <v>27AAACT1848E1ZH</v>
      </c>
      <c r="D73" s="83" t="str">
        <f>VLOOKUP(B73,'SALE PARTY &amp; HSN MASTER'!$B$9:$E$502,4,FALSE)</f>
        <v>Local</v>
      </c>
      <c r="E73" s="215" t="s">
        <v>800</v>
      </c>
      <c r="F73" s="216">
        <v>43567</v>
      </c>
      <c r="G73" s="217">
        <v>87089900</v>
      </c>
      <c r="H73" s="217">
        <v>64</v>
      </c>
      <c r="I73" s="83" t="s">
        <v>21</v>
      </c>
      <c r="J73" s="83" t="s">
        <v>194</v>
      </c>
      <c r="K73" s="83">
        <f t="shared" si="116"/>
        <v>64</v>
      </c>
      <c r="L73" s="218">
        <f>+M73+O73+P73+Q73+R73+0.01</f>
        <v>42661.181200000006</v>
      </c>
      <c r="M73" s="219">
        <v>33329.040000000001</v>
      </c>
      <c r="N73" s="220">
        <f>VLOOKUP(G73,'SALE PARTY &amp; HSN MASTER'!$N$9:$R$202,5,FALSE)</f>
        <v>28</v>
      </c>
      <c r="O73" s="221">
        <f t="shared" si="118"/>
        <v>0</v>
      </c>
      <c r="P73" s="221">
        <f>+IF(D73="local",M73/100*N73/2,0)</f>
        <v>4666.0656000000008</v>
      </c>
      <c r="Q73" s="221">
        <f>+IF(D73="local",M73/100*N73/2,0)</f>
        <v>4666.0656000000008</v>
      </c>
      <c r="R73" s="221">
        <v>0</v>
      </c>
    </row>
    <row r="74" spans="1:18" x14ac:dyDescent="0.25">
      <c r="A74" s="83">
        <v>51</v>
      </c>
      <c r="B74" s="214" t="s">
        <v>739</v>
      </c>
      <c r="C74" s="83" t="str">
        <f>VLOOKUP(B74,'SALE PARTY &amp; HSN MASTER'!$B$9:$D$502,2,FALSE)</f>
        <v>27AAECM8871A1ZF</v>
      </c>
      <c r="D74" s="83" t="str">
        <f>VLOOKUP(B74,'SALE PARTY &amp; HSN MASTER'!$B$9:$E$502,4,FALSE)</f>
        <v>Local</v>
      </c>
      <c r="E74" s="215" t="s">
        <v>801</v>
      </c>
      <c r="F74" s="216">
        <v>43567</v>
      </c>
      <c r="G74" s="217">
        <v>87089900</v>
      </c>
      <c r="H74" s="217">
        <v>12</v>
      </c>
      <c r="I74" s="83" t="s">
        <v>21</v>
      </c>
      <c r="J74" s="83" t="s">
        <v>194</v>
      </c>
      <c r="K74" s="83">
        <f t="shared" si="116"/>
        <v>12</v>
      </c>
      <c r="L74" s="218">
        <f>+M74+O74+P74+Q74+R74+0.01</f>
        <v>29767.382799999996</v>
      </c>
      <c r="M74" s="219">
        <v>23255.759999999998</v>
      </c>
      <c r="N74" s="220">
        <f>VLOOKUP(G74,'SALE PARTY &amp; HSN MASTER'!$N$9:$R$202,5,FALSE)</f>
        <v>28</v>
      </c>
      <c r="O74" s="221">
        <f t="shared" si="118"/>
        <v>0</v>
      </c>
      <c r="P74" s="221">
        <f t="shared" ref="P74" si="121">+IF(D74="local",M74/100*N74/2,0)</f>
        <v>3255.8063999999995</v>
      </c>
      <c r="Q74" s="221">
        <f t="shared" ref="Q74" si="122">+IF(D74="local",M74/100*N74/2,0)</f>
        <v>3255.8063999999995</v>
      </c>
      <c r="R74" s="221">
        <v>0</v>
      </c>
    </row>
    <row r="75" spans="1:18" x14ac:dyDescent="0.25">
      <c r="A75" s="83"/>
      <c r="B75" s="214"/>
      <c r="C75" s="83"/>
      <c r="D75" s="83"/>
      <c r="E75" s="215"/>
      <c r="F75" s="216"/>
      <c r="G75" s="83"/>
      <c r="H75" s="217"/>
      <c r="I75" s="83"/>
      <c r="J75" s="83"/>
      <c r="K75" s="83"/>
      <c r="L75" s="218"/>
      <c r="M75" s="219"/>
      <c r="N75" s="220"/>
      <c r="O75" s="221"/>
      <c r="P75" s="221"/>
      <c r="Q75" s="221"/>
      <c r="R75" s="221"/>
    </row>
    <row r="76" spans="1:18" x14ac:dyDescent="0.25">
      <c r="A76" s="83"/>
      <c r="B76" s="214"/>
      <c r="C76" s="83"/>
      <c r="D76" s="83"/>
      <c r="E76" s="215"/>
      <c r="F76" s="216"/>
      <c r="G76" s="83"/>
      <c r="H76" s="217"/>
      <c r="I76" s="83"/>
      <c r="J76" s="83"/>
      <c r="K76" s="83"/>
      <c r="L76" s="218"/>
      <c r="M76" s="219"/>
      <c r="N76" s="220"/>
      <c r="O76" s="221"/>
      <c r="P76" s="221"/>
      <c r="Q76" s="221"/>
      <c r="R76" s="221"/>
    </row>
    <row r="77" spans="1:18" x14ac:dyDescent="0.25">
      <c r="A77" s="83"/>
      <c r="B77" s="214"/>
      <c r="C77" s="83"/>
      <c r="D77" s="83"/>
      <c r="E77" s="215"/>
      <c r="F77" s="216"/>
      <c r="G77" s="83"/>
      <c r="H77" s="217"/>
      <c r="I77" s="83"/>
      <c r="J77" s="83"/>
      <c r="K77" s="83"/>
      <c r="L77" s="218"/>
      <c r="M77" s="219"/>
      <c r="N77" s="220"/>
      <c r="O77" s="221"/>
      <c r="P77" s="221"/>
      <c r="Q77" s="221"/>
      <c r="R77" s="221"/>
    </row>
    <row r="78" spans="1:18" x14ac:dyDescent="0.25">
      <c r="A78" s="83"/>
      <c r="B78" s="214"/>
      <c r="C78" s="83"/>
      <c r="D78" s="83"/>
      <c r="E78" s="215"/>
      <c r="F78" s="216"/>
      <c r="G78" s="83"/>
      <c r="H78" s="217"/>
      <c r="I78" s="83"/>
      <c r="J78" s="83"/>
      <c r="K78" s="83"/>
      <c r="L78" s="218"/>
      <c r="M78" s="219"/>
      <c r="N78" s="220"/>
      <c r="O78" s="221"/>
      <c r="P78" s="221"/>
      <c r="Q78" s="221"/>
      <c r="R78" s="221"/>
    </row>
    <row r="79" spans="1:18" x14ac:dyDescent="0.25">
      <c r="A79" s="83"/>
      <c r="B79" s="214"/>
      <c r="C79" s="83"/>
      <c r="D79" s="83"/>
      <c r="E79" s="215"/>
      <c r="F79" s="216"/>
      <c r="G79" s="83"/>
      <c r="H79" s="217"/>
      <c r="I79" s="83"/>
      <c r="J79" s="83"/>
      <c r="K79" s="83"/>
      <c r="L79" s="218"/>
      <c r="M79" s="219"/>
      <c r="N79" s="220"/>
      <c r="O79" s="221"/>
      <c r="P79" s="221"/>
      <c r="Q79" s="221"/>
      <c r="R79" s="221"/>
    </row>
    <row r="80" spans="1:18" x14ac:dyDescent="0.25">
      <c r="A80" s="83"/>
      <c r="B80" s="214"/>
      <c r="C80" s="83"/>
      <c r="D80" s="83"/>
      <c r="E80" s="215"/>
      <c r="F80" s="216"/>
      <c r="G80" s="83"/>
      <c r="H80" s="217"/>
      <c r="I80" s="83"/>
      <c r="J80" s="83"/>
      <c r="K80" s="83"/>
      <c r="L80" s="218"/>
      <c r="M80" s="219"/>
      <c r="N80" s="220"/>
      <c r="O80" s="221"/>
      <c r="P80" s="221"/>
      <c r="Q80" s="221"/>
      <c r="R80" s="221"/>
    </row>
    <row r="81" spans="1:18" x14ac:dyDescent="0.25">
      <c r="A81" s="83"/>
      <c r="B81" s="214"/>
      <c r="C81" s="83"/>
      <c r="D81" s="83"/>
      <c r="E81" s="215"/>
      <c r="F81" s="216"/>
      <c r="G81" s="83"/>
      <c r="H81" s="217"/>
      <c r="I81" s="83"/>
      <c r="J81" s="83"/>
      <c r="K81" s="83"/>
      <c r="L81" s="218"/>
      <c r="M81" s="219"/>
      <c r="N81" s="220"/>
      <c r="O81" s="221"/>
      <c r="P81" s="221"/>
      <c r="Q81" s="221"/>
      <c r="R81" s="221"/>
    </row>
    <row r="82" spans="1:18" x14ac:dyDescent="0.25">
      <c r="A82" s="83"/>
      <c r="B82" s="214"/>
      <c r="C82" s="83"/>
      <c r="D82" s="83"/>
      <c r="E82" s="215"/>
      <c r="F82" s="216"/>
      <c r="G82" s="83"/>
      <c r="H82" s="217"/>
      <c r="I82" s="83"/>
      <c r="J82" s="83"/>
      <c r="K82" s="83"/>
      <c r="L82" s="218"/>
      <c r="M82" s="219"/>
      <c r="N82" s="220"/>
      <c r="O82" s="221"/>
      <c r="P82" s="221"/>
      <c r="Q82" s="221"/>
      <c r="R82" s="221"/>
    </row>
    <row r="83" spans="1:18" x14ac:dyDescent="0.25">
      <c r="A83" s="83"/>
      <c r="B83" s="214"/>
      <c r="C83" s="83"/>
      <c r="D83" s="83"/>
      <c r="E83" s="215"/>
      <c r="F83" s="216"/>
      <c r="G83" s="83"/>
      <c r="H83" s="217"/>
      <c r="I83" s="83"/>
      <c r="J83" s="83"/>
      <c r="K83" s="83"/>
      <c r="L83" s="218"/>
      <c r="M83" s="219"/>
      <c r="N83" s="220"/>
      <c r="O83" s="221"/>
      <c r="P83" s="221"/>
      <c r="Q83" s="221"/>
      <c r="R83" s="221"/>
    </row>
    <row r="84" spans="1:18" x14ac:dyDescent="0.25">
      <c r="A84" s="83"/>
      <c r="B84" s="214"/>
      <c r="C84" s="83"/>
      <c r="D84" s="83"/>
      <c r="E84" s="215"/>
      <c r="F84" s="216"/>
      <c r="G84" s="83"/>
      <c r="H84" s="217"/>
      <c r="I84" s="83"/>
      <c r="J84" s="83"/>
      <c r="K84" s="83"/>
      <c r="L84" s="218"/>
      <c r="M84" s="219"/>
      <c r="N84" s="220"/>
      <c r="O84" s="221"/>
      <c r="P84" s="221"/>
      <c r="Q84" s="221"/>
      <c r="R84" s="221"/>
    </row>
    <row r="85" spans="1:18" x14ac:dyDescent="0.25">
      <c r="A85" s="83"/>
      <c r="B85" s="214"/>
      <c r="C85" s="83"/>
      <c r="D85" s="83"/>
      <c r="E85" s="215"/>
      <c r="F85" s="216"/>
      <c r="G85" s="83"/>
      <c r="H85" s="217"/>
      <c r="I85" s="83"/>
      <c r="J85" s="83"/>
      <c r="K85" s="83"/>
      <c r="L85" s="218"/>
      <c r="M85" s="219"/>
      <c r="N85" s="220"/>
      <c r="O85" s="221"/>
      <c r="P85" s="221"/>
      <c r="Q85" s="221"/>
      <c r="R85" s="221"/>
    </row>
    <row r="86" spans="1:18" x14ac:dyDescent="0.25">
      <c r="A86" s="83"/>
      <c r="B86" s="214"/>
      <c r="C86" s="83"/>
      <c r="D86" s="83"/>
      <c r="E86" s="215"/>
      <c r="F86" s="216"/>
      <c r="G86" s="83"/>
      <c r="H86" s="217"/>
      <c r="I86" s="83"/>
      <c r="J86" s="83"/>
      <c r="K86" s="83"/>
      <c r="L86" s="218"/>
      <c r="M86" s="219"/>
      <c r="N86" s="220"/>
      <c r="O86" s="221"/>
      <c r="P86" s="221"/>
      <c r="Q86" s="221"/>
      <c r="R86" s="221"/>
    </row>
    <row r="87" spans="1:18" x14ac:dyDescent="0.25">
      <c r="A87" s="83"/>
      <c r="B87" s="214"/>
      <c r="C87" s="83"/>
      <c r="D87" s="83"/>
      <c r="E87" s="215"/>
      <c r="F87" s="216"/>
      <c r="G87" s="83"/>
      <c r="H87" s="217"/>
      <c r="I87" s="83"/>
      <c r="J87" s="83"/>
      <c r="K87" s="83"/>
      <c r="L87" s="218"/>
      <c r="M87" s="219"/>
      <c r="N87" s="220"/>
      <c r="O87" s="221"/>
      <c r="P87" s="221"/>
      <c r="Q87" s="221"/>
      <c r="R87" s="221"/>
    </row>
    <row r="88" spans="1:18" x14ac:dyDescent="0.25">
      <c r="A88" s="83"/>
      <c r="B88" s="214"/>
      <c r="C88" s="83"/>
      <c r="D88" s="83"/>
      <c r="E88" s="215"/>
      <c r="F88" s="216"/>
      <c r="G88" s="83"/>
      <c r="H88" s="217"/>
      <c r="I88" s="83"/>
      <c r="J88" s="83"/>
      <c r="K88" s="83"/>
      <c r="L88" s="218"/>
      <c r="M88" s="219"/>
      <c r="N88" s="220"/>
      <c r="O88" s="221"/>
      <c r="P88" s="221"/>
      <c r="Q88" s="221"/>
      <c r="R88" s="221"/>
    </row>
    <row r="89" spans="1:18" x14ac:dyDescent="0.25">
      <c r="A89" s="83"/>
      <c r="B89" s="214"/>
      <c r="C89" s="83"/>
      <c r="D89" s="83"/>
      <c r="E89" s="215"/>
      <c r="F89" s="216"/>
      <c r="G89" s="83"/>
      <c r="H89" s="217"/>
      <c r="I89" s="83"/>
      <c r="J89" s="83"/>
      <c r="K89" s="83"/>
      <c r="L89" s="218"/>
      <c r="M89" s="219"/>
      <c r="N89" s="220"/>
      <c r="O89" s="221"/>
      <c r="P89" s="221"/>
      <c r="Q89" s="221"/>
      <c r="R89" s="221"/>
    </row>
    <row r="90" spans="1:18" x14ac:dyDescent="0.25">
      <c r="A90" s="83"/>
      <c r="B90" s="214"/>
      <c r="C90" s="83"/>
      <c r="D90" s="83"/>
      <c r="E90" s="215"/>
      <c r="F90" s="216"/>
      <c r="G90" s="83"/>
      <c r="H90" s="217"/>
      <c r="I90" s="83"/>
      <c r="J90" s="83"/>
      <c r="K90" s="83"/>
      <c r="L90" s="218"/>
      <c r="M90" s="219"/>
      <c r="N90" s="220"/>
      <c r="O90" s="221"/>
      <c r="P90" s="221"/>
      <c r="Q90" s="221"/>
      <c r="R90" s="221"/>
    </row>
    <row r="91" spans="1:18" x14ac:dyDescent="0.25">
      <c r="A91" s="83"/>
      <c r="B91" s="214"/>
      <c r="C91" s="83"/>
      <c r="D91" s="83"/>
      <c r="E91" s="215"/>
      <c r="F91" s="216"/>
      <c r="G91" s="83"/>
      <c r="H91" s="217"/>
      <c r="I91" s="83"/>
      <c r="J91" s="83"/>
      <c r="K91" s="83"/>
      <c r="L91" s="218"/>
      <c r="M91" s="219"/>
      <c r="N91" s="220"/>
      <c r="O91" s="221"/>
      <c r="P91" s="221"/>
      <c r="Q91" s="221"/>
      <c r="R91" s="221"/>
    </row>
    <row r="92" spans="1:18" x14ac:dyDescent="0.25">
      <c r="A92" s="83"/>
      <c r="B92" s="214"/>
      <c r="C92" s="83"/>
      <c r="D92" s="83"/>
      <c r="E92" s="215"/>
      <c r="F92" s="216"/>
      <c r="G92" s="83"/>
      <c r="H92" s="217"/>
      <c r="I92" s="83"/>
      <c r="J92" s="83"/>
      <c r="K92" s="83"/>
      <c r="L92" s="218"/>
      <c r="M92" s="219"/>
      <c r="N92" s="220"/>
      <c r="O92" s="221"/>
      <c r="P92" s="221"/>
      <c r="Q92" s="221"/>
      <c r="R92" s="221"/>
    </row>
    <row r="93" spans="1:18" x14ac:dyDescent="0.25">
      <c r="A93" s="83"/>
      <c r="B93" s="214"/>
      <c r="C93" s="83"/>
      <c r="D93" s="83"/>
      <c r="E93" s="215"/>
      <c r="F93" s="216"/>
      <c r="G93" s="83"/>
      <c r="H93" s="217"/>
      <c r="I93" s="83"/>
      <c r="J93" s="83"/>
      <c r="K93" s="83"/>
      <c r="L93" s="218"/>
      <c r="M93" s="219"/>
      <c r="N93" s="220"/>
      <c r="O93" s="221"/>
      <c r="P93" s="221"/>
      <c r="Q93" s="221"/>
      <c r="R93" s="221"/>
    </row>
    <row r="94" spans="1:18" x14ac:dyDescent="0.25">
      <c r="A94" s="83"/>
      <c r="B94" s="214"/>
      <c r="C94" s="83"/>
      <c r="D94" s="83"/>
      <c r="E94" s="215"/>
      <c r="F94" s="216"/>
      <c r="G94" s="83"/>
      <c r="H94" s="217"/>
      <c r="I94" s="83"/>
      <c r="J94" s="83"/>
      <c r="K94" s="83"/>
      <c r="L94" s="218"/>
      <c r="M94" s="219"/>
      <c r="N94" s="220"/>
      <c r="O94" s="221"/>
      <c r="P94" s="221"/>
      <c r="Q94" s="221"/>
      <c r="R94" s="221"/>
    </row>
    <row r="95" spans="1:18" x14ac:dyDescent="0.25">
      <c r="A95" s="83"/>
      <c r="B95" s="214"/>
      <c r="C95" s="83"/>
      <c r="D95" s="83"/>
      <c r="E95" s="215"/>
      <c r="F95" s="216"/>
      <c r="G95" s="83"/>
      <c r="H95" s="217"/>
      <c r="I95" s="83"/>
      <c r="J95" s="83"/>
      <c r="K95" s="83"/>
      <c r="L95" s="218"/>
      <c r="M95" s="219"/>
      <c r="N95" s="220"/>
      <c r="O95" s="221"/>
      <c r="P95" s="221"/>
      <c r="Q95" s="221"/>
      <c r="R95" s="221"/>
    </row>
    <row r="96" spans="1:18" x14ac:dyDescent="0.25">
      <c r="A96" s="83"/>
      <c r="B96" s="214"/>
      <c r="C96" s="83"/>
      <c r="D96" s="83"/>
      <c r="E96" s="215"/>
      <c r="F96" s="216"/>
      <c r="G96" s="83"/>
      <c r="H96" s="217"/>
      <c r="I96" s="83"/>
      <c r="J96" s="83"/>
      <c r="K96" s="83"/>
      <c r="L96" s="218"/>
      <c r="M96" s="219"/>
      <c r="N96" s="220"/>
      <c r="O96" s="221"/>
      <c r="P96" s="221"/>
      <c r="Q96" s="221"/>
      <c r="R96" s="221"/>
    </row>
    <row r="97" spans="1:18" x14ac:dyDescent="0.25">
      <c r="A97" s="83"/>
      <c r="B97" s="214"/>
      <c r="C97" s="83"/>
      <c r="D97" s="83"/>
      <c r="E97" s="215"/>
      <c r="F97" s="216"/>
      <c r="G97" s="83"/>
      <c r="H97" s="217"/>
      <c r="I97" s="83"/>
      <c r="J97" s="83"/>
      <c r="K97" s="83"/>
      <c r="L97" s="218"/>
      <c r="M97" s="219"/>
      <c r="N97" s="220"/>
      <c r="O97" s="221"/>
      <c r="P97" s="221"/>
      <c r="Q97" s="221"/>
      <c r="R97" s="221"/>
    </row>
    <row r="98" spans="1:18" x14ac:dyDescent="0.25">
      <c r="A98" s="83"/>
      <c r="B98" s="214"/>
      <c r="C98" s="83"/>
      <c r="D98" s="83"/>
      <c r="E98" s="215"/>
      <c r="F98" s="216"/>
      <c r="G98" s="83"/>
      <c r="H98" s="217"/>
      <c r="I98" s="83"/>
      <c r="J98" s="83"/>
      <c r="K98" s="83"/>
      <c r="L98" s="218"/>
      <c r="M98" s="219"/>
      <c r="N98" s="220"/>
      <c r="O98" s="221"/>
      <c r="P98" s="221"/>
      <c r="Q98" s="221"/>
      <c r="R98" s="221"/>
    </row>
    <row r="99" spans="1:18" x14ac:dyDescent="0.25">
      <c r="A99" s="83"/>
      <c r="B99" s="214"/>
      <c r="C99" s="83"/>
      <c r="D99" s="83"/>
      <c r="E99" s="215"/>
      <c r="F99" s="216"/>
      <c r="G99" s="83"/>
      <c r="H99" s="217"/>
      <c r="I99" s="83"/>
      <c r="J99" s="83"/>
      <c r="K99" s="83"/>
      <c r="L99" s="218"/>
      <c r="M99" s="219"/>
      <c r="N99" s="220"/>
      <c r="O99" s="221"/>
      <c r="P99" s="221"/>
      <c r="Q99" s="221"/>
      <c r="R99" s="221"/>
    </row>
    <row r="100" spans="1:18" x14ac:dyDescent="0.25">
      <c r="A100" s="83"/>
      <c r="B100" s="214"/>
      <c r="C100" s="83"/>
      <c r="D100" s="83"/>
      <c r="E100" s="215"/>
      <c r="F100" s="216"/>
      <c r="G100" s="83"/>
      <c r="H100" s="217"/>
      <c r="I100" s="83"/>
      <c r="J100" s="83"/>
      <c r="K100" s="83"/>
      <c r="L100" s="218"/>
      <c r="M100" s="219"/>
      <c r="N100" s="220"/>
      <c r="O100" s="221"/>
      <c r="P100" s="221"/>
      <c r="Q100" s="221"/>
      <c r="R100" s="221"/>
    </row>
    <row r="101" spans="1:18" x14ac:dyDescent="0.25">
      <c r="A101" s="83"/>
      <c r="B101" s="214"/>
      <c r="C101" s="83"/>
      <c r="D101" s="83"/>
      <c r="E101" s="215"/>
      <c r="F101" s="216"/>
      <c r="G101" s="83"/>
      <c r="H101" s="217"/>
      <c r="I101" s="83"/>
      <c r="J101" s="83"/>
      <c r="K101" s="83"/>
      <c r="L101" s="218"/>
      <c r="M101" s="219"/>
      <c r="N101" s="220"/>
      <c r="O101" s="221"/>
      <c r="P101" s="221"/>
      <c r="Q101" s="221"/>
      <c r="R101" s="221"/>
    </row>
    <row r="102" spans="1:18" x14ac:dyDescent="0.25">
      <c r="A102" s="83"/>
      <c r="B102" s="214"/>
      <c r="C102" s="83"/>
      <c r="D102" s="83"/>
      <c r="E102" s="215"/>
      <c r="F102" s="216"/>
      <c r="G102" s="83"/>
      <c r="H102" s="217"/>
      <c r="I102" s="83"/>
      <c r="J102" s="83"/>
      <c r="K102" s="83"/>
      <c r="L102" s="218"/>
      <c r="M102" s="219"/>
      <c r="N102" s="220"/>
      <c r="O102" s="221"/>
      <c r="P102" s="221"/>
      <c r="Q102" s="221"/>
      <c r="R102" s="221"/>
    </row>
    <row r="103" spans="1:18" x14ac:dyDescent="0.25">
      <c r="A103" s="83"/>
      <c r="B103" s="214"/>
      <c r="C103" s="83"/>
      <c r="D103" s="83"/>
      <c r="E103" s="215"/>
      <c r="F103" s="216"/>
      <c r="G103" s="83"/>
      <c r="H103" s="217"/>
      <c r="I103" s="83"/>
      <c r="J103" s="83"/>
      <c r="K103" s="83"/>
      <c r="L103" s="218"/>
      <c r="M103" s="219"/>
      <c r="N103" s="220"/>
      <c r="O103" s="221"/>
      <c r="P103" s="221"/>
      <c r="Q103" s="221"/>
      <c r="R103" s="221"/>
    </row>
    <row r="104" spans="1:18" x14ac:dyDescent="0.25">
      <c r="A104" s="83"/>
      <c r="B104" s="214"/>
      <c r="C104" s="83"/>
      <c r="D104" s="83"/>
      <c r="E104" s="215"/>
      <c r="F104" s="216"/>
      <c r="G104" s="83"/>
      <c r="H104" s="217"/>
      <c r="I104" s="83"/>
      <c r="J104" s="83"/>
      <c r="K104" s="83"/>
      <c r="L104" s="218"/>
      <c r="M104" s="219"/>
      <c r="N104" s="220"/>
      <c r="O104" s="221"/>
      <c r="P104" s="221"/>
      <c r="Q104" s="221"/>
      <c r="R104" s="221"/>
    </row>
    <row r="105" spans="1:18" x14ac:dyDescent="0.25">
      <c r="A105" s="83"/>
      <c r="B105" s="214"/>
      <c r="C105" s="83"/>
      <c r="D105" s="83"/>
      <c r="E105" s="215"/>
      <c r="F105" s="216"/>
      <c r="G105" s="83"/>
      <c r="H105" s="217"/>
      <c r="I105" s="83"/>
      <c r="J105" s="83"/>
      <c r="K105" s="83"/>
      <c r="L105" s="218"/>
      <c r="M105" s="219"/>
      <c r="N105" s="220"/>
      <c r="O105" s="221"/>
      <c r="P105" s="221"/>
      <c r="Q105" s="221"/>
      <c r="R105" s="221"/>
    </row>
    <row r="106" spans="1:18" x14ac:dyDescent="0.25">
      <c r="A106" s="83"/>
      <c r="B106" s="214"/>
      <c r="C106" s="83"/>
      <c r="D106" s="83"/>
      <c r="E106" s="215"/>
      <c r="F106" s="216"/>
      <c r="G106" s="83"/>
      <c r="H106" s="217"/>
      <c r="I106" s="83"/>
      <c r="J106" s="83"/>
      <c r="K106" s="83"/>
      <c r="L106" s="218"/>
      <c r="M106" s="219"/>
      <c r="N106" s="220"/>
      <c r="O106" s="221"/>
      <c r="P106" s="221"/>
      <c r="Q106" s="221"/>
      <c r="R106" s="221"/>
    </row>
    <row r="107" spans="1:18" x14ac:dyDescent="0.25">
      <c r="A107" s="83"/>
      <c r="B107" s="214"/>
      <c r="C107" s="83"/>
      <c r="D107" s="83"/>
      <c r="E107" s="215"/>
      <c r="F107" s="216"/>
      <c r="G107" s="83"/>
      <c r="H107" s="217"/>
      <c r="I107" s="83"/>
      <c r="J107" s="83"/>
      <c r="K107" s="83"/>
      <c r="L107" s="218"/>
      <c r="M107" s="219"/>
      <c r="N107" s="220"/>
      <c r="O107" s="221"/>
      <c r="P107" s="221"/>
      <c r="Q107" s="221"/>
      <c r="R107" s="221"/>
    </row>
    <row r="108" spans="1:18" x14ac:dyDescent="0.25">
      <c r="A108" s="83"/>
      <c r="B108" s="214"/>
      <c r="C108" s="83"/>
      <c r="D108" s="83"/>
      <c r="E108" s="215"/>
      <c r="F108" s="216"/>
      <c r="G108" s="83"/>
      <c r="H108" s="217"/>
      <c r="I108" s="83"/>
      <c r="J108" s="83"/>
      <c r="K108" s="83"/>
      <c r="L108" s="218"/>
      <c r="M108" s="219"/>
      <c r="N108" s="220"/>
      <c r="O108" s="221"/>
      <c r="P108" s="221"/>
      <c r="Q108" s="221"/>
      <c r="R108" s="221"/>
    </row>
    <row r="109" spans="1:18" x14ac:dyDescent="0.25">
      <c r="A109" s="83"/>
      <c r="B109" s="214"/>
      <c r="C109" s="83"/>
      <c r="D109" s="83"/>
      <c r="E109" s="215"/>
      <c r="F109" s="216"/>
      <c r="G109" s="83"/>
      <c r="H109" s="217"/>
      <c r="I109" s="83"/>
      <c r="J109" s="83"/>
      <c r="K109" s="83"/>
      <c r="L109" s="218"/>
      <c r="M109" s="219"/>
      <c r="N109" s="220"/>
      <c r="O109" s="221"/>
      <c r="P109" s="221"/>
      <c r="Q109" s="221"/>
      <c r="R109" s="221"/>
    </row>
    <row r="110" spans="1:18" x14ac:dyDescent="0.25">
      <c r="A110" s="83"/>
      <c r="B110" s="214"/>
      <c r="C110" s="83"/>
      <c r="D110" s="83"/>
      <c r="E110" s="215"/>
      <c r="F110" s="216"/>
      <c r="G110" s="83"/>
      <c r="H110" s="217"/>
      <c r="I110" s="83"/>
      <c r="J110" s="83"/>
      <c r="K110" s="83"/>
      <c r="L110" s="218"/>
      <c r="M110" s="219"/>
      <c r="N110" s="220"/>
      <c r="O110" s="221"/>
      <c r="P110" s="221"/>
      <c r="Q110" s="221"/>
      <c r="R110" s="221"/>
    </row>
    <row r="111" spans="1:18" x14ac:dyDescent="0.25">
      <c r="A111" s="83"/>
      <c r="B111" s="214"/>
      <c r="C111" s="83"/>
      <c r="D111" s="83"/>
      <c r="E111" s="215"/>
      <c r="F111" s="216"/>
      <c r="G111" s="83"/>
      <c r="H111" s="217"/>
      <c r="I111" s="83"/>
      <c r="J111" s="83"/>
      <c r="K111" s="83"/>
      <c r="L111" s="218"/>
      <c r="M111" s="219"/>
      <c r="N111" s="220"/>
      <c r="O111" s="221"/>
      <c r="P111" s="221"/>
      <c r="Q111" s="221"/>
      <c r="R111" s="221"/>
    </row>
    <row r="112" spans="1:18" x14ac:dyDescent="0.25">
      <c r="A112" s="83"/>
      <c r="B112" s="214"/>
      <c r="C112" s="83"/>
      <c r="D112" s="83"/>
      <c r="E112" s="215"/>
      <c r="F112" s="216"/>
      <c r="G112" s="83"/>
      <c r="H112" s="217"/>
      <c r="I112" s="83"/>
      <c r="J112" s="83"/>
      <c r="K112" s="83"/>
      <c r="L112" s="218"/>
      <c r="M112" s="219"/>
      <c r="N112" s="220"/>
      <c r="O112" s="221"/>
      <c r="P112" s="221"/>
      <c r="Q112" s="221"/>
      <c r="R112" s="221"/>
    </row>
    <row r="113" spans="1:18" x14ac:dyDescent="0.25">
      <c r="A113" s="83"/>
      <c r="B113" s="214"/>
      <c r="C113" s="83"/>
      <c r="D113" s="83"/>
      <c r="E113" s="215"/>
      <c r="F113" s="216"/>
      <c r="G113" s="83"/>
      <c r="H113" s="217"/>
      <c r="I113" s="83"/>
      <c r="J113" s="83"/>
      <c r="K113" s="83"/>
      <c r="L113" s="218"/>
      <c r="M113" s="219"/>
      <c r="N113" s="220"/>
      <c r="O113" s="221"/>
      <c r="P113" s="221"/>
      <c r="Q113" s="221"/>
      <c r="R113" s="221"/>
    </row>
    <row r="114" spans="1:18" x14ac:dyDescent="0.25">
      <c r="A114" s="83"/>
      <c r="B114" s="214"/>
      <c r="C114" s="83"/>
      <c r="D114" s="83"/>
      <c r="E114" s="215"/>
      <c r="F114" s="216"/>
      <c r="G114" s="83"/>
      <c r="H114" s="217"/>
      <c r="I114" s="83"/>
      <c r="J114" s="83"/>
      <c r="K114" s="83"/>
      <c r="L114" s="218"/>
      <c r="M114" s="219"/>
      <c r="N114" s="220"/>
      <c r="O114" s="221"/>
      <c r="P114" s="221"/>
      <c r="Q114" s="221"/>
      <c r="R114" s="221"/>
    </row>
    <row r="115" spans="1:18" x14ac:dyDescent="0.25">
      <c r="A115" s="83"/>
      <c r="B115" s="214"/>
      <c r="C115" s="83"/>
      <c r="D115" s="83"/>
      <c r="E115" s="215"/>
      <c r="F115" s="216"/>
      <c r="G115" s="83"/>
      <c r="H115" s="217"/>
      <c r="I115" s="83"/>
      <c r="J115" s="83"/>
      <c r="K115" s="83"/>
      <c r="L115" s="218"/>
      <c r="M115" s="219"/>
      <c r="N115" s="220"/>
      <c r="O115" s="221"/>
      <c r="P115" s="221"/>
      <c r="Q115" s="221"/>
      <c r="R115" s="221"/>
    </row>
    <row r="116" spans="1:18" x14ac:dyDescent="0.25">
      <c r="A116" s="83"/>
      <c r="B116" s="214"/>
      <c r="C116" s="83"/>
      <c r="D116" s="83"/>
      <c r="E116" s="215"/>
      <c r="F116" s="216"/>
      <c r="G116" s="83"/>
      <c r="H116" s="217"/>
      <c r="I116" s="83"/>
      <c r="J116" s="83"/>
      <c r="K116" s="83"/>
      <c r="L116" s="218"/>
      <c r="M116" s="219"/>
      <c r="N116" s="220"/>
      <c r="O116" s="221"/>
      <c r="P116" s="221"/>
      <c r="Q116" s="221"/>
      <c r="R116" s="221"/>
    </row>
    <row r="117" spans="1:18" x14ac:dyDescent="0.25">
      <c r="A117" s="83"/>
      <c r="B117" s="214"/>
      <c r="C117" s="83"/>
      <c r="D117" s="83"/>
      <c r="E117" s="215"/>
      <c r="F117" s="216"/>
      <c r="G117" s="83"/>
      <c r="H117" s="217"/>
      <c r="I117" s="83"/>
      <c r="J117" s="83"/>
      <c r="K117" s="83"/>
      <c r="L117" s="218"/>
      <c r="M117" s="219"/>
      <c r="N117" s="220"/>
      <c r="O117" s="221"/>
      <c r="P117" s="221"/>
      <c r="Q117" s="221"/>
      <c r="R117" s="221"/>
    </row>
    <row r="118" spans="1:18" x14ac:dyDescent="0.25">
      <c r="A118" s="83"/>
      <c r="B118" s="214"/>
      <c r="C118" s="83"/>
      <c r="D118" s="83"/>
      <c r="E118" s="215"/>
      <c r="F118" s="216"/>
      <c r="G118" s="83"/>
      <c r="H118" s="217"/>
      <c r="I118" s="83"/>
      <c r="J118" s="83"/>
      <c r="K118" s="83"/>
      <c r="L118" s="218"/>
      <c r="M118" s="219"/>
      <c r="N118" s="220"/>
      <c r="O118" s="221"/>
      <c r="P118" s="221"/>
      <c r="Q118" s="221"/>
      <c r="R118" s="221"/>
    </row>
    <row r="119" spans="1:18" x14ac:dyDescent="0.25">
      <c r="A119" s="83"/>
      <c r="B119" s="214"/>
      <c r="C119" s="83"/>
      <c r="D119" s="83"/>
      <c r="E119" s="215"/>
      <c r="F119" s="216"/>
      <c r="G119" s="83"/>
      <c r="H119" s="217"/>
      <c r="I119" s="83"/>
      <c r="J119" s="83"/>
      <c r="K119" s="83"/>
      <c r="L119" s="218"/>
      <c r="M119" s="219"/>
      <c r="N119" s="220"/>
      <c r="O119" s="221"/>
      <c r="P119" s="221"/>
      <c r="Q119" s="221"/>
      <c r="R119" s="221"/>
    </row>
    <row r="120" spans="1:18" x14ac:dyDescent="0.25">
      <c r="A120" s="83"/>
      <c r="B120" s="214"/>
      <c r="C120" s="83"/>
      <c r="D120" s="83"/>
      <c r="E120" s="215"/>
      <c r="F120" s="216"/>
      <c r="G120" s="83"/>
      <c r="H120" s="217"/>
      <c r="I120" s="83"/>
      <c r="J120" s="83"/>
      <c r="K120" s="83"/>
      <c r="L120" s="218"/>
      <c r="M120" s="219"/>
      <c r="N120" s="220"/>
      <c r="O120" s="221"/>
      <c r="P120" s="221"/>
      <c r="Q120" s="221"/>
      <c r="R120" s="221"/>
    </row>
    <row r="121" spans="1:18" x14ac:dyDescent="0.25">
      <c r="A121" s="83"/>
      <c r="B121" s="214"/>
      <c r="C121" s="83"/>
      <c r="D121" s="83"/>
      <c r="E121" s="215"/>
      <c r="F121" s="216"/>
      <c r="G121" s="83"/>
      <c r="H121" s="217"/>
      <c r="I121" s="83"/>
      <c r="J121" s="83"/>
      <c r="K121" s="83"/>
      <c r="L121" s="218"/>
      <c r="M121" s="219"/>
      <c r="N121" s="220"/>
      <c r="O121" s="221"/>
      <c r="P121" s="221"/>
      <c r="Q121" s="221"/>
      <c r="R121" s="221"/>
    </row>
    <row r="122" spans="1:18" x14ac:dyDescent="0.25">
      <c r="A122" s="83"/>
      <c r="B122" s="214"/>
      <c r="C122" s="83"/>
      <c r="D122" s="83"/>
      <c r="E122" s="215"/>
      <c r="F122" s="216"/>
      <c r="G122" s="83"/>
      <c r="H122" s="217"/>
      <c r="I122" s="83"/>
      <c r="J122" s="83"/>
      <c r="K122" s="83"/>
      <c r="L122" s="218"/>
      <c r="M122" s="219"/>
      <c r="N122" s="220"/>
      <c r="O122" s="221"/>
      <c r="P122" s="221"/>
      <c r="Q122" s="221"/>
      <c r="R122" s="221"/>
    </row>
    <row r="123" spans="1:18" x14ac:dyDescent="0.25">
      <c r="A123" s="83"/>
      <c r="B123" s="214"/>
      <c r="C123" s="83"/>
      <c r="D123" s="83"/>
      <c r="E123" s="215"/>
      <c r="F123" s="216"/>
      <c r="G123" s="83"/>
      <c r="H123" s="217"/>
      <c r="I123" s="83"/>
      <c r="J123" s="83"/>
      <c r="K123" s="83"/>
      <c r="L123" s="218"/>
      <c r="M123" s="219"/>
      <c r="N123" s="220"/>
      <c r="O123" s="221"/>
      <c r="P123" s="221"/>
      <c r="Q123" s="221"/>
      <c r="R123" s="221"/>
    </row>
    <row r="124" spans="1:18" x14ac:dyDescent="0.25">
      <c r="A124" s="83"/>
      <c r="B124" s="214"/>
      <c r="C124" s="83"/>
      <c r="D124" s="83"/>
      <c r="E124" s="215"/>
      <c r="F124" s="216"/>
      <c r="G124" s="83"/>
      <c r="H124" s="217"/>
      <c r="I124" s="83"/>
      <c r="J124" s="83"/>
      <c r="K124" s="83"/>
      <c r="L124" s="218"/>
      <c r="M124" s="219"/>
      <c r="N124" s="220"/>
      <c r="O124" s="221"/>
      <c r="P124" s="221"/>
      <c r="Q124" s="221"/>
      <c r="R124" s="221"/>
    </row>
    <row r="125" spans="1:18" x14ac:dyDescent="0.25">
      <c r="A125" s="83"/>
      <c r="B125" s="214"/>
      <c r="C125" s="83"/>
      <c r="D125" s="83"/>
      <c r="E125" s="215"/>
      <c r="F125" s="216"/>
      <c r="G125" s="83"/>
      <c r="H125" s="217"/>
      <c r="I125" s="83"/>
      <c r="J125" s="83"/>
      <c r="K125" s="83"/>
      <c r="L125" s="218"/>
      <c r="M125" s="219"/>
      <c r="N125" s="220"/>
      <c r="O125" s="221"/>
      <c r="P125" s="221"/>
      <c r="Q125" s="221"/>
      <c r="R125" s="221"/>
    </row>
    <row r="126" spans="1:18" x14ac:dyDescent="0.25">
      <c r="A126" s="83"/>
      <c r="B126" s="214"/>
      <c r="C126" s="83"/>
      <c r="D126" s="83"/>
      <c r="E126" s="215"/>
      <c r="F126" s="216"/>
      <c r="G126" s="83"/>
      <c r="H126" s="217"/>
      <c r="I126" s="83"/>
      <c r="J126" s="83"/>
      <c r="K126" s="83"/>
      <c r="L126" s="218"/>
      <c r="M126" s="219"/>
      <c r="N126" s="220"/>
      <c r="O126" s="221"/>
      <c r="P126" s="221"/>
      <c r="Q126" s="221"/>
      <c r="R126" s="221"/>
    </row>
    <row r="127" spans="1:18" x14ac:dyDescent="0.25">
      <c r="A127" s="83"/>
      <c r="B127" s="214"/>
      <c r="C127" s="83"/>
      <c r="D127" s="83"/>
      <c r="E127" s="215"/>
      <c r="F127" s="216"/>
      <c r="G127" s="83"/>
      <c r="H127" s="217"/>
      <c r="I127" s="83"/>
      <c r="J127" s="83"/>
      <c r="K127" s="83"/>
      <c r="L127" s="218"/>
      <c r="M127" s="219"/>
      <c r="N127" s="220"/>
      <c r="O127" s="221"/>
      <c r="P127" s="221"/>
      <c r="Q127" s="221"/>
      <c r="R127" s="221"/>
    </row>
    <row r="128" spans="1:18" x14ac:dyDescent="0.25">
      <c r="A128" s="83"/>
      <c r="B128" s="214"/>
      <c r="C128" s="83"/>
      <c r="D128" s="83"/>
      <c r="E128" s="215"/>
      <c r="F128" s="216"/>
      <c r="G128" s="83"/>
      <c r="H128" s="217"/>
      <c r="I128" s="83"/>
      <c r="J128" s="83"/>
      <c r="K128" s="83"/>
      <c r="L128" s="218"/>
      <c r="M128" s="219"/>
      <c r="N128" s="220"/>
      <c r="O128" s="221"/>
      <c r="P128" s="221"/>
      <c r="Q128" s="221"/>
      <c r="R128" s="221"/>
    </row>
    <row r="129" spans="1:18" x14ac:dyDescent="0.25">
      <c r="A129" s="83"/>
      <c r="B129" s="214"/>
      <c r="C129" s="83"/>
      <c r="D129" s="83"/>
      <c r="E129" s="215"/>
      <c r="F129" s="216"/>
      <c r="G129" s="83"/>
      <c r="H129" s="217"/>
      <c r="I129" s="83"/>
      <c r="J129" s="83"/>
      <c r="K129" s="83"/>
      <c r="L129" s="218"/>
      <c r="M129" s="219"/>
      <c r="N129" s="220"/>
      <c r="O129" s="221"/>
      <c r="P129" s="221"/>
      <c r="Q129" s="221"/>
      <c r="R129" s="221"/>
    </row>
    <row r="130" spans="1:18" x14ac:dyDescent="0.25">
      <c r="A130" s="83"/>
      <c r="B130" s="214"/>
      <c r="C130" s="83"/>
      <c r="D130" s="83"/>
      <c r="E130" s="215"/>
      <c r="F130" s="216"/>
      <c r="G130" s="83"/>
      <c r="H130" s="217"/>
      <c r="I130" s="83"/>
      <c r="J130" s="83"/>
      <c r="K130" s="83"/>
      <c r="L130" s="218"/>
      <c r="M130" s="219"/>
      <c r="N130" s="220"/>
      <c r="O130" s="221"/>
      <c r="P130" s="221"/>
      <c r="Q130" s="221"/>
      <c r="R130" s="221"/>
    </row>
    <row r="131" spans="1:18" x14ac:dyDescent="0.25">
      <c r="A131" s="83"/>
      <c r="B131" s="214"/>
      <c r="C131" s="83"/>
      <c r="D131" s="83"/>
      <c r="E131" s="215"/>
      <c r="F131" s="216"/>
      <c r="G131" s="83"/>
      <c r="H131" s="217"/>
      <c r="I131" s="83"/>
      <c r="J131" s="83"/>
      <c r="K131" s="83"/>
      <c r="L131" s="218"/>
      <c r="M131" s="219"/>
      <c r="N131" s="220"/>
      <c r="O131" s="221"/>
      <c r="P131" s="221"/>
      <c r="Q131" s="221"/>
      <c r="R131" s="221"/>
    </row>
    <row r="132" spans="1:18" x14ac:dyDescent="0.25">
      <c r="A132" s="83"/>
      <c r="B132" s="214"/>
      <c r="C132" s="83"/>
      <c r="D132" s="83"/>
      <c r="E132" s="215"/>
      <c r="F132" s="216"/>
      <c r="G132" s="83"/>
      <c r="H132" s="217"/>
      <c r="I132" s="83"/>
      <c r="J132" s="83"/>
      <c r="K132" s="83"/>
      <c r="L132" s="218"/>
      <c r="M132" s="219"/>
      <c r="N132" s="220"/>
      <c r="O132" s="221"/>
      <c r="P132" s="221"/>
      <c r="Q132" s="221"/>
      <c r="R132" s="221"/>
    </row>
    <row r="133" spans="1:18" x14ac:dyDescent="0.25">
      <c r="A133" s="83"/>
      <c r="B133" s="214"/>
      <c r="C133" s="83"/>
      <c r="D133" s="83"/>
      <c r="E133" s="215"/>
      <c r="F133" s="216"/>
      <c r="G133" s="83"/>
      <c r="H133" s="217"/>
      <c r="I133" s="83"/>
      <c r="J133" s="83"/>
      <c r="K133" s="83"/>
      <c r="L133" s="218"/>
      <c r="M133" s="219"/>
      <c r="N133" s="220"/>
      <c r="O133" s="221"/>
      <c r="P133" s="221"/>
      <c r="Q133" s="221"/>
      <c r="R133" s="221"/>
    </row>
    <row r="134" spans="1:18" x14ac:dyDescent="0.25">
      <c r="A134" s="83"/>
      <c r="B134" s="214"/>
      <c r="C134" s="83"/>
      <c r="D134" s="83"/>
      <c r="E134" s="215"/>
      <c r="F134" s="216"/>
      <c r="G134" s="83"/>
      <c r="H134" s="217"/>
      <c r="I134" s="83"/>
      <c r="J134" s="83"/>
      <c r="K134" s="83"/>
      <c r="L134" s="218"/>
      <c r="M134" s="219"/>
      <c r="N134" s="220"/>
      <c r="O134" s="221"/>
      <c r="P134" s="221"/>
      <c r="Q134" s="221"/>
      <c r="R134" s="221"/>
    </row>
    <row r="135" spans="1:18" x14ac:dyDescent="0.25">
      <c r="A135" s="83"/>
      <c r="B135" s="214"/>
      <c r="C135" s="83"/>
      <c r="D135" s="83"/>
      <c r="E135" s="215"/>
      <c r="F135" s="216"/>
      <c r="G135" s="83"/>
      <c r="H135" s="217"/>
      <c r="I135" s="83"/>
      <c r="J135" s="83"/>
      <c r="K135" s="83"/>
      <c r="L135" s="218"/>
      <c r="M135" s="219"/>
      <c r="N135" s="220"/>
      <c r="O135" s="221"/>
      <c r="P135" s="221"/>
      <c r="Q135" s="221"/>
      <c r="R135" s="221"/>
    </row>
    <row r="136" spans="1:18" x14ac:dyDescent="0.25">
      <c r="A136" s="83"/>
      <c r="B136" s="214"/>
      <c r="C136" s="83"/>
      <c r="D136" s="83"/>
      <c r="E136" s="215"/>
      <c r="F136" s="216"/>
      <c r="G136" s="83"/>
      <c r="H136" s="217"/>
      <c r="I136" s="83"/>
      <c r="J136" s="83"/>
      <c r="K136" s="83"/>
      <c r="L136" s="218"/>
      <c r="M136" s="219"/>
      <c r="N136" s="220"/>
      <c r="O136" s="221"/>
      <c r="P136" s="221"/>
      <c r="Q136" s="221"/>
      <c r="R136" s="221"/>
    </row>
    <row r="137" spans="1:18" x14ac:dyDescent="0.25">
      <c r="A137" s="83"/>
      <c r="B137" s="214"/>
      <c r="C137" s="83"/>
      <c r="D137" s="83"/>
      <c r="E137" s="215"/>
      <c r="F137" s="216"/>
      <c r="G137" s="83"/>
      <c r="H137" s="217"/>
      <c r="I137" s="83"/>
      <c r="J137" s="83"/>
      <c r="K137" s="83"/>
      <c r="L137" s="218"/>
      <c r="M137" s="219"/>
      <c r="N137" s="220"/>
      <c r="O137" s="221"/>
      <c r="P137" s="221"/>
      <c r="Q137" s="221"/>
      <c r="R137" s="221"/>
    </row>
    <row r="138" spans="1:18" x14ac:dyDescent="0.25">
      <c r="A138" s="83"/>
      <c r="B138" s="214"/>
      <c r="C138" s="83"/>
      <c r="D138" s="83"/>
      <c r="E138" s="215"/>
      <c r="F138" s="216"/>
      <c r="G138" s="83"/>
      <c r="H138" s="217"/>
      <c r="I138" s="83"/>
      <c r="J138" s="83"/>
      <c r="K138" s="83"/>
      <c r="L138" s="218"/>
      <c r="M138" s="219"/>
      <c r="N138" s="220"/>
      <c r="O138" s="221"/>
      <c r="P138" s="221"/>
      <c r="Q138" s="221"/>
      <c r="R138" s="221"/>
    </row>
    <row r="139" spans="1:18" x14ac:dyDescent="0.25">
      <c r="A139" s="83"/>
      <c r="B139" s="214"/>
      <c r="C139" s="83"/>
      <c r="D139" s="83"/>
      <c r="E139" s="215"/>
      <c r="F139" s="216"/>
      <c r="G139" s="83"/>
      <c r="H139" s="217"/>
      <c r="I139" s="83"/>
      <c r="J139" s="83"/>
      <c r="K139" s="83"/>
      <c r="L139" s="218"/>
      <c r="M139" s="219"/>
      <c r="N139" s="220"/>
      <c r="O139" s="221"/>
      <c r="P139" s="221"/>
      <c r="Q139" s="221"/>
      <c r="R139" s="221"/>
    </row>
    <row r="140" spans="1:18" x14ac:dyDescent="0.25">
      <c r="A140" s="83"/>
      <c r="B140" s="214"/>
      <c r="C140" s="83"/>
      <c r="D140" s="83"/>
      <c r="E140" s="215"/>
      <c r="F140" s="216"/>
      <c r="G140" s="83"/>
      <c r="H140" s="217"/>
      <c r="I140" s="83"/>
      <c r="J140" s="83"/>
      <c r="K140" s="83"/>
      <c r="L140" s="218"/>
      <c r="M140" s="219"/>
      <c r="N140" s="220"/>
      <c r="O140" s="221"/>
      <c r="P140" s="221"/>
      <c r="Q140" s="221"/>
      <c r="R140" s="221"/>
    </row>
    <row r="141" spans="1:18" x14ac:dyDescent="0.25">
      <c r="A141" s="83"/>
      <c r="B141" s="214"/>
      <c r="C141" s="83"/>
      <c r="D141" s="83"/>
      <c r="E141" s="215"/>
      <c r="F141" s="216"/>
      <c r="G141" s="83"/>
      <c r="H141" s="217"/>
      <c r="I141" s="83"/>
      <c r="J141" s="83"/>
      <c r="K141" s="83"/>
      <c r="L141" s="218"/>
      <c r="M141" s="219"/>
      <c r="N141" s="220"/>
      <c r="O141" s="221"/>
      <c r="P141" s="221"/>
      <c r="Q141" s="221"/>
      <c r="R141" s="221"/>
    </row>
    <row r="142" spans="1:18" x14ac:dyDescent="0.25">
      <c r="A142" s="83"/>
      <c r="B142" s="214"/>
      <c r="C142" s="83"/>
      <c r="D142" s="83"/>
      <c r="E142" s="215"/>
      <c r="F142" s="216"/>
      <c r="G142" s="83"/>
      <c r="H142" s="217"/>
      <c r="I142" s="83"/>
      <c r="J142" s="83"/>
      <c r="K142" s="83"/>
      <c r="L142" s="218"/>
      <c r="M142" s="219"/>
      <c r="N142" s="220"/>
      <c r="O142" s="221"/>
      <c r="P142" s="221"/>
      <c r="Q142" s="221"/>
      <c r="R142" s="221"/>
    </row>
    <row r="143" spans="1:18" x14ac:dyDescent="0.25">
      <c r="A143" s="83"/>
      <c r="B143" s="214"/>
      <c r="C143" s="83"/>
      <c r="D143" s="83"/>
      <c r="E143" s="215"/>
      <c r="F143" s="216"/>
      <c r="G143" s="83"/>
      <c r="H143" s="217"/>
      <c r="I143" s="83"/>
      <c r="J143" s="83"/>
      <c r="K143" s="83"/>
      <c r="L143" s="218"/>
      <c r="M143" s="219"/>
      <c r="N143" s="220"/>
      <c r="O143" s="221"/>
      <c r="P143" s="221"/>
      <c r="Q143" s="221"/>
      <c r="R143" s="221"/>
    </row>
    <row r="144" spans="1:18" x14ac:dyDescent="0.25">
      <c r="A144" s="83"/>
      <c r="B144" s="214"/>
      <c r="C144" s="83"/>
      <c r="D144" s="83"/>
      <c r="E144" s="215"/>
      <c r="F144" s="216"/>
      <c r="G144" s="83"/>
      <c r="H144" s="217"/>
      <c r="I144" s="83"/>
      <c r="J144" s="83"/>
      <c r="K144" s="83"/>
      <c r="L144" s="218"/>
      <c r="M144" s="219"/>
      <c r="N144" s="220"/>
      <c r="O144" s="221"/>
      <c r="P144" s="221"/>
      <c r="Q144" s="221"/>
      <c r="R144" s="221"/>
    </row>
    <row r="145" spans="1:18" x14ac:dyDescent="0.25">
      <c r="A145" s="83"/>
      <c r="B145" s="214"/>
      <c r="C145" s="83"/>
      <c r="D145" s="83"/>
      <c r="E145" s="215"/>
      <c r="F145" s="216"/>
      <c r="G145" s="83"/>
      <c r="H145" s="217"/>
      <c r="I145" s="83"/>
      <c r="J145" s="83"/>
      <c r="K145" s="83"/>
      <c r="L145" s="218"/>
      <c r="M145" s="219"/>
      <c r="N145" s="220"/>
      <c r="O145" s="221"/>
      <c r="P145" s="221"/>
      <c r="Q145" s="221"/>
      <c r="R145" s="221"/>
    </row>
    <row r="146" spans="1:18" x14ac:dyDescent="0.25">
      <c r="A146" s="83"/>
      <c r="B146" s="214"/>
      <c r="C146" s="83"/>
      <c r="D146" s="83"/>
      <c r="E146" s="215"/>
      <c r="F146" s="216"/>
      <c r="G146" s="83"/>
      <c r="H146" s="217"/>
      <c r="I146" s="83"/>
      <c r="J146" s="83"/>
      <c r="K146" s="83"/>
      <c r="L146" s="218"/>
      <c r="M146" s="219"/>
      <c r="N146" s="220"/>
      <c r="O146" s="221"/>
      <c r="P146" s="221"/>
      <c r="Q146" s="221"/>
      <c r="R146" s="221"/>
    </row>
    <row r="147" spans="1:18" x14ac:dyDescent="0.25">
      <c r="A147" s="83"/>
      <c r="B147" s="214"/>
      <c r="C147" s="83"/>
      <c r="D147" s="83"/>
      <c r="E147" s="215"/>
      <c r="F147" s="216"/>
      <c r="G147" s="83"/>
      <c r="H147" s="217"/>
      <c r="I147" s="83"/>
      <c r="J147" s="83"/>
      <c r="K147" s="83"/>
      <c r="L147" s="218"/>
      <c r="M147" s="219"/>
      <c r="N147" s="220"/>
      <c r="O147" s="221"/>
      <c r="P147" s="221"/>
      <c r="Q147" s="221"/>
      <c r="R147" s="221"/>
    </row>
    <row r="148" spans="1:18" x14ac:dyDescent="0.25">
      <c r="A148" s="83"/>
      <c r="B148" s="214"/>
      <c r="C148" s="83"/>
      <c r="D148" s="83"/>
      <c r="E148" s="215"/>
      <c r="F148" s="216"/>
      <c r="G148" s="83"/>
      <c r="H148" s="217"/>
      <c r="I148" s="83"/>
      <c r="J148" s="83"/>
      <c r="K148" s="83"/>
      <c r="L148" s="218"/>
      <c r="M148" s="219"/>
      <c r="N148" s="220"/>
      <c r="O148" s="221"/>
      <c r="P148" s="221"/>
      <c r="Q148" s="221"/>
      <c r="R148" s="221"/>
    </row>
    <row r="149" spans="1:18" x14ac:dyDescent="0.25">
      <c r="A149" s="83"/>
      <c r="B149" s="214"/>
      <c r="C149" s="83"/>
      <c r="D149" s="83"/>
      <c r="E149" s="215"/>
      <c r="F149" s="216"/>
      <c r="G149" s="83"/>
      <c r="H149" s="217"/>
      <c r="I149" s="83"/>
      <c r="J149" s="83"/>
      <c r="K149" s="83"/>
      <c r="L149" s="218"/>
      <c r="M149" s="219"/>
      <c r="N149" s="220"/>
      <c r="O149" s="221"/>
      <c r="P149" s="221"/>
      <c r="Q149" s="221"/>
      <c r="R149" s="221"/>
    </row>
    <row r="150" spans="1:18" x14ac:dyDescent="0.25">
      <c r="A150" s="83"/>
      <c r="B150" s="214"/>
      <c r="C150" s="83"/>
      <c r="D150" s="83"/>
      <c r="E150" s="215"/>
      <c r="F150" s="216"/>
      <c r="G150" s="83"/>
      <c r="H150" s="217"/>
      <c r="I150" s="83"/>
      <c r="J150" s="83"/>
      <c r="K150" s="83"/>
      <c r="L150" s="218"/>
      <c r="M150" s="219"/>
      <c r="N150" s="220"/>
      <c r="O150" s="221"/>
      <c r="P150" s="221"/>
      <c r="Q150" s="221"/>
      <c r="R150" s="221"/>
    </row>
    <row r="151" spans="1:18" x14ac:dyDescent="0.25">
      <c r="A151" s="83"/>
      <c r="B151" s="214"/>
      <c r="C151" s="83"/>
      <c r="D151" s="83"/>
      <c r="E151" s="215"/>
      <c r="F151" s="216"/>
      <c r="G151" s="83"/>
      <c r="H151" s="217"/>
      <c r="I151" s="83"/>
      <c r="J151" s="83"/>
      <c r="K151" s="83"/>
      <c r="L151" s="218"/>
      <c r="M151" s="219"/>
      <c r="N151" s="220"/>
      <c r="O151" s="221"/>
      <c r="P151" s="221"/>
      <c r="Q151" s="221"/>
      <c r="R151" s="221"/>
    </row>
    <row r="152" spans="1:18" x14ac:dyDescent="0.25">
      <c r="A152" s="83"/>
      <c r="B152" s="214"/>
      <c r="C152" s="83"/>
      <c r="D152" s="83"/>
      <c r="E152" s="215"/>
      <c r="F152" s="216"/>
      <c r="G152" s="83"/>
      <c r="H152" s="217"/>
      <c r="I152" s="83"/>
      <c r="J152" s="83"/>
      <c r="K152" s="83"/>
      <c r="L152" s="218"/>
      <c r="M152" s="219"/>
      <c r="N152" s="220"/>
      <c r="O152" s="221"/>
      <c r="P152" s="221"/>
      <c r="Q152" s="221"/>
      <c r="R152" s="221"/>
    </row>
    <row r="153" spans="1:18" x14ac:dyDescent="0.25">
      <c r="A153" s="83"/>
      <c r="B153" s="214"/>
      <c r="C153" s="83"/>
      <c r="D153" s="83"/>
      <c r="E153" s="215"/>
      <c r="F153" s="216"/>
      <c r="G153" s="83"/>
      <c r="H153" s="217"/>
      <c r="I153" s="83"/>
      <c r="J153" s="83"/>
      <c r="K153" s="83"/>
      <c r="L153" s="218"/>
      <c r="M153" s="219"/>
      <c r="N153" s="220"/>
      <c r="O153" s="221"/>
      <c r="P153" s="221"/>
      <c r="Q153" s="221"/>
      <c r="R153" s="221"/>
    </row>
    <row r="154" spans="1:18" x14ac:dyDescent="0.25">
      <c r="A154" s="83"/>
      <c r="B154" s="214"/>
      <c r="C154" s="83"/>
      <c r="D154" s="83"/>
      <c r="E154" s="215"/>
      <c r="F154" s="216"/>
      <c r="G154" s="83"/>
      <c r="H154" s="217"/>
      <c r="I154" s="83"/>
      <c r="J154" s="83"/>
      <c r="K154" s="83"/>
      <c r="L154" s="218"/>
      <c r="M154" s="219"/>
      <c r="N154" s="220"/>
      <c r="O154" s="221"/>
      <c r="P154" s="221"/>
      <c r="Q154" s="221"/>
      <c r="R154" s="221"/>
    </row>
    <row r="155" spans="1:18" x14ac:dyDescent="0.25">
      <c r="A155" s="83"/>
      <c r="B155" s="214"/>
      <c r="C155" s="83"/>
      <c r="D155" s="83"/>
      <c r="E155" s="215"/>
      <c r="F155" s="216"/>
      <c r="G155" s="83"/>
      <c r="H155" s="217"/>
      <c r="I155" s="83"/>
      <c r="J155" s="83"/>
      <c r="K155" s="83"/>
      <c r="L155" s="218"/>
      <c r="M155" s="219"/>
      <c r="N155" s="220"/>
      <c r="O155" s="221"/>
      <c r="P155" s="221"/>
      <c r="Q155" s="221"/>
      <c r="R155" s="221"/>
    </row>
    <row r="156" spans="1:18" x14ac:dyDescent="0.25">
      <c r="A156" s="83"/>
      <c r="B156" s="214"/>
      <c r="C156" s="83"/>
      <c r="D156" s="83"/>
      <c r="E156" s="215"/>
      <c r="F156" s="216"/>
      <c r="G156" s="83"/>
      <c r="H156" s="217"/>
      <c r="I156" s="83"/>
      <c r="J156" s="83"/>
      <c r="K156" s="83"/>
      <c r="L156" s="218"/>
      <c r="M156" s="219"/>
      <c r="N156" s="220"/>
      <c r="O156" s="221"/>
      <c r="P156" s="221"/>
      <c r="Q156" s="221"/>
      <c r="R156" s="221"/>
    </row>
    <row r="157" spans="1:18" x14ac:dyDescent="0.25">
      <c r="A157" s="83"/>
      <c r="B157" s="214"/>
      <c r="C157" s="83"/>
      <c r="D157" s="83"/>
      <c r="E157" s="215"/>
      <c r="F157" s="216"/>
      <c r="G157" s="83"/>
      <c r="H157" s="217"/>
      <c r="I157" s="83"/>
      <c r="J157" s="83"/>
      <c r="K157" s="83"/>
      <c r="L157" s="218"/>
      <c r="M157" s="219"/>
      <c r="N157" s="220"/>
      <c r="O157" s="221"/>
      <c r="P157" s="221"/>
      <c r="Q157" s="221"/>
      <c r="R157" s="221"/>
    </row>
    <row r="158" spans="1:18" x14ac:dyDescent="0.25">
      <c r="A158" s="83"/>
      <c r="B158" s="214"/>
      <c r="C158" s="83"/>
      <c r="D158" s="83"/>
      <c r="E158" s="215"/>
      <c r="F158" s="216"/>
      <c r="G158" s="83"/>
      <c r="H158" s="217"/>
      <c r="I158" s="83"/>
      <c r="J158" s="83"/>
      <c r="K158" s="83"/>
      <c r="L158" s="218"/>
      <c r="M158" s="219"/>
      <c r="N158" s="220"/>
      <c r="O158" s="221"/>
      <c r="P158" s="221"/>
      <c r="Q158" s="221"/>
      <c r="R158" s="221"/>
    </row>
    <row r="159" spans="1:18" x14ac:dyDescent="0.25">
      <c r="A159" s="83"/>
      <c r="B159" s="214"/>
      <c r="C159" s="83"/>
      <c r="D159" s="83"/>
      <c r="E159" s="215"/>
      <c r="F159" s="216"/>
      <c r="G159" s="83"/>
      <c r="H159" s="217"/>
      <c r="I159" s="83"/>
      <c r="J159" s="83"/>
      <c r="K159" s="83"/>
      <c r="L159" s="218"/>
      <c r="M159" s="219"/>
      <c r="N159" s="220"/>
      <c r="O159" s="221"/>
      <c r="P159" s="221"/>
      <c r="Q159" s="221"/>
      <c r="R159" s="221"/>
    </row>
    <row r="160" spans="1:18" x14ac:dyDescent="0.25">
      <c r="A160" s="83"/>
      <c r="B160" s="214"/>
      <c r="C160" s="83"/>
      <c r="D160" s="83"/>
      <c r="E160" s="215"/>
      <c r="F160" s="216"/>
      <c r="G160" s="83"/>
      <c r="H160" s="217"/>
      <c r="I160" s="83"/>
      <c r="J160" s="83"/>
      <c r="K160" s="83"/>
      <c r="L160" s="218"/>
      <c r="M160" s="219"/>
      <c r="N160" s="220"/>
      <c r="O160" s="221"/>
      <c r="P160" s="221"/>
      <c r="Q160" s="221"/>
      <c r="R160" s="221"/>
    </row>
    <row r="161" spans="1:18" x14ac:dyDescent="0.25">
      <c r="A161" s="83"/>
      <c r="B161" s="214"/>
      <c r="C161" s="83"/>
      <c r="D161" s="83"/>
      <c r="E161" s="215"/>
      <c r="F161" s="216"/>
      <c r="G161" s="83"/>
      <c r="H161" s="217"/>
      <c r="I161" s="83"/>
      <c r="J161" s="83"/>
      <c r="K161" s="83"/>
      <c r="L161" s="218"/>
      <c r="M161" s="219"/>
      <c r="N161" s="220"/>
      <c r="O161" s="221"/>
      <c r="P161" s="221"/>
      <c r="Q161" s="221"/>
      <c r="R161" s="221"/>
    </row>
    <row r="162" spans="1:18" x14ac:dyDescent="0.25">
      <c r="A162" s="83"/>
      <c r="B162" s="214"/>
      <c r="C162" s="83"/>
      <c r="D162" s="83"/>
      <c r="E162" s="215"/>
      <c r="F162" s="216"/>
      <c r="G162" s="83"/>
      <c r="H162" s="217"/>
      <c r="I162" s="83"/>
      <c r="J162" s="83"/>
      <c r="K162" s="83"/>
      <c r="L162" s="218"/>
      <c r="M162" s="219"/>
      <c r="N162" s="220"/>
      <c r="O162" s="221"/>
      <c r="P162" s="221"/>
      <c r="Q162" s="221"/>
      <c r="R162" s="221"/>
    </row>
    <row r="163" spans="1:18" x14ac:dyDescent="0.25">
      <c r="A163" s="83"/>
      <c r="B163" s="214"/>
      <c r="C163" s="83"/>
      <c r="D163" s="83"/>
      <c r="E163" s="215"/>
      <c r="F163" s="216"/>
      <c r="G163" s="83"/>
      <c r="H163" s="217"/>
      <c r="I163" s="83"/>
      <c r="J163" s="83"/>
      <c r="K163" s="83"/>
      <c r="L163" s="218"/>
      <c r="M163" s="219"/>
      <c r="N163" s="220"/>
      <c r="O163" s="221"/>
      <c r="P163" s="221"/>
      <c r="Q163" s="221"/>
      <c r="R163" s="221"/>
    </row>
    <row r="164" spans="1:18" x14ac:dyDescent="0.25">
      <c r="A164" s="83"/>
      <c r="B164" s="214"/>
      <c r="C164" s="83"/>
      <c r="D164" s="83"/>
      <c r="E164" s="215"/>
      <c r="F164" s="216"/>
      <c r="G164" s="83"/>
      <c r="H164" s="217"/>
      <c r="I164" s="83"/>
      <c r="J164" s="83"/>
      <c r="K164" s="83"/>
      <c r="L164" s="218"/>
      <c r="M164" s="219"/>
      <c r="N164" s="220"/>
      <c r="O164" s="221"/>
      <c r="P164" s="221"/>
      <c r="Q164" s="221"/>
      <c r="R164" s="221"/>
    </row>
    <row r="165" spans="1:18" x14ac:dyDescent="0.25">
      <c r="A165" s="83"/>
      <c r="B165" s="214"/>
      <c r="C165" s="83"/>
      <c r="D165" s="83"/>
      <c r="E165" s="215"/>
      <c r="F165" s="216"/>
      <c r="G165" s="83"/>
      <c r="H165" s="217"/>
      <c r="I165" s="83"/>
      <c r="J165" s="83"/>
      <c r="K165" s="83"/>
      <c r="L165" s="218"/>
      <c r="M165" s="219"/>
      <c r="N165" s="220"/>
      <c r="O165" s="221"/>
      <c r="P165" s="221"/>
      <c r="Q165" s="221"/>
      <c r="R165" s="221"/>
    </row>
    <row r="166" spans="1:18" x14ac:dyDescent="0.25">
      <c r="A166" s="83"/>
      <c r="B166" s="214"/>
      <c r="C166" s="83"/>
      <c r="D166" s="83"/>
      <c r="E166" s="215"/>
      <c r="F166" s="216"/>
      <c r="G166" s="83"/>
      <c r="H166" s="217"/>
      <c r="I166" s="83"/>
      <c r="J166" s="83"/>
      <c r="K166" s="83"/>
      <c r="L166" s="218"/>
      <c r="M166" s="219"/>
      <c r="N166" s="220"/>
      <c r="O166" s="221"/>
      <c r="P166" s="221"/>
      <c r="Q166" s="221"/>
      <c r="R166" s="221"/>
    </row>
    <row r="167" spans="1:18" x14ac:dyDescent="0.25">
      <c r="A167" s="83"/>
      <c r="B167" s="214"/>
      <c r="C167" s="83"/>
      <c r="D167" s="83"/>
      <c r="E167" s="215"/>
      <c r="F167" s="216"/>
      <c r="G167" s="83"/>
      <c r="H167" s="217"/>
      <c r="I167" s="83"/>
      <c r="J167" s="83"/>
      <c r="K167" s="83"/>
      <c r="L167" s="218"/>
      <c r="M167" s="219"/>
      <c r="N167" s="220"/>
      <c r="O167" s="221"/>
      <c r="P167" s="221"/>
      <c r="Q167" s="221"/>
      <c r="R167" s="221"/>
    </row>
    <row r="168" spans="1:18" x14ac:dyDescent="0.25">
      <c r="A168" s="83"/>
      <c r="B168" s="214"/>
      <c r="C168" s="83"/>
      <c r="D168" s="83"/>
      <c r="E168" s="215"/>
      <c r="F168" s="216"/>
      <c r="G168" s="83"/>
      <c r="H168" s="217"/>
      <c r="I168" s="83"/>
      <c r="J168" s="83"/>
      <c r="K168" s="83"/>
      <c r="L168" s="218"/>
      <c r="M168" s="219"/>
      <c r="N168" s="220"/>
      <c r="O168" s="221"/>
      <c r="P168" s="221"/>
      <c r="Q168" s="221"/>
      <c r="R168" s="221"/>
    </row>
    <row r="169" spans="1:18" x14ac:dyDescent="0.25">
      <c r="A169" s="83"/>
      <c r="B169" s="214"/>
      <c r="C169" s="83"/>
      <c r="D169" s="83"/>
      <c r="E169" s="215"/>
      <c r="F169" s="216"/>
      <c r="G169" s="83"/>
      <c r="H169" s="217"/>
      <c r="I169" s="83"/>
      <c r="J169" s="83"/>
      <c r="K169" s="83"/>
      <c r="L169" s="218"/>
      <c r="M169" s="219"/>
      <c r="N169" s="220"/>
      <c r="O169" s="221"/>
      <c r="P169" s="221"/>
      <c r="Q169" s="221"/>
      <c r="R169" s="221"/>
    </row>
    <row r="170" spans="1:18" x14ac:dyDescent="0.25">
      <c r="A170" s="83"/>
      <c r="B170" s="214"/>
      <c r="C170" s="83"/>
      <c r="D170" s="83"/>
      <c r="E170" s="215"/>
      <c r="F170" s="216"/>
      <c r="G170" s="83"/>
      <c r="H170" s="217"/>
      <c r="I170" s="83"/>
      <c r="J170" s="83"/>
      <c r="K170" s="83"/>
      <c r="L170" s="218"/>
      <c r="M170" s="219"/>
      <c r="N170" s="220"/>
      <c r="O170" s="221"/>
      <c r="P170" s="221"/>
      <c r="Q170" s="221"/>
      <c r="R170" s="221"/>
    </row>
    <row r="171" spans="1:18" x14ac:dyDescent="0.25">
      <c r="A171" s="83"/>
      <c r="B171" s="214"/>
      <c r="C171" s="83"/>
      <c r="D171" s="83"/>
      <c r="E171" s="215"/>
      <c r="F171" s="216"/>
      <c r="G171" s="83"/>
      <c r="H171" s="217"/>
      <c r="I171" s="83"/>
      <c r="J171" s="83"/>
      <c r="K171" s="83"/>
      <c r="L171" s="218"/>
      <c r="M171" s="219"/>
      <c r="N171" s="220"/>
      <c r="O171" s="221"/>
      <c r="P171" s="221"/>
      <c r="Q171" s="221"/>
      <c r="R171" s="221"/>
    </row>
    <row r="172" spans="1:18" x14ac:dyDescent="0.25">
      <c r="A172" s="83"/>
      <c r="B172" s="214"/>
      <c r="C172" s="83"/>
      <c r="D172" s="83"/>
      <c r="E172" s="215"/>
      <c r="F172" s="216"/>
      <c r="G172" s="83"/>
      <c r="H172" s="217"/>
      <c r="I172" s="83"/>
      <c r="J172" s="83"/>
      <c r="K172" s="83"/>
      <c r="L172" s="218"/>
      <c r="M172" s="219"/>
      <c r="N172" s="220"/>
      <c r="O172" s="221"/>
      <c r="P172" s="221"/>
      <c r="Q172" s="221"/>
      <c r="R172" s="221"/>
    </row>
    <row r="173" spans="1:18" x14ac:dyDescent="0.25">
      <c r="A173" s="83"/>
      <c r="B173" s="214"/>
      <c r="C173" s="83"/>
      <c r="D173" s="83"/>
      <c r="E173" s="215"/>
      <c r="F173" s="216"/>
      <c r="G173" s="83"/>
      <c r="H173" s="217"/>
      <c r="I173" s="83"/>
      <c r="J173" s="83"/>
      <c r="K173" s="83"/>
      <c r="L173" s="218"/>
      <c r="M173" s="219"/>
      <c r="N173" s="220"/>
      <c r="O173" s="221"/>
      <c r="P173" s="221"/>
      <c r="Q173" s="221"/>
      <c r="R173" s="221"/>
    </row>
    <row r="174" spans="1:18" x14ac:dyDescent="0.25">
      <c r="A174" s="83"/>
      <c r="B174" s="214"/>
      <c r="C174" s="83"/>
      <c r="D174" s="83"/>
      <c r="E174" s="215"/>
      <c r="F174" s="216"/>
      <c r="G174" s="83"/>
      <c r="H174" s="217"/>
      <c r="I174" s="83"/>
      <c r="J174" s="83"/>
      <c r="K174" s="83"/>
      <c r="L174" s="218"/>
      <c r="M174" s="219"/>
      <c r="N174" s="220"/>
      <c r="O174" s="221"/>
      <c r="P174" s="221"/>
      <c r="Q174" s="221"/>
      <c r="R174" s="221"/>
    </row>
    <row r="175" spans="1:18" x14ac:dyDescent="0.25">
      <c r="A175" s="83"/>
      <c r="B175" s="214"/>
      <c r="C175" s="83"/>
      <c r="D175" s="83"/>
      <c r="E175" s="215"/>
      <c r="F175" s="216"/>
      <c r="G175" s="83"/>
      <c r="H175" s="217"/>
      <c r="I175" s="83"/>
      <c r="J175" s="83"/>
      <c r="K175" s="83"/>
      <c r="L175" s="218"/>
      <c r="M175" s="219"/>
      <c r="N175" s="220"/>
      <c r="O175" s="221"/>
      <c r="P175" s="221"/>
      <c r="Q175" s="221"/>
      <c r="R175" s="221"/>
    </row>
    <row r="176" spans="1:18" x14ac:dyDescent="0.25">
      <c r="A176" s="83"/>
      <c r="B176" s="214"/>
      <c r="C176" s="83"/>
      <c r="D176" s="83"/>
      <c r="E176" s="215"/>
      <c r="F176" s="216"/>
      <c r="G176" s="83"/>
      <c r="H176" s="217"/>
      <c r="I176" s="83"/>
      <c r="J176" s="83"/>
      <c r="K176" s="83"/>
      <c r="L176" s="218"/>
      <c r="M176" s="219"/>
      <c r="N176" s="220"/>
      <c r="O176" s="221"/>
      <c r="P176" s="221"/>
      <c r="Q176" s="221"/>
      <c r="R176" s="221"/>
    </row>
    <row r="177" spans="1:18" x14ac:dyDescent="0.25">
      <c r="A177" s="83"/>
      <c r="B177" s="214"/>
      <c r="C177" s="83"/>
      <c r="D177" s="83"/>
      <c r="E177" s="215"/>
      <c r="F177" s="216"/>
      <c r="G177" s="83"/>
      <c r="H177" s="217"/>
      <c r="I177" s="83"/>
      <c r="J177" s="83"/>
      <c r="K177" s="83"/>
      <c r="L177" s="218"/>
      <c r="M177" s="219"/>
      <c r="N177" s="220"/>
      <c r="O177" s="221"/>
      <c r="P177" s="221"/>
      <c r="Q177" s="221"/>
      <c r="R177" s="221"/>
    </row>
    <row r="178" spans="1:18" x14ac:dyDescent="0.25">
      <c r="A178" s="83"/>
      <c r="B178" s="214"/>
      <c r="C178" s="83"/>
      <c r="D178" s="83"/>
      <c r="E178" s="215"/>
      <c r="F178" s="216"/>
      <c r="G178" s="83"/>
      <c r="H178" s="217"/>
      <c r="I178" s="83"/>
      <c r="J178" s="83"/>
      <c r="K178" s="83"/>
      <c r="L178" s="218"/>
      <c r="M178" s="219"/>
      <c r="N178" s="220"/>
      <c r="O178" s="221"/>
      <c r="P178" s="221"/>
      <c r="Q178" s="221"/>
      <c r="R178" s="221"/>
    </row>
    <row r="179" spans="1:18" x14ac:dyDescent="0.25">
      <c r="A179" s="83"/>
      <c r="B179" s="214"/>
      <c r="C179" s="83"/>
      <c r="D179" s="83"/>
      <c r="E179" s="215"/>
      <c r="F179" s="216"/>
      <c r="G179" s="83"/>
      <c r="H179" s="217"/>
      <c r="I179" s="83"/>
      <c r="J179" s="83"/>
      <c r="K179" s="83"/>
      <c r="L179" s="218"/>
      <c r="M179" s="219"/>
      <c r="N179" s="220"/>
      <c r="O179" s="221"/>
      <c r="P179" s="221"/>
      <c r="Q179" s="221"/>
      <c r="R179" s="221"/>
    </row>
    <row r="180" spans="1:18" x14ac:dyDescent="0.25">
      <c r="A180" s="83"/>
      <c r="B180" s="214"/>
      <c r="C180" s="83"/>
      <c r="D180" s="83"/>
      <c r="E180" s="215"/>
      <c r="F180" s="216"/>
      <c r="G180" s="83"/>
      <c r="H180" s="217"/>
      <c r="I180" s="83"/>
      <c r="J180" s="83"/>
      <c r="K180" s="83"/>
      <c r="L180" s="218"/>
      <c r="M180" s="219"/>
      <c r="N180" s="220"/>
      <c r="O180" s="221"/>
      <c r="P180" s="221"/>
      <c r="Q180" s="221"/>
      <c r="R180" s="221"/>
    </row>
    <row r="181" spans="1:18" x14ac:dyDescent="0.25">
      <c r="A181" s="83"/>
      <c r="B181" s="214"/>
      <c r="C181" s="83"/>
      <c r="D181" s="83"/>
      <c r="E181" s="215"/>
      <c r="F181" s="216"/>
      <c r="G181" s="83"/>
      <c r="H181" s="217"/>
      <c r="I181" s="83"/>
      <c r="J181" s="83"/>
      <c r="K181" s="83"/>
      <c r="L181" s="218"/>
      <c r="M181" s="219"/>
      <c r="N181" s="220"/>
      <c r="O181" s="221"/>
      <c r="P181" s="221"/>
      <c r="Q181" s="221"/>
      <c r="R181" s="221"/>
    </row>
    <row r="182" spans="1:18" x14ac:dyDescent="0.25">
      <c r="A182" s="83"/>
      <c r="B182" s="214"/>
      <c r="C182" s="83"/>
      <c r="D182" s="83"/>
      <c r="E182" s="215"/>
      <c r="F182" s="216"/>
      <c r="G182" s="83"/>
      <c r="H182" s="217"/>
      <c r="I182" s="83"/>
      <c r="J182" s="83"/>
      <c r="K182" s="83"/>
      <c r="L182" s="218"/>
      <c r="M182" s="219"/>
      <c r="N182" s="220"/>
      <c r="O182" s="221"/>
      <c r="P182" s="221"/>
      <c r="Q182" s="221"/>
      <c r="R182" s="221"/>
    </row>
    <row r="183" spans="1:18" x14ac:dyDescent="0.25">
      <c r="A183" s="83"/>
      <c r="B183" s="214"/>
      <c r="C183" s="83"/>
      <c r="D183" s="83"/>
      <c r="E183" s="215"/>
      <c r="F183" s="216"/>
      <c r="G183" s="83"/>
      <c r="H183" s="217"/>
      <c r="I183" s="83"/>
      <c r="J183" s="83"/>
      <c r="K183" s="83"/>
      <c r="L183" s="218"/>
      <c r="M183" s="219"/>
      <c r="N183" s="220"/>
      <c r="O183" s="221"/>
      <c r="P183" s="221"/>
      <c r="Q183" s="221"/>
      <c r="R183" s="221"/>
    </row>
    <row r="184" spans="1:18" x14ac:dyDescent="0.25">
      <c r="A184" s="83"/>
      <c r="B184" s="214"/>
      <c r="C184" s="83"/>
      <c r="D184" s="83"/>
      <c r="E184" s="215"/>
      <c r="F184" s="216"/>
      <c r="G184" s="83"/>
      <c r="H184" s="217"/>
      <c r="I184" s="83"/>
      <c r="J184" s="83"/>
      <c r="K184" s="83"/>
      <c r="L184" s="218"/>
      <c r="M184" s="219"/>
      <c r="N184" s="220"/>
      <c r="O184" s="221"/>
      <c r="P184" s="221"/>
      <c r="Q184" s="221"/>
      <c r="R184" s="221"/>
    </row>
    <row r="185" spans="1:18" x14ac:dyDescent="0.25">
      <c r="A185" s="83"/>
      <c r="B185" s="214"/>
      <c r="C185" s="83"/>
      <c r="D185" s="83"/>
      <c r="E185" s="215"/>
      <c r="F185" s="216"/>
      <c r="G185" s="83"/>
      <c r="H185" s="217"/>
      <c r="I185" s="83"/>
      <c r="J185" s="83"/>
      <c r="K185" s="83"/>
      <c r="L185" s="218"/>
      <c r="M185" s="219"/>
      <c r="N185" s="220"/>
      <c r="O185" s="221"/>
      <c r="P185" s="221"/>
      <c r="Q185" s="221"/>
      <c r="R185" s="221"/>
    </row>
    <row r="186" spans="1:18" x14ac:dyDescent="0.25">
      <c r="A186" s="83"/>
      <c r="B186" s="214"/>
      <c r="C186" s="83"/>
      <c r="D186" s="83"/>
      <c r="E186" s="215"/>
      <c r="F186" s="216"/>
      <c r="G186" s="83"/>
      <c r="H186" s="217"/>
      <c r="I186" s="83"/>
      <c r="J186" s="83"/>
      <c r="K186" s="83"/>
      <c r="L186" s="218"/>
      <c r="M186" s="219"/>
      <c r="N186" s="220"/>
      <c r="O186" s="221"/>
      <c r="P186" s="221"/>
      <c r="Q186" s="221"/>
      <c r="R186" s="221"/>
    </row>
    <row r="187" spans="1:18" x14ac:dyDescent="0.25">
      <c r="A187" s="83"/>
      <c r="B187" s="214"/>
      <c r="C187" s="83"/>
      <c r="D187" s="83"/>
      <c r="E187" s="215"/>
      <c r="F187" s="216"/>
      <c r="G187" s="83"/>
      <c r="H187" s="217"/>
      <c r="I187" s="83"/>
      <c r="J187" s="83"/>
      <c r="K187" s="83"/>
      <c r="L187" s="218"/>
      <c r="M187" s="219"/>
      <c r="N187" s="220"/>
      <c r="O187" s="221"/>
      <c r="P187" s="221"/>
      <c r="Q187" s="221"/>
      <c r="R187" s="221"/>
    </row>
    <row r="188" spans="1:18" x14ac:dyDescent="0.25">
      <c r="A188" s="83"/>
      <c r="B188" s="214"/>
      <c r="C188" s="83"/>
      <c r="D188" s="83"/>
      <c r="E188" s="215"/>
      <c r="F188" s="216"/>
      <c r="G188" s="83"/>
      <c r="H188" s="217"/>
      <c r="I188" s="83"/>
      <c r="J188" s="83"/>
      <c r="K188" s="83"/>
      <c r="L188" s="218"/>
      <c r="M188" s="219"/>
      <c r="N188" s="220"/>
      <c r="O188" s="221"/>
      <c r="P188" s="221"/>
      <c r="Q188" s="221"/>
      <c r="R188" s="221"/>
    </row>
    <row r="189" spans="1:18" x14ac:dyDescent="0.25">
      <c r="A189" s="83"/>
      <c r="B189" s="214"/>
      <c r="C189" s="83"/>
      <c r="D189" s="83"/>
      <c r="E189" s="215"/>
      <c r="F189" s="216"/>
      <c r="G189" s="83"/>
      <c r="H189" s="217"/>
      <c r="I189" s="83"/>
      <c r="J189" s="83"/>
      <c r="K189" s="83"/>
      <c r="L189" s="218"/>
      <c r="M189" s="219"/>
      <c r="N189" s="220"/>
      <c r="O189" s="221"/>
      <c r="P189" s="221"/>
      <c r="Q189" s="221"/>
      <c r="R189" s="221"/>
    </row>
    <row r="190" spans="1:18" x14ac:dyDescent="0.25">
      <c r="A190" s="83"/>
      <c r="B190" s="214"/>
      <c r="C190" s="83"/>
      <c r="D190" s="83"/>
      <c r="E190" s="215"/>
      <c r="F190" s="216"/>
      <c r="G190" s="83"/>
      <c r="H190" s="217"/>
      <c r="I190" s="83"/>
      <c r="J190" s="83"/>
      <c r="K190" s="83"/>
      <c r="L190" s="218"/>
      <c r="M190" s="219"/>
      <c r="N190" s="220"/>
      <c r="O190" s="221"/>
      <c r="P190" s="221"/>
      <c r="Q190" s="221"/>
      <c r="R190" s="221"/>
    </row>
    <row r="191" spans="1:18" x14ac:dyDescent="0.25">
      <c r="A191" s="83"/>
      <c r="B191" s="214"/>
      <c r="C191" s="83"/>
      <c r="D191" s="83"/>
      <c r="E191" s="215"/>
      <c r="F191" s="216"/>
      <c r="G191" s="83"/>
      <c r="H191" s="217"/>
      <c r="I191" s="83"/>
      <c r="J191" s="83"/>
      <c r="K191" s="83"/>
      <c r="L191" s="218"/>
      <c r="M191" s="219"/>
      <c r="N191" s="220"/>
      <c r="O191" s="221"/>
      <c r="P191" s="221"/>
      <c r="Q191" s="221"/>
      <c r="R191" s="221"/>
    </row>
    <row r="192" spans="1:18" x14ac:dyDescent="0.25">
      <c r="A192" s="83"/>
      <c r="B192" s="214"/>
      <c r="C192" s="83"/>
      <c r="D192" s="83"/>
      <c r="E192" s="215"/>
      <c r="F192" s="216"/>
      <c r="G192" s="83"/>
      <c r="H192" s="217"/>
      <c r="I192" s="83"/>
      <c r="J192" s="83"/>
      <c r="K192" s="83"/>
      <c r="L192" s="218"/>
      <c r="M192" s="219"/>
      <c r="N192" s="220"/>
      <c r="O192" s="221"/>
      <c r="P192" s="221"/>
      <c r="Q192" s="221"/>
      <c r="R192" s="221"/>
    </row>
    <row r="193" spans="1:18" x14ac:dyDescent="0.25">
      <c r="A193" s="83"/>
      <c r="B193" s="214"/>
      <c r="C193" s="83"/>
      <c r="D193" s="83"/>
      <c r="E193" s="215"/>
      <c r="F193" s="216"/>
      <c r="G193" s="83"/>
      <c r="H193" s="217"/>
      <c r="I193" s="83"/>
      <c r="J193" s="83"/>
      <c r="K193" s="83"/>
      <c r="L193" s="218"/>
      <c r="M193" s="219"/>
      <c r="N193" s="220"/>
      <c r="O193" s="221"/>
      <c r="P193" s="221"/>
      <c r="Q193" s="221"/>
      <c r="R193" s="221"/>
    </row>
    <row r="194" spans="1:18" x14ac:dyDescent="0.25">
      <c r="A194" s="83"/>
      <c r="B194" s="214"/>
      <c r="C194" s="83"/>
      <c r="D194" s="83"/>
      <c r="E194" s="215"/>
      <c r="F194" s="216"/>
      <c r="G194" s="83"/>
      <c r="H194" s="217"/>
      <c r="I194" s="83"/>
      <c r="J194" s="83"/>
      <c r="K194" s="83"/>
      <c r="L194" s="218"/>
      <c r="M194" s="219"/>
      <c r="N194" s="220"/>
      <c r="O194" s="221"/>
      <c r="P194" s="221"/>
      <c r="Q194" s="221"/>
      <c r="R194" s="221"/>
    </row>
    <row r="195" spans="1:18" x14ac:dyDescent="0.25">
      <c r="A195" s="83"/>
      <c r="B195" s="214"/>
      <c r="C195" s="83"/>
      <c r="D195" s="83"/>
      <c r="E195" s="215"/>
      <c r="F195" s="216"/>
      <c r="G195" s="83"/>
      <c r="H195" s="217"/>
      <c r="I195" s="83"/>
      <c r="J195" s="83"/>
      <c r="K195" s="83"/>
      <c r="L195" s="218"/>
      <c r="M195" s="219"/>
      <c r="N195" s="220"/>
      <c r="O195" s="221"/>
      <c r="P195" s="221"/>
      <c r="Q195" s="221"/>
      <c r="R195" s="221"/>
    </row>
    <row r="196" spans="1:18" x14ac:dyDescent="0.25">
      <c r="A196" s="83"/>
      <c r="B196" s="214"/>
      <c r="C196" s="83"/>
      <c r="D196" s="83"/>
      <c r="E196" s="215"/>
      <c r="F196" s="216"/>
      <c r="G196" s="83"/>
      <c r="H196" s="217"/>
      <c r="I196" s="83"/>
      <c r="J196" s="83"/>
      <c r="K196" s="83"/>
      <c r="L196" s="218"/>
      <c r="M196" s="219"/>
      <c r="N196" s="220"/>
      <c r="O196" s="221"/>
      <c r="P196" s="221"/>
      <c r="Q196" s="221"/>
      <c r="R196" s="221"/>
    </row>
    <row r="197" spans="1:18" x14ac:dyDescent="0.25">
      <c r="A197" s="83"/>
      <c r="B197" s="214"/>
      <c r="C197" s="83"/>
      <c r="D197" s="83"/>
      <c r="E197" s="215"/>
      <c r="F197" s="216"/>
      <c r="G197" s="83"/>
      <c r="H197" s="217"/>
      <c r="I197" s="83"/>
      <c r="J197" s="83"/>
      <c r="K197" s="83"/>
      <c r="L197" s="218"/>
      <c r="M197" s="219"/>
      <c r="N197" s="220"/>
      <c r="O197" s="221"/>
      <c r="P197" s="221"/>
      <c r="Q197" s="221"/>
      <c r="R197" s="221"/>
    </row>
    <row r="198" spans="1:18" x14ac:dyDescent="0.25">
      <c r="A198" s="83"/>
      <c r="B198" s="214"/>
      <c r="C198" s="83"/>
      <c r="D198" s="83"/>
      <c r="E198" s="215"/>
      <c r="F198" s="216"/>
      <c r="G198" s="83"/>
      <c r="H198" s="217"/>
      <c r="I198" s="83"/>
      <c r="J198" s="83"/>
      <c r="K198" s="83"/>
      <c r="L198" s="218"/>
      <c r="M198" s="219"/>
      <c r="N198" s="220"/>
      <c r="O198" s="221"/>
      <c r="P198" s="221"/>
      <c r="Q198" s="221"/>
      <c r="R198" s="221"/>
    </row>
    <row r="199" spans="1:18" x14ac:dyDescent="0.25">
      <c r="A199" s="83"/>
      <c r="B199" s="214"/>
      <c r="C199" s="83"/>
      <c r="D199" s="83"/>
      <c r="E199" s="215"/>
      <c r="F199" s="216"/>
      <c r="G199" s="83"/>
      <c r="H199" s="217"/>
      <c r="I199" s="83"/>
      <c r="J199" s="83"/>
      <c r="K199" s="83"/>
      <c r="L199" s="218"/>
      <c r="M199" s="219"/>
      <c r="N199" s="220"/>
      <c r="O199" s="221"/>
      <c r="P199" s="221"/>
      <c r="Q199" s="221"/>
      <c r="R199" s="221"/>
    </row>
    <row r="200" spans="1:18" x14ac:dyDescent="0.25">
      <c r="A200" s="83"/>
      <c r="B200" s="214"/>
      <c r="C200" s="83"/>
      <c r="D200" s="83"/>
      <c r="E200" s="215"/>
      <c r="F200" s="216"/>
      <c r="G200" s="83"/>
      <c r="H200" s="217"/>
      <c r="I200" s="83"/>
      <c r="J200" s="83"/>
      <c r="K200" s="83"/>
      <c r="L200" s="218"/>
      <c r="M200" s="219"/>
      <c r="N200" s="220"/>
      <c r="O200" s="221"/>
      <c r="P200" s="221"/>
      <c r="Q200" s="221"/>
      <c r="R200" s="221"/>
    </row>
    <row r="201" spans="1:18" x14ac:dyDescent="0.25">
      <c r="A201" s="83"/>
      <c r="B201" s="214"/>
      <c r="C201" s="83"/>
      <c r="D201" s="83"/>
      <c r="E201" s="215"/>
      <c r="F201" s="216"/>
      <c r="G201" s="83"/>
      <c r="H201" s="217"/>
      <c r="I201" s="83"/>
      <c r="J201" s="83"/>
      <c r="K201" s="83"/>
      <c r="L201" s="218"/>
      <c r="M201" s="219"/>
      <c r="N201" s="220"/>
      <c r="O201" s="221"/>
      <c r="P201" s="221"/>
      <c r="Q201" s="221"/>
      <c r="R201" s="221"/>
    </row>
    <row r="202" spans="1:18" x14ac:dyDescent="0.25">
      <c r="A202" s="83"/>
      <c r="B202" s="214"/>
      <c r="C202" s="83"/>
      <c r="D202" s="83"/>
      <c r="E202" s="215"/>
      <c r="F202" s="216"/>
      <c r="G202" s="83"/>
      <c r="H202" s="217"/>
      <c r="I202" s="83"/>
      <c r="J202" s="83"/>
      <c r="K202" s="83"/>
      <c r="L202" s="218"/>
      <c r="M202" s="219"/>
      <c r="N202" s="220"/>
      <c r="O202" s="221"/>
      <c r="P202" s="221"/>
      <c r="Q202" s="221"/>
      <c r="R202" s="221"/>
    </row>
    <row r="203" spans="1:18" x14ac:dyDescent="0.25">
      <c r="A203" s="83"/>
      <c r="B203" s="214"/>
      <c r="C203" s="83"/>
      <c r="D203" s="83"/>
      <c r="E203" s="215"/>
      <c r="F203" s="216"/>
      <c r="G203" s="83"/>
      <c r="H203" s="217"/>
      <c r="I203" s="83"/>
      <c r="J203" s="83"/>
      <c r="K203" s="83"/>
      <c r="L203" s="218"/>
      <c r="M203" s="219"/>
      <c r="N203" s="220"/>
      <c r="O203" s="221"/>
      <c r="P203" s="221"/>
      <c r="Q203" s="221"/>
      <c r="R203" s="221"/>
    </row>
    <row r="204" spans="1:18" x14ac:dyDescent="0.25">
      <c r="A204" s="83"/>
      <c r="B204" s="214"/>
      <c r="C204" s="83"/>
      <c r="D204" s="83"/>
      <c r="E204" s="215"/>
      <c r="F204" s="216"/>
      <c r="G204" s="83"/>
      <c r="H204" s="217"/>
      <c r="I204" s="83"/>
      <c r="J204" s="83"/>
      <c r="K204" s="83"/>
      <c r="L204" s="218"/>
      <c r="M204" s="219"/>
      <c r="N204" s="220"/>
      <c r="O204" s="221"/>
      <c r="P204" s="221"/>
      <c r="Q204" s="221"/>
      <c r="R204" s="221"/>
    </row>
    <row r="205" spans="1:18" x14ac:dyDescent="0.25">
      <c r="A205" s="83"/>
      <c r="B205" s="214"/>
      <c r="C205" s="83"/>
      <c r="D205" s="83"/>
      <c r="E205" s="215"/>
      <c r="F205" s="216"/>
      <c r="G205" s="83"/>
      <c r="H205" s="217"/>
      <c r="I205" s="83"/>
      <c r="J205" s="83"/>
      <c r="K205" s="83"/>
      <c r="L205" s="218"/>
      <c r="M205" s="219"/>
      <c r="N205" s="220"/>
      <c r="O205" s="221"/>
      <c r="P205" s="221"/>
      <c r="Q205" s="221"/>
      <c r="R205" s="221"/>
    </row>
    <row r="206" spans="1:18" x14ac:dyDescent="0.25">
      <c r="A206" s="83"/>
      <c r="B206" s="214"/>
      <c r="C206" s="83"/>
      <c r="D206" s="83"/>
      <c r="E206" s="215"/>
      <c r="F206" s="216"/>
      <c r="G206" s="83"/>
      <c r="H206" s="217"/>
      <c r="I206" s="83"/>
      <c r="J206" s="83"/>
      <c r="K206" s="83"/>
      <c r="L206" s="218"/>
      <c r="M206" s="219"/>
      <c r="N206" s="220"/>
      <c r="O206" s="221"/>
      <c r="P206" s="221"/>
      <c r="Q206" s="221"/>
      <c r="R206" s="221"/>
    </row>
    <row r="207" spans="1:18" x14ac:dyDescent="0.25">
      <c r="A207" s="83"/>
      <c r="B207" s="214"/>
      <c r="C207" s="83"/>
      <c r="D207" s="83"/>
      <c r="E207" s="215"/>
      <c r="F207" s="216"/>
      <c r="G207" s="83"/>
      <c r="H207" s="217"/>
      <c r="I207" s="83"/>
      <c r="J207" s="83"/>
      <c r="K207" s="83"/>
      <c r="L207" s="218"/>
      <c r="M207" s="219"/>
      <c r="N207" s="220"/>
      <c r="O207" s="221"/>
      <c r="P207" s="221"/>
      <c r="Q207" s="221"/>
      <c r="R207" s="221"/>
    </row>
    <row r="208" spans="1:18" x14ac:dyDescent="0.25">
      <c r="A208" s="83"/>
      <c r="B208" s="214"/>
      <c r="C208" s="83"/>
      <c r="D208" s="83"/>
      <c r="E208" s="215"/>
      <c r="F208" s="216"/>
      <c r="G208" s="83"/>
      <c r="H208" s="217"/>
      <c r="I208" s="83"/>
      <c r="J208" s="83"/>
      <c r="K208" s="83"/>
      <c r="L208" s="218"/>
      <c r="M208" s="219"/>
      <c r="N208" s="220"/>
      <c r="O208" s="221"/>
      <c r="P208" s="221"/>
      <c r="Q208" s="221"/>
      <c r="R208" s="221"/>
    </row>
    <row r="209" spans="1:18" x14ac:dyDescent="0.25">
      <c r="A209" s="83"/>
      <c r="B209" s="214"/>
      <c r="C209" s="83"/>
      <c r="D209" s="83"/>
      <c r="E209" s="215"/>
      <c r="F209" s="216"/>
      <c r="G209" s="83"/>
      <c r="H209" s="217"/>
      <c r="I209" s="83"/>
      <c r="J209" s="83"/>
      <c r="K209" s="83"/>
      <c r="L209" s="218"/>
      <c r="M209" s="219"/>
      <c r="N209" s="220"/>
      <c r="O209" s="221"/>
      <c r="P209" s="221"/>
      <c r="Q209" s="221"/>
      <c r="R209" s="221"/>
    </row>
    <row r="210" spans="1:18" x14ac:dyDescent="0.25">
      <c r="A210" s="83"/>
      <c r="B210" s="214"/>
      <c r="C210" s="83"/>
      <c r="D210" s="83"/>
      <c r="E210" s="215"/>
      <c r="F210" s="216"/>
      <c r="G210" s="83"/>
      <c r="H210" s="217"/>
      <c r="I210" s="83"/>
      <c r="J210" s="83"/>
      <c r="K210" s="83"/>
      <c r="L210" s="218"/>
      <c r="M210" s="219"/>
      <c r="N210" s="220"/>
      <c r="O210" s="221"/>
      <c r="P210" s="221"/>
      <c r="Q210" s="221"/>
      <c r="R210" s="221"/>
    </row>
    <row r="211" spans="1:18" x14ac:dyDescent="0.25">
      <c r="A211" s="83"/>
      <c r="B211" s="214"/>
      <c r="C211" s="83"/>
      <c r="D211" s="83"/>
      <c r="E211" s="215"/>
      <c r="F211" s="216"/>
      <c r="G211" s="83"/>
      <c r="H211" s="217"/>
      <c r="I211" s="83"/>
      <c r="J211" s="83"/>
      <c r="K211" s="83"/>
      <c r="L211" s="218"/>
      <c r="M211" s="219"/>
      <c r="N211" s="220"/>
      <c r="O211" s="221"/>
      <c r="P211" s="221"/>
      <c r="Q211" s="221"/>
      <c r="R211" s="221"/>
    </row>
    <row r="212" spans="1:18" x14ac:dyDescent="0.25">
      <c r="A212" s="83"/>
      <c r="B212" s="214"/>
      <c r="C212" s="83"/>
      <c r="D212" s="83"/>
      <c r="E212" s="215"/>
      <c r="F212" s="216"/>
      <c r="G212" s="83"/>
      <c r="H212" s="217"/>
      <c r="I212" s="83"/>
      <c r="J212" s="83"/>
      <c r="K212" s="83"/>
      <c r="L212" s="218"/>
      <c r="M212" s="219"/>
      <c r="N212" s="220"/>
      <c r="O212" s="221"/>
      <c r="P212" s="221"/>
      <c r="Q212" s="221"/>
      <c r="R212" s="221"/>
    </row>
    <row r="213" spans="1:18" x14ac:dyDescent="0.25">
      <c r="A213" s="83"/>
      <c r="B213" s="214"/>
      <c r="C213" s="83"/>
      <c r="D213" s="83"/>
      <c r="E213" s="215"/>
      <c r="F213" s="216"/>
      <c r="G213" s="83"/>
      <c r="H213" s="217"/>
      <c r="I213" s="83"/>
      <c r="J213" s="83"/>
      <c r="K213" s="83"/>
      <c r="L213" s="218"/>
      <c r="M213" s="219"/>
      <c r="N213" s="220"/>
      <c r="O213" s="221"/>
      <c r="P213" s="221"/>
      <c r="Q213" s="221"/>
      <c r="R213" s="221"/>
    </row>
    <row r="214" spans="1:18" x14ac:dyDescent="0.25">
      <c r="A214" s="83"/>
      <c r="B214" s="214"/>
      <c r="C214" s="83"/>
      <c r="D214" s="83"/>
      <c r="E214" s="215"/>
      <c r="F214" s="216"/>
      <c r="G214" s="83"/>
      <c r="H214" s="217"/>
      <c r="I214" s="83"/>
      <c r="J214" s="83"/>
      <c r="K214" s="83"/>
      <c r="L214" s="218"/>
      <c r="M214" s="219"/>
      <c r="N214" s="220"/>
      <c r="O214" s="221"/>
      <c r="P214" s="221"/>
      <c r="Q214" s="221"/>
      <c r="R214" s="221"/>
    </row>
    <row r="215" spans="1:18" x14ac:dyDescent="0.25">
      <c r="A215" s="83"/>
      <c r="B215" s="214"/>
      <c r="C215" s="83"/>
      <c r="D215" s="83"/>
      <c r="E215" s="215"/>
      <c r="F215" s="216"/>
      <c r="G215" s="83"/>
      <c r="H215" s="217"/>
      <c r="I215" s="83"/>
      <c r="J215" s="83"/>
      <c r="K215" s="83"/>
      <c r="L215" s="218"/>
      <c r="M215" s="219"/>
      <c r="N215" s="222"/>
      <c r="O215" s="221"/>
      <c r="P215" s="221"/>
      <c r="Q215" s="221"/>
      <c r="R215" s="221"/>
    </row>
    <row r="216" spans="1:18" x14ac:dyDescent="0.25">
      <c r="A216" s="83"/>
      <c r="B216" s="214"/>
      <c r="C216" s="83"/>
      <c r="D216" s="83"/>
      <c r="E216" s="215"/>
      <c r="F216" s="216"/>
      <c r="G216" s="83"/>
      <c r="H216" s="217"/>
      <c r="I216" s="83"/>
      <c r="J216" s="83"/>
      <c r="K216" s="83"/>
      <c r="L216" s="218"/>
      <c r="M216" s="219"/>
      <c r="N216" s="222"/>
      <c r="O216" s="221"/>
      <c r="P216" s="221"/>
      <c r="Q216" s="221"/>
      <c r="R216" s="221"/>
    </row>
    <row r="217" spans="1:18" x14ac:dyDescent="0.25">
      <c r="A217" s="83"/>
      <c r="B217" s="214"/>
      <c r="C217" s="83"/>
      <c r="D217" s="83"/>
      <c r="E217" s="215"/>
      <c r="F217" s="216"/>
      <c r="G217" s="83"/>
      <c r="H217" s="217"/>
      <c r="I217" s="83"/>
      <c r="J217" s="83"/>
      <c r="K217" s="83"/>
      <c r="L217" s="218"/>
      <c r="M217" s="219"/>
      <c r="N217" s="222"/>
      <c r="O217" s="221"/>
      <c r="P217" s="221"/>
      <c r="Q217" s="221"/>
      <c r="R217" s="221"/>
    </row>
    <row r="218" spans="1:18" x14ac:dyDescent="0.25">
      <c r="A218" s="83"/>
      <c r="B218" s="214"/>
      <c r="C218" s="83"/>
      <c r="D218" s="83"/>
      <c r="E218" s="215"/>
      <c r="F218" s="216"/>
      <c r="G218" s="83"/>
      <c r="H218" s="217"/>
      <c r="I218" s="83"/>
      <c r="J218" s="83"/>
      <c r="K218" s="83"/>
      <c r="L218" s="218"/>
      <c r="M218" s="219"/>
      <c r="N218" s="222"/>
      <c r="O218" s="221"/>
      <c r="P218" s="221"/>
      <c r="Q218" s="221"/>
      <c r="R218" s="221"/>
    </row>
    <row r="219" spans="1:18" x14ac:dyDescent="0.25">
      <c r="A219" s="83"/>
      <c r="B219" s="214"/>
      <c r="C219" s="83"/>
      <c r="D219" s="83"/>
      <c r="E219" s="215"/>
      <c r="F219" s="216"/>
      <c r="G219" s="83"/>
      <c r="H219" s="217"/>
      <c r="I219" s="83"/>
      <c r="J219" s="83"/>
      <c r="K219" s="83"/>
      <c r="L219" s="218"/>
      <c r="M219" s="219"/>
      <c r="N219" s="222"/>
      <c r="O219" s="221"/>
      <c r="P219" s="221"/>
      <c r="Q219" s="221"/>
      <c r="R219" s="221"/>
    </row>
    <row r="220" spans="1:18" x14ac:dyDescent="0.25">
      <c r="A220" s="83"/>
      <c r="B220" s="214"/>
      <c r="C220" s="83"/>
      <c r="D220" s="83"/>
      <c r="E220" s="215"/>
      <c r="F220" s="216"/>
      <c r="G220" s="83"/>
      <c r="H220" s="217"/>
      <c r="I220" s="83"/>
      <c r="J220" s="83"/>
      <c r="K220" s="83"/>
      <c r="L220" s="218"/>
      <c r="M220" s="219"/>
      <c r="N220" s="222"/>
      <c r="O220" s="221"/>
      <c r="P220" s="221"/>
      <c r="Q220" s="221"/>
      <c r="R220" s="221"/>
    </row>
    <row r="221" spans="1:18" x14ac:dyDescent="0.25">
      <c r="A221" s="83"/>
      <c r="B221" s="214"/>
      <c r="C221" s="83"/>
      <c r="D221" s="83"/>
      <c r="E221" s="215"/>
      <c r="F221" s="216"/>
      <c r="G221" s="83"/>
      <c r="H221" s="217"/>
      <c r="I221" s="83"/>
      <c r="J221" s="83"/>
      <c r="K221" s="83"/>
      <c r="L221" s="218"/>
      <c r="M221" s="219"/>
      <c r="N221" s="222"/>
      <c r="O221" s="221"/>
      <c r="P221" s="221"/>
      <c r="Q221" s="221"/>
      <c r="R221" s="221"/>
    </row>
    <row r="222" spans="1:18" x14ac:dyDescent="0.25">
      <c r="A222" s="83"/>
      <c r="B222" s="214"/>
      <c r="C222" s="83"/>
      <c r="D222" s="83"/>
      <c r="E222" s="215"/>
      <c r="F222" s="216"/>
      <c r="G222" s="83"/>
      <c r="H222" s="217"/>
      <c r="I222" s="83"/>
      <c r="J222" s="83"/>
      <c r="K222" s="83"/>
      <c r="L222" s="218"/>
      <c r="M222" s="219"/>
      <c r="N222" s="222"/>
      <c r="O222" s="221"/>
      <c r="P222" s="221"/>
      <c r="Q222" s="221"/>
      <c r="R222" s="221"/>
    </row>
    <row r="223" spans="1:18" x14ac:dyDescent="0.25">
      <c r="A223" s="83"/>
      <c r="B223" s="214"/>
      <c r="C223" s="83"/>
      <c r="D223" s="83"/>
      <c r="E223" s="215"/>
      <c r="F223" s="216"/>
      <c r="G223" s="83"/>
      <c r="H223" s="217"/>
      <c r="I223" s="83"/>
      <c r="J223" s="83"/>
      <c r="K223" s="83"/>
      <c r="L223" s="218"/>
      <c r="M223" s="219"/>
      <c r="N223" s="222"/>
      <c r="O223" s="221"/>
      <c r="P223" s="221"/>
      <c r="Q223" s="221"/>
      <c r="R223" s="221"/>
    </row>
    <row r="224" spans="1:18" x14ac:dyDescent="0.25">
      <c r="A224" s="83"/>
      <c r="B224" s="214"/>
      <c r="C224" s="83"/>
      <c r="D224" s="83"/>
      <c r="E224" s="215"/>
      <c r="F224" s="216"/>
      <c r="G224" s="83"/>
      <c r="H224" s="217"/>
      <c r="I224" s="83"/>
      <c r="J224" s="83"/>
      <c r="K224" s="83"/>
      <c r="L224" s="218"/>
      <c r="M224" s="219"/>
      <c r="N224" s="222"/>
      <c r="O224" s="221"/>
      <c r="P224" s="221"/>
      <c r="Q224" s="221"/>
      <c r="R224" s="221"/>
    </row>
    <row r="225" spans="1:18" x14ac:dyDescent="0.25">
      <c r="A225" s="83"/>
      <c r="B225" s="214"/>
      <c r="C225" s="83"/>
      <c r="D225" s="83"/>
      <c r="E225" s="215"/>
      <c r="F225" s="216"/>
      <c r="G225" s="83"/>
      <c r="H225" s="217"/>
      <c r="I225" s="83"/>
      <c r="J225" s="83"/>
      <c r="K225" s="83"/>
      <c r="L225" s="218"/>
      <c r="M225" s="219"/>
      <c r="N225" s="222"/>
      <c r="O225" s="221"/>
      <c r="P225" s="221"/>
      <c r="Q225" s="221"/>
      <c r="R225" s="221"/>
    </row>
    <row r="226" spans="1:18" x14ac:dyDescent="0.25">
      <c r="A226" s="83"/>
      <c r="B226" s="214"/>
      <c r="C226" s="83"/>
      <c r="D226" s="83"/>
      <c r="E226" s="215"/>
      <c r="F226" s="216"/>
      <c r="G226" s="83"/>
      <c r="H226" s="217"/>
      <c r="I226" s="83"/>
      <c r="J226" s="83"/>
      <c r="K226" s="83"/>
      <c r="L226" s="218"/>
      <c r="M226" s="219"/>
      <c r="N226" s="222"/>
      <c r="O226" s="221"/>
      <c r="P226" s="221"/>
      <c r="Q226" s="221"/>
      <c r="R226" s="221"/>
    </row>
    <row r="227" spans="1:18" x14ac:dyDescent="0.25">
      <c r="A227" s="83"/>
      <c r="B227" s="214"/>
      <c r="C227" s="83"/>
      <c r="D227" s="83"/>
      <c r="E227" s="215"/>
      <c r="F227" s="216"/>
      <c r="G227" s="83"/>
      <c r="H227" s="217"/>
      <c r="I227" s="83"/>
      <c r="J227" s="83"/>
      <c r="K227" s="83"/>
      <c r="L227" s="218"/>
      <c r="M227" s="219"/>
      <c r="N227" s="222"/>
      <c r="O227" s="221"/>
      <c r="P227" s="221"/>
      <c r="Q227" s="221"/>
      <c r="R227" s="221"/>
    </row>
    <row r="228" spans="1:18" x14ac:dyDescent="0.25">
      <c r="A228" s="83"/>
      <c r="B228" s="214"/>
      <c r="C228" s="83"/>
      <c r="D228" s="83"/>
      <c r="E228" s="215"/>
      <c r="F228" s="216"/>
      <c r="G228" s="83"/>
      <c r="H228" s="217"/>
      <c r="I228" s="83"/>
      <c r="J228" s="83"/>
      <c r="K228" s="83"/>
      <c r="L228" s="218"/>
      <c r="M228" s="219"/>
      <c r="N228" s="222"/>
      <c r="O228" s="221"/>
      <c r="P228" s="221"/>
      <c r="Q228" s="221"/>
      <c r="R228" s="221"/>
    </row>
    <row r="229" spans="1:18" x14ac:dyDescent="0.25">
      <c r="A229" s="83"/>
      <c r="B229" s="214"/>
      <c r="C229" s="83"/>
      <c r="D229" s="83"/>
      <c r="E229" s="215"/>
      <c r="F229" s="216"/>
      <c r="G229" s="83"/>
      <c r="H229" s="217"/>
      <c r="I229" s="83"/>
      <c r="J229" s="83"/>
      <c r="K229" s="83"/>
      <c r="L229" s="218"/>
      <c r="M229" s="219"/>
      <c r="N229" s="222"/>
      <c r="O229" s="221"/>
      <c r="P229" s="221"/>
      <c r="Q229" s="221"/>
      <c r="R229" s="221"/>
    </row>
    <row r="230" spans="1:18" x14ac:dyDescent="0.25">
      <c r="A230" s="83"/>
      <c r="B230" s="214"/>
      <c r="C230" s="83"/>
      <c r="D230" s="83"/>
      <c r="E230" s="215"/>
      <c r="F230" s="216"/>
      <c r="G230" s="83"/>
      <c r="H230" s="217"/>
      <c r="I230" s="83"/>
      <c r="J230" s="83"/>
      <c r="K230" s="83"/>
      <c r="L230" s="218"/>
      <c r="M230" s="219"/>
      <c r="N230" s="222"/>
      <c r="O230" s="221"/>
      <c r="P230" s="221"/>
      <c r="Q230" s="221"/>
      <c r="R230" s="221"/>
    </row>
    <row r="231" spans="1:18" x14ac:dyDescent="0.25">
      <c r="A231" s="83"/>
      <c r="B231" s="214"/>
      <c r="C231" s="83"/>
      <c r="D231" s="83"/>
      <c r="E231" s="215"/>
      <c r="F231" s="216"/>
      <c r="G231" s="83"/>
      <c r="H231" s="217"/>
      <c r="I231" s="83"/>
      <c r="J231" s="83"/>
      <c r="K231" s="83"/>
      <c r="L231" s="218"/>
      <c r="M231" s="219"/>
      <c r="N231" s="222"/>
      <c r="O231" s="221"/>
      <c r="P231" s="221"/>
      <c r="Q231" s="221"/>
      <c r="R231" s="221"/>
    </row>
    <row r="232" spans="1:18" x14ac:dyDescent="0.25">
      <c r="A232" s="83"/>
      <c r="B232" s="214"/>
      <c r="C232" s="83"/>
      <c r="D232" s="83"/>
      <c r="E232" s="215"/>
      <c r="F232" s="216"/>
      <c r="G232" s="83"/>
      <c r="H232" s="217"/>
      <c r="I232" s="83"/>
      <c r="J232" s="83"/>
      <c r="K232" s="83"/>
      <c r="L232" s="218"/>
      <c r="M232" s="219"/>
      <c r="N232" s="222"/>
      <c r="O232" s="221"/>
      <c r="P232" s="221"/>
      <c r="Q232" s="221"/>
      <c r="R232" s="221"/>
    </row>
    <row r="233" spans="1:18" x14ac:dyDescent="0.25">
      <c r="A233" s="83"/>
      <c r="B233" s="214"/>
      <c r="C233" s="83"/>
      <c r="D233" s="83"/>
      <c r="E233" s="215"/>
      <c r="F233" s="216"/>
      <c r="G233" s="83"/>
      <c r="H233" s="217"/>
      <c r="I233" s="83"/>
      <c r="J233" s="83"/>
      <c r="K233" s="83"/>
      <c r="L233" s="218"/>
      <c r="M233" s="219"/>
      <c r="N233" s="222"/>
      <c r="O233" s="221"/>
      <c r="P233" s="221"/>
      <c r="Q233" s="221"/>
      <c r="R233" s="221"/>
    </row>
    <row r="234" spans="1:18" x14ac:dyDescent="0.25">
      <c r="A234" s="83"/>
      <c r="B234" s="214"/>
      <c r="C234" s="83"/>
      <c r="D234" s="83"/>
      <c r="E234" s="215"/>
      <c r="F234" s="216"/>
      <c r="G234" s="83"/>
      <c r="H234" s="217"/>
      <c r="I234" s="83"/>
      <c r="J234" s="83"/>
      <c r="K234" s="83"/>
      <c r="L234" s="218"/>
      <c r="M234" s="219"/>
      <c r="N234" s="222"/>
      <c r="O234" s="221"/>
      <c r="P234" s="221"/>
      <c r="Q234" s="221"/>
      <c r="R234" s="221"/>
    </row>
    <row r="235" spans="1:18" x14ac:dyDescent="0.25">
      <c r="A235" s="83"/>
      <c r="B235" s="214"/>
      <c r="C235" s="83"/>
      <c r="D235" s="83"/>
      <c r="E235" s="215"/>
      <c r="F235" s="216"/>
      <c r="G235" s="83"/>
      <c r="H235" s="217"/>
      <c r="I235" s="83"/>
      <c r="J235" s="83"/>
      <c r="K235" s="83"/>
      <c r="L235" s="218"/>
      <c r="M235" s="219"/>
      <c r="N235" s="222"/>
      <c r="O235" s="221"/>
      <c r="P235" s="221"/>
      <c r="Q235" s="221"/>
      <c r="R235" s="221"/>
    </row>
    <row r="236" spans="1:18" x14ac:dyDescent="0.25">
      <c r="A236" s="83"/>
      <c r="B236" s="214"/>
      <c r="C236" s="83"/>
      <c r="D236" s="83"/>
      <c r="E236" s="215"/>
      <c r="F236" s="216"/>
      <c r="G236" s="83"/>
      <c r="H236" s="217"/>
      <c r="I236" s="83"/>
      <c r="J236" s="83"/>
      <c r="K236" s="83"/>
      <c r="L236" s="218"/>
      <c r="M236" s="219"/>
      <c r="N236" s="222"/>
      <c r="O236" s="221"/>
      <c r="P236" s="221"/>
      <c r="Q236" s="221"/>
      <c r="R236" s="221"/>
    </row>
    <row r="237" spans="1:18" x14ac:dyDescent="0.25">
      <c r="A237" s="83"/>
      <c r="B237" s="214"/>
      <c r="C237" s="83"/>
      <c r="D237" s="83"/>
      <c r="E237" s="215"/>
      <c r="F237" s="216"/>
      <c r="G237" s="83"/>
      <c r="H237" s="217"/>
      <c r="I237" s="83"/>
      <c r="J237" s="83"/>
      <c r="K237" s="83"/>
      <c r="L237" s="218"/>
      <c r="M237" s="219"/>
      <c r="N237" s="222"/>
      <c r="O237" s="221"/>
      <c r="P237" s="221"/>
      <c r="Q237" s="221"/>
      <c r="R237" s="221"/>
    </row>
    <row r="238" spans="1:18" x14ac:dyDescent="0.25">
      <c r="A238" s="83"/>
      <c r="B238" s="214"/>
      <c r="C238" s="83"/>
      <c r="D238" s="83"/>
      <c r="E238" s="215"/>
      <c r="F238" s="216"/>
      <c r="G238" s="83"/>
      <c r="H238" s="217"/>
      <c r="I238" s="83"/>
      <c r="J238" s="83"/>
      <c r="K238" s="83"/>
      <c r="L238" s="218"/>
      <c r="M238" s="219"/>
      <c r="N238" s="222"/>
      <c r="O238" s="221"/>
      <c r="P238" s="221"/>
      <c r="Q238" s="221"/>
      <c r="R238" s="221"/>
    </row>
    <row r="239" spans="1:18" x14ac:dyDescent="0.25">
      <c r="A239" s="83"/>
      <c r="B239" s="214"/>
      <c r="C239" s="83"/>
      <c r="D239" s="83"/>
      <c r="E239" s="215"/>
      <c r="F239" s="216"/>
      <c r="G239" s="83"/>
      <c r="H239" s="217"/>
      <c r="I239" s="83"/>
      <c r="J239" s="83"/>
      <c r="K239" s="83"/>
      <c r="L239" s="218"/>
      <c r="M239" s="219"/>
      <c r="N239" s="222"/>
      <c r="O239" s="221"/>
      <c r="P239" s="221"/>
      <c r="Q239" s="221"/>
      <c r="R239" s="221"/>
    </row>
    <row r="240" spans="1:18" x14ac:dyDescent="0.25">
      <c r="A240" s="83"/>
      <c r="B240" s="214"/>
      <c r="C240" s="83"/>
      <c r="D240" s="83"/>
      <c r="E240" s="215"/>
      <c r="F240" s="216"/>
      <c r="G240" s="83"/>
      <c r="H240" s="217"/>
      <c r="I240" s="83"/>
      <c r="J240" s="83"/>
      <c r="K240" s="83"/>
      <c r="L240" s="218"/>
      <c r="M240" s="219"/>
      <c r="N240" s="222"/>
      <c r="O240" s="221"/>
      <c r="P240" s="221"/>
      <c r="Q240" s="221"/>
      <c r="R240" s="221"/>
    </row>
    <row r="241" spans="1:18" x14ac:dyDescent="0.25">
      <c r="A241" s="83"/>
      <c r="B241" s="214"/>
      <c r="C241" s="83"/>
      <c r="D241" s="83"/>
      <c r="E241" s="215"/>
      <c r="F241" s="216"/>
      <c r="G241" s="83"/>
      <c r="H241" s="217"/>
      <c r="I241" s="83"/>
      <c r="J241" s="83"/>
      <c r="K241" s="83"/>
      <c r="L241" s="218"/>
      <c r="M241" s="219"/>
      <c r="N241" s="222"/>
      <c r="O241" s="221"/>
      <c r="P241" s="221"/>
      <c r="Q241" s="221"/>
      <c r="R241" s="221"/>
    </row>
    <row r="242" spans="1:18" x14ac:dyDescent="0.25">
      <c r="A242" s="83"/>
      <c r="B242" s="214"/>
      <c r="C242" s="83"/>
      <c r="D242" s="83"/>
      <c r="E242" s="215"/>
      <c r="F242" s="216"/>
      <c r="G242" s="83"/>
      <c r="H242" s="217"/>
      <c r="I242" s="83"/>
      <c r="J242" s="83"/>
      <c r="K242" s="83"/>
      <c r="L242" s="218"/>
      <c r="M242" s="219"/>
      <c r="N242" s="222"/>
      <c r="O242" s="221"/>
      <c r="P242" s="221"/>
      <c r="Q242" s="221"/>
      <c r="R242" s="221"/>
    </row>
    <row r="243" spans="1:18" x14ac:dyDescent="0.25">
      <c r="A243" s="83"/>
      <c r="B243" s="214"/>
      <c r="C243" s="83"/>
      <c r="D243" s="83"/>
      <c r="E243" s="215"/>
      <c r="F243" s="216"/>
      <c r="G243" s="83"/>
      <c r="H243" s="217"/>
      <c r="I243" s="83"/>
      <c r="J243" s="83"/>
      <c r="K243" s="83"/>
      <c r="L243" s="218"/>
      <c r="M243" s="219"/>
      <c r="N243" s="222"/>
      <c r="O243" s="221"/>
      <c r="P243" s="221"/>
      <c r="Q243" s="221"/>
      <c r="R243" s="221"/>
    </row>
    <row r="244" spans="1:18" x14ac:dyDescent="0.25">
      <c r="A244" s="83"/>
      <c r="B244" s="214"/>
      <c r="C244" s="83"/>
      <c r="D244" s="83"/>
      <c r="E244" s="215"/>
      <c r="F244" s="216"/>
      <c r="G244" s="83"/>
      <c r="H244" s="217"/>
      <c r="I244" s="83"/>
      <c r="J244" s="83"/>
      <c r="K244" s="83"/>
      <c r="L244" s="218"/>
      <c r="M244" s="219"/>
      <c r="N244" s="222"/>
      <c r="O244" s="221"/>
      <c r="P244" s="221"/>
      <c r="Q244" s="221"/>
      <c r="R244" s="221"/>
    </row>
    <row r="245" spans="1:18" x14ac:dyDescent="0.25">
      <c r="A245" s="83"/>
      <c r="B245" s="214"/>
      <c r="C245" s="83"/>
      <c r="D245" s="83"/>
      <c r="E245" s="215"/>
      <c r="F245" s="216"/>
      <c r="G245" s="83"/>
      <c r="H245" s="217"/>
      <c r="I245" s="83"/>
      <c r="J245" s="83"/>
      <c r="K245" s="83"/>
      <c r="L245" s="218"/>
      <c r="M245" s="219"/>
      <c r="N245" s="222"/>
      <c r="O245" s="221"/>
      <c r="P245" s="221"/>
      <c r="Q245" s="221"/>
      <c r="R245" s="221"/>
    </row>
    <row r="246" spans="1:18" x14ac:dyDescent="0.25">
      <c r="A246" s="83"/>
      <c r="B246" s="214"/>
      <c r="C246" s="83"/>
      <c r="D246" s="83"/>
      <c r="E246" s="215"/>
      <c r="F246" s="216"/>
      <c r="G246" s="83"/>
      <c r="H246" s="217"/>
      <c r="I246" s="83"/>
      <c r="J246" s="83"/>
      <c r="K246" s="83"/>
      <c r="L246" s="218"/>
      <c r="M246" s="219"/>
      <c r="N246" s="222"/>
      <c r="O246" s="221"/>
      <c r="P246" s="221"/>
      <c r="Q246" s="221"/>
      <c r="R246" s="221"/>
    </row>
    <row r="247" spans="1:18" x14ac:dyDescent="0.25">
      <c r="A247" s="83"/>
      <c r="B247" s="214"/>
      <c r="C247" s="83"/>
      <c r="D247" s="83"/>
      <c r="E247" s="215"/>
      <c r="F247" s="216"/>
      <c r="G247" s="83"/>
      <c r="H247" s="217"/>
      <c r="I247" s="83"/>
      <c r="J247" s="83"/>
      <c r="K247" s="83"/>
      <c r="L247" s="218"/>
      <c r="M247" s="219"/>
      <c r="N247" s="222"/>
      <c r="O247" s="221"/>
      <c r="P247" s="221"/>
      <c r="Q247" s="221"/>
      <c r="R247" s="221"/>
    </row>
    <row r="248" spans="1:18" x14ac:dyDescent="0.25">
      <c r="A248" s="83"/>
      <c r="B248" s="214"/>
      <c r="C248" s="83"/>
      <c r="D248" s="83"/>
      <c r="E248" s="215"/>
      <c r="F248" s="216"/>
      <c r="G248" s="83"/>
      <c r="H248" s="217"/>
      <c r="I248" s="83"/>
      <c r="J248" s="83"/>
      <c r="K248" s="83"/>
      <c r="L248" s="218"/>
      <c r="M248" s="219"/>
      <c r="N248" s="222"/>
      <c r="O248" s="221"/>
      <c r="P248" s="221"/>
      <c r="Q248" s="221"/>
      <c r="R248" s="221"/>
    </row>
    <row r="249" spans="1:18" x14ac:dyDescent="0.25">
      <c r="A249" s="83"/>
      <c r="B249" s="214"/>
      <c r="C249" s="83"/>
      <c r="D249" s="83"/>
      <c r="E249" s="215"/>
      <c r="F249" s="216"/>
      <c r="G249" s="83"/>
      <c r="H249" s="217"/>
      <c r="I249" s="83"/>
      <c r="J249" s="83"/>
      <c r="K249" s="83"/>
      <c r="L249" s="218"/>
      <c r="M249" s="219"/>
      <c r="N249" s="222"/>
      <c r="O249" s="221"/>
      <c r="P249" s="221"/>
      <c r="Q249" s="221"/>
      <c r="R249" s="221"/>
    </row>
    <row r="250" spans="1:18" x14ac:dyDescent="0.25">
      <c r="A250" s="83"/>
      <c r="B250" s="214"/>
      <c r="C250" s="83"/>
      <c r="D250" s="83"/>
      <c r="E250" s="215"/>
      <c r="F250" s="216"/>
      <c r="G250" s="83"/>
      <c r="H250" s="217"/>
      <c r="I250" s="83"/>
      <c r="J250" s="83"/>
      <c r="K250" s="83"/>
      <c r="L250" s="218"/>
      <c r="M250" s="219"/>
      <c r="N250" s="222"/>
      <c r="O250" s="221"/>
      <c r="P250" s="221"/>
      <c r="Q250" s="221"/>
      <c r="R250" s="221"/>
    </row>
    <row r="251" spans="1:18" x14ac:dyDescent="0.25">
      <c r="A251" s="83"/>
      <c r="B251" s="214"/>
      <c r="C251" s="83"/>
      <c r="D251" s="83"/>
      <c r="E251" s="215"/>
      <c r="F251" s="216"/>
      <c r="G251" s="83"/>
      <c r="H251" s="217"/>
      <c r="I251" s="83"/>
      <c r="J251" s="83"/>
      <c r="K251" s="83"/>
      <c r="L251" s="218"/>
      <c r="M251" s="219"/>
      <c r="N251" s="222"/>
      <c r="O251" s="221"/>
      <c r="P251" s="221"/>
      <c r="Q251" s="221"/>
      <c r="R251" s="221"/>
    </row>
    <row r="252" spans="1:18" x14ac:dyDescent="0.25">
      <c r="A252" s="83"/>
      <c r="B252" s="214"/>
      <c r="C252" s="83"/>
      <c r="D252" s="83"/>
      <c r="E252" s="215"/>
      <c r="F252" s="216"/>
      <c r="G252" s="83"/>
      <c r="H252" s="217"/>
      <c r="I252" s="83"/>
      <c r="J252" s="83"/>
      <c r="K252" s="83"/>
      <c r="L252" s="218"/>
      <c r="M252" s="219"/>
      <c r="N252" s="222"/>
      <c r="O252" s="221"/>
      <c r="P252" s="221"/>
      <c r="Q252" s="221"/>
      <c r="R252" s="221"/>
    </row>
    <row r="253" spans="1:18" x14ac:dyDescent="0.25">
      <c r="A253" s="83"/>
      <c r="B253" s="214"/>
      <c r="C253" s="83"/>
      <c r="D253" s="83"/>
      <c r="E253" s="215"/>
      <c r="F253" s="216"/>
      <c r="G253" s="83"/>
      <c r="H253" s="217"/>
      <c r="I253" s="83"/>
      <c r="J253" s="83"/>
      <c r="K253" s="83"/>
      <c r="L253" s="218"/>
      <c r="M253" s="219"/>
      <c r="N253" s="222"/>
      <c r="O253" s="221"/>
      <c r="P253" s="221"/>
      <c r="Q253" s="221"/>
      <c r="R253" s="221"/>
    </row>
    <row r="254" spans="1:18" x14ac:dyDescent="0.25">
      <c r="A254" s="83"/>
      <c r="B254" s="214"/>
      <c r="C254" s="83"/>
      <c r="D254" s="83"/>
      <c r="E254" s="215"/>
      <c r="F254" s="216"/>
      <c r="G254" s="83"/>
      <c r="H254" s="217"/>
      <c r="I254" s="83"/>
      <c r="J254" s="83"/>
      <c r="K254" s="83"/>
      <c r="L254" s="218"/>
      <c r="M254" s="219"/>
      <c r="N254" s="222"/>
      <c r="O254" s="221"/>
      <c r="P254" s="221"/>
      <c r="Q254" s="221"/>
      <c r="R254" s="221"/>
    </row>
    <row r="255" spans="1:18" x14ac:dyDescent="0.25">
      <c r="A255" s="83"/>
      <c r="B255" s="214"/>
      <c r="C255" s="83"/>
      <c r="D255" s="83"/>
      <c r="E255" s="215"/>
      <c r="F255" s="216"/>
      <c r="G255" s="83"/>
      <c r="H255" s="217"/>
      <c r="I255" s="83"/>
      <c r="J255" s="83"/>
      <c r="K255" s="83"/>
      <c r="L255" s="218"/>
      <c r="M255" s="219"/>
      <c r="N255" s="222"/>
      <c r="O255" s="221"/>
      <c r="P255" s="221"/>
      <c r="Q255" s="221"/>
      <c r="R255" s="221"/>
    </row>
    <row r="256" spans="1:18" x14ac:dyDescent="0.25">
      <c r="A256" s="83"/>
      <c r="B256" s="214"/>
      <c r="C256" s="83"/>
      <c r="D256" s="83"/>
      <c r="E256" s="215"/>
      <c r="F256" s="216"/>
      <c r="G256" s="83"/>
      <c r="H256" s="217"/>
      <c r="I256" s="83"/>
      <c r="J256" s="83"/>
      <c r="K256" s="83"/>
      <c r="L256" s="218"/>
      <c r="M256" s="219"/>
      <c r="N256" s="222"/>
      <c r="O256" s="221"/>
      <c r="P256" s="221"/>
      <c r="Q256" s="221"/>
      <c r="R256" s="221"/>
    </row>
    <row r="257" spans="1:18" x14ac:dyDescent="0.25">
      <c r="A257" s="83"/>
      <c r="B257" s="214"/>
      <c r="C257" s="83"/>
      <c r="D257" s="83"/>
      <c r="E257" s="215"/>
      <c r="F257" s="216"/>
      <c r="G257" s="83"/>
      <c r="H257" s="217"/>
      <c r="I257" s="83"/>
      <c r="J257" s="83"/>
      <c r="K257" s="83"/>
      <c r="L257" s="218"/>
      <c r="M257" s="219"/>
      <c r="N257" s="222"/>
      <c r="O257" s="221"/>
      <c r="P257" s="221"/>
      <c r="Q257" s="221"/>
      <c r="R257" s="221"/>
    </row>
    <row r="258" spans="1:18" x14ac:dyDescent="0.25">
      <c r="A258" s="83"/>
      <c r="B258" s="214"/>
      <c r="C258" s="83"/>
      <c r="D258" s="83"/>
      <c r="E258" s="215"/>
      <c r="F258" s="216"/>
      <c r="G258" s="83"/>
      <c r="H258" s="217"/>
      <c r="I258" s="83"/>
      <c r="J258" s="83"/>
      <c r="K258" s="83"/>
      <c r="L258" s="218"/>
      <c r="M258" s="219"/>
      <c r="N258" s="222"/>
      <c r="O258" s="221"/>
      <c r="P258" s="221"/>
      <c r="Q258" s="221"/>
      <c r="R258" s="221"/>
    </row>
    <row r="259" spans="1:18" x14ac:dyDescent="0.25">
      <c r="A259" s="83"/>
      <c r="B259" s="214"/>
      <c r="C259" s="83"/>
      <c r="D259" s="83"/>
      <c r="E259" s="215"/>
      <c r="F259" s="216"/>
      <c r="G259" s="83"/>
      <c r="H259" s="217"/>
      <c r="I259" s="83"/>
      <c r="J259" s="83"/>
      <c r="K259" s="83"/>
      <c r="L259" s="218"/>
      <c r="M259" s="219"/>
      <c r="N259" s="222"/>
      <c r="O259" s="221"/>
      <c r="P259" s="221"/>
      <c r="Q259" s="221"/>
      <c r="R259" s="221"/>
    </row>
    <row r="260" spans="1:18" x14ac:dyDescent="0.25">
      <c r="A260" s="83"/>
      <c r="B260" s="214"/>
      <c r="C260" s="83"/>
      <c r="D260" s="83"/>
      <c r="E260" s="215"/>
      <c r="F260" s="216"/>
      <c r="G260" s="83"/>
      <c r="H260" s="217"/>
      <c r="I260" s="83"/>
      <c r="J260" s="83"/>
      <c r="K260" s="83"/>
      <c r="L260" s="218"/>
      <c r="M260" s="219"/>
      <c r="N260" s="222"/>
      <c r="O260" s="221"/>
      <c r="P260" s="221"/>
      <c r="Q260" s="221"/>
      <c r="R260" s="221"/>
    </row>
    <row r="261" spans="1:18" x14ac:dyDescent="0.25">
      <c r="A261" s="83"/>
      <c r="B261" s="214"/>
      <c r="C261" s="83"/>
      <c r="D261" s="83"/>
      <c r="E261" s="215"/>
      <c r="F261" s="216"/>
      <c r="G261" s="83"/>
      <c r="H261" s="217"/>
      <c r="I261" s="83"/>
      <c r="J261" s="83"/>
      <c r="K261" s="83"/>
      <c r="L261" s="218"/>
      <c r="M261" s="219"/>
      <c r="N261" s="222"/>
      <c r="O261" s="221"/>
      <c r="P261" s="221"/>
      <c r="Q261" s="221"/>
      <c r="R261" s="221"/>
    </row>
    <row r="262" spans="1:18" x14ac:dyDescent="0.25">
      <c r="A262" s="83"/>
      <c r="B262" s="214"/>
      <c r="C262" s="83"/>
      <c r="D262" s="83"/>
      <c r="E262" s="215"/>
      <c r="F262" s="216"/>
      <c r="G262" s="83"/>
      <c r="H262" s="217"/>
      <c r="I262" s="83"/>
      <c r="J262" s="83"/>
      <c r="K262" s="83"/>
      <c r="L262" s="218"/>
      <c r="M262" s="219"/>
      <c r="N262" s="222"/>
      <c r="O262" s="221"/>
      <c r="P262" s="221"/>
      <c r="Q262" s="221"/>
      <c r="R262" s="221"/>
    </row>
    <row r="263" spans="1:18" x14ac:dyDescent="0.25">
      <c r="A263" s="83"/>
      <c r="B263" s="214"/>
      <c r="C263" s="83"/>
      <c r="D263" s="83"/>
      <c r="E263" s="215"/>
      <c r="F263" s="216"/>
      <c r="G263" s="83"/>
      <c r="H263" s="217"/>
      <c r="I263" s="83"/>
      <c r="J263" s="83"/>
      <c r="K263" s="83"/>
      <c r="L263" s="218"/>
      <c r="M263" s="219"/>
      <c r="N263" s="222"/>
      <c r="O263" s="221"/>
      <c r="P263" s="221"/>
      <c r="Q263" s="221"/>
      <c r="R263" s="221"/>
    </row>
    <row r="264" spans="1:18" x14ac:dyDescent="0.25">
      <c r="A264" s="83"/>
      <c r="B264" s="214"/>
      <c r="C264" s="83"/>
      <c r="D264" s="83"/>
      <c r="E264" s="215"/>
      <c r="F264" s="216"/>
      <c r="G264" s="83"/>
      <c r="H264" s="217"/>
      <c r="I264" s="83"/>
      <c r="J264" s="83"/>
      <c r="K264" s="83"/>
      <c r="L264" s="218"/>
      <c r="M264" s="219"/>
      <c r="N264" s="222"/>
      <c r="O264" s="221"/>
      <c r="P264" s="221"/>
      <c r="Q264" s="221"/>
      <c r="R264" s="221"/>
    </row>
    <row r="265" spans="1:18" x14ac:dyDescent="0.25">
      <c r="A265" s="83"/>
      <c r="B265" s="214"/>
      <c r="C265" s="83"/>
      <c r="D265" s="83"/>
      <c r="E265" s="215"/>
      <c r="F265" s="216"/>
      <c r="G265" s="83"/>
      <c r="H265" s="217"/>
      <c r="I265" s="83"/>
      <c r="J265" s="83"/>
      <c r="K265" s="83"/>
      <c r="L265" s="218"/>
      <c r="M265" s="219"/>
      <c r="N265" s="222"/>
      <c r="O265" s="221"/>
      <c r="P265" s="221"/>
      <c r="Q265" s="221"/>
      <c r="R265" s="221"/>
    </row>
    <row r="266" spans="1:18" x14ac:dyDescent="0.25">
      <c r="A266" s="83"/>
      <c r="B266" s="214"/>
      <c r="C266" s="83"/>
      <c r="D266" s="83"/>
      <c r="E266" s="215"/>
      <c r="F266" s="216"/>
      <c r="G266" s="83"/>
      <c r="H266" s="217"/>
      <c r="I266" s="83"/>
      <c r="J266" s="83"/>
      <c r="K266" s="83"/>
      <c r="L266" s="218"/>
      <c r="M266" s="219"/>
      <c r="N266" s="222"/>
      <c r="O266" s="221"/>
      <c r="P266" s="221"/>
      <c r="Q266" s="221"/>
      <c r="R266" s="221"/>
    </row>
    <row r="267" spans="1:18" x14ac:dyDescent="0.25">
      <c r="A267" s="83"/>
      <c r="B267" s="214"/>
      <c r="C267" s="83"/>
      <c r="D267" s="83"/>
      <c r="E267" s="215"/>
      <c r="F267" s="216"/>
      <c r="G267" s="83"/>
      <c r="H267" s="217"/>
      <c r="I267" s="83"/>
      <c r="J267" s="83"/>
      <c r="K267" s="83"/>
      <c r="L267" s="218"/>
      <c r="M267" s="219"/>
      <c r="N267" s="222"/>
      <c r="O267" s="221"/>
      <c r="P267" s="221"/>
      <c r="Q267" s="221"/>
      <c r="R267" s="221"/>
    </row>
    <row r="268" spans="1:18" x14ac:dyDescent="0.25">
      <c r="A268" s="83"/>
      <c r="B268" s="214"/>
      <c r="C268" s="83"/>
      <c r="D268" s="83"/>
      <c r="E268" s="215"/>
      <c r="F268" s="216"/>
      <c r="G268" s="83"/>
      <c r="H268" s="217"/>
      <c r="I268" s="83"/>
      <c r="J268" s="83"/>
      <c r="K268" s="83"/>
      <c r="L268" s="218"/>
      <c r="M268" s="219"/>
      <c r="N268" s="222"/>
      <c r="O268" s="221"/>
      <c r="P268" s="221"/>
      <c r="Q268" s="221"/>
      <c r="R268" s="221"/>
    </row>
    <row r="269" spans="1:18" x14ac:dyDescent="0.25">
      <c r="A269" s="83"/>
      <c r="B269" s="214"/>
      <c r="C269" s="83"/>
      <c r="D269" s="83"/>
      <c r="E269" s="215"/>
      <c r="F269" s="216"/>
      <c r="G269" s="83"/>
      <c r="H269" s="217"/>
      <c r="I269" s="83"/>
      <c r="J269" s="83"/>
      <c r="K269" s="83"/>
      <c r="L269" s="218"/>
      <c r="M269" s="219"/>
      <c r="N269" s="222"/>
      <c r="O269" s="221"/>
      <c r="P269" s="221"/>
      <c r="Q269" s="221"/>
      <c r="R269" s="221"/>
    </row>
    <row r="270" spans="1:18" x14ac:dyDescent="0.25">
      <c r="A270" s="83"/>
      <c r="B270" s="214"/>
      <c r="C270" s="83"/>
      <c r="D270" s="83"/>
      <c r="E270" s="215"/>
      <c r="F270" s="216"/>
      <c r="G270" s="83"/>
      <c r="H270" s="217"/>
      <c r="I270" s="83"/>
      <c r="J270" s="83"/>
      <c r="K270" s="83"/>
      <c r="L270" s="218"/>
      <c r="M270" s="219"/>
      <c r="N270" s="222"/>
      <c r="O270" s="221"/>
      <c r="P270" s="221"/>
      <c r="Q270" s="221"/>
      <c r="R270" s="221"/>
    </row>
    <row r="271" spans="1:18" x14ac:dyDescent="0.25">
      <c r="A271" s="83"/>
      <c r="B271" s="214"/>
      <c r="C271" s="83"/>
      <c r="D271" s="83"/>
      <c r="E271" s="215"/>
      <c r="F271" s="216"/>
      <c r="G271" s="83"/>
      <c r="H271" s="217"/>
      <c r="I271" s="83"/>
      <c r="J271" s="83"/>
      <c r="K271" s="83"/>
      <c r="L271" s="218"/>
      <c r="M271" s="219"/>
      <c r="N271" s="222"/>
      <c r="O271" s="221"/>
      <c r="P271" s="221"/>
      <c r="Q271" s="221"/>
      <c r="R271" s="221"/>
    </row>
    <row r="272" spans="1:18" x14ac:dyDescent="0.25">
      <c r="A272" s="83"/>
      <c r="B272" s="214"/>
      <c r="C272" s="83"/>
      <c r="D272" s="83"/>
      <c r="E272" s="215"/>
      <c r="F272" s="216"/>
      <c r="G272" s="83"/>
      <c r="H272" s="217"/>
      <c r="I272" s="83"/>
      <c r="J272" s="83"/>
      <c r="K272" s="83"/>
      <c r="L272" s="218"/>
      <c r="M272" s="219"/>
      <c r="N272" s="222"/>
      <c r="O272" s="221"/>
      <c r="P272" s="221"/>
      <c r="Q272" s="221"/>
      <c r="R272" s="221"/>
    </row>
    <row r="273" spans="1:18" x14ac:dyDescent="0.25">
      <c r="A273" s="83"/>
      <c r="B273" s="214"/>
      <c r="C273" s="83"/>
      <c r="D273" s="83"/>
      <c r="E273" s="215"/>
      <c r="F273" s="216"/>
      <c r="G273" s="83"/>
      <c r="H273" s="217"/>
      <c r="I273" s="83"/>
      <c r="J273" s="83"/>
      <c r="K273" s="83"/>
      <c r="L273" s="218"/>
      <c r="M273" s="219"/>
      <c r="N273" s="222"/>
      <c r="O273" s="221"/>
      <c r="P273" s="221"/>
      <c r="Q273" s="221"/>
      <c r="R273" s="221"/>
    </row>
    <row r="274" spans="1:18" x14ac:dyDescent="0.25">
      <c r="A274" s="83"/>
      <c r="B274" s="214"/>
      <c r="C274" s="83"/>
      <c r="D274" s="83"/>
      <c r="E274" s="215"/>
      <c r="F274" s="216"/>
      <c r="G274" s="83"/>
      <c r="H274" s="217"/>
      <c r="I274" s="83"/>
      <c r="J274" s="83"/>
      <c r="K274" s="83"/>
      <c r="L274" s="218"/>
      <c r="M274" s="219"/>
      <c r="N274" s="222"/>
      <c r="O274" s="221"/>
      <c r="P274" s="221"/>
      <c r="Q274" s="221"/>
      <c r="R274" s="221"/>
    </row>
    <row r="275" spans="1:18" x14ac:dyDescent="0.25">
      <c r="A275" s="83"/>
      <c r="B275" s="214"/>
      <c r="C275" s="83"/>
      <c r="D275" s="83"/>
      <c r="E275" s="215"/>
      <c r="F275" s="216"/>
      <c r="G275" s="83"/>
      <c r="H275" s="217"/>
      <c r="I275" s="83"/>
      <c r="J275" s="83"/>
      <c r="K275" s="83"/>
      <c r="L275" s="218"/>
      <c r="M275" s="219"/>
      <c r="N275" s="222"/>
      <c r="O275" s="221"/>
      <c r="P275" s="221"/>
      <c r="Q275" s="221"/>
      <c r="R275" s="221"/>
    </row>
    <row r="276" spans="1:18" x14ac:dyDescent="0.25">
      <c r="A276" s="83"/>
      <c r="B276" s="214"/>
      <c r="C276" s="83"/>
      <c r="D276" s="83"/>
      <c r="E276" s="215"/>
      <c r="F276" s="216"/>
      <c r="G276" s="83"/>
      <c r="H276" s="217"/>
      <c r="I276" s="83"/>
      <c r="J276" s="83"/>
      <c r="K276" s="83"/>
      <c r="L276" s="218"/>
      <c r="M276" s="219"/>
      <c r="N276" s="222"/>
      <c r="O276" s="221"/>
      <c r="P276" s="221"/>
      <c r="Q276" s="221"/>
      <c r="R276" s="221"/>
    </row>
    <row r="277" spans="1:18" x14ac:dyDescent="0.25">
      <c r="A277" s="83"/>
      <c r="B277" s="214"/>
      <c r="C277" s="83"/>
      <c r="D277" s="83"/>
      <c r="E277" s="215"/>
      <c r="F277" s="216"/>
      <c r="G277" s="83"/>
      <c r="H277" s="217"/>
      <c r="I277" s="83"/>
      <c r="J277" s="83"/>
      <c r="K277" s="83"/>
      <c r="L277" s="218"/>
      <c r="M277" s="219"/>
      <c r="N277" s="222"/>
      <c r="O277" s="221"/>
      <c r="P277" s="221"/>
      <c r="Q277" s="221"/>
      <c r="R277" s="221"/>
    </row>
    <row r="278" spans="1:18" x14ac:dyDescent="0.25">
      <c r="A278" s="83"/>
      <c r="B278" s="214"/>
      <c r="C278" s="83"/>
      <c r="D278" s="83"/>
      <c r="E278" s="215"/>
      <c r="F278" s="216"/>
      <c r="G278" s="83"/>
      <c r="H278" s="217"/>
      <c r="I278" s="83"/>
      <c r="J278" s="83"/>
      <c r="K278" s="83"/>
      <c r="L278" s="218"/>
      <c r="M278" s="219"/>
      <c r="N278" s="222"/>
      <c r="O278" s="221"/>
      <c r="P278" s="221"/>
      <c r="Q278" s="221"/>
      <c r="R278" s="221"/>
    </row>
    <row r="279" spans="1:18" x14ac:dyDescent="0.25">
      <c r="A279" s="83"/>
      <c r="B279" s="214"/>
      <c r="C279" s="83"/>
      <c r="D279" s="83"/>
      <c r="E279" s="215"/>
      <c r="F279" s="216"/>
      <c r="G279" s="83"/>
      <c r="H279" s="217"/>
      <c r="I279" s="83"/>
      <c r="J279" s="83"/>
      <c r="K279" s="83"/>
      <c r="L279" s="218"/>
      <c r="M279" s="219"/>
      <c r="N279" s="222"/>
      <c r="O279" s="221"/>
      <c r="P279" s="221"/>
      <c r="Q279" s="221"/>
      <c r="R279" s="221"/>
    </row>
    <row r="280" spans="1:18" x14ac:dyDescent="0.25">
      <c r="A280" s="83"/>
      <c r="B280" s="214"/>
      <c r="C280" s="83"/>
      <c r="D280" s="83"/>
      <c r="E280" s="215"/>
      <c r="F280" s="216"/>
      <c r="G280" s="83"/>
      <c r="H280" s="217"/>
      <c r="I280" s="83"/>
      <c r="J280" s="83"/>
      <c r="K280" s="83"/>
      <c r="L280" s="218"/>
      <c r="M280" s="219"/>
      <c r="N280" s="222"/>
      <c r="O280" s="221"/>
      <c r="P280" s="221"/>
      <c r="Q280" s="221"/>
      <c r="R280" s="221"/>
    </row>
    <row r="281" spans="1:18" x14ac:dyDescent="0.25">
      <c r="A281" s="83"/>
      <c r="B281" s="214"/>
      <c r="C281" s="83"/>
      <c r="D281" s="83"/>
      <c r="E281" s="215"/>
      <c r="F281" s="216"/>
      <c r="G281" s="83"/>
      <c r="H281" s="217"/>
      <c r="I281" s="83"/>
      <c r="J281" s="83"/>
      <c r="K281" s="83"/>
      <c r="L281" s="218"/>
      <c r="M281" s="219"/>
      <c r="N281" s="222"/>
      <c r="O281" s="221"/>
      <c r="P281" s="221"/>
      <c r="Q281" s="221"/>
      <c r="R281" s="221"/>
    </row>
    <row r="282" spans="1:18" x14ac:dyDescent="0.25">
      <c r="A282" s="83"/>
      <c r="B282" s="214"/>
      <c r="C282" s="83"/>
      <c r="D282" s="83"/>
      <c r="E282" s="215"/>
      <c r="F282" s="216"/>
      <c r="G282" s="83"/>
      <c r="H282" s="217"/>
      <c r="I282" s="83"/>
      <c r="J282" s="83"/>
      <c r="K282" s="83"/>
      <c r="L282" s="218"/>
      <c r="M282" s="219"/>
      <c r="N282" s="222"/>
      <c r="O282" s="221"/>
      <c r="P282" s="221"/>
      <c r="Q282" s="221"/>
      <c r="R282" s="221"/>
    </row>
    <row r="283" spans="1:18" x14ac:dyDescent="0.25">
      <c r="A283" s="83"/>
      <c r="B283" s="214"/>
      <c r="C283" s="83"/>
      <c r="D283" s="83"/>
      <c r="E283" s="215"/>
      <c r="F283" s="216"/>
      <c r="G283" s="83"/>
      <c r="H283" s="217"/>
      <c r="I283" s="83"/>
      <c r="J283" s="83"/>
      <c r="K283" s="83"/>
      <c r="L283" s="218"/>
      <c r="M283" s="219"/>
      <c r="N283" s="222"/>
      <c r="O283" s="221"/>
      <c r="P283" s="221"/>
      <c r="Q283" s="221"/>
      <c r="R283" s="221"/>
    </row>
    <row r="284" spans="1:18" x14ac:dyDescent="0.25">
      <c r="A284" s="83"/>
      <c r="B284" s="214"/>
      <c r="C284" s="83"/>
      <c r="D284" s="83"/>
      <c r="E284" s="215"/>
      <c r="F284" s="216"/>
      <c r="G284" s="83"/>
      <c r="H284" s="217"/>
      <c r="I284" s="83"/>
      <c r="J284" s="83"/>
      <c r="K284" s="83"/>
      <c r="L284" s="218"/>
      <c r="M284" s="219"/>
      <c r="N284" s="222"/>
      <c r="O284" s="221"/>
      <c r="P284" s="221"/>
      <c r="Q284" s="221"/>
      <c r="R284" s="221"/>
    </row>
    <row r="285" spans="1:18" x14ac:dyDescent="0.25">
      <c r="A285" s="83"/>
      <c r="B285" s="214"/>
      <c r="C285" s="83"/>
      <c r="D285" s="83"/>
      <c r="E285" s="215"/>
      <c r="F285" s="216"/>
      <c r="G285" s="83"/>
      <c r="H285" s="217"/>
      <c r="I285" s="83"/>
      <c r="J285" s="83"/>
      <c r="K285" s="83"/>
      <c r="L285" s="218"/>
      <c r="M285" s="219"/>
      <c r="N285" s="222"/>
      <c r="O285" s="221"/>
      <c r="P285" s="221"/>
      <c r="Q285" s="221"/>
      <c r="R285" s="221"/>
    </row>
    <row r="286" spans="1:18" x14ac:dyDescent="0.25">
      <c r="A286" s="83"/>
      <c r="B286" s="214"/>
      <c r="C286" s="83"/>
      <c r="D286" s="83"/>
      <c r="E286" s="215"/>
      <c r="F286" s="216"/>
      <c r="G286" s="83"/>
      <c r="H286" s="217"/>
      <c r="I286" s="83"/>
      <c r="J286" s="83"/>
      <c r="K286" s="83"/>
      <c r="L286" s="218"/>
      <c r="M286" s="219"/>
      <c r="N286" s="222"/>
      <c r="O286" s="221"/>
      <c r="P286" s="221"/>
      <c r="Q286" s="221"/>
      <c r="R286" s="221"/>
    </row>
    <row r="287" spans="1:18" x14ac:dyDescent="0.25">
      <c r="A287" s="83"/>
      <c r="B287" s="214"/>
      <c r="C287" s="83"/>
      <c r="D287" s="83"/>
      <c r="E287" s="215"/>
      <c r="F287" s="216"/>
      <c r="G287" s="83"/>
      <c r="H287" s="217"/>
      <c r="I287" s="83"/>
      <c r="J287" s="83"/>
      <c r="K287" s="83"/>
      <c r="L287" s="218"/>
      <c r="M287" s="219"/>
      <c r="N287" s="222"/>
      <c r="O287" s="221"/>
      <c r="P287" s="221"/>
      <c r="Q287" s="221"/>
      <c r="R287" s="221"/>
    </row>
    <row r="288" spans="1:18" x14ac:dyDescent="0.25">
      <c r="A288" s="83"/>
      <c r="B288" s="214"/>
      <c r="C288" s="83"/>
      <c r="D288" s="83"/>
      <c r="E288" s="215"/>
      <c r="F288" s="216"/>
      <c r="G288" s="83"/>
      <c r="H288" s="217"/>
      <c r="I288" s="83"/>
      <c r="J288" s="83"/>
      <c r="K288" s="83"/>
      <c r="L288" s="218"/>
      <c r="M288" s="219"/>
      <c r="N288" s="222"/>
      <c r="O288" s="221"/>
      <c r="P288" s="221"/>
      <c r="Q288" s="221"/>
      <c r="R288" s="221"/>
    </row>
    <row r="289" spans="1:18" x14ac:dyDescent="0.25">
      <c r="A289" s="83"/>
      <c r="B289" s="214"/>
      <c r="C289" s="83"/>
      <c r="D289" s="83"/>
      <c r="E289" s="215"/>
      <c r="F289" s="216"/>
      <c r="G289" s="83"/>
      <c r="H289" s="217"/>
      <c r="I289" s="83"/>
      <c r="J289" s="83"/>
      <c r="K289" s="83"/>
      <c r="L289" s="218"/>
      <c r="M289" s="219"/>
      <c r="N289" s="222"/>
      <c r="O289" s="221"/>
      <c r="P289" s="221"/>
      <c r="Q289" s="221"/>
      <c r="R289" s="221"/>
    </row>
    <row r="290" spans="1:18" x14ac:dyDescent="0.25">
      <c r="A290" s="83"/>
      <c r="B290" s="214"/>
      <c r="C290" s="83"/>
      <c r="D290" s="83"/>
      <c r="E290" s="215"/>
      <c r="F290" s="216"/>
      <c r="G290" s="83"/>
      <c r="H290" s="217"/>
      <c r="I290" s="83"/>
      <c r="J290" s="83"/>
      <c r="K290" s="83"/>
      <c r="L290" s="218"/>
      <c r="M290" s="219"/>
      <c r="N290" s="222"/>
      <c r="O290" s="221"/>
      <c r="P290" s="221"/>
      <c r="Q290" s="221"/>
      <c r="R290" s="221"/>
    </row>
    <row r="291" spans="1:18" x14ac:dyDescent="0.25">
      <c r="A291" s="83"/>
      <c r="B291" s="214"/>
      <c r="C291" s="83"/>
      <c r="D291" s="83"/>
      <c r="E291" s="215"/>
      <c r="F291" s="216"/>
      <c r="G291" s="83"/>
      <c r="H291" s="217"/>
      <c r="I291" s="83"/>
      <c r="J291" s="83"/>
      <c r="K291" s="83"/>
      <c r="L291" s="218"/>
      <c r="M291" s="219"/>
      <c r="N291" s="222"/>
      <c r="O291" s="221"/>
      <c r="P291" s="221"/>
      <c r="Q291" s="221"/>
      <c r="R291" s="221"/>
    </row>
    <row r="292" spans="1:18" x14ac:dyDescent="0.25">
      <c r="A292" s="83"/>
      <c r="B292" s="214"/>
      <c r="C292" s="83"/>
      <c r="D292" s="83"/>
      <c r="E292" s="215"/>
      <c r="F292" s="216"/>
      <c r="G292" s="83"/>
      <c r="H292" s="217"/>
      <c r="I292" s="83"/>
      <c r="J292" s="83"/>
      <c r="K292" s="83"/>
      <c r="L292" s="218"/>
      <c r="M292" s="219"/>
      <c r="N292" s="222"/>
      <c r="O292" s="221"/>
      <c r="P292" s="221"/>
      <c r="Q292" s="221"/>
      <c r="R292" s="221"/>
    </row>
    <row r="293" spans="1:18" x14ac:dyDescent="0.25">
      <c r="A293" s="83"/>
      <c r="B293" s="214"/>
      <c r="C293" s="83"/>
      <c r="D293" s="83"/>
      <c r="E293" s="215"/>
      <c r="F293" s="216"/>
      <c r="G293" s="83"/>
      <c r="H293" s="217"/>
      <c r="I293" s="83"/>
      <c r="J293" s="83"/>
      <c r="K293" s="83"/>
      <c r="L293" s="218"/>
      <c r="M293" s="219"/>
      <c r="N293" s="222"/>
      <c r="O293" s="221"/>
      <c r="P293" s="221"/>
      <c r="Q293" s="221"/>
      <c r="R293" s="221"/>
    </row>
    <row r="294" spans="1:18" x14ac:dyDescent="0.25">
      <c r="A294" s="83"/>
      <c r="B294" s="214"/>
      <c r="C294" s="83"/>
      <c r="D294" s="83"/>
      <c r="E294" s="215"/>
      <c r="F294" s="216"/>
      <c r="G294" s="83"/>
      <c r="H294" s="217"/>
      <c r="I294" s="83"/>
      <c r="J294" s="83"/>
      <c r="K294" s="83"/>
      <c r="L294" s="218"/>
      <c r="M294" s="219"/>
      <c r="N294" s="222"/>
      <c r="O294" s="221"/>
      <c r="P294" s="221"/>
      <c r="Q294" s="221"/>
      <c r="R294" s="221"/>
    </row>
    <row r="295" spans="1:18" x14ac:dyDescent="0.25">
      <c r="A295" s="83"/>
      <c r="B295" s="214"/>
      <c r="C295" s="83"/>
      <c r="D295" s="83"/>
      <c r="E295" s="215"/>
      <c r="F295" s="216"/>
      <c r="G295" s="83"/>
      <c r="H295" s="217"/>
      <c r="I295" s="83"/>
      <c r="J295" s="83"/>
      <c r="K295" s="83"/>
      <c r="L295" s="218"/>
      <c r="M295" s="219"/>
      <c r="N295" s="222"/>
      <c r="O295" s="221"/>
      <c r="P295" s="221"/>
      <c r="Q295" s="221"/>
      <c r="R295" s="221"/>
    </row>
    <row r="296" spans="1:18" x14ac:dyDescent="0.25">
      <c r="A296" s="83"/>
      <c r="B296" s="214"/>
      <c r="C296" s="83"/>
      <c r="D296" s="83"/>
      <c r="E296" s="215"/>
      <c r="F296" s="216"/>
      <c r="G296" s="83"/>
      <c r="H296" s="217"/>
      <c r="I296" s="83"/>
      <c r="J296" s="83"/>
      <c r="K296" s="83"/>
      <c r="L296" s="218"/>
      <c r="M296" s="219"/>
      <c r="N296" s="222"/>
      <c r="O296" s="221"/>
      <c r="P296" s="221"/>
      <c r="Q296" s="221"/>
      <c r="R296" s="221"/>
    </row>
    <row r="297" spans="1:18" x14ac:dyDescent="0.25">
      <c r="A297" s="83"/>
      <c r="B297" s="214"/>
      <c r="C297" s="83"/>
      <c r="D297" s="83"/>
      <c r="E297" s="215"/>
      <c r="F297" s="216"/>
      <c r="G297" s="83"/>
      <c r="H297" s="217"/>
      <c r="I297" s="83"/>
      <c r="J297" s="83"/>
      <c r="K297" s="83"/>
      <c r="L297" s="218"/>
      <c r="M297" s="219"/>
      <c r="N297" s="222"/>
      <c r="O297" s="221"/>
      <c r="P297" s="221"/>
      <c r="Q297" s="221"/>
      <c r="R297" s="221"/>
    </row>
    <row r="298" spans="1:18" x14ac:dyDescent="0.25">
      <c r="A298" s="83"/>
      <c r="B298" s="214"/>
      <c r="C298" s="83"/>
      <c r="D298" s="83"/>
      <c r="E298" s="215"/>
      <c r="F298" s="216"/>
      <c r="G298" s="83"/>
      <c r="H298" s="217"/>
      <c r="I298" s="83"/>
      <c r="J298" s="83"/>
      <c r="K298" s="83"/>
      <c r="L298" s="218"/>
      <c r="M298" s="219"/>
      <c r="N298" s="222"/>
      <c r="O298" s="221"/>
      <c r="P298" s="221"/>
      <c r="Q298" s="221"/>
      <c r="R298" s="221"/>
    </row>
    <row r="299" spans="1:18" x14ac:dyDescent="0.25">
      <c r="A299" s="83"/>
      <c r="B299" s="214"/>
      <c r="C299" s="83"/>
      <c r="D299" s="83"/>
      <c r="E299" s="215"/>
      <c r="F299" s="216"/>
      <c r="G299" s="83"/>
      <c r="H299" s="217"/>
      <c r="I299" s="83"/>
      <c r="J299" s="83"/>
      <c r="K299" s="83"/>
      <c r="L299" s="218"/>
      <c r="M299" s="219"/>
      <c r="N299" s="222"/>
      <c r="O299" s="221"/>
      <c r="P299" s="221"/>
      <c r="Q299" s="221"/>
      <c r="R299" s="221"/>
    </row>
    <row r="300" spans="1:18" x14ac:dyDescent="0.25">
      <c r="A300" s="83"/>
      <c r="B300" s="214"/>
      <c r="C300" s="83"/>
      <c r="D300" s="83"/>
      <c r="E300" s="215"/>
      <c r="F300" s="216"/>
      <c r="G300" s="83"/>
      <c r="H300" s="217"/>
      <c r="I300" s="83"/>
      <c r="J300" s="83"/>
      <c r="K300" s="83"/>
      <c r="L300" s="218"/>
      <c r="M300" s="219"/>
      <c r="N300" s="222"/>
      <c r="O300" s="221"/>
      <c r="P300" s="221"/>
      <c r="Q300" s="221"/>
      <c r="R300" s="221"/>
    </row>
    <row r="301" spans="1:18" x14ac:dyDescent="0.25">
      <c r="A301" s="83"/>
      <c r="B301" s="214"/>
      <c r="C301" s="83"/>
      <c r="D301" s="83"/>
      <c r="E301" s="215"/>
      <c r="F301" s="216"/>
      <c r="G301" s="83"/>
      <c r="H301" s="217"/>
      <c r="I301" s="83"/>
      <c r="J301" s="83"/>
      <c r="K301" s="83"/>
      <c r="L301" s="218"/>
      <c r="M301" s="219"/>
      <c r="N301" s="222"/>
      <c r="O301" s="221"/>
      <c r="P301" s="221"/>
      <c r="Q301" s="221"/>
      <c r="R301" s="221"/>
    </row>
    <row r="302" spans="1:18" x14ac:dyDescent="0.25">
      <c r="A302" s="83"/>
      <c r="B302" s="214"/>
      <c r="C302" s="83"/>
      <c r="D302" s="83"/>
      <c r="E302" s="215"/>
      <c r="F302" s="216"/>
      <c r="G302" s="83"/>
      <c r="H302" s="217"/>
      <c r="I302" s="83"/>
      <c r="J302" s="83"/>
      <c r="K302" s="83"/>
      <c r="L302" s="218"/>
      <c r="M302" s="219"/>
      <c r="N302" s="222"/>
      <c r="O302" s="221"/>
      <c r="P302" s="221"/>
      <c r="Q302" s="221"/>
      <c r="R302" s="221"/>
    </row>
    <row r="303" spans="1:18" x14ac:dyDescent="0.25">
      <c r="A303" s="83"/>
      <c r="B303" s="214"/>
      <c r="C303" s="83"/>
      <c r="D303" s="83"/>
      <c r="E303" s="215"/>
      <c r="F303" s="216"/>
      <c r="G303" s="83"/>
      <c r="H303" s="217"/>
      <c r="I303" s="83"/>
      <c r="J303" s="83"/>
      <c r="K303" s="83"/>
      <c r="L303" s="218"/>
      <c r="M303" s="219"/>
      <c r="N303" s="222"/>
      <c r="O303" s="221"/>
      <c r="P303" s="221"/>
      <c r="Q303" s="221"/>
      <c r="R303" s="221"/>
    </row>
    <row r="304" spans="1:18" x14ac:dyDescent="0.25">
      <c r="A304" s="83"/>
      <c r="B304" s="214"/>
      <c r="C304" s="83"/>
      <c r="D304" s="83"/>
      <c r="E304" s="215"/>
      <c r="F304" s="216"/>
      <c r="G304" s="83"/>
      <c r="H304" s="217"/>
      <c r="I304" s="83"/>
      <c r="J304" s="83"/>
      <c r="K304" s="83"/>
      <c r="L304" s="218"/>
      <c r="M304" s="219"/>
      <c r="N304" s="222"/>
      <c r="O304" s="221"/>
      <c r="P304" s="221"/>
      <c r="Q304" s="221"/>
      <c r="R304" s="221"/>
    </row>
    <row r="305" spans="1:18" x14ac:dyDescent="0.25">
      <c r="A305" s="83"/>
      <c r="B305" s="214"/>
      <c r="C305" s="83"/>
      <c r="D305" s="83"/>
      <c r="E305" s="215"/>
      <c r="F305" s="216"/>
      <c r="G305" s="83"/>
      <c r="H305" s="217"/>
      <c r="I305" s="83"/>
      <c r="J305" s="83"/>
      <c r="K305" s="83"/>
      <c r="L305" s="218"/>
      <c r="M305" s="219"/>
      <c r="N305" s="222"/>
      <c r="O305" s="221"/>
      <c r="P305" s="221"/>
      <c r="Q305" s="221"/>
      <c r="R305" s="221"/>
    </row>
    <row r="306" spans="1:18" x14ac:dyDescent="0.25">
      <c r="A306" s="83"/>
      <c r="B306" s="214"/>
      <c r="C306" s="83"/>
      <c r="D306" s="83"/>
      <c r="E306" s="215"/>
      <c r="F306" s="216"/>
      <c r="G306" s="83"/>
      <c r="H306" s="217"/>
      <c r="I306" s="83"/>
      <c r="J306" s="83"/>
      <c r="K306" s="83"/>
      <c r="L306" s="218"/>
      <c r="M306" s="219"/>
      <c r="N306" s="222"/>
      <c r="O306" s="221"/>
      <c r="P306" s="221"/>
      <c r="Q306" s="221"/>
      <c r="R306" s="221"/>
    </row>
    <row r="307" spans="1:18" x14ac:dyDescent="0.25">
      <c r="A307" s="83"/>
      <c r="B307" s="214"/>
      <c r="C307" s="83"/>
      <c r="D307" s="83"/>
      <c r="E307" s="215"/>
      <c r="F307" s="216"/>
      <c r="G307" s="83"/>
      <c r="H307" s="217"/>
      <c r="I307" s="83"/>
      <c r="J307" s="83"/>
      <c r="K307" s="83"/>
      <c r="L307" s="218"/>
      <c r="M307" s="219"/>
      <c r="N307" s="222"/>
      <c r="O307" s="221"/>
      <c r="P307" s="221"/>
      <c r="Q307" s="221"/>
      <c r="R307" s="221"/>
    </row>
    <row r="308" spans="1:18" x14ac:dyDescent="0.25">
      <c r="A308" s="83"/>
      <c r="B308" s="214"/>
      <c r="C308" s="83"/>
      <c r="D308" s="83"/>
      <c r="E308" s="215"/>
      <c r="F308" s="216"/>
      <c r="G308" s="83"/>
      <c r="H308" s="217"/>
      <c r="I308" s="83"/>
      <c r="J308" s="83"/>
      <c r="K308" s="83"/>
      <c r="L308" s="218"/>
      <c r="M308" s="219"/>
      <c r="N308" s="222"/>
      <c r="O308" s="221"/>
      <c r="P308" s="221"/>
      <c r="Q308" s="221"/>
      <c r="R308" s="221"/>
    </row>
    <row r="309" spans="1:18" x14ac:dyDescent="0.25">
      <c r="A309" s="83"/>
      <c r="B309" s="214"/>
      <c r="C309" s="83"/>
      <c r="D309" s="83"/>
      <c r="E309" s="215"/>
      <c r="F309" s="216"/>
      <c r="G309" s="83"/>
      <c r="H309" s="217"/>
      <c r="I309" s="83"/>
      <c r="J309" s="83"/>
      <c r="K309" s="83"/>
      <c r="L309" s="218"/>
      <c r="M309" s="219"/>
      <c r="N309" s="222"/>
      <c r="O309" s="221"/>
      <c r="P309" s="221"/>
      <c r="Q309" s="221"/>
      <c r="R309" s="221"/>
    </row>
    <row r="310" spans="1:18" x14ac:dyDescent="0.25">
      <c r="A310" s="83"/>
      <c r="B310" s="214"/>
      <c r="C310" s="83"/>
      <c r="D310" s="83"/>
      <c r="E310" s="215"/>
      <c r="F310" s="216"/>
      <c r="G310" s="83"/>
      <c r="H310" s="217"/>
      <c r="I310" s="83"/>
      <c r="J310" s="83"/>
      <c r="K310" s="83"/>
      <c r="L310" s="218"/>
      <c r="M310" s="219"/>
      <c r="N310" s="222"/>
      <c r="O310" s="221"/>
      <c r="P310" s="221"/>
      <c r="Q310" s="221"/>
      <c r="R310" s="221"/>
    </row>
    <row r="311" spans="1:18" x14ac:dyDescent="0.25">
      <c r="A311" s="83"/>
      <c r="B311" s="214"/>
      <c r="C311" s="83"/>
      <c r="D311" s="83"/>
      <c r="E311" s="215"/>
      <c r="F311" s="216"/>
      <c r="G311" s="83"/>
      <c r="H311" s="217"/>
      <c r="I311" s="83"/>
      <c r="J311" s="83"/>
      <c r="K311" s="83"/>
      <c r="L311" s="218"/>
      <c r="M311" s="219"/>
      <c r="N311" s="222"/>
      <c r="O311" s="221"/>
      <c r="P311" s="221"/>
      <c r="Q311" s="221"/>
      <c r="R311" s="221"/>
    </row>
    <row r="312" spans="1:18" x14ac:dyDescent="0.25">
      <c r="A312" s="83"/>
      <c r="B312" s="214"/>
      <c r="C312" s="83"/>
      <c r="D312" s="83"/>
      <c r="E312" s="215"/>
      <c r="F312" s="216"/>
      <c r="G312" s="83"/>
      <c r="H312" s="217"/>
      <c r="I312" s="83"/>
      <c r="J312" s="83"/>
      <c r="K312" s="83"/>
      <c r="L312" s="218"/>
      <c r="M312" s="219"/>
      <c r="N312" s="222"/>
      <c r="O312" s="221"/>
      <c r="P312" s="221"/>
      <c r="Q312" s="221"/>
      <c r="R312" s="221"/>
    </row>
    <row r="313" spans="1:18" x14ac:dyDescent="0.25">
      <c r="A313" s="83"/>
      <c r="B313" s="214"/>
      <c r="C313" s="83"/>
      <c r="D313" s="83"/>
      <c r="E313" s="215"/>
      <c r="F313" s="216"/>
      <c r="G313" s="83"/>
      <c r="H313" s="217"/>
      <c r="I313" s="83"/>
      <c r="J313" s="83"/>
      <c r="K313" s="83"/>
      <c r="L313" s="218"/>
      <c r="M313" s="219"/>
      <c r="N313" s="222"/>
      <c r="O313" s="221"/>
      <c r="P313" s="221"/>
      <c r="Q313" s="221"/>
      <c r="R313" s="221"/>
    </row>
    <row r="314" spans="1:18" x14ac:dyDescent="0.25">
      <c r="A314" s="83"/>
      <c r="B314" s="214"/>
      <c r="C314" s="83"/>
      <c r="D314" s="83"/>
      <c r="E314" s="215"/>
      <c r="F314" s="216"/>
      <c r="G314" s="83"/>
      <c r="H314" s="217"/>
      <c r="I314" s="83"/>
      <c r="J314" s="83"/>
      <c r="K314" s="83"/>
      <c r="L314" s="218"/>
      <c r="M314" s="219"/>
      <c r="N314" s="222"/>
      <c r="O314" s="221"/>
      <c r="P314" s="221"/>
      <c r="Q314" s="221"/>
      <c r="R314" s="221"/>
    </row>
    <row r="315" spans="1:18" x14ac:dyDescent="0.25">
      <c r="A315" s="83"/>
      <c r="B315" s="214"/>
      <c r="C315" s="83"/>
      <c r="D315" s="83"/>
      <c r="E315" s="215"/>
      <c r="F315" s="216"/>
      <c r="G315" s="83"/>
      <c r="H315" s="217"/>
      <c r="I315" s="83"/>
      <c r="J315" s="83"/>
      <c r="K315" s="83"/>
      <c r="L315" s="218"/>
      <c r="M315" s="219"/>
      <c r="N315" s="222"/>
      <c r="O315" s="221"/>
      <c r="P315" s="221"/>
      <c r="Q315" s="221"/>
      <c r="R315" s="221"/>
    </row>
    <row r="316" spans="1:18" x14ac:dyDescent="0.25">
      <c r="A316" s="83"/>
      <c r="B316" s="214"/>
      <c r="C316" s="83"/>
      <c r="D316" s="83"/>
      <c r="E316" s="215"/>
      <c r="F316" s="216"/>
      <c r="G316" s="83"/>
      <c r="H316" s="217"/>
      <c r="I316" s="83"/>
      <c r="J316" s="83"/>
      <c r="K316" s="83"/>
      <c r="L316" s="218"/>
      <c r="M316" s="219"/>
      <c r="N316" s="222"/>
      <c r="O316" s="221"/>
      <c r="P316" s="221"/>
      <c r="Q316" s="221"/>
      <c r="R316" s="221"/>
    </row>
    <row r="317" spans="1:18" x14ac:dyDescent="0.25">
      <c r="A317" s="83"/>
      <c r="B317" s="214"/>
      <c r="C317" s="83"/>
      <c r="D317" s="83"/>
      <c r="E317" s="215"/>
      <c r="F317" s="216"/>
      <c r="G317" s="83"/>
      <c r="H317" s="217"/>
      <c r="I317" s="83"/>
      <c r="J317" s="83"/>
      <c r="K317" s="83"/>
      <c r="L317" s="218"/>
      <c r="M317" s="219"/>
      <c r="N317" s="222"/>
      <c r="O317" s="221"/>
      <c r="P317" s="221"/>
      <c r="Q317" s="221"/>
      <c r="R317" s="221"/>
    </row>
    <row r="318" spans="1:18" x14ac:dyDescent="0.25">
      <c r="A318" s="83"/>
      <c r="B318" s="214"/>
      <c r="C318" s="83"/>
      <c r="D318" s="83"/>
      <c r="E318" s="215"/>
      <c r="F318" s="216"/>
      <c r="G318" s="83"/>
      <c r="H318" s="217"/>
      <c r="I318" s="83"/>
      <c r="J318" s="83"/>
      <c r="K318" s="83"/>
      <c r="L318" s="218"/>
      <c r="M318" s="219"/>
      <c r="N318" s="222"/>
      <c r="O318" s="221"/>
      <c r="P318" s="221"/>
      <c r="Q318" s="221"/>
      <c r="R318" s="221"/>
    </row>
    <row r="319" spans="1:18" x14ac:dyDescent="0.25">
      <c r="A319" s="83"/>
      <c r="B319" s="214"/>
      <c r="C319" s="83"/>
      <c r="D319" s="83"/>
      <c r="E319" s="215"/>
      <c r="F319" s="216"/>
      <c r="G319" s="83"/>
      <c r="H319" s="217"/>
      <c r="I319" s="83"/>
      <c r="J319" s="83"/>
      <c r="K319" s="83"/>
      <c r="L319" s="218"/>
      <c r="M319" s="219"/>
      <c r="N319" s="222"/>
      <c r="O319" s="221"/>
      <c r="P319" s="221"/>
      <c r="Q319" s="221"/>
      <c r="R319" s="221"/>
    </row>
    <row r="320" spans="1:18" x14ac:dyDescent="0.25">
      <c r="A320" s="83"/>
      <c r="B320" s="214"/>
      <c r="C320" s="83"/>
      <c r="D320" s="83"/>
      <c r="E320" s="215"/>
      <c r="F320" s="216"/>
      <c r="G320" s="83"/>
      <c r="H320" s="217"/>
      <c r="I320" s="83"/>
      <c r="J320" s="83"/>
      <c r="K320" s="83"/>
      <c r="L320" s="218"/>
      <c r="M320" s="219"/>
      <c r="N320" s="222"/>
      <c r="O320" s="221"/>
      <c r="P320" s="221"/>
      <c r="Q320" s="221"/>
      <c r="R320" s="221"/>
    </row>
    <row r="321" spans="1:18" x14ac:dyDescent="0.25">
      <c r="A321" s="83"/>
      <c r="B321" s="214"/>
      <c r="C321" s="83"/>
      <c r="D321" s="83"/>
      <c r="E321" s="215"/>
      <c r="F321" s="216"/>
      <c r="G321" s="83"/>
      <c r="H321" s="217"/>
      <c r="I321" s="83"/>
      <c r="J321" s="83"/>
      <c r="K321" s="83"/>
      <c r="L321" s="218"/>
      <c r="M321" s="219"/>
      <c r="N321" s="222"/>
      <c r="O321" s="221"/>
      <c r="P321" s="221"/>
      <c r="Q321" s="221"/>
      <c r="R321" s="221"/>
    </row>
    <row r="322" spans="1:18" x14ac:dyDescent="0.25">
      <c r="A322" s="223"/>
      <c r="B322" s="214"/>
      <c r="C322" s="83"/>
      <c r="D322" s="83"/>
      <c r="E322" s="215"/>
      <c r="F322" s="216"/>
      <c r="G322" s="83"/>
      <c r="H322" s="217"/>
      <c r="I322" s="83"/>
      <c r="J322" s="83"/>
      <c r="K322" s="83"/>
      <c r="L322" s="218"/>
      <c r="M322" s="219"/>
      <c r="N322" s="222"/>
      <c r="O322" s="221"/>
      <c r="P322" s="221"/>
      <c r="Q322" s="221"/>
      <c r="R322" s="221"/>
    </row>
    <row r="323" spans="1:18" x14ac:dyDescent="0.25">
      <c r="A323" s="223"/>
      <c r="B323" s="223"/>
      <c r="C323" s="223"/>
      <c r="D323" s="223"/>
      <c r="E323" s="223"/>
      <c r="F323" s="223"/>
      <c r="G323" s="223"/>
      <c r="H323" s="224"/>
      <c r="I323" s="223"/>
      <c r="J323" s="223"/>
      <c r="K323" s="223"/>
      <c r="L323" s="225"/>
      <c r="M323" s="226"/>
      <c r="N323" s="223"/>
      <c r="O323" s="223"/>
      <c r="P323" s="227"/>
      <c r="Q323" s="227"/>
      <c r="R323" s="223"/>
    </row>
    <row r="324" spans="1:18" s="254" customFormat="1" ht="21" x14ac:dyDescent="0.35">
      <c r="A324" s="432" t="s">
        <v>674</v>
      </c>
      <c r="B324" s="432"/>
      <c r="C324" s="432"/>
      <c r="D324" s="432"/>
      <c r="E324" s="432"/>
      <c r="F324" s="432"/>
      <c r="G324" s="432"/>
      <c r="H324" s="432"/>
      <c r="I324" s="432"/>
      <c r="J324" s="432"/>
      <c r="K324" s="432"/>
      <c r="L324" s="432"/>
      <c r="M324" s="432"/>
      <c r="N324" s="432"/>
      <c r="O324" s="432"/>
      <c r="P324" s="432"/>
      <c r="Q324" s="432"/>
      <c r="R324" s="432"/>
    </row>
    <row r="325" spans="1:18" ht="18.75" x14ac:dyDescent="0.3">
      <c r="A325" s="433" t="s">
        <v>2</v>
      </c>
      <c r="B325" s="433"/>
      <c r="C325" s="433"/>
      <c r="D325" s="433"/>
      <c r="E325" s="433"/>
      <c r="F325" s="433"/>
      <c r="G325" s="433"/>
      <c r="H325" s="433"/>
      <c r="I325" s="433"/>
      <c r="J325" s="433"/>
      <c r="K325" s="433"/>
      <c r="L325" s="433"/>
      <c r="M325" s="433"/>
      <c r="N325" s="433"/>
      <c r="O325" s="433"/>
      <c r="P325" s="433"/>
      <c r="Q325" s="433"/>
      <c r="R325" s="433"/>
    </row>
    <row r="326" spans="1:18" ht="15.75" x14ac:dyDescent="0.25">
      <c r="A326" s="430" t="s">
        <v>3</v>
      </c>
      <c r="B326" s="430" t="s">
        <v>4</v>
      </c>
      <c r="C326" s="431" t="s">
        <v>5</v>
      </c>
      <c r="D326" s="430" t="s">
        <v>6</v>
      </c>
      <c r="E326" s="431" t="s">
        <v>7</v>
      </c>
      <c r="F326" s="431" t="s">
        <v>8</v>
      </c>
      <c r="G326" s="431" t="s">
        <v>9</v>
      </c>
      <c r="H326" s="431" t="s">
        <v>10</v>
      </c>
      <c r="I326" s="431" t="s">
        <v>11</v>
      </c>
      <c r="J326" s="431" t="s">
        <v>193</v>
      </c>
      <c r="K326" s="430" t="s">
        <v>12</v>
      </c>
      <c r="L326" s="431" t="s">
        <v>13</v>
      </c>
      <c r="M326" s="431" t="s">
        <v>14</v>
      </c>
      <c r="N326" s="430" t="s">
        <v>15</v>
      </c>
      <c r="O326" s="430" t="s">
        <v>16</v>
      </c>
      <c r="P326" s="430"/>
      <c r="Q326" s="430"/>
      <c r="R326" s="430"/>
    </row>
    <row r="327" spans="1:18" ht="15.75" x14ac:dyDescent="0.25">
      <c r="A327" s="430"/>
      <c r="B327" s="430"/>
      <c r="C327" s="430"/>
      <c r="D327" s="430"/>
      <c r="E327" s="430"/>
      <c r="F327" s="430"/>
      <c r="G327" s="430"/>
      <c r="H327" s="430"/>
      <c r="I327" s="430"/>
      <c r="J327" s="430"/>
      <c r="K327" s="430"/>
      <c r="L327" s="430"/>
      <c r="M327" s="430"/>
      <c r="N327" s="430"/>
      <c r="O327" s="1" t="s">
        <v>17</v>
      </c>
      <c r="P327" s="1" t="s">
        <v>18</v>
      </c>
      <c r="Q327" s="1" t="s">
        <v>19</v>
      </c>
      <c r="R327" s="1" t="s">
        <v>20</v>
      </c>
    </row>
    <row r="328" spans="1:18" x14ac:dyDescent="0.25">
      <c r="A328" s="83">
        <f t="shared" ref="A328" si="123">+A327+1</f>
        <v>1</v>
      </c>
      <c r="B328" s="214" t="s">
        <v>131</v>
      </c>
      <c r="C328" s="83" t="str">
        <f>VLOOKUP(B328,'SALE PARTY &amp; HSN MASTER'!$B$9:$D$502,2,FALSE)</f>
        <v>27AASFA7303G1ZE</v>
      </c>
      <c r="D328" s="83" t="str">
        <f>VLOOKUP(B328,'SALE PARTY &amp; HSN MASTER'!$B$9:$E$502,4,FALSE)</f>
        <v>Local</v>
      </c>
      <c r="E328" s="215" t="s">
        <v>138</v>
      </c>
      <c r="F328" s="216">
        <v>43227</v>
      </c>
      <c r="G328" s="83">
        <v>85129000</v>
      </c>
      <c r="H328" s="217">
        <v>1200</v>
      </c>
      <c r="I328" s="83" t="s">
        <v>21</v>
      </c>
      <c r="J328" s="83" t="s">
        <v>195</v>
      </c>
      <c r="K328" s="83">
        <f t="shared" ref="K328:K330" si="124">+H328</f>
        <v>1200</v>
      </c>
      <c r="L328" s="218">
        <f>+M328+O328+P328+Q328+R328</f>
        <v>944</v>
      </c>
      <c r="M328" s="219">
        <v>800</v>
      </c>
      <c r="N328" s="220">
        <f>VLOOKUP(G328,'SALE PARTY &amp; HSN MASTER'!$N$9:$R$202,5,FALSE)</f>
        <v>18</v>
      </c>
      <c r="O328" s="221">
        <f>+IF(D328="oms",M328/100*N328,0)</f>
        <v>0</v>
      </c>
      <c r="P328" s="221">
        <f>+IF(D328="local",M328/100*N328/2,0)</f>
        <v>72</v>
      </c>
      <c r="Q328" s="221">
        <f>+IF(D328="local",M328/100*N328/2,0)</f>
        <v>72</v>
      </c>
      <c r="R328" s="221">
        <v>0</v>
      </c>
    </row>
    <row r="329" spans="1:18" x14ac:dyDescent="0.25">
      <c r="A329" s="83">
        <v>16</v>
      </c>
      <c r="B329" s="214" t="s">
        <v>131</v>
      </c>
      <c r="C329" s="83" t="str">
        <f>VLOOKUP(B329,'SALE PARTY &amp; HSN MASTER'!$B$9:$D$502,2,FALSE)</f>
        <v>27AASFA7303G1ZE</v>
      </c>
      <c r="D329" s="83" t="str">
        <f>VLOOKUP(B329,'SALE PARTY &amp; HSN MASTER'!$B$9:$E$502,4,FALSE)</f>
        <v>Local</v>
      </c>
      <c r="E329" s="215" t="s">
        <v>139</v>
      </c>
      <c r="F329" s="216">
        <v>43227</v>
      </c>
      <c r="G329" s="83">
        <v>87141090</v>
      </c>
      <c r="H329" s="217">
        <v>600</v>
      </c>
      <c r="I329" s="83" t="s">
        <v>21</v>
      </c>
      <c r="J329" s="83" t="s">
        <v>195</v>
      </c>
      <c r="K329" s="83">
        <f t="shared" si="124"/>
        <v>600</v>
      </c>
      <c r="L329" s="218">
        <f>+M329+O329+P329+Q329+R329</f>
        <v>0</v>
      </c>
      <c r="M329" s="219"/>
      <c r="N329" s="220">
        <f>VLOOKUP(G329,'SALE PARTY &amp; HSN MASTER'!$N$9:$R$202,5,FALSE)</f>
        <v>28</v>
      </c>
      <c r="O329" s="221">
        <f>+IF(D329="oms",M329/100*N329,0)</f>
        <v>0</v>
      </c>
      <c r="P329" s="221">
        <f>+IF(D329="local",M329/100*N329/2,0)</f>
        <v>0</v>
      </c>
      <c r="Q329" s="221">
        <f>+IF(D329="local",M329/100*N329/2,0)</f>
        <v>0</v>
      </c>
      <c r="R329" s="221">
        <v>0</v>
      </c>
    </row>
    <row r="330" spans="1:18" x14ac:dyDescent="0.25">
      <c r="A330" s="83">
        <f t="shared" ref="A330" si="125">+A329+1</f>
        <v>17</v>
      </c>
      <c r="B330" s="214" t="s">
        <v>131</v>
      </c>
      <c r="C330" s="83" t="str">
        <f>VLOOKUP(B330,'SALE PARTY &amp; HSN MASTER'!$B$9:$D$502,2,FALSE)</f>
        <v>27AASFA7303G1ZE</v>
      </c>
      <c r="D330" s="83" t="str">
        <f>VLOOKUP(B330,'SALE PARTY &amp; HSN MASTER'!$B$9:$E$502,4,FALSE)</f>
        <v>Local</v>
      </c>
      <c r="E330" s="215" t="s">
        <v>140</v>
      </c>
      <c r="F330" s="216">
        <v>43227</v>
      </c>
      <c r="G330" s="83">
        <v>87141090</v>
      </c>
      <c r="H330" s="217">
        <v>380</v>
      </c>
      <c r="I330" s="83" t="s">
        <v>21</v>
      </c>
      <c r="J330" s="83" t="s">
        <v>195</v>
      </c>
      <c r="K330" s="83">
        <f t="shared" si="124"/>
        <v>380</v>
      </c>
      <c r="L330" s="218">
        <f>+M330+O330+P330+Q330+R330</f>
        <v>0</v>
      </c>
      <c r="M330" s="219"/>
      <c r="N330" s="220">
        <f>VLOOKUP(G330,'SALE PARTY &amp; HSN MASTER'!$N$9:$R$202,5,FALSE)</f>
        <v>28</v>
      </c>
      <c r="O330" s="221">
        <f>+IF(D330="oms",M330/100*N330,0)</f>
        <v>0</v>
      </c>
      <c r="P330" s="221">
        <f>+IF(D330="local",M330/100*N330/2,0)</f>
        <v>0</v>
      </c>
      <c r="Q330" s="221">
        <f>+IF(D330="local",M330/100*N330/2,0)</f>
        <v>0</v>
      </c>
      <c r="R330" s="221">
        <v>0</v>
      </c>
    </row>
    <row r="331" spans="1:18" s="310" customFormat="1" ht="15.75" x14ac:dyDescent="0.25">
      <c r="A331" s="308"/>
      <c r="B331" s="308"/>
      <c r="C331" s="308"/>
      <c r="D331" s="308"/>
      <c r="E331" s="308"/>
      <c r="F331" s="308"/>
      <c r="G331" s="308"/>
      <c r="H331" s="308"/>
      <c r="I331" s="308"/>
      <c r="J331" s="22"/>
      <c r="K331" s="308"/>
      <c r="L331" s="308"/>
      <c r="M331" s="308"/>
      <c r="N331" s="308"/>
      <c r="O331" s="309"/>
      <c r="P331" s="309"/>
      <c r="Q331" s="309"/>
      <c r="R331" s="309"/>
    </row>
    <row r="332" spans="1:18" s="310" customFormat="1" ht="15.75" x14ac:dyDescent="0.25">
      <c r="A332" s="308"/>
      <c r="B332" s="308"/>
      <c r="C332" s="308"/>
      <c r="D332" s="308"/>
      <c r="E332" s="308"/>
      <c r="F332" s="308"/>
      <c r="G332" s="308"/>
      <c r="H332" s="308"/>
      <c r="I332" s="308"/>
      <c r="J332" s="308"/>
      <c r="K332" s="308"/>
      <c r="L332" s="308"/>
      <c r="M332" s="308"/>
      <c r="N332" s="308"/>
      <c r="O332" s="309"/>
      <c r="P332" s="309"/>
      <c r="Q332" s="309"/>
      <c r="R332" s="309"/>
    </row>
    <row r="333" spans="1:18" s="254" customFormat="1" ht="21" x14ac:dyDescent="0.35">
      <c r="A333" s="432" t="s">
        <v>675</v>
      </c>
      <c r="B333" s="432"/>
      <c r="C333" s="432"/>
      <c r="D333" s="432"/>
      <c r="E333" s="432"/>
      <c r="F333" s="432"/>
      <c r="G333" s="432"/>
      <c r="H333" s="432"/>
      <c r="I333" s="432"/>
      <c r="J333" s="432"/>
      <c r="K333" s="432"/>
      <c r="L333" s="432"/>
      <c r="M333" s="432"/>
      <c r="N333" s="432"/>
      <c r="O333" s="432"/>
      <c r="P333" s="432"/>
      <c r="Q333" s="432"/>
      <c r="R333" s="432"/>
    </row>
    <row r="334" spans="1:18" ht="18.75" x14ac:dyDescent="0.3">
      <c r="A334" s="433" t="s">
        <v>2</v>
      </c>
      <c r="B334" s="433"/>
      <c r="C334" s="433"/>
      <c r="D334" s="433"/>
      <c r="E334" s="433"/>
      <c r="F334" s="433"/>
      <c r="G334" s="433"/>
      <c r="H334" s="433"/>
      <c r="I334" s="433"/>
      <c r="J334" s="433"/>
      <c r="K334" s="433"/>
      <c r="L334" s="433"/>
      <c r="M334" s="433"/>
      <c r="N334" s="433"/>
      <c r="O334" s="433"/>
      <c r="P334" s="433"/>
      <c r="Q334" s="433"/>
      <c r="R334" s="433"/>
    </row>
    <row r="335" spans="1:18" ht="15.75" x14ac:dyDescent="0.25">
      <c r="A335" s="430" t="s">
        <v>3</v>
      </c>
      <c r="B335" s="430" t="s">
        <v>4</v>
      </c>
      <c r="C335" s="431" t="s">
        <v>5</v>
      </c>
      <c r="D335" s="430" t="s">
        <v>6</v>
      </c>
      <c r="E335" s="431" t="s">
        <v>7</v>
      </c>
      <c r="F335" s="431" t="s">
        <v>8</v>
      </c>
      <c r="G335" s="431" t="s">
        <v>9</v>
      </c>
      <c r="H335" s="431" t="s">
        <v>10</v>
      </c>
      <c r="I335" s="431" t="s">
        <v>11</v>
      </c>
      <c r="J335" s="431" t="s">
        <v>193</v>
      </c>
      <c r="K335" s="430" t="s">
        <v>12</v>
      </c>
      <c r="L335" s="431" t="s">
        <v>13</v>
      </c>
      <c r="M335" s="431" t="s">
        <v>14</v>
      </c>
      <c r="N335" s="430" t="s">
        <v>15</v>
      </c>
      <c r="O335" s="430" t="s">
        <v>16</v>
      </c>
      <c r="P335" s="430"/>
      <c r="Q335" s="430"/>
      <c r="R335" s="430"/>
    </row>
    <row r="336" spans="1:18" ht="15.75" x14ac:dyDescent="0.25">
      <c r="A336" s="430"/>
      <c r="B336" s="430"/>
      <c r="C336" s="430"/>
      <c r="D336" s="430"/>
      <c r="E336" s="430"/>
      <c r="F336" s="430"/>
      <c r="G336" s="430"/>
      <c r="H336" s="430"/>
      <c r="I336" s="430"/>
      <c r="J336" s="430"/>
      <c r="K336" s="430"/>
      <c r="L336" s="430"/>
      <c r="M336" s="430"/>
      <c r="N336" s="430"/>
      <c r="O336" s="1" t="s">
        <v>17</v>
      </c>
      <c r="P336" s="1" t="s">
        <v>18</v>
      </c>
      <c r="Q336" s="1" t="s">
        <v>19</v>
      </c>
      <c r="R336" s="1" t="s">
        <v>20</v>
      </c>
    </row>
    <row r="337" spans="1:18" ht="15.75" x14ac:dyDescent="0.25">
      <c r="A337" s="301"/>
      <c r="B337" s="301"/>
      <c r="C337" s="301"/>
      <c r="D337" s="301"/>
      <c r="E337" s="301"/>
      <c r="F337" s="301"/>
      <c r="G337" s="301"/>
      <c r="H337" s="301"/>
      <c r="I337" s="301"/>
      <c r="J337" s="301"/>
      <c r="K337" s="301"/>
      <c r="L337" s="301"/>
      <c r="M337" s="301"/>
      <c r="N337" s="301"/>
      <c r="O337" s="1"/>
      <c r="P337" s="1"/>
      <c r="Q337" s="1"/>
      <c r="R337" s="1"/>
    </row>
    <row r="338" spans="1:18" x14ac:dyDescent="0.25">
      <c r="A338" s="83">
        <f t="shared" ref="A338" si="126">+A337+1</f>
        <v>1</v>
      </c>
      <c r="B338" s="214" t="s">
        <v>131</v>
      </c>
      <c r="C338" s="83" t="str">
        <f>VLOOKUP(B338,'SALE PARTY &amp; HSN MASTER'!$B$9:$D$502,2,FALSE)</f>
        <v>27AASFA7303G1ZE</v>
      </c>
      <c r="D338" s="83" t="str">
        <f>VLOOKUP(B338,'SALE PARTY &amp; HSN MASTER'!$B$9:$E$502,4,FALSE)</f>
        <v>Local</v>
      </c>
      <c r="E338" s="215" t="s">
        <v>138</v>
      </c>
      <c r="F338" s="216">
        <v>43227</v>
      </c>
      <c r="G338" s="83">
        <v>85129000</v>
      </c>
      <c r="H338" s="217">
        <v>1200</v>
      </c>
      <c r="I338" s="83" t="s">
        <v>21</v>
      </c>
      <c r="J338" s="83" t="s">
        <v>196</v>
      </c>
      <c r="K338" s="83">
        <f t="shared" ref="K338:K340" si="127">+H338</f>
        <v>1200</v>
      </c>
      <c r="L338" s="218">
        <f>+M338+O338+P338+Q338+R338</f>
        <v>660.8</v>
      </c>
      <c r="M338" s="219">
        <v>560</v>
      </c>
      <c r="N338" s="220">
        <f>VLOOKUP(G338,'SALE PARTY &amp; HSN MASTER'!$N$9:$R$202,5,FALSE)</f>
        <v>18</v>
      </c>
      <c r="O338" s="221">
        <f>+IF(D338="oms",M338/100*N338,0)</f>
        <v>0</v>
      </c>
      <c r="P338" s="221">
        <f>+IF(D338="local",M338/100*N338/2,0)</f>
        <v>50.4</v>
      </c>
      <c r="Q338" s="221">
        <f>+IF(D338="local",M338/100*N338/2,0)</f>
        <v>50.4</v>
      </c>
      <c r="R338" s="221">
        <v>0</v>
      </c>
    </row>
    <row r="339" spans="1:18" x14ac:dyDescent="0.25">
      <c r="A339" s="83">
        <v>16</v>
      </c>
      <c r="B339" s="214" t="s">
        <v>131</v>
      </c>
      <c r="C339" s="83" t="str">
        <f>VLOOKUP(B339,'SALE PARTY &amp; HSN MASTER'!$B$9:$D$502,2,FALSE)</f>
        <v>27AASFA7303G1ZE</v>
      </c>
      <c r="D339" s="83" t="str">
        <f>VLOOKUP(B339,'SALE PARTY &amp; HSN MASTER'!$B$9:$E$502,4,FALSE)</f>
        <v>Local</v>
      </c>
      <c r="E339" s="215" t="s">
        <v>139</v>
      </c>
      <c r="F339" s="216">
        <v>43227</v>
      </c>
      <c r="G339" s="83">
        <v>87141090</v>
      </c>
      <c r="H339" s="217">
        <v>600</v>
      </c>
      <c r="I339" s="83" t="s">
        <v>21</v>
      </c>
      <c r="J339" s="83" t="s">
        <v>196</v>
      </c>
      <c r="K339" s="83">
        <f t="shared" si="127"/>
        <v>600</v>
      </c>
      <c r="L339" s="218">
        <f>+M339+O339+P339+Q339+R339</f>
        <v>0</v>
      </c>
      <c r="M339" s="219"/>
      <c r="N339" s="220">
        <f>VLOOKUP(G339,'SALE PARTY &amp; HSN MASTER'!$N$9:$R$202,5,FALSE)</f>
        <v>28</v>
      </c>
      <c r="O339" s="221">
        <f>+IF(D339="oms",M339/100*N339,0)</f>
        <v>0</v>
      </c>
      <c r="P339" s="221">
        <f>+IF(D339="local",M339/100*N339/2,0)</f>
        <v>0</v>
      </c>
      <c r="Q339" s="221">
        <f>+IF(D339="local",M339/100*N339/2,0)</f>
        <v>0</v>
      </c>
      <c r="R339" s="221">
        <v>0</v>
      </c>
    </row>
    <row r="340" spans="1:18" x14ac:dyDescent="0.25">
      <c r="A340" s="83">
        <f t="shared" ref="A340" si="128">+A339+1</f>
        <v>17</v>
      </c>
      <c r="B340" s="214" t="s">
        <v>131</v>
      </c>
      <c r="C340" s="83" t="str">
        <f>VLOOKUP(B340,'SALE PARTY &amp; HSN MASTER'!$B$9:$D$502,2,FALSE)</f>
        <v>27AASFA7303G1ZE</v>
      </c>
      <c r="D340" s="83" t="str">
        <f>VLOOKUP(B340,'SALE PARTY &amp; HSN MASTER'!$B$9:$E$502,4,FALSE)</f>
        <v>Local</v>
      </c>
      <c r="E340" s="215" t="s">
        <v>140</v>
      </c>
      <c r="F340" s="216">
        <v>43227</v>
      </c>
      <c r="G340" s="83">
        <v>87141090</v>
      </c>
      <c r="H340" s="217">
        <v>380</v>
      </c>
      <c r="I340" s="83" t="s">
        <v>21</v>
      </c>
      <c r="J340" s="83" t="s">
        <v>196</v>
      </c>
      <c r="K340" s="83">
        <f t="shared" si="127"/>
        <v>380</v>
      </c>
      <c r="L340" s="218">
        <f>+M340+O340+P340+Q340+R340</f>
        <v>0</v>
      </c>
      <c r="M340" s="219"/>
      <c r="N340" s="220">
        <f>VLOOKUP(G340,'SALE PARTY &amp; HSN MASTER'!$N$9:$R$202,5,FALSE)</f>
        <v>28</v>
      </c>
      <c r="O340" s="221">
        <f>+IF(D340="oms",M340/100*N340,0)</f>
        <v>0</v>
      </c>
      <c r="P340" s="221">
        <f>+IF(D340="local",M340/100*N340/2,0)</f>
        <v>0</v>
      </c>
      <c r="Q340" s="221">
        <f>+IF(D340="local",M340/100*N340/2,0)</f>
        <v>0</v>
      </c>
      <c r="R340" s="221">
        <v>0</v>
      </c>
    </row>
    <row r="341" spans="1:18" s="310" customFormat="1" ht="15.75" x14ac:dyDescent="0.25">
      <c r="A341" s="308"/>
      <c r="B341" s="308"/>
      <c r="C341" s="308"/>
      <c r="D341" s="308"/>
      <c r="E341" s="308"/>
      <c r="F341" s="308"/>
      <c r="G341" s="308"/>
      <c r="H341" s="308"/>
      <c r="I341" s="308"/>
      <c r="J341" s="22"/>
      <c r="K341" s="308"/>
      <c r="L341" s="308"/>
      <c r="M341" s="308"/>
      <c r="N341" s="308"/>
      <c r="O341" s="309"/>
      <c r="P341" s="309"/>
      <c r="Q341" s="309"/>
      <c r="R341" s="309"/>
    </row>
    <row r="342" spans="1:18" s="310" customFormat="1" ht="15.75" x14ac:dyDescent="0.25">
      <c r="A342" s="308"/>
      <c r="B342" s="308"/>
      <c r="C342" s="308"/>
      <c r="D342" s="308"/>
      <c r="E342" s="308"/>
      <c r="F342" s="308"/>
      <c r="G342" s="308"/>
      <c r="H342" s="308"/>
      <c r="I342" s="308"/>
      <c r="J342" s="22"/>
      <c r="K342" s="308"/>
      <c r="L342" s="308"/>
      <c r="M342" s="308"/>
      <c r="N342" s="308"/>
      <c r="O342" s="309"/>
      <c r="P342" s="309"/>
      <c r="Q342" s="309"/>
      <c r="R342" s="309"/>
    </row>
    <row r="343" spans="1:18" s="310" customFormat="1" ht="15.75" x14ac:dyDescent="0.25">
      <c r="A343" s="308"/>
      <c r="B343" s="308"/>
      <c r="C343" s="308"/>
      <c r="D343" s="308"/>
      <c r="E343" s="308"/>
      <c r="F343" s="308"/>
      <c r="G343" s="308"/>
      <c r="H343" s="308"/>
      <c r="I343" s="308"/>
      <c r="J343" s="22"/>
      <c r="K343" s="308"/>
      <c r="L343" s="308"/>
      <c r="M343" s="308"/>
      <c r="N343" s="308"/>
      <c r="O343" s="309"/>
      <c r="P343" s="309"/>
      <c r="Q343" s="309"/>
      <c r="R343" s="309"/>
    </row>
    <row r="344" spans="1:18" s="310" customFormat="1" ht="15.75" x14ac:dyDescent="0.25">
      <c r="A344" s="308"/>
      <c r="B344" s="308"/>
      <c r="C344" s="308"/>
      <c r="D344" s="308"/>
      <c r="E344" s="308"/>
      <c r="F344" s="308"/>
      <c r="G344" s="308"/>
      <c r="H344" s="308"/>
      <c r="I344" s="308"/>
      <c r="J344" s="22"/>
      <c r="K344" s="308"/>
      <c r="L344" s="308"/>
      <c r="M344" s="308"/>
      <c r="N344" s="308"/>
      <c r="O344" s="309"/>
      <c r="P344" s="309"/>
      <c r="Q344" s="309"/>
      <c r="R344" s="309"/>
    </row>
    <row r="345" spans="1:18" s="310" customFormat="1" ht="15.75" x14ac:dyDescent="0.25">
      <c r="A345" s="308"/>
      <c r="B345" s="308"/>
      <c r="C345" s="308"/>
      <c r="D345" s="308"/>
      <c r="E345" s="308"/>
      <c r="F345" s="308"/>
      <c r="G345" s="308"/>
      <c r="H345" s="308"/>
      <c r="I345" s="308"/>
      <c r="J345" s="308"/>
      <c r="K345" s="308"/>
      <c r="L345" s="308"/>
      <c r="M345" s="308"/>
      <c r="N345" s="308"/>
      <c r="O345" s="309"/>
      <c r="P345" s="309"/>
      <c r="Q345" s="309"/>
      <c r="R345" s="309"/>
    </row>
    <row r="346" spans="1:18" s="254" customFormat="1" ht="21" x14ac:dyDescent="0.35">
      <c r="A346" s="432" t="s">
        <v>669</v>
      </c>
      <c r="B346" s="432"/>
      <c r="C346" s="432"/>
      <c r="D346" s="432"/>
      <c r="E346" s="432"/>
      <c r="F346" s="432"/>
      <c r="G346" s="432"/>
      <c r="H346" s="432"/>
      <c r="I346" s="432"/>
      <c r="J346" s="432"/>
      <c r="K346" s="432"/>
      <c r="L346" s="432"/>
      <c r="M346" s="432"/>
      <c r="N346" s="432"/>
      <c r="O346" s="432"/>
      <c r="P346" s="432"/>
      <c r="Q346" s="432"/>
      <c r="R346" s="432"/>
    </row>
    <row r="347" spans="1:18" ht="18.75" x14ac:dyDescent="0.3">
      <c r="A347" s="433" t="s">
        <v>2</v>
      </c>
      <c r="B347" s="433"/>
      <c r="C347" s="433"/>
      <c r="D347" s="433"/>
      <c r="E347" s="433"/>
      <c r="F347" s="433"/>
      <c r="G347" s="433"/>
      <c r="H347" s="433"/>
      <c r="I347" s="433"/>
      <c r="J347" s="433"/>
      <c r="K347" s="433"/>
      <c r="L347" s="433"/>
      <c r="M347" s="433"/>
      <c r="N347" s="433"/>
      <c r="O347" s="433"/>
      <c r="P347" s="433"/>
      <c r="Q347" s="433"/>
      <c r="R347" s="433"/>
    </row>
    <row r="348" spans="1:18" ht="15.75" x14ac:dyDescent="0.25">
      <c r="A348" s="430" t="s">
        <v>3</v>
      </c>
      <c r="B348" s="430" t="s">
        <v>4</v>
      </c>
      <c r="C348" s="431" t="s">
        <v>5</v>
      </c>
      <c r="D348" s="430" t="s">
        <v>6</v>
      </c>
      <c r="E348" s="431" t="s">
        <v>7</v>
      </c>
      <c r="F348" s="431" t="s">
        <v>8</v>
      </c>
      <c r="G348" s="431" t="s">
        <v>9</v>
      </c>
      <c r="H348" s="431" t="s">
        <v>10</v>
      </c>
      <c r="I348" s="431" t="s">
        <v>11</v>
      </c>
      <c r="J348" s="431" t="s">
        <v>193</v>
      </c>
      <c r="K348" s="430" t="s">
        <v>12</v>
      </c>
      <c r="L348" s="431" t="s">
        <v>13</v>
      </c>
      <c r="M348" s="431" t="s">
        <v>14</v>
      </c>
      <c r="N348" s="430" t="s">
        <v>15</v>
      </c>
      <c r="O348" s="430" t="s">
        <v>16</v>
      </c>
      <c r="P348" s="430"/>
      <c r="Q348" s="430"/>
      <c r="R348" s="430"/>
    </row>
    <row r="349" spans="1:18" ht="15.75" x14ac:dyDescent="0.25">
      <c r="A349" s="430"/>
      <c r="B349" s="430"/>
      <c r="C349" s="430"/>
      <c r="D349" s="430"/>
      <c r="E349" s="430"/>
      <c r="F349" s="430"/>
      <c r="G349" s="430"/>
      <c r="H349" s="430"/>
      <c r="I349" s="430"/>
      <c r="J349" s="430"/>
      <c r="K349" s="430"/>
      <c r="L349" s="430"/>
      <c r="M349" s="430"/>
      <c r="N349" s="430"/>
      <c r="O349" s="1" t="s">
        <v>17</v>
      </c>
      <c r="P349" s="1" t="s">
        <v>18</v>
      </c>
      <c r="Q349" s="1" t="s">
        <v>19</v>
      </c>
      <c r="R349" s="1" t="s">
        <v>20</v>
      </c>
    </row>
    <row r="350" spans="1:18" x14ac:dyDescent="0.25">
      <c r="A350" s="83">
        <f t="shared" ref="A350" si="129">+A349+1</f>
        <v>1</v>
      </c>
      <c r="B350" s="214" t="s">
        <v>131</v>
      </c>
      <c r="C350" s="83" t="str">
        <f>VLOOKUP(B350,'SALE PARTY &amp; HSN MASTER'!$B$9:$D$502,2,FALSE)</f>
        <v>27AASFA7303G1ZE</v>
      </c>
      <c r="D350" s="83" t="str">
        <f>VLOOKUP(B350,'SALE PARTY &amp; HSN MASTER'!$B$9:$E$502,4,FALSE)</f>
        <v>Local</v>
      </c>
      <c r="E350" s="215" t="s">
        <v>138</v>
      </c>
      <c r="F350" s="216">
        <v>43227</v>
      </c>
      <c r="G350" s="83">
        <v>85129000</v>
      </c>
      <c r="H350" s="217">
        <v>1200</v>
      </c>
      <c r="I350" s="83" t="s">
        <v>22</v>
      </c>
      <c r="J350" s="83" t="s">
        <v>807</v>
      </c>
      <c r="K350" s="83">
        <f t="shared" ref="K350:K352" si="130">+H350</f>
        <v>1200</v>
      </c>
      <c r="L350" s="218">
        <f>+M350+O350+P350+Q350+R350</f>
        <v>590</v>
      </c>
      <c r="M350" s="219">
        <v>500</v>
      </c>
      <c r="N350" s="220">
        <f>VLOOKUP(G350,'SALE PARTY &amp; HSN MASTER'!$N$9:$R$202,5,FALSE)</f>
        <v>18</v>
      </c>
      <c r="O350" s="221">
        <f>+IF(D350="oms",M350/100*N350,0)</f>
        <v>0</v>
      </c>
      <c r="P350" s="221">
        <f>+IF(D350="local",M350/100*N350/2,0)</f>
        <v>45</v>
      </c>
      <c r="Q350" s="221">
        <f>+IF(D350="local",M350/100*N350/2,0)</f>
        <v>45</v>
      </c>
      <c r="R350" s="221">
        <v>0</v>
      </c>
    </row>
    <row r="351" spans="1:18" x14ac:dyDescent="0.25">
      <c r="A351" s="83">
        <v>16</v>
      </c>
      <c r="B351" s="214" t="s">
        <v>131</v>
      </c>
      <c r="C351" s="83" t="str">
        <f>VLOOKUP(B351,'SALE PARTY &amp; HSN MASTER'!$B$9:$D$502,2,FALSE)</f>
        <v>27AASFA7303G1ZE</v>
      </c>
      <c r="D351" s="83" t="str">
        <f>VLOOKUP(B351,'SALE PARTY &amp; HSN MASTER'!$B$9:$E$502,4,FALSE)</f>
        <v>Local</v>
      </c>
      <c r="E351" s="215" t="s">
        <v>139</v>
      </c>
      <c r="F351" s="216">
        <v>43227</v>
      </c>
      <c r="G351" s="83">
        <v>87141090</v>
      </c>
      <c r="H351" s="217">
        <v>600</v>
      </c>
      <c r="I351" s="83" t="s">
        <v>22</v>
      </c>
      <c r="J351" s="83" t="s">
        <v>807</v>
      </c>
      <c r="K351" s="83">
        <f t="shared" si="130"/>
        <v>600</v>
      </c>
      <c r="L351" s="218">
        <f>+M351+O351+P351+Q351+R351</f>
        <v>0</v>
      </c>
      <c r="M351" s="219"/>
      <c r="N351" s="220">
        <f>VLOOKUP(G351,'SALE PARTY &amp; HSN MASTER'!$N$9:$R$202,5,FALSE)</f>
        <v>28</v>
      </c>
      <c r="O351" s="221">
        <f>+IF(D351="oms",M351/100*N351,0)</f>
        <v>0</v>
      </c>
      <c r="P351" s="221">
        <f>+IF(D351="local",M351/100*N351/2,0)</f>
        <v>0</v>
      </c>
      <c r="Q351" s="221">
        <f>+IF(D351="local",M351/100*N351/2,0)</f>
        <v>0</v>
      </c>
      <c r="R351" s="221">
        <v>0</v>
      </c>
    </row>
    <row r="352" spans="1:18" x14ac:dyDescent="0.25">
      <c r="A352" s="83">
        <f t="shared" ref="A352" si="131">+A351+1</f>
        <v>17</v>
      </c>
      <c r="B352" s="214" t="s">
        <v>131</v>
      </c>
      <c r="C352" s="83" t="str">
        <f>VLOOKUP(B352,'SALE PARTY &amp; HSN MASTER'!$B$9:$D$502,2,FALSE)</f>
        <v>27AASFA7303G1ZE</v>
      </c>
      <c r="D352" s="83" t="str">
        <f>VLOOKUP(B352,'SALE PARTY &amp; HSN MASTER'!$B$9:$E$502,4,FALSE)</f>
        <v>Local</v>
      </c>
      <c r="E352" s="215" t="s">
        <v>140</v>
      </c>
      <c r="F352" s="216">
        <v>43227</v>
      </c>
      <c r="G352" s="83">
        <v>87141090</v>
      </c>
      <c r="H352" s="217">
        <v>380</v>
      </c>
      <c r="I352" s="83" t="s">
        <v>22</v>
      </c>
      <c r="J352" s="83" t="s">
        <v>807</v>
      </c>
      <c r="K352" s="83">
        <f t="shared" si="130"/>
        <v>380</v>
      </c>
      <c r="L352" s="218">
        <f>+M352+O352+P352+Q352+R352</f>
        <v>0</v>
      </c>
      <c r="M352" s="219"/>
      <c r="N352" s="220">
        <f>VLOOKUP(G352,'SALE PARTY &amp; HSN MASTER'!$N$9:$R$202,5,FALSE)</f>
        <v>28</v>
      </c>
      <c r="O352" s="221">
        <f>+IF(D352="oms",M352/100*N352,0)</f>
        <v>0</v>
      </c>
      <c r="P352" s="221">
        <f>+IF(D352="local",M352/100*N352/2,0)</f>
        <v>0</v>
      </c>
      <c r="Q352" s="221">
        <f>+IF(D352="local",M352/100*N352/2,0)</f>
        <v>0</v>
      </c>
      <c r="R352" s="221">
        <v>0</v>
      </c>
    </row>
    <row r="359" spans="1:18" s="254" customFormat="1" ht="21" x14ac:dyDescent="0.35">
      <c r="A359" s="432" t="s">
        <v>670</v>
      </c>
      <c r="B359" s="432"/>
      <c r="C359" s="432"/>
      <c r="D359" s="432"/>
      <c r="E359" s="432"/>
      <c r="F359" s="432"/>
      <c r="G359" s="432"/>
      <c r="H359" s="432"/>
      <c r="I359" s="432"/>
      <c r="J359" s="432"/>
      <c r="K359" s="432"/>
      <c r="L359" s="432"/>
      <c r="M359" s="432"/>
      <c r="N359" s="432"/>
      <c r="O359" s="432"/>
      <c r="P359" s="432"/>
      <c r="Q359" s="432"/>
      <c r="R359" s="432"/>
    </row>
    <row r="360" spans="1:18" ht="18.75" x14ac:dyDescent="0.3">
      <c r="A360" s="433" t="s">
        <v>2</v>
      </c>
      <c r="B360" s="433"/>
      <c r="C360" s="433"/>
      <c r="D360" s="433"/>
      <c r="E360" s="433"/>
      <c r="F360" s="433"/>
      <c r="G360" s="433"/>
      <c r="H360" s="433"/>
      <c r="I360" s="433"/>
      <c r="J360" s="433"/>
      <c r="K360" s="433"/>
      <c r="L360" s="433"/>
      <c r="M360" s="433"/>
      <c r="N360" s="433"/>
      <c r="O360" s="433"/>
      <c r="P360" s="433"/>
      <c r="Q360" s="433"/>
      <c r="R360" s="433"/>
    </row>
    <row r="361" spans="1:18" ht="15.75" x14ac:dyDescent="0.25">
      <c r="A361" s="430" t="s">
        <v>3</v>
      </c>
      <c r="B361" s="430" t="s">
        <v>4</v>
      </c>
      <c r="C361" s="431" t="s">
        <v>5</v>
      </c>
      <c r="D361" s="430" t="s">
        <v>6</v>
      </c>
      <c r="E361" s="431" t="s">
        <v>7</v>
      </c>
      <c r="F361" s="431" t="s">
        <v>8</v>
      </c>
      <c r="G361" s="431" t="s">
        <v>9</v>
      </c>
      <c r="H361" s="431" t="s">
        <v>10</v>
      </c>
      <c r="I361" s="431" t="s">
        <v>11</v>
      </c>
      <c r="J361" s="431" t="s">
        <v>193</v>
      </c>
      <c r="K361" s="430" t="s">
        <v>12</v>
      </c>
      <c r="L361" s="431" t="s">
        <v>13</v>
      </c>
      <c r="M361" s="431" t="s">
        <v>14</v>
      </c>
      <c r="N361" s="430" t="s">
        <v>15</v>
      </c>
      <c r="O361" s="430" t="s">
        <v>16</v>
      </c>
      <c r="P361" s="430"/>
      <c r="Q361" s="430"/>
      <c r="R361" s="430"/>
    </row>
    <row r="362" spans="1:18" ht="15.75" x14ac:dyDescent="0.25">
      <c r="A362" s="430"/>
      <c r="B362" s="430"/>
      <c r="C362" s="430"/>
      <c r="D362" s="430"/>
      <c r="E362" s="430"/>
      <c r="F362" s="430"/>
      <c r="G362" s="430"/>
      <c r="H362" s="430"/>
      <c r="I362" s="430"/>
      <c r="J362" s="430"/>
      <c r="K362" s="430"/>
      <c r="L362" s="430"/>
      <c r="M362" s="430"/>
      <c r="N362" s="430"/>
      <c r="O362" s="1" t="s">
        <v>17</v>
      </c>
      <c r="P362" s="1" t="s">
        <v>18</v>
      </c>
      <c r="Q362" s="1" t="s">
        <v>19</v>
      </c>
      <c r="R362" s="1" t="s">
        <v>20</v>
      </c>
    </row>
    <row r="363" spans="1:18" x14ac:dyDescent="0.25">
      <c r="A363" s="83">
        <f t="shared" ref="A363" si="132">+A362+1</f>
        <v>1</v>
      </c>
      <c r="B363" s="214" t="s">
        <v>131</v>
      </c>
      <c r="C363" s="83" t="str">
        <f>VLOOKUP(B363,'SALE PARTY &amp; HSN MASTER'!$B$9:$D$502,2,FALSE)</f>
        <v>27AASFA7303G1ZE</v>
      </c>
      <c r="D363" s="83" t="str">
        <f>VLOOKUP(B363,'SALE PARTY &amp; HSN MASTER'!$B$9:$E$502,4,FALSE)</f>
        <v>Local</v>
      </c>
      <c r="E363" s="215" t="s">
        <v>138</v>
      </c>
      <c r="F363" s="216">
        <v>43227</v>
      </c>
      <c r="G363" s="83">
        <v>85129000</v>
      </c>
      <c r="H363" s="217">
        <v>1200</v>
      </c>
      <c r="I363" s="83" t="s">
        <v>23</v>
      </c>
      <c r="J363" s="83" t="s">
        <v>809</v>
      </c>
      <c r="K363" s="83">
        <f t="shared" ref="K363:K365" si="133">+H363</f>
        <v>1200</v>
      </c>
      <c r="L363" s="218">
        <f>+M363+O363+P363+Q363+R363</f>
        <v>236</v>
      </c>
      <c r="M363" s="219">
        <v>200</v>
      </c>
      <c r="N363" s="220">
        <f>VLOOKUP(G363,'SALE PARTY &amp; HSN MASTER'!$N$9:$R$202,5,FALSE)</f>
        <v>18</v>
      </c>
      <c r="O363" s="221">
        <f>+IF(D363="oms",M363/100*N363,0)</f>
        <v>0</v>
      </c>
      <c r="P363" s="221">
        <f>+IF(D363="local",M363/100*N363/2,0)</f>
        <v>18</v>
      </c>
      <c r="Q363" s="221">
        <f>+IF(D363="local",M363/100*N363/2,0)</f>
        <v>18</v>
      </c>
      <c r="R363" s="221">
        <v>0</v>
      </c>
    </row>
    <row r="364" spans="1:18" x14ac:dyDescent="0.25">
      <c r="A364" s="83">
        <v>16</v>
      </c>
      <c r="B364" s="214" t="s">
        <v>131</v>
      </c>
      <c r="C364" s="83" t="str">
        <f>VLOOKUP(B364,'SALE PARTY &amp; HSN MASTER'!$B$9:$D$502,2,FALSE)</f>
        <v>27AASFA7303G1ZE</v>
      </c>
      <c r="D364" s="83" t="str">
        <f>VLOOKUP(B364,'SALE PARTY &amp; HSN MASTER'!$B$9:$E$502,4,FALSE)</f>
        <v>Local</v>
      </c>
      <c r="E364" s="215" t="s">
        <v>139</v>
      </c>
      <c r="F364" s="216">
        <v>43227</v>
      </c>
      <c r="G364" s="83">
        <v>87141090</v>
      </c>
      <c r="H364" s="217">
        <v>600</v>
      </c>
      <c r="I364" s="83" t="s">
        <v>23</v>
      </c>
      <c r="J364" s="83" t="s">
        <v>809</v>
      </c>
      <c r="K364" s="83">
        <f t="shared" si="133"/>
        <v>600</v>
      </c>
      <c r="L364" s="218">
        <f>+M364+O364+P364+Q364+R364</f>
        <v>0</v>
      </c>
      <c r="M364" s="219"/>
      <c r="N364" s="220">
        <f>VLOOKUP(G364,'SALE PARTY &amp; HSN MASTER'!$N$9:$R$202,5,FALSE)</f>
        <v>28</v>
      </c>
      <c r="O364" s="221">
        <f>+IF(D364="oms",M364/100*N364,0)</f>
        <v>0</v>
      </c>
      <c r="P364" s="221">
        <f>+IF(D364="local",M364/100*N364/2,0)</f>
        <v>0</v>
      </c>
      <c r="Q364" s="221">
        <f>+IF(D364="local",M364/100*N364/2,0)</f>
        <v>0</v>
      </c>
      <c r="R364" s="221">
        <v>0</v>
      </c>
    </row>
    <row r="365" spans="1:18" x14ac:dyDescent="0.25">
      <c r="A365" s="83">
        <f t="shared" ref="A365" si="134">+A364+1</f>
        <v>17</v>
      </c>
      <c r="B365" s="214" t="s">
        <v>131</v>
      </c>
      <c r="C365" s="83" t="str">
        <f>VLOOKUP(B365,'SALE PARTY &amp; HSN MASTER'!$B$9:$D$502,2,FALSE)</f>
        <v>27AASFA7303G1ZE</v>
      </c>
      <c r="D365" s="83" t="str">
        <f>VLOOKUP(B365,'SALE PARTY &amp; HSN MASTER'!$B$9:$E$502,4,FALSE)</f>
        <v>Local</v>
      </c>
      <c r="E365" s="215" t="s">
        <v>140</v>
      </c>
      <c r="F365" s="216">
        <v>43227</v>
      </c>
      <c r="G365" s="83">
        <v>87141090</v>
      </c>
      <c r="H365" s="217">
        <v>380</v>
      </c>
      <c r="I365" s="83" t="s">
        <v>23</v>
      </c>
      <c r="J365" s="83" t="s">
        <v>809</v>
      </c>
      <c r="K365" s="83">
        <f t="shared" si="133"/>
        <v>380</v>
      </c>
      <c r="L365" s="218">
        <f>+M365+O365+P365+Q365+R365</f>
        <v>0</v>
      </c>
      <c r="M365" s="219"/>
      <c r="N365" s="220">
        <f>VLOOKUP(G365,'SALE PARTY &amp; HSN MASTER'!$N$9:$R$202,5,FALSE)</f>
        <v>28</v>
      </c>
      <c r="O365" s="221">
        <f>+IF(D365="oms",M365/100*N365,0)</f>
        <v>0</v>
      </c>
      <c r="P365" s="221">
        <f>+IF(D365="local",M365/100*N365/2,0)</f>
        <v>0</v>
      </c>
      <c r="Q365" s="221">
        <f>+IF(D365="local",M365/100*N365/2,0)</f>
        <v>0</v>
      </c>
      <c r="R365" s="221">
        <v>0</v>
      </c>
    </row>
    <row r="371" spans="1:18" s="254" customFormat="1" ht="21" x14ac:dyDescent="0.35">
      <c r="A371" s="432" t="s">
        <v>671</v>
      </c>
      <c r="B371" s="432"/>
      <c r="C371" s="432"/>
      <c r="D371" s="432"/>
      <c r="E371" s="432"/>
      <c r="F371" s="432"/>
      <c r="G371" s="432"/>
      <c r="H371" s="432"/>
      <c r="I371" s="432"/>
      <c r="J371" s="432"/>
      <c r="K371" s="432"/>
      <c r="L371" s="432"/>
      <c r="M371" s="432"/>
      <c r="N371" s="432"/>
      <c r="O371" s="432"/>
      <c r="P371" s="432"/>
      <c r="Q371" s="432"/>
      <c r="R371" s="432"/>
    </row>
    <row r="372" spans="1:18" ht="18.75" x14ac:dyDescent="0.3">
      <c r="A372" s="433" t="s">
        <v>2</v>
      </c>
      <c r="B372" s="433"/>
      <c r="C372" s="433"/>
      <c r="D372" s="433"/>
      <c r="E372" s="433"/>
      <c r="F372" s="433"/>
      <c r="G372" s="433"/>
      <c r="H372" s="433"/>
      <c r="I372" s="433"/>
      <c r="J372" s="433"/>
      <c r="K372" s="433"/>
      <c r="L372" s="433"/>
      <c r="M372" s="433"/>
      <c r="N372" s="433"/>
      <c r="O372" s="433"/>
      <c r="P372" s="433"/>
      <c r="Q372" s="433"/>
      <c r="R372" s="433"/>
    </row>
    <row r="373" spans="1:18" ht="15.75" x14ac:dyDescent="0.25">
      <c r="A373" s="430" t="s">
        <v>3</v>
      </c>
      <c r="B373" s="430" t="s">
        <v>4</v>
      </c>
      <c r="C373" s="431" t="s">
        <v>5</v>
      </c>
      <c r="D373" s="430" t="s">
        <v>6</v>
      </c>
      <c r="E373" s="431" t="s">
        <v>7</v>
      </c>
      <c r="F373" s="431" t="s">
        <v>8</v>
      </c>
      <c r="G373" s="431" t="s">
        <v>9</v>
      </c>
      <c r="H373" s="431" t="s">
        <v>10</v>
      </c>
      <c r="I373" s="431" t="s">
        <v>11</v>
      </c>
      <c r="J373" s="431" t="s">
        <v>193</v>
      </c>
      <c r="K373" s="430" t="s">
        <v>12</v>
      </c>
      <c r="L373" s="431" t="s">
        <v>13</v>
      </c>
      <c r="M373" s="431" t="s">
        <v>14</v>
      </c>
      <c r="N373" s="430" t="s">
        <v>15</v>
      </c>
      <c r="O373" s="430" t="s">
        <v>16</v>
      </c>
      <c r="P373" s="430"/>
      <c r="Q373" s="430"/>
      <c r="R373" s="430"/>
    </row>
    <row r="374" spans="1:18" ht="15.75" x14ac:dyDescent="0.25">
      <c r="A374" s="430"/>
      <c r="B374" s="430"/>
      <c r="C374" s="430"/>
      <c r="D374" s="430"/>
      <c r="E374" s="430"/>
      <c r="F374" s="430"/>
      <c r="G374" s="430"/>
      <c r="H374" s="430"/>
      <c r="I374" s="430"/>
      <c r="J374" s="430"/>
      <c r="K374" s="430"/>
      <c r="L374" s="430"/>
      <c r="M374" s="430"/>
      <c r="N374" s="430"/>
      <c r="O374" s="1" t="s">
        <v>17</v>
      </c>
      <c r="P374" s="1" t="s">
        <v>18</v>
      </c>
      <c r="Q374" s="1" t="s">
        <v>19</v>
      </c>
      <c r="R374" s="1" t="s">
        <v>20</v>
      </c>
    </row>
    <row r="375" spans="1:18" x14ac:dyDescent="0.25">
      <c r="A375" s="83">
        <f t="shared" ref="A375" si="135">+A374+1</f>
        <v>1</v>
      </c>
      <c r="B375" s="214" t="s">
        <v>131</v>
      </c>
      <c r="C375" s="83" t="str">
        <f>VLOOKUP(B375,'SALE PARTY &amp; HSN MASTER'!$B$9:$D$502,2,FALSE)</f>
        <v>27AASFA7303G1ZE</v>
      </c>
      <c r="D375" s="83" t="str">
        <f>VLOOKUP(B375,'SALE PARTY &amp; HSN MASTER'!$B$9:$E$502,4,FALSE)</f>
        <v>Local</v>
      </c>
      <c r="E375" s="215" t="s">
        <v>138</v>
      </c>
      <c r="F375" s="216">
        <v>43227</v>
      </c>
      <c r="G375" s="83">
        <v>85129000</v>
      </c>
      <c r="H375" s="217">
        <v>1200</v>
      </c>
      <c r="I375" s="83" t="s">
        <v>22</v>
      </c>
      <c r="J375" s="83" t="s">
        <v>808</v>
      </c>
      <c r="K375" s="83">
        <f t="shared" ref="K375" si="136">+H375</f>
        <v>1200</v>
      </c>
      <c r="L375" s="218">
        <f>+M375+O375+P375+Q375+R375</f>
        <v>472</v>
      </c>
      <c r="M375" s="219">
        <v>400</v>
      </c>
      <c r="N375" s="220">
        <f>VLOOKUP(G375,'SALE PARTY &amp; HSN MASTER'!$N$9:$R$202,5,FALSE)</f>
        <v>18</v>
      </c>
      <c r="O375" s="221">
        <f>+IF(D375="oms",M375/100*N375,0)</f>
        <v>0</v>
      </c>
      <c r="P375" s="221">
        <f>+IF(D375="local",M375/100*N375/2,0)</f>
        <v>36</v>
      </c>
      <c r="Q375" s="221">
        <f>+IF(D375="local",M375/100*N375/2,0)</f>
        <v>36</v>
      </c>
      <c r="R375" s="221">
        <v>0</v>
      </c>
    </row>
    <row r="384" spans="1:18" s="254" customFormat="1" ht="21" x14ac:dyDescent="0.35">
      <c r="A384" s="432" t="s">
        <v>672</v>
      </c>
      <c r="B384" s="432"/>
      <c r="C384" s="432"/>
      <c r="D384" s="432"/>
      <c r="E384" s="432"/>
      <c r="F384" s="432"/>
      <c r="G384" s="432"/>
      <c r="H384" s="432"/>
      <c r="I384" s="432"/>
      <c r="J384" s="432"/>
      <c r="K384" s="432"/>
      <c r="L384" s="432"/>
      <c r="M384" s="432"/>
      <c r="N384" s="432"/>
      <c r="O384" s="432"/>
      <c r="P384" s="432"/>
      <c r="Q384" s="432"/>
      <c r="R384" s="432"/>
    </row>
    <row r="385" spans="1:18" ht="18.75" x14ac:dyDescent="0.3">
      <c r="A385" s="433" t="s">
        <v>2</v>
      </c>
      <c r="B385" s="433"/>
      <c r="C385" s="433"/>
      <c r="D385" s="433"/>
      <c r="E385" s="433"/>
      <c r="F385" s="433"/>
      <c r="G385" s="433"/>
      <c r="H385" s="433"/>
      <c r="I385" s="433"/>
      <c r="J385" s="433"/>
      <c r="K385" s="433"/>
      <c r="L385" s="433"/>
      <c r="M385" s="433"/>
      <c r="N385" s="433"/>
      <c r="O385" s="433"/>
      <c r="P385" s="433"/>
      <c r="Q385" s="433"/>
      <c r="R385" s="433"/>
    </row>
    <row r="386" spans="1:18" ht="15.75" x14ac:dyDescent="0.25">
      <c r="A386" s="430" t="s">
        <v>3</v>
      </c>
      <c r="B386" s="430" t="s">
        <v>4</v>
      </c>
      <c r="C386" s="431" t="s">
        <v>5</v>
      </c>
      <c r="D386" s="430" t="s">
        <v>6</v>
      </c>
      <c r="E386" s="431" t="s">
        <v>7</v>
      </c>
      <c r="F386" s="431" t="s">
        <v>8</v>
      </c>
      <c r="G386" s="431" t="s">
        <v>9</v>
      </c>
      <c r="H386" s="431" t="s">
        <v>10</v>
      </c>
      <c r="I386" s="431" t="s">
        <v>11</v>
      </c>
      <c r="J386" s="431" t="s">
        <v>193</v>
      </c>
      <c r="K386" s="430" t="s">
        <v>12</v>
      </c>
      <c r="L386" s="431" t="s">
        <v>13</v>
      </c>
      <c r="M386" s="431" t="s">
        <v>14</v>
      </c>
      <c r="N386" s="430" t="s">
        <v>15</v>
      </c>
      <c r="O386" s="430" t="s">
        <v>16</v>
      </c>
      <c r="P386" s="430"/>
      <c r="Q386" s="430"/>
      <c r="R386" s="430"/>
    </row>
    <row r="387" spans="1:18" ht="15.75" x14ac:dyDescent="0.25">
      <c r="A387" s="430"/>
      <c r="B387" s="430"/>
      <c r="C387" s="430"/>
      <c r="D387" s="430"/>
      <c r="E387" s="430"/>
      <c r="F387" s="430"/>
      <c r="G387" s="430"/>
      <c r="H387" s="430"/>
      <c r="I387" s="430"/>
      <c r="J387" s="430"/>
      <c r="K387" s="430"/>
      <c r="L387" s="430"/>
      <c r="M387" s="430"/>
      <c r="N387" s="430"/>
      <c r="O387" s="1" t="s">
        <v>17</v>
      </c>
      <c r="P387" s="1" t="s">
        <v>18</v>
      </c>
      <c r="Q387" s="1" t="s">
        <v>19</v>
      </c>
      <c r="R387" s="1" t="s">
        <v>20</v>
      </c>
    </row>
    <row r="388" spans="1:18" x14ac:dyDescent="0.25">
      <c r="A388" s="83">
        <f t="shared" ref="A388" si="137">+A387+1</f>
        <v>1</v>
      </c>
      <c r="B388" s="214" t="s">
        <v>131</v>
      </c>
      <c r="C388" s="83" t="str">
        <f>VLOOKUP(B388,'SALE PARTY &amp; HSN MASTER'!$B$9:$D$502,2,FALSE)</f>
        <v>27AASFA7303G1ZE</v>
      </c>
      <c r="D388" s="83" t="str">
        <f>VLOOKUP(B388,'SALE PARTY &amp; HSN MASTER'!$B$9:$E$502,4,FALSE)</f>
        <v>Local</v>
      </c>
      <c r="E388" s="215" t="s">
        <v>138</v>
      </c>
      <c r="F388" s="216">
        <v>43227</v>
      </c>
      <c r="G388" s="83">
        <v>85129000</v>
      </c>
      <c r="H388" s="217">
        <v>1200</v>
      </c>
      <c r="I388" s="83" t="s">
        <v>23</v>
      </c>
      <c r="J388" s="83" t="s">
        <v>810</v>
      </c>
      <c r="K388" s="83">
        <f t="shared" ref="K388" si="138">+H388</f>
        <v>1200</v>
      </c>
      <c r="L388" s="218">
        <f>+M388+O388+P388+Q388+R388</f>
        <v>354</v>
      </c>
      <c r="M388" s="219">
        <v>300</v>
      </c>
      <c r="N388" s="220">
        <f>VLOOKUP(G388,'SALE PARTY &amp; HSN MASTER'!$N$9:$R$202,5,FALSE)</f>
        <v>18</v>
      </c>
      <c r="O388" s="221">
        <f>+IF(D388="oms",M388/100*N388,0)</f>
        <v>0</v>
      </c>
      <c r="P388" s="221">
        <f>+IF(D388="local",M388/100*N388/2,0)</f>
        <v>27</v>
      </c>
      <c r="Q388" s="221">
        <f>+IF(D388="local",M388/100*N388/2,0)</f>
        <v>27</v>
      </c>
      <c r="R388" s="221">
        <v>0</v>
      </c>
    </row>
    <row r="393" spans="1:18" s="254" customFormat="1" ht="21" x14ac:dyDescent="0.35">
      <c r="A393" s="432" t="s">
        <v>676</v>
      </c>
      <c r="B393" s="432"/>
      <c r="C393" s="432"/>
      <c r="D393" s="432"/>
      <c r="E393" s="432"/>
      <c r="F393" s="432"/>
      <c r="G393" s="432"/>
      <c r="H393" s="432"/>
      <c r="I393" s="432"/>
      <c r="J393" s="432"/>
      <c r="K393" s="432"/>
      <c r="L393" s="432"/>
      <c r="M393" s="432"/>
      <c r="N393" s="432"/>
      <c r="O393" s="432"/>
      <c r="P393" s="432"/>
      <c r="Q393" s="432"/>
      <c r="R393" s="432"/>
    </row>
    <row r="394" spans="1:18" ht="18.75" x14ac:dyDescent="0.3">
      <c r="A394" s="433" t="s">
        <v>2</v>
      </c>
      <c r="B394" s="433"/>
      <c r="C394" s="433"/>
      <c r="D394" s="433"/>
      <c r="E394" s="433"/>
      <c r="F394" s="433"/>
      <c r="G394" s="433"/>
      <c r="H394" s="433"/>
      <c r="I394" s="433"/>
      <c r="J394" s="433"/>
      <c r="K394" s="433"/>
      <c r="L394" s="433"/>
      <c r="M394" s="433"/>
      <c r="N394" s="433"/>
      <c r="O394" s="433"/>
      <c r="P394" s="433"/>
      <c r="Q394" s="433"/>
      <c r="R394" s="433"/>
    </row>
    <row r="395" spans="1:18" ht="15.75" x14ac:dyDescent="0.25">
      <c r="A395" s="430" t="s">
        <v>3</v>
      </c>
      <c r="B395" s="430" t="s">
        <v>4</v>
      </c>
      <c r="C395" s="431" t="s">
        <v>5</v>
      </c>
      <c r="D395" s="430" t="s">
        <v>6</v>
      </c>
      <c r="E395" s="431" t="s">
        <v>7</v>
      </c>
      <c r="F395" s="431" t="s">
        <v>8</v>
      </c>
      <c r="G395" s="431" t="s">
        <v>9</v>
      </c>
      <c r="H395" s="431" t="s">
        <v>10</v>
      </c>
      <c r="I395" s="431" t="s">
        <v>11</v>
      </c>
      <c r="J395" s="431" t="s">
        <v>193</v>
      </c>
      <c r="K395" s="430" t="s">
        <v>12</v>
      </c>
      <c r="L395" s="431" t="s">
        <v>13</v>
      </c>
      <c r="M395" s="431" t="s">
        <v>14</v>
      </c>
      <c r="N395" s="430" t="s">
        <v>15</v>
      </c>
      <c r="O395" s="430" t="s">
        <v>16</v>
      </c>
      <c r="P395" s="430"/>
      <c r="Q395" s="430"/>
      <c r="R395" s="430"/>
    </row>
    <row r="396" spans="1:18" ht="15.75" x14ac:dyDescent="0.25">
      <c r="A396" s="430"/>
      <c r="B396" s="430"/>
      <c r="C396" s="430"/>
      <c r="D396" s="430"/>
      <c r="E396" s="430"/>
      <c r="F396" s="430"/>
      <c r="G396" s="430"/>
      <c r="H396" s="430"/>
      <c r="I396" s="430"/>
      <c r="J396" s="430"/>
      <c r="K396" s="430"/>
      <c r="L396" s="430"/>
      <c r="M396" s="430"/>
      <c r="N396" s="430"/>
      <c r="O396" s="1" t="s">
        <v>17</v>
      </c>
      <c r="P396" s="1" t="s">
        <v>18</v>
      </c>
      <c r="Q396" s="1" t="s">
        <v>19</v>
      </c>
      <c r="R396" s="1" t="s">
        <v>20</v>
      </c>
    </row>
    <row r="397" spans="1:18" x14ac:dyDescent="0.25">
      <c r="A397" s="83">
        <f t="shared" ref="A397" si="139">+A396+1</f>
        <v>1</v>
      </c>
      <c r="B397" s="214" t="s">
        <v>131</v>
      </c>
      <c r="C397" s="83" t="str">
        <f>VLOOKUP(B397,'SALE PARTY &amp; HSN MASTER'!$B$9:$D$502,2,FALSE)</f>
        <v>27AASFA7303G1ZE</v>
      </c>
      <c r="D397" s="83" t="str">
        <f>VLOOKUP(B397,'SALE PARTY &amp; HSN MASTER'!$B$9:$E$502,4,FALSE)</f>
        <v>Local</v>
      </c>
      <c r="E397" s="215" t="s">
        <v>138</v>
      </c>
      <c r="F397" s="216">
        <v>43227</v>
      </c>
      <c r="G397" s="83">
        <v>85129000</v>
      </c>
      <c r="H397" s="217">
        <v>1200</v>
      </c>
      <c r="I397" s="83" t="s">
        <v>21</v>
      </c>
      <c r="J397" s="83" t="s">
        <v>197</v>
      </c>
      <c r="K397" s="83">
        <f t="shared" ref="K397:K399" si="140">+H397</f>
        <v>1200</v>
      </c>
      <c r="L397" s="218">
        <f>+M397+O397+P397+Q397+R397</f>
        <v>708</v>
      </c>
      <c r="M397" s="219">
        <v>600</v>
      </c>
      <c r="N397" s="220">
        <f>VLOOKUP(G397,'SALE PARTY &amp; HSN MASTER'!$N$9:$R$202,5,FALSE)</f>
        <v>18</v>
      </c>
      <c r="O397" s="221">
        <f>+IF(D397="oms",M397/100*N397,0)</f>
        <v>0</v>
      </c>
      <c r="P397" s="221">
        <f>+IF(D397="local",M397/100*N397/2,0)</f>
        <v>54</v>
      </c>
      <c r="Q397" s="221">
        <f>+IF(D397="local",M397/100*N397/2,0)</f>
        <v>54</v>
      </c>
      <c r="R397" s="221">
        <v>0</v>
      </c>
    </row>
    <row r="398" spans="1:18" x14ac:dyDescent="0.25">
      <c r="A398" s="83">
        <v>16</v>
      </c>
      <c r="B398" s="214" t="s">
        <v>131</v>
      </c>
      <c r="C398" s="83" t="str">
        <f>VLOOKUP(B398,'SALE PARTY &amp; HSN MASTER'!$B$9:$D$502,2,FALSE)</f>
        <v>27AASFA7303G1ZE</v>
      </c>
      <c r="D398" s="83" t="str">
        <f>VLOOKUP(B398,'SALE PARTY &amp; HSN MASTER'!$B$9:$E$502,4,FALSE)</f>
        <v>Local</v>
      </c>
      <c r="E398" s="215" t="s">
        <v>139</v>
      </c>
      <c r="F398" s="216">
        <v>43227</v>
      </c>
      <c r="G398" s="83">
        <v>87141090</v>
      </c>
      <c r="H398" s="217">
        <v>600</v>
      </c>
      <c r="I398" s="83" t="s">
        <v>21</v>
      </c>
      <c r="J398" s="83"/>
      <c r="K398" s="83">
        <f t="shared" si="140"/>
        <v>600</v>
      </c>
      <c r="L398" s="218">
        <f>+M398+O398+P398+Q398+R398</f>
        <v>0</v>
      </c>
      <c r="M398" s="219"/>
      <c r="N398" s="220">
        <f>VLOOKUP(G398,'SALE PARTY &amp; HSN MASTER'!$N$9:$R$202,5,FALSE)</f>
        <v>28</v>
      </c>
      <c r="O398" s="221">
        <f>+IF(D398="oms",M398/100*N398,0)</f>
        <v>0</v>
      </c>
      <c r="P398" s="221">
        <f>+IF(D398="local",M398/100*N398/2,0)</f>
        <v>0</v>
      </c>
      <c r="Q398" s="221">
        <f>+IF(D398="local",M398/100*N398/2,0)</f>
        <v>0</v>
      </c>
      <c r="R398" s="221">
        <v>0</v>
      </c>
    </row>
    <row r="399" spans="1:18" x14ac:dyDescent="0.25">
      <c r="A399" s="83">
        <f t="shared" ref="A399" si="141">+A398+1</f>
        <v>17</v>
      </c>
      <c r="B399" s="214" t="s">
        <v>131</v>
      </c>
      <c r="C399" s="83" t="str">
        <f>VLOOKUP(B399,'SALE PARTY &amp; HSN MASTER'!$B$9:$D$502,2,FALSE)</f>
        <v>27AASFA7303G1ZE</v>
      </c>
      <c r="D399" s="83" t="str">
        <f>VLOOKUP(B399,'SALE PARTY &amp; HSN MASTER'!$B$9:$E$502,4,FALSE)</f>
        <v>Local</v>
      </c>
      <c r="E399" s="215" t="s">
        <v>140</v>
      </c>
      <c r="F399" s="216">
        <v>43227</v>
      </c>
      <c r="G399" s="83">
        <v>87141090</v>
      </c>
      <c r="H399" s="217">
        <v>380</v>
      </c>
      <c r="I399" s="83" t="s">
        <v>21</v>
      </c>
      <c r="J399" s="83"/>
      <c r="K399" s="83">
        <f t="shared" si="140"/>
        <v>380</v>
      </c>
      <c r="L399" s="218">
        <f>+M399+O399+P399+Q399+R399</f>
        <v>0</v>
      </c>
      <c r="M399" s="219"/>
      <c r="N399" s="220">
        <f>VLOOKUP(G399,'SALE PARTY &amp; HSN MASTER'!$N$9:$R$202,5,FALSE)</f>
        <v>28</v>
      </c>
      <c r="O399" s="221">
        <f>+IF(D399="oms",M399/100*N399,0)</f>
        <v>0</v>
      </c>
      <c r="P399" s="221">
        <f>+IF(D399="local",M399/100*N399/2,0)</f>
        <v>0</v>
      </c>
      <c r="Q399" s="221">
        <f>+IF(D399="local",M399/100*N399/2,0)</f>
        <v>0</v>
      </c>
      <c r="R399" s="221">
        <v>0</v>
      </c>
    </row>
    <row r="402" spans="1:18" ht="15.75" customHeight="1" x14ac:dyDescent="0.25"/>
    <row r="403" spans="1:18" s="254" customFormat="1" ht="21" x14ac:dyDescent="0.35">
      <c r="A403" s="432" t="s">
        <v>813</v>
      </c>
      <c r="B403" s="432"/>
      <c r="C403" s="432"/>
      <c r="D403" s="432"/>
      <c r="E403" s="432"/>
      <c r="F403" s="432"/>
      <c r="G403" s="432"/>
      <c r="H403" s="432"/>
      <c r="I403" s="432"/>
      <c r="J403" s="432"/>
      <c r="K403" s="432"/>
      <c r="L403" s="432"/>
      <c r="M403" s="432"/>
      <c r="N403" s="432"/>
      <c r="O403" s="432"/>
      <c r="P403" s="432"/>
      <c r="Q403" s="432"/>
      <c r="R403" s="432"/>
    </row>
    <row r="404" spans="1:18" ht="18.75" x14ac:dyDescent="0.3">
      <c r="A404" s="433" t="s">
        <v>2</v>
      </c>
      <c r="B404" s="433"/>
      <c r="C404" s="433"/>
      <c r="D404" s="433"/>
      <c r="E404" s="433"/>
      <c r="F404" s="433"/>
      <c r="G404" s="433"/>
      <c r="H404" s="433"/>
      <c r="I404" s="433"/>
      <c r="J404" s="433"/>
      <c r="K404" s="433"/>
      <c r="L404" s="433"/>
      <c r="M404" s="433"/>
      <c r="N404" s="433"/>
      <c r="O404" s="433"/>
      <c r="P404" s="433"/>
      <c r="Q404" s="433"/>
      <c r="R404" s="433"/>
    </row>
    <row r="405" spans="1:18" ht="15.75" x14ac:dyDescent="0.25">
      <c r="A405" s="430" t="s">
        <v>3</v>
      </c>
      <c r="B405" s="430" t="s">
        <v>4</v>
      </c>
      <c r="C405" s="431" t="s">
        <v>5</v>
      </c>
      <c r="D405" s="430" t="s">
        <v>6</v>
      </c>
      <c r="E405" s="431" t="s">
        <v>7</v>
      </c>
      <c r="F405" s="431" t="s">
        <v>8</v>
      </c>
      <c r="G405" s="431" t="s">
        <v>9</v>
      </c>
      <c r="H405" s="431" t="s">
        <v>10</v>
      </c>
      <c r="I405" s="431" t="s">
        <v>11</v>
      </c>
      <c r="J405" s="431" t="s">
        <v>193</v>
      </c>
      <c r="K405" s="430" t="s">
        <v>12</v>
      </c>
      <c r="L405" s="431" t="s">
        <v>13</v>
      </c>
      <c r="M405" s="431" t="s">
        <v>14</v>
      </c>
      <c r="N405" s="430" t="s">
        <v>15</v>
      </c>
      <c r="O405" s="430" t="s">
        <v>16</v>
      </c>
      <c r="P405" s="430"/>
      <c r="Q405" s="430"/>
      <c r="R405" s="430"/>
    </row>
    <row r="406" spans="1:18" ht="15.75" x14ac:dyDescent="0.25">
      <c r="A406" s="430"/>
      <c r="B406" s="430"/>
      <c r="C406" s="430"/>
      <c r="D406" s="430"/>
      <c r="E406" s="430"/>
      <c r="F406" s="430"/>
      <c r="G406" s="430"/>
      <c r="H406" s="430"/>
      <c r="I406" s="430"/>
      <c r="J406" s="430"/>
      <c r="K406" s="430"/>
      <c r="L406" s="430"/>
      <c r="M406" s="430"/>
      <c r="N406" s="430"/>
      <c r="O406" s="1" t="s">
        <v>17</v>
      </c>
      <c r="P406" s="1" t="s">
        <v>18</v>
      </c>
      <c r="Q406" s="1" t="s">
        <v>19</v>
      </c>
      <c r="R406" s="1" t="s">
        <v>20</v>
      </c>
    </row>
    <row r="407" spans="1:18" x14ac:dyDescent="0.25">
      <c r="A407" s="83">
        <f t="shared" ref="A407" si="142">+A406+1</f>
        <v>1</v>
      </c>
      <c r="B407" s="214" t="s">
        <v>131</v>
      </c>
      <c r="C407" s="83" t="str">
        <f>VLOOKUP(B407,'SALE PARTY &amp; HSN MASTER'!$B$9:$D$502,2,FALSE)</f>
        <v>27AASFA7303G1ZE</v>
      </c>
      <c r="D407" s="83" t="str">
        <f>VLOOKUP(B407,'SALE PARTY &amp; HSN MASTER'!$B$9:$E$502,4,FALSE)</f>
        <v>Local</v>
      </c>
      <c r="E407" s="215" t="s">
        <v>138</v>
      </c>
      <c r="F407" s="216">
        <v>43227</v>
      </c>
      <c r="G407" s="83">
        <v>85129000</v>
      </c>
      <c r="H407" s="217">
        <v>1200</v>
      </c>
      <c r="I407" s="83" t="s">
        <v>21</v>
      </c>
      <c r="J407" s="83" t="s">
        <v>812</v>
      </c>
      <c r="K407" s="83">
        <f t="shared" ref="K407:K409" si="143">+H407</f>
        <v>1200</v>
      </c>
      <c r="L407" s="218">
        <f>+M407+O407+P407+Q407+R407</f>
        <v>708</v>
      </c>
      <c r="M407" s="219">
        <v>600</v>
      </c>
      <c r="N407" s="220">
        <f>VLOOKUP(G407,'SALE PARTY &amp; HSN MASTER'!$N$9:$R$202,5,FALSE)</f>
        <v>18</v>
      </c>
      <c r="O407" s="221">
        <f>+IF(D407="oms",M407/100*N407,0)</f>
        <v>0</v>
      </c>
      <c r="P407" s="221">
        <f>+IF(D407="local",M407/100*N407/2,0)</f>
        <v>54</v>
      </c>
      <c r="Q407" s="221">
        <f>+IF(D407="local",M407/100*N407/2,0)</f>
        <v>54</v>
      </c>
      <c r="R407" s="221">
        <v>0</v>
      </c>
    </row>
    <row r="408" spans="1:18" x14ac:dyDescent="0.25">
      <c r="A408" s="83">
        <v>16</v>
      </c>
      <c r="B408" s="214" t="s">
        <v>131</v>
      </c>
      <c r="C408" s="83" t="str">
        <f>VLOOKUP(B408,'SALE PARTY &amp; HSN MASTER'!$B$9:$D$502,2,FALSE)</f>
        <v>27AASFA7303G1ZE</v>
      </c>
      <c r="D408" s="83" t="str">
        <f>VLOOKUP(B408,'SALE PARTY &amp; HSN MASTER'!$B$9:$E$502,4,FALSE)</f>
        <v>Local</v>
      </c>
      <c r="E408" s="215" t="s">
        <v>139</v>
      </c>
      <c r="F408" s="216">
        <v>43227</v>
      </c>
      <c r="G408" s="83">
        <v>87141090</v>
      </c>
      <c r="H408" s="217">
        <v>600</v>
      </c>
      <c r="I408" s="83" t="s">
        <v>21</v>
      </c>
      <c r="J408" s="83" t="s">
        <v>812</v>
      </c>
      <c r="K408" s="83">
        <f t="shared" si="143"/>
        <v>600</v>
      </c>
      <c r="L408" s="218">
        <f>+M408+O408+P408+Q408+R408</f>
        <v>0</v>
      </c>
      <c r="M408" s="219"/>
      <c r="N408" s="220">
        <f>VLOOKUP(G408,'SALE PARTY &amp; HSN MASTER'!$N$9:$R$202,5,FALSE)</f>
        <v>28</v>
      </c>
      <c r="O408" s="221">
        <f>+IF(D408="oms",M408/100*N408,0)</f>
        <v>0</v>
      </c>
      <c r="P408" s="221">
        <f>+IF(D408="local",M408/100*N408/2,0)</f>
        <v>0</v>
      </c>
      <c r="Q408" s="221">
        <f>+IF(D408="local",M408/100*N408/2,0)</f>
        <v>0</v>
      </c>
      <c r="R408" s="221">
        <v>0</v>
      </c>
    </row>
    <row r="409" spans="1:18" x14ac:dyDescent="0.25">
      <c r="A409" s="83">
        <f t="shared" ref="A409" si="144">+A408+1</f>
        <v>17</v>
      </c>
      <c r="B409" s="214" t="s">
        <v>131</v>
      </c>
      <c r="C409" s="83" t="str">
        <f>VLOOKUP(B409,'SALE PARTY &amp; HSN MASTER'!$B$9:$D$502,2,FALSE)</f>
        <v>27AASFA7303G1ZE</v>
      </c>
      <c r="D409" s="83" t="str">
        <f>VLOOKUP(B409,'SALE PARTY &amp; HSN MASTER'!$B$9:$E$502,4,FALSE)</f>
        <v>Local</v>
      </c>
      <c r="E409" s="215" t="s">
        <v>140</v>
      </c>
      <c r="F409" s="216">
        <v>43227</v>
      </c>
      <c r="G409" s="83">
        <v>87141090</v>
      </c>
      <c r="H409" s="217">
        <v>380</v>
      </c>
      <c r="I409" s="83" t="s">
        <v>21</v>
      </c>
      <c r="J409" s="83" t="s">
        <v>812</v>
      </c>
      <c r="K409" s="83">
        <f t="shared" si="143"/>
        <v>380</v>
      </c>
      <c r="L409" s="218">
        <f>+M409+O409+P409+Q409+R409</f>
        <v>0</v>
      </c>
      <c r="M409" s="219"/>
      <c r="N409" s="220">
        <f>VLOOKUP(G409,'SALE PARTY &amp; HSN MASTER'!$N$9:$R$202,5,FALSE)</f>
        <v>28</v>
      </c>
      <c r="O409" s="221">
        <f>+IF(D409="oms",M409/100*N409,0)</f>
        <v>0</v>
      </c>
      <c r="P409" s="221">
        <f>+IF(D409="local",M409/100*N409/2,0)</f>
        <v>0</v>
      </c>
      <c r="Q409" s="221">
        <f>+IF(D409="local",M409/100*N409/2,0)</f>
        <v>0</v>
      </c>
      <c r="R409" s="221">
        <v>0</v>
      </c>
    </row>
    <row r="412" spans="1:18" ht="15.75" customHeight="1" x14ac:dyDescent="0.25"/>
    <row r="413" spans="1:18" s="254" customFormat="1" ht="21" x14ac:dyDescent="0.35">
      <c r="A413" s="432" t="s">
        <v>677</v>
      </c>
      <c r="B413" s="432"/>
      <c r="C413" s="432"/>
      <c r="D413" s="432"/>
      <c r="E413" s="432"/>
      <c r="F413" s="432"/>
      <c r="G413" s="432"/>
      <c r="H413" s="432"/>
      <c r="I413" s="432"/>
      <c r="J413" s="432"/>
      <c r="K413" s="432"/>
      <c r="L413" s="432"/>
      <c r="M413" s="432"/>
      <c r="N413" s="432"/>
      <c r="O413" s="432"/>
      <c r="P413" s="432"/>
      <c r="Q413" s="432"/>
      <c r="R413" s="432"/>
    </row>
    <row r="414" spans="1:18" ht="18.75" x14ac:dyDescent="0.3">
      <c r="A414" s="433" t="s">
        <v>2</v>
      </c>
      <c r="B414" s="433"/>
      <c r="C414" s="433"/>
      <c r="D414" s="433"/>
      <c r="E414" s="433"/>
      <c r="F414" s="433"/>
      <c r="G414" s="433"/>
      <c r="H414" s="433"/>
      <c r="I414" s="433"/>
      <c r="J414" s="433"/>
      <c r="K414" s="433"/>
      <c r="L414" s="433"/>
      <c r="M414" s="433"/>
      <c r="N414" s="433"/>
      <c r="O414" s="433"/>
      <c r="P414" s="433"/>
      <c r="Q414" s="433"/>
      <c r="R414" s="433"/>
    </row>
    <row r="415" spans="1:18" ht="15.75" x14ac:dyDescent="0.25">
      <c r="A415" s="430" t="s">
        <v>3</v>
      </c>
      <c r="B415" s="430" t="s">
        <v>4</v>
      </c>
      <c r="C415" s="431" t="s">
        <v>5</v>
      </c>
      <c r="D415" s="430" t="s">
        <v>6</v>
      </c>
      <c r="E415" s="431" t="s">
        <v>7</v>
      </c>
      <c r="F415" s="431" t="s">
        <v>8</v>
      </c>
      <c r="G415" s="431" t="s">
        <v>9</v>
      </c>
      <c r="H415" s="431" t="s">
        <v>10</v>
      </c>
      <c r="I415" s="431" t="s">
        <v>11</v>
      </c>
      <c r="J415" s="431" t="s">
        <v>193</v>
      </c>
      <c r="K415" s="430" t="s">
        <v>12</v>
      </c>
      <c r="L415" s="431" t="s">
        <v>13</v>
      </c>
      <c r="M415" s="431" t="s">
        <v>14</v>
      </c>
      <c r="N415" s="430" t="s">
        <v>15</v>
      </c>
      <c r="O415" s="430" t="s">
        <v>16</v>
      </c>
      <c r="P415" s="430"/>
      <c r="Q415" s="430"/>
      <c r="R415" s="430"/>
    </row>
    <row r="416" spans="1:18" ht="15.75" x14ac:dyDescent="0.25">
      <c r="A416" s="430"/>
      <c r="B416" s="430"/>
      <c r="C416" s="430"/>
      <c r="D416" s="430"/>
      <c r="E416" s="430"/>
      <c r="F416" s="430"/>
      <c r="G416" s="430"/>
      <c r="H416" s="430"/>
      <c r="I416" s="430"/>
      <c r="J416" s="430"/>
      <c r="K416" s="430"/>
      <c r="L416" s="430"/>
      <c r="M416" s="430"/>
      <c r="N416" s="430"/>
      <c r="O416" s="1" t="s">
        <v>17</v>
      </c>
      <c r="P416" s="1" t="s">
        <v>18</v>
      </c>
      <c r="Q416" s="1" t="s">
        <v>19</v>
      </c>
      <c r="R416" s="1" t="s">
        <v>20</v>
      </c>
    </row>
    <row r="417" spans="1:18" x14ac:dyDescent="0.25">
      <c r="A417" s="83">
        <f t="shared" ref="A417" si="145">+A416+1</f>
        <v>1</v>
      </c>
      <c r="B417" s="214" t="s">
        <v>131</v>
      </c>
      <c r="C417" s="83" t="str">
        <f>VLOOKUP(B417,'SALE PARTY &amp; HSN MASTER'!$B$9:$D$502,2,FALSE)</f>
        <v>27AASFA7303G1ZE</v>
      </c>
      <c r="D417" s="83" t="str">
        <f>VLOOKUP(B417,'SALE PARTY &amp; HSN MASTER'!$B$9:$E$502,4,FALSE)</f>
        <v>Local</v>
      </c>
      <c r="E417" s="215" t="s">
        <v>138</v>
      </c>
      <c r="F417" s="216">
        <v>43227</v>
      </c>
      <c r="G417" s="83">
        <v>85129000</v>
      </c>
      <c r="H417" s="217">
        <v>1200</v>
      </c>
      <c r="I417" s="83" t="s">
        <v>21</v>
      </c>
      <c r="J417" s="83" t="s">
        <v>199</v>
      </c>
      <c r="K417" s="83">
        <f t="shared" ref="K417" si="146">+H417</f>
        <v>1200</v>
      </c>
      <c r="L417" s="218">
        <f>+M417+O417+P417+Q417+R417</f>
        <v>236</v>
      </c>
      <c r="M417" s="219">
        <v>200</v>
      </c>
      <c r="N417" s="220">
        <f>VLOOKUP(G417,'SALE PARTY &amp; HSN MASTER'!$N$9:$R$202,5,FALSE)</f>
        <v>18</v>
      </c>
      <c r="O417" s="221">
        <f>+IF(D417="oms",M417/100*N417,0)</f>
        <v>0</v>
      </c>
      <c r="P417" s="221">
        <f>+IF(D417="local",M417/100*N417/2,0)</f>
        <v>18</v>
      </c>
      <c r="Q417" s="221">
        <f>+IF(D417="local",M417/100*N417/2,0)</f>
        <v>18</v>
      </c>
      <c r="R417" s="221">
        <v>0</v>
      </c>
    </row>
    <row r="422" spans="1:18" s="254" customFormat="1" ht="21" x14ac:dyDescent="0.35">
      <c r="A422" s="432" t="s">
        <v>811</v>
      </c>
      <c r="B422" s="432"/>
      <c r="C422" s="432"/>
      <c r="D422" s="432"/>
      <c r="E422" s="432"/>
      <c r="F422" s="432"/>
      <c r="G422" s="432"/>
      <c r="H422" s="432"/>
      <c r="I422" s="432"/>
      <c r="J422" s="432"/>
      <c r="K422" s="432"/>
      <c r="L422" s="432"/>
      <c r="M422" s="432"/>
      <c r="N422" s="432"/>
      <c r="O422" s="432"/>
      <c r="P422" s="432"/>
      <c r="Q422" s="432"/>
      <c r="R422" s="432"/>
    </row>
    <row r="423" spans="1:18" ht="18.75" x14ac:dyDescent="0.3">
      <c r="A423" s="433" t="s">
        <v>2</v>
      </c>
      <c r="B423" s="433"/>
      <c r="C423" s="433"/>
      <c r="D423" s="433"/>
      <c r="E423" s="433"/>
      <c r="F423" s="433"/>
      <c r="G423" s="433"/>
      <c r="H423" s="433"/>
      <c r="I423" s="433"/>
      <c r="J423" s="433"/>
      <c r="K423" s="433"/>
      <c r="L423" s="433"/>
      <c r="M423" s="433"/>
      <c r="N423" s="433"/>
      <c r="O423" s="433"/>
      <c r="P423" s="433"/>
      <c r="Q423" s="433"/>
      <c r="R423" s="433"/>
    </row>
    <row r="424" spans="1:18" ht="15.75" x14ac:dyDescent="0.25">
      <c r="A424" s="430" t="s">
        <v>3</v>
      </c>
      <c r="B424" s="430" t="s">
        <v>4</v>
      </c>
      <c r="C424" s="431" t="s">
        <v>5</v>
      </c>
      <c r="D424" s="430" t="s">
        <v>6</v>
      </c>
      <c r="E424" s="431" t="s">
        <v>7</v>
      </c>
      <c r="F424" s="431" t="s">
        <v>8</v>
      </c>
      <c r="G424" s="431" t="s">
        <v>9</v>
      </c>
      <c r="H424" s="431" t="s">
        <v>10</v>
      </c>
      <c r="I424" s="431" t="s">
        <v>11</v>
      </c>
      <c r="J424" s="431" t="s">
        <v>193</v>
      </c>
      <c r="K424" s="430" t="s">
        <v>12</v>
      </c>
      <c r="L424" s="431" t="s">
        <v>13</v>
      </c>
      <c r="M424" s="431" t="s">
        <v>14</v>
      </c>
      <c r="N424" s="430" t="s">
        <v>15</v>
      </c>
      <c r="O424" s="430" t="s">
        <v>16</v>
      </c>
      <c r="P424" s="430"/>
      <c r="Q424" s="430"/>
      <c r="R424" s="430"/>
    </row>
    <row r="425" spans="1:18" ht="15.75" x14ac:dyDescent="0.25">
      <c r="A425" s="430"/>
      <c r="B425" s="430"/>
      <c r="C425" s="430"/>
      <c r="D425" s="430"/>
      <c r="E425" s="430"/>
      <c r="F425" s="430"/>
      <c r="G425" s="430"/>
      <c r="H425" s="430"/>
      <c r="I425" s="430"/>
      <c r="J425" s="430"/>
      <c r="K425" s="430"/>
      <c r="L425" s="430"/>
      <c r="M425" s="430"/>
      <c r="N425" s="430"/>
      <c r="O425" s="1" t="s">
        <v>17</v>
      </c>
      <c r="P425" s="1" t="s">
        <v>18</v>
      </c>
      <c r="Q425" s="1" t="s">
        <v>19</v>
      </c>
      <c r="R425" s="1" t="s">
        <v>20</v>
      </c>
    </row>
    <row r="426" spans="1:18" x14ac:dyDescent="0.25">
      <c r="A426" s="83">
        <f t="shared" ref="A426" si="147">+A425+1</f>
        <v>1</v>
      </c>
      <c r="B426" s="214" t="s">
        <v>131</v>
      </c>
      <c r="C426" s="83" t="str">
        <f>VLOOKUP(B426,'SALE PARTY &amp; HSN MASTER'!$B$9:$D$502,2,FALSE)</f>
        <v>27AASFA7303G1ZE</v>
      </c>
      <c r="D426" s="83" t="str">
        <f>VLOOKUP(B426,'SALE PARTY &amp; HSN MASTER'!$B$9:$E$502,4,FALSE)</f>
        <v>Local</v>
      </c>
      <c r="E426" s="215" t="s">
        <v>138</v>
      </c>
      <c r="F426" s="216">
        <v>43227</v>
      </c>
      <c r="G426" s="83">
        <v>85129000</v>
      </c>
      <c r="H426" s="217">
        <v>1200</v>
      </c>
      <c r="I426" s="83" t="s">
        <v>21</v>
      </c>
      <c r="J426" s="83" t="s">
        <v>200</v>
      </c>
      <c r="K426" s="83">
        <f t="shared" ref="K426" si="148">+H426</f>
        <v>1200</v>
      </c>
      <c r="L426" s="218">
        <f>+M426+O426+P426+Q426+R426</f>
        <v>118</v>
      </c>
      <c r="M426" s="219">
        <v>100</v>
      </c>
      <c r="N426" s="220">
        <f>VLOOKUP(G426,'SALE PARTY &amp; HSN MASTER'!$N$9:$R$202,5,FALSE)</f>
        <v>18</v>
      </c>
      <c r="O426" s="221">
        <f>+IF(D426="oms",M426/100*N426,0)</f>
        <v>0</v>
      </c>
      <c r="P426" s="221">
        <f>+IF(D426="local",M426/100*N426/2,0)</f>
        <v>9</v>
      </c>
      <c r="Q426" s="221">
        <f>+IF(D426="local",M426/100*N426/2,0)</f>
        <v>9</v>
      </c>
      <c r="R426" s="221">
        <v>0</v>
      </c>
    </row>
    <row r="432" spans="1:18" s="254" customFormat="1" ht="21" x14ac:dyDescent="0.35">
      <c r="A432" s="432" t="s">
        <v>678</v>
      </c>
      <c r="B432" s="432"/>
      <c r="C432" s="432"/>
      <c r="D432" s="432"/>
      <c r="E432" s="432"/>
      <c r="F432" s="432"/>
      <c r="G432" s="432"/>
      <c r="H432" s="432"/>
      <c r="I432" s="432"/>
      <c r="J432" s="432"/>
      <c r="K432" s="432"/>
      <c r="L432" s="432"/>
      <c r="M432" s="432"/>
      <c r="N432" s="432"/>
      <c r="O432" s="432"/>
      <c r="P432" s="432"/>
      <c r="Q432" s="432"/>
      <c r="R432" s="432"/>
    </row>
    <row r="433" spans="1:18" ht="18.75" x14ac:dyDescent="0.3">
      <c r="A433" s="433" t="s">
        <v>2</v>
      </c>
      <c r="B433" s="433"/>
      <c r="C433" s="433"/>
      <c r="D433" s="433"/>
      <c r="E433" s="433"/>
      <c r="F433" s="433"/>
      <c r="G433" s="433"/>
      <c r="H433" s="433"/>
      <c r="I433" s="433"/>
      <c r="J433" s="433"/>
      <c r="K433" s="433"/>
      <c r="L433" s="433"/>
      <c r="M433" s="433"/>
      <c r="N433" s="433"/>
      <c r="O433" s="433"/>
      <c r="P433" s="433"/>
      <c r="Q433" s="433"/>
      <c r="R433" s="433"/>
    </row>
    <row r="434" spans="1:18" ht="15.75" x14ac:dyDescent="0.25">
      <c r="A434" s="430" t="s">
        <v>3</v>
      </c>
      <c r="B434" s="430" t="s">
        <v>4</v>
      </c>
      <c r="C434" s="431" t="s">
        <v>5</v>
      </c>
      <c r="D434" s="430" t="s">
        <v>6</v>
      </c>
      <c r="E434" s="431" t="s">
        <v>7</v>
      </c>
      <c r="F434" s="431" t="s">
        <v>8</v>
      </c>
      <c r="G434" s="431" t="s">
        <v>9</v>
      </c>
      <c r="H434" s="431" t="s">
        <v>10</v>
      </c>
      <c r="I434" s="431" t="s">
        <v>11</v>
      </c>
      <c r="J434" s="431" t="s">
        <v>193</v>
      </c>
      <c r="K434" s="430" t="s">
        <v>12</v>
      </c>
      <c r="L434" s="431" t="s">
        <v>13</v>
      </c>
      <c r="M434" s="431" t="s">
        <v>14</v>
      </c>
      <c r="N434" s="430" t="s">
        <v>15</v>
      </c>
      <c r="O434" s="430" t="s">
        <v>16</v>
      </c>
      <c r="P434" s="430"/>
      <c r="Q434" s="430"/>
      <c r="R434" s="430"/>
    </row>
    <row r="435" spans="1:18" ht="15.75" x14ac:dyDescent="0.25">
      <c r="A435" s="430"/>
      <c r="B435" s="430"/>
      <c r="C435" s="430"/>
      <c r="D435" s="430"/>
      <c r="E435" s="430"/>
      <c r="F435" s="430"/>
      <c r="G435" s="430"/>
      <c r="H435" s="430"/>
      <c r="I435" s="430"/>
      <c r="J435" s="430"/>
      <c r="K435" s="430"/>
      <c r="L435" s="430"/>
      <c r="M435" s="430"/>
      <c r="N435" s="430"/>
      <c r="O435" s="1" t="s">
        <v>17</v>
      </c>
      <c r="P435" s="1" t="s">
        <v>18</v>
      </c>
      <c r="Q435" s="1" t="s">
        <v>19</v>
      </c>
      <c r="R435" s="1" t="s">
        <v>20</v>
      </c>
    </row>
    <row r="436" spans="1:18" x14ac:dyDescent="0.25">
      <c r="A436" s="83">
        <f t="shared" ref="A436" si="149">+A435+1</f>
        <v>1</v>
      </c>
      <c r="B436" s="214" t="s">
        <v>131</v>
      </c>
      <c r="C436" s="83" t="str">
        <f>VLOOKUP(B436,'SALE PARTY &amp; HSN MASTER'!$B$9:$D$502,2,FALSE)</f>
        <v>27AASFA7303G1ZE</v>
      </c>
      <c r="D436" s="83" t="str">
        <f>VLOOKUP(B436,'SALE PARTY &amp; HSN MASTER'!$B$9:$E$502,4,FALSE)</f>
        <v>Local</v>
      </c>
      <c r="E436" s="215" t="s">
        <v>138</v>
      </c>
      <c r="F436" s="216">
        <v>43227</v>
      </c>
      <c r="G436" s="83">
        <v>85129000</v>
      </c>
      <c r="H436" s="217">
        <v>1200</v>
      </c>
      <c r="I436" s="83" t="s">
        <v>21</v>
      </c>
      <c r="J436" s="83" t="s">
        <v>679</v>
      </c>
      <c r="K436" s="83">
        <f t="shared" ref="K436" si="150">+H436</f>
        <v>1200</v>
      </c>
      <c r="L436" s="218">
        <f>+M436+O436+P436+Q436+R436</f>
        <v>118</v>
      </c>
      <c r="M436" s="219">
        <v>100</v>
      </c>
      <c r="N436" s="220">
        <f>VLOOKUP(G436,'SALE PARTY &amp; HSN MASTER'!$N$9:$R$202,5,FALSE)</f>
        <v>18</v>
      </c>
      <c r="O436" s="221">
        <f>+IF(D436="oms",M436/100*N436,0)</f>
        <v>0</v>
      </c>
      <c r="P436" s="221">
        <f>+IF(D436="local",M436/100*N436/2,0)</f>
        <v>9</v>
      </c>
      <c r="Q436" s="221">
        <f>+IF(D436="local",M436/100*N436/2,0)</f>
        <v>9</v>
      </c>
      <c r="R436" s="221">
        <v>0</v>
      </c>
    </row>
    <row r="443" spans="1:18" s="254" customFormat="1" ht="21" x14ac:dyDescent="0.35">
      <c r="A443" s="432" t="s">
        <v>668</v>
      </c>
      <c r="B443" s="432"/>
      <c r="C443" s="432"/>
      <c r="D443" s="432"/>
      <c r="E443" s="432"/>
      <c r="F443" s="432"/>
      <c r="G443" s="432"/>
      <c r="H443" s="432"/>
      <c r="I443" s="432"/>
      <c r="J443" s="432"/>
      <c r="K443" s="432"/>
      <c r="L443" s="432"/>
      <c r="M443" s="432"/>
      <c r="N443" s="432"/>
      <c r="O443" s="432"/>
      <c r="P443" s="432"/>
      <c r="Q443" s="432"/>
      <c r="R443" s="432"/>
    </row>
    <row r="444" spans="1:18" ht="18.75" x14ac:dyDescent="0.3">
      <c r="A444" s="433" t="s">
        <v>2</v>
      </c>
      <c r="B444" s="433"/>
      <c r="C444" s="433"/>
      <c r="D444" s="433"/>
      <c r="E444" s="433"/>
      <c r="F444" s="433"/>
      <c r="G444" s="433"/>
      <c r="H444" s="433"/>
      <c r="I444" s="433"/>
      <c r="J444" s="433"/>
      <c r="K444" s="433"/>
      <c r="L444" s="433"/>
      <c r="M444" s="433"/>
      <c r="N444" s="433"/>
      <c r="O444" s="433"/>
      <c r="P444" s="433"/>
      <c r="Q444" s="433"/>
      <c r="R444" s="433"/>
    </row>
    <row r="445" spans="1:18" ht="15.75" x14ac:dyDescent="0.25">
      <c r="A445" s="430" t="s">
        <v>3</v>
      </c>
      <c r="B445" s="430" t="s">
        <v>4</v>
      </c>
      <c r="C445" s="431" t="s">
        <v>5</v>
      </c>
      <c r="D445" s="430" t="s">
        <v>6</v>
      </c>
      <c r="E445" s="431" t="s">
        <v>7</v>
      </c>
      <c r="F445" s="431" t="s">
        <v>8</v>
      </c>
      <c r="G445" s="431" t="s">
        <v>9</v>
      </c>
      <c r="H445" s="431" t="s">
        <v>10</v>
      </c>
      <c r="I445" s="431" t="s">
        <v>11</v>
      </c>
      <c r="J445" s="431" t="s">
        <v>193</v>
      </c>
      <c r="K445" s="430" t="s">
        <v>12</v>
      </c>
      <c r="L445" s="431" t="s">
        <v>13</v>
      </c>
      <c r="M445" s="431" t="s">
        <v>14</v>
      </c>
      <c r="N445" s="430" t="s">
        <v>15</v>
      </c>
      <c r="O445" s="430" t="s">
        <v>16</v>
      </c>
      <c r="P445" s="430"/>
      <c r="Q445" s="430"/>
      <c r="R445" s="430"/>
    </row>
    <row r="446" spans="1:18" ht="15.75" x14ac:dyDescent="0.25">
      <c r="A446" s="430"/>
      <c r="B446" s="430"/>
      <c r="C446" s="430"/>
      <c r="D446" s="430"/>
      <c r="E446" s="430"/>
      <c r="F446" s="430"/>
      <c r="G446" s="430"/>
      <c r="H446" s="430"/>
      <c r="I446" s="430"/>
      <c r="J446" s="430"/>
      <c r="K446" s="430"/>
      <c r="L446" s="430"/>
      <c r="M446" s="430"/>
      <c r="N446" s="430"/>
      <c r="O446" s="1" t="s">
        <v>17</v>
      </c>
      <c r="P446" s="1" t="s">
        <v>18</v>
      </c>
      <c r="Q446" s="1" t="s">
        <v>19</v>
      </c>
      <c r="R446" s="1" t="s">
        <v>20</v>
      </c>
    </row>
    <row r="447" spans="1:18" x14ac:dyDescent="0.25">
      <c r="A447" s="83">
        <f t="shared" ref="A447" si="151">+A446+1</f>
        <v>1</v>
      </c>
      <c r="B447" s="214" t="s">
        <v>131</v>
      </c>
      <c r="C447" s="83" t="str">
        <f>VLOOKUP(B447,'SALE PARTY &amp; HSN MASTER'!$B$9:$D$502,2,FALSE)</f>
        <v>27AASFA7303G1ZE</v>
      </c>
      <c r="D447" s="83" t="str">
        <f>VLOOKUP(B447,'SALE PARTY &amp; HSN MASTER'!$B$9:$E$502,4,FALSE)</f>
        <v>Local</v>
      </c>
      <c r="E447" s="215" t="s">
        <v>138</v>
      </c>
      <c r="F447" s="216">
        <v>43227</v>
      </c>
      <c r="G447" s="83">
        <v>85129000</v>
      </c>
      <c r="H447" s="217">
        <v>1200</v>
      </c>
      <c r="I447" s="83" t="s">
        <v>24</v>
      </c>
      <c r="J447" s="83" t="s">
        <v>679</v>
      </c>
      <c r="K447" s="83">
        <f t="shared" ref="K447" si="152">+H447</f>
        <v>1200</v>
      </c>
      <c r="L447" s="218">
        <f>+M447+O447+P447+Q447+R447</f>
        <v>118</v>
      </c>
      <c r="M447" s="219">
        <v>100</v>
      </c>
      <c r="N447" s="220">
        <f>VLOOKUP(G447,'SALE PARTY &amp; HSN MASTER'!$N$9:$R$202,5,FALSE)</f>
        <v>18</v>
      </c>
      <c r="O447" s="221">
        <f>+IF(D447="oms",M447/100*N447,0)</f>
        <v>0</v>
      </c>
      <c r="P447" s="221">
        <f>+IF(D447="local",M447/100*N447/2,0)</f>
        <v>9</v>
      </c>
      <c r="Q447" s="221">
        <f>+IF(D447="local",M447/100*N447/2,0)</f>
        <v>9</v>
      </c>
      <c r="R447" s="221">
        <v>0</v>
      </c>
    </row>
    <row r="453" spans="1:18" s="254" customFormat="1" ht="21" x14ac:dyDescent="0.35">
      <c r="A453" s="432" t="s">
        <v>666</v>
      </c>
      <c r="B453" s="432"/>
      <c r="C453" s="432"/>
      <c r="D453" s="432"/>
      <c r="E453" s="432"/>
      <c r="F453" s="432"/>
      <c r="G453" s="432"/>
      <c r="H453" s="432"/>
      <c r="I453" s="432"/>
      <c r="J453" s="432"/>
      <c r="K453" s="432"/>
      <c r="L453" s="432"/>
      <c r="M453" s="432"/>
      <c r="N453" s="432"/>
      <c r="O453" s="432"/>
      <c r="P453" s="432"/>
      <c r="Q453" s="432"/>
      <c r="R453" s="432"/>
    </row>
    <row r="454" spans="1:18" ht="18.75" x14ac:dyDescent="0.3">
      <c r="A454" s="433" t="s">
        <v>2</v>
      </c>
      <c r="B454" s="433"/>
      <c r="C454" s="433"/>
      <c r="D454" s="433"/>
      <c r="E454" s="433"/>
      <c r="F454" s="433"/>
      <c r="G454" s="433"/>
      <c r="H454" s="433"/>
      <c r="I454" s="433"/>
      <c r="J454" s="433"/>
      <c r="K454" s="433"/>
      <c r="L454" s="433"/>
      <c r="M454" s="433"/>
      <c r="N454" s="433"/>
      <c r="O454" s="433"/>
      <c r="P454" s="433"/>
      <c r="Q454" s="433"/>
      <c r="R454" s="433"/>
    </row>
    <row r="455" spans="1:18" ht="15.75" x14ac:dyDescent="0.25">
      <c r="A455" s="430" t="s">
        <v>3</v>
      </c>
      <c r="B455" s="430" t="s">
        <v>4</v>
      </c>
      <c r="C455" s="431" t="s">
        <v>5</v>
      </c>
      <c r="D455" s="430" t="s">
        <v>6</v>
      </c>
      <c r="E455" s="431" t="s">
        <v>7</v>
      </c>
      <c r="F455" s="431" t="s">
        <v>8</v>
      </c>
      <c r="G455" s="431" t="s">
        <v>9</v>
      </c>
      <c r="H455" s="431" t="s">
        <v>10</v>
      </c>
      <c r="I455" s="431" t="s">
        <v>11</v>
      </c>
      <c r="J455" s="431" t="s">
        <v>193</v>
      </c>
      <c r="K455" s="430" t="s">
        <v>12</v>
      </c>
      <c r="L455" s="431" t="s">
        <v>13</v>
      </c>
      <c r="M455" s="431" t="s">
        <v>14</v>
      </c>
      <c r="N455" s="430" t="s">
        <v>15</v>
      </c>
      <c r="O455" s="430" t="s">
        <v>16</v>
      </c>
      <c r="P455" s="430"/>
      <c r="Q455" s="430"/>
      <c r="R455" s="430"/>
    </row>
    <row r="456" spans="1:18" ht="15.75" x14ac:dyDescent="0.25">
      <c r="A456" s="430"/>
      <c r="B456" s="430"/>
      <c r="C456" s="430"/>
      <c r="D456" s="430"/>
      <c r="E456" s="430"/>
      <c r="F456" s="430"/>
      <c r="G456" s="430"/>
      <c r="H456" s="430"/>
      <c r="I456" s="430"/>
      <c r="J456" s="430"/>
      <c r="K456" s="430"/>
      <c r="L456" s="430"/>
      <c r="M456" s="430"/>
      <c r="N456" s="430"/>
      <c r="O456" s="1" t="s">
        <v>17</v>
      </c>
      <c r="P456" s="1" t="s">
        <v>18</v>
      </c>
      <c r="Q456" s="1" t="s">
        <v>19</v>
      </c>
      <c r="R456" s="1" t="s">
        <v>20</v>
      </c>
    </row>
    <row r="457" spans="1:18" x14ac:dyDescent="0.25">
      <c r="A457" s="83">
        <f t="shared" ref="A457" si="153">+A456+1</f>
        <v>1</v>
      </c>
      <c r="B457" s="214" t="s">
        <v>131</v>
      </c>
      <c r="C457" s="83" t="str">
        <f>VLOOKUP(B457,'SALE PARTY &amp; HSN MASTER'!$B$9:$D$502,2,FALSE)</f>
        <v>27AASFA7303G1ZE</v>
      </c>
      <c r="D457" s="83" t="str">
        <f>VLOOKUP(B457,'SALE PARTY &amp; HSN MASTER'!$B$9:$E$502,4,FALSE)</f>
        <v>Local</v>
      </c>
      <c r="E457" s="215" t="s">
        <v>138</v>
      </c>
      <c r="F457" s="216">
        <v>43227</v>
      </c>
      <c r="G457" s="83">
        <v>85129000</v>
      </c>
      <c r="H457" s="217">
        <v>1200</v>
      </c>
      <c r="I457" s="83" t="s">
        <v>25</v>
      </c>
      <c r="J457" s="83" t="s">
        <v>679</v>
      </c>
      <c r="K457" s="83">
        <f t="shared" ref="K457" si="154">+H457</f>
        <v>1200</v>
      </c>
      <c r="L457" s="218">
        <f>+M457+O457+P457+Q457+R457</f>
        <v>118</v>
      </c>
      <c r="M457" s="219">
        <v>100</v>
      </c>
      <c r="N457" s="220">
        <f>VLOOKUP(G457,'SALE PARTY &amp; HSN MASTER'!$N$9:$R$202,5,FALSE)</f>
        <v>18</v>
      </c>
      <c r="O457" s="221">
        <f>+IF(D457="oms",M457/100*N457,0)</f>
        <v>0</v>
      </c>
      <c r="P457" s="221">
        <f>+IF(D457="local",M457/100*N457/2,0)</f>
        <v>9</v>
      </c>
      <c r="Q457" s="221">
        <f>+IF(D457="local",M457/100*N457/2,0)</f>
        <v>9</v>
      </c>
      <c r="R457" s="221">
        <v>0</v>
      </c>
    </row>
  </sheetData>
  <mergeCells count="255">
    <mergeCell ref="A403:R403"/>
    <mergeCell ref="A404:R404"/>
    <mergeCell ref="A405:A406"/>
    <mergeCell ref="B405:B406"/>
    <mergeCell ref="C405:C406"/>
    <mergeCell ref="D405:D406"/>
    <mergeCell ref="E405:E406"/>
    <mergeCell ref="F405:F406"/>
    <mergeCell ref="G405:G406"/>
    <mergeCell ref="H405:H406"/>
    <mergeCell ref="I405:I406"/>
    <mergeCell ref="J405:J406"/>
    <mergeCell ref="K405:K406"/>
    <mergeCell ref="L405:L406"/>
    <mergeCell ref="M405:M406"/>
    <mergeCell ref="N405:N406"/>
    <mergeCell ref="O405:R405"/>
    <mergeCell ref="A3:H18"/>
    <mergeCell ref="A1:A2"/>
    <mergeCell ref="B1:B2"/>
    <mergeCell ref="C1:C2"/>
    <mergeCell ref="D1:D2"/>
    <mergeCell ref="E1:E2"/>
    <mergeCell ref="A19:H19"/>
    <mergeCell ref="A20:R20"/>
    <mergeCell ref="A21:R21"/>
    <mergeCell ref="O1:R1"/>
    <mergeCell ref="J1:J2"/>
    <mergeCell ref="K1:K2"/>
    <mergeCell ref="L1:L2"/>
    <mergeCell ref="M1:M2"/>
    <mergeCell ref="N1:N2"/>
    <mergeCell ref="F1:F2"/>
    <mergeCell ref="G1:G2"/>
    <mergeCell ref="H1:H2"/>
    <mergeCell ref="I1:I2"/>
    <mergeCell ref="A22:A23"/>
    <mergeCell ref="B22:B23"/>
    <mergeCell ref="C22:C23"/>
    <mergeCell ref="D22:D23"/>
    <mergeCell ref="E22:E23"/>
    <mergeCell ref="F22:F23"/>
    <mergeCell ref="J22:J23"/>
    <mergeCell ref="G22:G23"/>
    <mergeCell ref="O22:R22"/>
    <mergeCell ref="M22:M23"/>
    <mergeCell ref="N22:N23"/>
    <mergeCell ref="H22:H23"/>
    <mergeCell ref="I22:I23"/>
    <mergeCell ref="K22:K23"/>
    <mergeCell ref="L22:L23"/>
    <mergeCell ref="N348:N349"/>
    <mergeCell ref="O348:R348"/>
    <mergeCell ref="A346:R346"/>
    <mergeCell ref="A347:R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J348:J349"/>
    <mergeCell ref="K348:K349"/>
    <mergeCell ref="L348:L349"/>
    <mergeCell ref="M348:M349"/>
    <mergeCell ref="K445:K446"/>
    <mergeCell ref="L445:L446"/>
    <mergeCell ref="M445:M446"/>
    <mergeCell ref="O455:R455"/>
    <mergeCell ref="N445:N446"/>
    <mergeCell ref="O445:R445"/>
    <mergeCell ref="A453:R453"/>
    <mergeCell ref="A359:R359"/>
    <mergeCell ref="A360:R360"/>
    <mergeCell ref="A361:A362"/>
    <mergeCell ref="B361:B362"/>
    <mergeCell ref="C361:C362"/>
    <mergeCell ref="D361:D362"/>
    <mergeCell ref="E361:E362"/>
    <mergeCell ref="F361:F362"/>
    <mergeCell ref="G361:G362"/>
    <mergeCell ref="H361:H362"/>
    <mergeCell ref="I361:I362"/>
    <mergeCell ref="J361:J362"/>
    <mergeCell ref="K361:K362"/>
    <mergeCell ref="L361:L362"/>
    <mergeCell ref="M361:M362"/>
    <mergeCell ref="N361:N362"/>
    <mergeCell ref="O361:R361"/>
    <mergeCell ref="H373:H374"/>
    <mergeCell ref="I373:I374"/>
    <mergeCell ref="J373:J374"/>
    <mergeCell ref="K373:K374"/>
    <mergeCell ref="L373:L374"/>
    <mergeCell ref="M373:M374"/>
    <mergeCell ref="N373:N374"/>
    <mergeCell ref="H455:H456"/>
    <mergeCell ref="I455:I456"/>
    <mergeCell ref="J455:J456"/>
    <mergeCell ref="K455:K456"/>
    <mergeCell ref="L455:L456"/>
    <mergeCell ref="A443:R443"/>
    <mergeCell ref="A444:R444"/>
    <mergeCell ref="A445:A446"/>
    <mergeCell ref="B445:B446"/>
    <mergeCell ref="C445:C446"/>
    <mergeCell ref="D445:D446"/>
    <mergeCell ref="E445:E446"/>
    <mergeCell ref="F445:F446"/>
    <mergeCell ref="G445:G446"/>
    <mergeCell ref="H445:H446"/>
    <mergeCell ref="I445:I446"/>
    <mergeCell ref="J445:J446"/>
    <mergeCell ref="A454:R454"/>
    <mergeCell ref="A455:A456"/>
    <mergeCell ref="B455:B456"/>
    <mergeCell ref="C455:C456"/>
    <mergeCell ref="D455:D456"/>
    <mergeCell ref="E455:E456"/>
    <mergeCell ref="F455:F456"/>
    <mergeCell ref="G455:G456"/>
    <mergeCell ref="M386:M387"/>
    <mergeCell ref="M455:M456"/>
    <mergeCell ref="N455:N456"/>
    <mergeCell ref="D386:D387"/>
    <mergeCell ref="E386:E387"/>
    <mergeCell ref="F386:F387"/>
    <mergeCell ref="G386:G387"/>
    <mergeCell ref="H386:H387"/>
    <mergeCell ref="I386:I387"/>
    <mergeCell ref="J386:J387"/>
    <mergeCell ref="K386:K387"/>
    <mergeCell ref="L386:L387"/>
    <mergeCell ref="A386:A387"/>
    <mergeCell ref="B386:B387"/>
    <mergeCell ref="C386:C387"/>
    <mergeCell ref="A414:R414"/>
    <mergeCell ref="L326:L327"/>
    <mergeCell ref="M326:M327"/>
    <mergeCell ref="N326:N327"/>
    <mergeCell ref="O326:R326"/>
    <mergeCell ref="N386:N387"/>
    <mergeCell ref="O386:R386"/>
    <mergeCell ref="A324:R324"/>
    <mergeCell ref="A325:R325"/>
    <mergeCell ref="A326:A327"/>
    <mergeCell ref="B326:B327"/>
    <mergeCell ref="C326:C327"/>
    <mergeCell ref="D326:D327"/>
    <mergeCell ref="E326:E327"/>
    <mergeCell ref="F326:F327"/>
    <mergeCell ref="G326:G327"/>
    <mergeCell ref="H326:H327"/>
    <mergeCell ref="I326:I327"/>
    <mergeCell ref="J326:J327"/>
    <mergeCell ref="K326:K327"/>
    <mergeCell ref="O373:R373"/>
    <mergeCell ref="A384:R384"/>
    <mergeCell ref="A385:R385"/>
    <mergeCell ref="A333:R333"/>
    <mergeCell ref="A334:R334"/>
    <mergeCell ref="M335:M336"/>
    <mergeCell ref="M395:M396"/>
    <mergeCell ref="N395:N396"/>
    <mergeCell ref="O395:R395"/>
    <mergeCell ref="A413:R413"/>
    <mergeCell ref="N335:N336"/>
    <mergeCell ref="O335:R335"/>
    <mergeCell ref="A393:R393"/>
    <mergeCell ref="A394:R394"/>
    <mergeCell ref="A395:A396"/>
    <mergeCell ref="B395:B396"/>
    <mergeCell ref="C395:C396"/>
    <mergeCell ref="D395:D396"/>
    <mergeCell ref="E395:E396"/>
    <mergeCell ref="F395:F396"/>
    <mergeCell ref="G395:G396"/>
    <mergeCell ref="H395:H396"/>
    <mergeCell ref="I395:I396"/>
    <mergeCell ref="J395:J396"/>
    <mergeCell ref="K395:K396"/>
    <mergeCell ref="L395:L396"/>
    <mergeCell ref="A335:A336"/>
    <mergeCell ref="B335:B336"/>
    <mergeCell ref="C335:C336"/>
    <mergeCell ref="D415:D416"/>
    <mergeCell ref="E415:E416"/>
    <mergeCell ref="F415:F416"/>
    <mergeCell ref="G415:G416"/>
    <mergeCell ref="H415:H416"/>
    <mergeCell ref="I415:I416"/>
    <mergeCell ref="J335:J336"/>
    <mergeCell ref="K335:K336"/>
    <mergeCell ref="L335:L336"/>
    <mergeCell ref="D335:D336"/>
    <mergeCell ref="E335:E336"/>
    <mergeCell ref="F335:F336"/>
    <mergeCell ref="G335:G336"/>
    <mergeCell ref="H335:H336"/>
    <mergeCell ref="I335:I336"/>
    <mergeCell ref="A371:R371"/>
    <mergeCell ref="A372:R372"/>
    <mergeCell ref="A373:A374"/>
    <mergeCell ref="B373:B374"/>
    <mergeCell ref="C373:C374"/>
    <mergeCell ref="D373:D374"/>
    <mergeCell ref="E373:E374"/>
    <mergeCell ref="F373:F374"/>
    <mergeCell ref="G373:G374"/>
    <mergeCell ref="J415:J416"/>
    <mergeCell ref="K415:K416"/>
    <mergeCell ref="L415:L416"/>
    <mergeCell ref="M415:M416"/>
    <mergeCell ref="N415:N416"/>
    <mergeCell ref="O415:R415"/>
    <mergeCell ref="A422:R422"/>
    <mergeCell ref="A423:R423"/>
    <mergeCell ref="A424:A425"/>
    <mergeCell ref="B424:B425"/>
    <mergeCell ref="C424:C425"/>
    <mergeCell ref="D424:D425"/>
    <mergeCell ref="E424:E425"/>
    <mergeCell ref="F424:F425"/>
    <mergeCell ref="G424:G425"/>
    <mergeCell ref="H424:H425"/>
    <mergeCell ref="I424:I425"/>
    <mergeCell ref="J424:J425"/>
    <mergeCell ref="K424:K425"/>
    <mergeCell ref="L424:L425"/>
    <mergeCell ref="M424:M425"/>
    <mergeCell ref="A415:A416"/>
    <mergeCell ref="B415:B416"/>
    <mergeCell ref="C415:C416"/>
    <mergeCell ref="A434:A435"/>
    <mergeCell ref="B434:B435"/>
    <mergeCell ref="C434:C435"/>
    <mergeCell ref="D434:D435"/>
    <mergeCell ref="E434:E435"/>
    <mergeCell ref="N424:N425"/>
    <mergeCell ref="O424:R424"/>
    <mergeCell ref="A432:R432"/>
    <mergeCell ref="A433:R433"/>
    <mergeCell ref="O434:R434"/>
    <mergeCell ref="K434:K435"/>
    <mergeCell ref="L434:L435"/>
    <mergeCell ref="M434:M435"/>
    <mergeCell ref="N434:N435"/>
    <mergeCell ref="F434:F435"/>
    <mergeCell ref="G434:G435"/>
    <mergeCell ref="H434:H435"/>
    <mergeCell ref="I434:I435"/>
    <mergeCell ref="J434:J435"/>
  </mergeCells>
  <dataValidations count="4">
    <dataValidation type="list" allowBlank="1" showInputMessage="1" showErrorMessage="1" sqref="I397:I399 I328:I330 I338:I340 I350:I352 I363:I365 I24:I323 I375 I388 I417 I426 I436 I447 I457 I407:I409">
      <formula1>"TAXABLE SUPPLY,CREDIT NOTE, DEBIT NOTE,AMENDED +,AMENDED -"</formula1>
    </dataValidation>
    <dataValidation type="list" allowBlank="1" showInputMessage="1" showErrorMessage="1" sqref="J341:J344 J331">
      <formula1>"B2B,B2CLARGE,B2CSMALL,EXPORT,ZERO,D/N REJ,D/N UNREJ,C/N REJ,C/N UNREJ,ADVANCE,ADVANCE ADJ"</formula1>
    </dataValidation>
    <dataValidation type="list" allowBlank="1" showInputMessage="1" showErrorMessage="1" sqref="J397:J399 J457 J447 J436 J426 J417 J388 J375 J24:J323 J363:J365 J350:J352 J338:J340 J328:J330 J407:J409">
      <formula1>$J$4:$J$15</formula1>
    </dataValidation>
    <dataValidation type="list" allowBlank="1" showInputMessage="1" showErrorMessage="1" sqref="B328:B330 B388 B375 B75:B322 B363:B365 B350:B352 B338:B340">
      <formula1>$B$10:$B$212</formula1>
    </dataValidation>
  </dataValidations>
  <pageMargins left="0.25" right="0.25" top="0.75" bottom="0.75" header="0.3" footer="0.3"/>
  <pageSetup paperSize="9" scale="72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'SALE PARTY &amp; HSN MASTER'!$B$9:$B$212</xm:f>
          </x14:formula1>
          <xm:sqref>B397:B399 B417 B426 B436 B447 B457 B407:B409</xm:sqref>
        </x14:dataValidation>
        <x14:dataValidation type="list" allowBlank="1" showInputMessage="1" showErrorMessage="1">
          <x14:formula1>
            <xm:f>'SALE PARTY &amp; HSN MASTER'!$B$9:$B$73</xm:f>
          </x14:formula1>
          <xm:sqref>B24:B74</xm:sqref>
        </x14:dataValidation>
        <x14:dataValidation type="list" allowBlank="1" showInputMessage="1" showErrorMessage="1">
          <x14:formula1>
            <xm:f>'SALE PARTY &amp; HSN MASTER'!$N$9:$N$23</xm:f>
          </x14:formula1>
          <xm:sqref>G397:G399 G417 G426 G436 G447 G457 G24:G322 G363:G365 G375 G388 G350:G352 G338:G340 G328:G330 G407:G409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topLeftCell="E1" workbookViewId="0">
      <selection activeCell="C29" sqref="C29"/>
    </sheetView>
  </sheetViews>
  <sheetFormatPr defaultRowHeight="15" x14ac:dyDescent="0.25"/>
  <cols>
    <col min="1" max="1" width="3.85546875" customWidth="1"/>
    <col min="2" max="2" width="24.28515625" customWidth="1"/>
    <col min="3" max="3" width="18.140625" bestFit="1" customWidth="1"/>
    <col min="4" max="4" width="6.7109375" customWidth="1"/>
    <col min="5" max="5" width="10.85546875" customWidth="1"/>
    <col min="6" max="6" width="11.42578125" customWidth="1"/>
    <col min="8" max="8" width="8.42578125" customWidth="1"/>
    <col min="9" max="9" width="15.28515625" customWidth="1"/>
    <col min="10" max="10" width="9.42578125" customWidth="1"/>
    <col min="11" max="11" width="6.28515625" customWidth="1"/>
    <col min="12" max="12" width="10.5703125" customWidth="1"/>
    <col min="13" max="13" width="10.42578125" customWidth="1"/>
    <col min="14" max="14" width="6" customWidth="1"/>
    <col min="15" max="15" width="10.5703125" bestFit="1" customWidth="1"/>
    <col min="16" max="16" width="10" customWidth="1"/>
    <col min="17" max="17" width="9.85546875" customWidth="1"/>
  </cols>
  <sheetData>
    <row r="1" spans="1:18" ht="19.5" customHeight="1" x14ac:dyDescent="0.25">
      <c r="A1" s="430" t="s">
        <v>3</v>
      </c>
      <c r="B1" s="430" t="s">
        <v>4</v>
      </c>
      <c r="C1" s="431" t="s">
        <v>5</v>
      </c>
      <c r="D1" s="444" t="s">
        <v>6</v>
      </c>
      <c r="E1" s="431" t="s">
        <v>7</v>
      </c>
      <c r="F1" s="431" t="s">
        <v>621</v>
      </c>
      <c r="G1" s="431" t="s">
        <v>9</v>
      </c>
      <c r="H1" s="431" t="s">
        <v>10</v>
      </c>
      <c r="I1" s="431" t="s">
        <v>11</v>
      </c>
      <c r="J1" s="431" t="s">
        <v>193</v>
      </c>
      <c r="K1" s="430" t="s">
        <v>12</v>
      </c>
      <c r="L1" s="431" t="s">
        <v>13</v>
      </c>
      <c r="M1" s="431" t="s">
        <v>14</v>
      </c>
      <c r="N1" s="430" t="s">
        <v>15</v>
      </c>
      <c r="O1" s="430" t="s">
        <v>16</v>
      </c>
      <c r="P1" s="430"/>
      <c r="Q1" s="430"/>
      <c r="R1" s="430"/>
    </row>
    <row r="2" spans="1:18" ht="19.5" customHeight="1" x14ac:dyDescent="0.25">
      <c r="A2" s="430"/>
      <c r="B2" s="430"/>
      <c r="C2" s="430"/>
      <c r="D2" s="444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1" t="s">
        <v>17</v>
      </c>
      <c r="P2" s="1" t="s">
        <v>18</v>
      </c>
      <c r="Q2" s="1" t="s">
        <v>19</v>
      </c>
      <c r="R2" s="1" t="s">
        <v>20</v>
      </c>
    </row>
    <row r="3" spans="1:18" ht="19.5" customHeight="1" x14ac:dyDescent="0.25">
      <c r="A3" s="435" t="s">
        <v>52</v>
      </c>
      <c r="B3" s="436"/>
      <c r="C3" s="436"/>
      <c r="D3" s="436"/>
      <c r="E3" s="436"/>
      <c r="F3" s="436"/>
      <c r="G3" s="436"/>
      <c r="H3" s="437"/>
      <c r="I3" s="72" t="s">
        <v>21</v>
      </c>
      <c r="J3" s="72"/>
      <c r="K3" s="3">
        <f>+SUM(K24:K4754)</f>
        <v>23566</v>
      </c>
      <c r="L3" s="4">
        <f>+SUM(L24:L4754)</f>
        <v>229802.32399999999</v>
      </c>
      <c r="M3" s="4">
        <f>+SUM(M24:M4754)</f>
        <v>179889.3</v>
      </c>
      <c r="N3" s="3"/>
      <c r="O3" s="5">
        <f>+SUM(O24:O4754)</f>
        <v>0</v>
      </c>
      <c r="P3" s="6">
        <f>+SUM(P24:P4754)</f>
        <v>24956.502</v>
      </c>
      <c r="Q3" s="6">
        <f>+SUM(Q24:Q4754)</f>
        <v>24956.502</v>
      </c>
      <c r="R3" s="4">
        <f>+SUM(R24:R4754)</f>
        <v>0</v>
      </c>
    </row>
    <row r="4" spans="1:18" ht="15" customHeight="1" x14ac:dyDescent="0.25">
      <c r="A4" s="438"/>
      <c r="B4" s="439"/>
      <c r="C4" s="439"/>
      <c r="D4" s="439"/>
      <c r="E4" s="439"/>
      <c r="F4" s="439"/>
      <c r="G4" s="439"/>
      <c r="H4" s="440"/>
      <c r="I4" s="74" t="s">
        <v>24</v>
      </c>
      <c r="J4" s="22" t="s">
        <v>194</v>
      </c>
      <c r="K4" s="3"/>
      <c r="L4" s="73">
        <f t="shared" ref="L4:L15" ca="1" si="0">+SUMIF($J$24:$J$4754,J4,$L$24:$L$4753)</f>
        <v>224421.524</v>
      </c>
      <c r="M4" s="73">
        <f t="shared" ref="M4:M15" ca="1" si="1">+SUMIF($J$24:$J$4754,J4,$M$24:$M$4753)</f>
        <v>175329.3</v>
      </c>
      <c r="N4" s="73"/>
      <c r="O4" s="73">
        <f t="shared" ref="O4:O15" ca="1" si="2">+SUMIF($J$24:$J$4754,J4,$O$24:$O$4753)</f>
        <v>0</v>
      </c>
      <c r="P4" s="73">
        <f t="shared" ref="P4:P15" ca="1" si="3">+SUMIF($J$24:$J$4754,J4,$P$24:$P$4753)</f>
        <v>24546.101999999999</v>
      </c>
      <c r="Q4" s="73">
        <f t="shared" ref="Q4:Q15" ca="1" si="4">+SUMIF($J$24:$J$4754,J4,$Q$24:$Q$4753)</f>
        <v>24546.101999999999</v>
      </c>
      <c r="R4" s="73">
        <f t="shared" ref="R4:R17" ca="1" si="5">+SUMIF($J$24:$J$4754,J4,$R$24:$R$4753)</f>
        <v>0</v>
      </c>
    </row>
    <row r="5" spans="1:18" ht="15" customHeight="1" x14ac:dyDescent="0.25">
      <c r="A5" s="438"/>
      <c r="B5" s="439"/>
      <c r="C5" s="439"/>
      <c r="D5" s="439"/>
      <c r="E5" s="439"/>
      <c r="F5" s="439"/>
      <c r="G5" s="439"/>
      <c r="H5" s="440"/>
      <c r="I5" s="74" t="s">
        <v>25</v>
      </c>
      <c r="J5" s="22" t="s">
        <v>195</v>
      </c>
      <c r="K5" s="3"/>
      <c r="L5" s="73">
        <f t="shared" ca="1" si="0"/>
        <v>944</v>
      </c>
      <c r="M5" s="73">
        <f t="shared" ca="1" si="1"/>
        <v>800</v>
      </c>
      <c r="N5" s="73"/>
      <c r="O5" s="73">
        <f t="shared" ca="1" si="2"/>
        <v>0</v>
      </c>
      <c r="P5" s="73">
        <f t="shared" ca="1" si="3"/>
        <v>72</v>
      </c>
      <c r="Q5" s="73">
        <f t="shared" ca="1" si="4"/>
        <v>72</v>
      </c>
      <c r="R5" s="73">
        <f t="shared" ca="1" si="5"/>
        <v>0</v>
      </c>
    </row>
    <row r="6" spans="1:18" ht="15" customHeight="1" x14ac:dyDescent="0.25">
      <c r="A6" s="438"/>
      <c r="B6" s="439"/>
      <c r="C6" s="439"/>
      <c r="D6" s="439"/>
      <c r="E6" s="439"/>
      <c r="F6" s="439"/>
      <c r="G6" s="439"/>
      <c r="H6" s="440"/>
      <c r="I6" s="74"/>
      <c r="J6" s="22" t="s">
        <v>196</v>
      </c>
      <c r="K6" s="3"/>
      <c r="L6" s="73">
        <f t="shared" ca="1" si="0"/>
        <v>660.8</v>
      </c>
      <c r="M6" s="73">
        <f t="shared" ca="1" si="1"/>
        <v>560</v>
      </c>
      <c r="N6" s="73"/>
      <c r="O6" s="73">
        <f t="shared" ca="1" si="2"/>
        <v>0</v>
      </c>
      <c r="P6" s="73">
        <f t="shared" ca="1" si="3"/>
        <v>50.4</v>
      </c>
      <c r="Q6" s="73">
        <f t="shared" ca="1" si="4"/>
        <v>50.4</v>
      </c>
      <c r="R6" s="73">
        <f t="shared" ca="1" si="5"/>
        <v>0</v>
      </c>
    </row>
    <row r="7" spans="1:18" ht="15" customHeight="1" x14ac:dyDescent="0.25">
      <c r="A7" s="438"/>
      <c r="B7" s="439"/>
      <c r="C7" s="439"/>
      <c r="D7" s="439"/>
      <c r="E7" s="439"/>
      <c r="F7" s="439"/>
      <c r="G7" s="439"/>
      <c r="H7" s="440"/>
      <c r="I7" s="74"/>
      <c r="J7" s="22" t="s">
        <v>197</v>
      </c>
      <c r="K7" s="3"/>
      <c r="L7" s="73">
        <f t="shared" ca="1" si="0"/>
        <v>708</v>
      </c>
      <c r="M7" s="73">
        <f t="shared" ca="1" si="1"/>
        <v>600</v>
      </c>
      <c r="N7" s="73"/>
      <c r="O7" s="73">
        <f t="shared" ca="1" si="2"/>
        <v>0</v>
      </c>
      <c r="P7" s="73">
        <f t="shared" ca="1" si="3"/>
        <v>54</v>
      </c>
      <c r="Q7" s="73">
        <f t="shared" ca="1" si="4"/>
        <v>54</v>
      </c>
      <c r="R7" s="73">
        <f t="shared" ca="1" si="5"/>
        <v>0</v>
      </c>
    </row>
    <row r="8" spans="1:18" ht="15" customHeight="1" x14ac:dyDescent="0.25">
      <c r="A8" s="438"/>
      <c r="B8" s="439"/>
      <c r="C8" s="439"/>
      <c r="D8" s="439"/>
      <c r="E8" s="439"/>
      <c r="F8" s="439"/>
      <c r="G8" s="439"/>
      <c r="H8" s="440"/>
      <c r="I8" s="74"/>
      <c r="J8" s="22" t="s">
        <v>812</v>
      </c>
      <c r="K8" s="3"/>
      <c r="L8" s="73">
        <f t="shared" ca="1" si="0"/>
        <v>708</v>
      </c>
      <c r="M8" s="73">
        <f t="shared" ca="1" si="1"/>
        <v>600</v>
      </c>
      <c r="N8" s="73"/>
      <c r="O8" s="73">
        <f t="shared" ca="1" si="2"/>
        <v>0</v>
      </c>
      <c r="P8" s="73">
        <f t="shared" ca="1" si="3"/>
        <v>54</v>
      </c>
      <c r="Q8" s="73">
        <f t="shared" ca="1" si="4"/>
        <v>54</v>
      </c>
      <c r="R8" s="73">
        <f t="shared" ca="1" si="5"/>
        <v>0</v>
      </c>
    </row>
    <row r="9" spans="1:18" ht="15" customHeight="1" x14ac:dyDescent="0.25">
      <c r="A9" s="438"/>
      <c r="B9" s="439"/>
      <c r="C9" s="439"/>
      <c r="D9" s="439"/>
      <c r="E9" s="439"/>
      <c r="F9" s="439"/>
      <c r="G9" s="439"/>
      <c r="H9" s="440"/>
      <c r="I9" s="74"/>
      <c r="J9" s="22" t="s">
        <v>679</v>
      </c>
      <c r="K9" s="3"/>
      <c r="L9" s="73">
        <f t="shared" ca="1" si="0"/>
        <v>354</v>
      </c>
      <c r="M9" s="73">
        <f t="shared" ca="1" si="1"/>
        <v>300</v>
      </c>
      <c r="N9" s="73"/>
      <c r="O9" s="73">
        <f t="shared" ca="1" si="2"/>
        <v>0</v>
      </c>
      <c r="P9" s="73">
        <f t="shared" ca="1" si="3"/>
        <v>27</v>
      </c>
      <c r="Q9" s="73">
        <f t="shared" ca="1" si="4"/>
        <v>27</v>
      </c>
      <c r="R9" s="73">
        <f t="shared" ca="1" si="5"/>
        <v>0</v>
      </c>
    </row>
    <row r="10" spans="1:18" ht="15" customHeight="1" x14ac:dyDescent="0.25">
      <c r="A10" s="438"/>
      <c r="B10" s="439"/>
      <c r="C10" s="439"/>
      <c r="D10" s="439"/>
      <c r="E10" s="439"/>
      <c r="F10" s="439"/>
      <c r="G10" s="439"/>
      <c r="H10" s="440"/>
      <c r="I10" s="74" t="s">
        <v>22</v>
      </c>
      <c r="J10" s="22" t="s">
        <v>807</v>
      </c>
      <c r="K10" s="3"/>
      <c r="L10" s="73">
        <f t="shared" ca="1" si="0"/>
        <v>590</v>
      </c>
      <c r="M10" s="73">
        <f t="shared" ca="1" si="1"/>
        <v>500</v>
      </c>
      <c r="N10" s="73"/>
      <c r="O10" s="73">
        <f t="shared" ca="1" si="2"/>
        <v>0</v>
      </c>
      <c r="P10" s="73">
        <f t="shared" ca="1" si="3"/>
        <v>45</v>
      </c>
      <c r="Q10" s="73">
        <f t="shared" ca="1" si="4"/>
        <v>45</v>
      </c>
      <c r="R10" s="73">
        <f t="shared" ca="1" si="5"/>
        <v>0</v>
      </c>
    </row>
    <row r="11" spans="1:18" ht="15" customHeight="1" x14ac:dyDescent="0.25">
      <c r="A11" s="438"/>
      <c r="B11" s="439"/>
      <c r="C11" s="439"/>
      <c r="D11" s="439"/>
      <c r="E11" s="439"/>
      <c r="F11" s="439"/>
      <c r="G11" s="439"/>
      <c r="H11" s="440"/>
      <c r="J11" s="22" t="s">
        <v>808</v>
      </c>
      <c r="K11" s="3"/>
      <c r="L11" s="73">
        <f t="shared" ca="1" si="0"/>
        <v>472</v>
      </c>
      <c r="M11" s="73">
        <f t="shared" ca="1" si="1"/>
        <v>400</v>
      </c>
      <c r="N11" s="73"/>
      <c r="O11" s="73">
        <f t="shared" ca="1" si="2"/>
        <v>0</v>
      </c>
      <c r="P11" s="73">
        <f t="shared" ca="1" si="3"/>
        <v>36</v>
      </c>
      <c r="Q11" s="73">
        <f t="shared" ca="1" si="4"/>
        <v>36</v>
      </c>
      <c r="R11" s="73">
        <f t="shared" ca="1" si="5"/>
        <v>0</v>
      </c>
    </row>
    <row r="12" spans="1:18" ht="15" customHeight="1" x14ac:dyDescent="0.25">
      <c r="A12" s="438"/>
      <c r="B12" s="439"/>
      <c r="C12" s="439"/>
      <c r="D12" s="439"/>
      <c r="E12" s="439"/>
      <c r="F12" s="439"/>
      <c r="G12" s="439"/>
      <c r="H12" s="440"/>
      <c r="I12" s="74" t="s">
        <v>23</v>
      </c>
      <c r="J12" s="22" t="s">
        <v>809</v>
      </c>
      <c r="K12" s="3"/>
      <c r="L12" s="73">
        <f t="shared" ca="1" si="0"/>
        <v>236</v>
      </c>
      <c r="M12" s="73">
        <f t="shared" ca="1" si="1"/>
        <v>200</v>
      </c>
      <c r="N12" s="73"/>
      <c r="O12" s="73">
        <f t="shared" ca="1" si="2"/>
        <v>0</v>
      </c>
      <c r="P12" s="73">
        <f t="shared" ca="1" si="3"/>
        <v>18</v>
      </c>
      <c r="Q12" s="73">
        <f t="shared" ca="1" si="4"/>
        <v>18</v>
      </c>
      <c r="R12" s="73">
        <f t="shared" ca="1" si="5"/>
        <v>0</v>
      </c>
    </row>
    <row r="13" spans="1:18" ht="15" customHeight="1" x14ac:dyDescent="0.25">
      <c r="A13" s="438"/>
      <c r="B13" s="439"/>
      <c r="C13" s="439"/>
      <c r="D13" s="439"/>
      <c r="E13" s="439"/>
      <c r="F13" s="439"/>
      <c r="G13" s="439"/>
      <c r="H13" s="440"/>
      <c r="I13" s="74"/>
      <c r="J13" s="22" t="s">
        <v>810</v>
      </c>
      <c r="K13" s="3"/>
      <c r="L13" s="73">
        <f t="shared" ca="1" si="0"/>
        <v>354</v>
      </c>
      <c r="M13" s="73">
        <f t="shared" ca="1" si="1"/>
        <v>300</v>
      </c>
      <c r="N13" s="73"/>
      <c r="O13" s="73">
        <f t="shared" ca="1" si="2"/>
        <v>0</v>
      </c>
      <c r="P13" s="73">
        <f t="shared" ca="1" si="3"/>
        <v>27</v>
      </c>
      <c r="Q13" s="73">
        <f t="shared" ca="1" si="4"/>
        <v>27</v>
      </c>
      <c r="R13" s="73">
        <f t="shared" ca="1" si="5"/>
        <v>0</v>
      </c>
    </row>
    <row r="14" spans="1:18" ht="15" customHeight="1" x14ac:dyDescent="0.25">
      <c r="A14" s="438"/>
      <c r="B14" s="439"/>
      <c r="C14" s="439"/>
      <c r="D14" s="439"/>
      <c r="E14" s="439"/>
      <c r="F14" s="439"/>
      <c r="G14" s="439"/>
      <c r="H14" s="440"/>
      <c r="I14" s="74" t="s">
        <v>198</v>
      </c>
      <c r="J14" s="22" t="s">
        <v>199</v>
      </c>
      <c r="K14" s="22"/>
      <c r="L14" s="73">
        <f t="shared" ca="1" si="0"/>
        <v>236</v>
      </c>
      <c r="M14" s="73">
        <f t="shared" ca="1" si="1"/>
        <v>200</v>
      </c>
      <c r="N14" s="73"/>
      <c r="O14" s="73">
        <f t="shared" ca="1" si="2"/>
        <v>0</v>
      </c>
      <c r="P14" s="73">
        <f t="shared" ca="1" si="3"/>
        <v>18</v>
      </c>
      <c r="Q14" s="73">
        <f t="shared" ca="1" si="4"/>
        <v>18</v>
      </c>
      <c r="R14" s="73">
        <f t="shared" ca="1" si="5"/>
        <v>0</v>
      </c>
    </row>
    <row r="15" spans="1:18" ht="15" customHeight="1" x14ac:dyDescent="0.25">
      <c r="A15" s="438"/>
      <c r="B15" s="439"/>
      <c r="C15" s="439"/>
      <c r="D15" s="439"/>
      <c r="E15" s="439"/>
      <c r="F15" s="439"/>
      <c r="G15" s="439"/>
      <c r="H15" s="440"/>
      <c r="J15" s="22" t="s">
        <v>200</v>
      </c>
      <c r="K15" s="22"/>
      <c r="L15" s="73">
        <f t="shared" ca="1" si="0"/>
        <v>118</v>
      </c>
      <c r="M15" s="73">
        <f t="shared" ca="1" si="1"/>
        <v>100</v>
      </c>
      <c r="N15" s="73"/>
      <c r="O15" s="73">
        <f t="shared" ca="1" si="2"/>
        <v>0</v>
      </c>
      <c r="P15" s="73">
        <f t="shared" ca="1" si="3"/>
        <v>9</v>
      </c>
      <c r="Q15" s="73">
        <f t="shared" ca="1" si="4"/>
        <v>9</v>
      </c>
      <c r="R15" s="73">
        <f t="shared" ca="1" si="5"/>
        <v>0</v>
      </c>
    </row>
    <row r="16" spans="1:18" ht="15" customHeight="1" x14ac:dyDescent="0.25">
      <c r="A16" s="438"/>
      <c r="B16" s="439"/>
      <c r="C16" s="439"/>
      <c r="D16" s="439"/>
      <c r="E16" s="439"/>
      <c r="F16" s="439"/>
      <c r="G16" s="439"/>
      <c r="H16" s="440"/>
      <c r="I16" s="74" t="s">
        <v>24</v>
      </c>
      <c r="J16" s="72"/>
      <c r="K16" s="22"/>
      <c r="L16" s="73">
        <f>+SUMIF($I$24:$I$4754,$I$16,L24:L4754)</f>
        <v>224539.524</v>
      </c>
      <c r="M16" s="73">
        <f ca="1">+SUMIF($I$24:$I$4754,I16,$M$24:$M$4753)</f>
        <v>175429.3</v>
      </c>
      <c r="N16" s="73"/>
      <c r="O16" s="73">
        <f ca="1">+SUMIF($I$24:$I$4754,I16,$O$24:$O$4753)</f>
        <v>0</v>
      </c>
      <c r="P16" s="73">
        <f ca="1">+SUMIF($I$24:$I$4754,I16,$P$24:$P$4753)</f>
        <v>24555.101999999999</v>
      </c>
      <c r="Q16" s="73">
        <f ca="1">+SUMIF($I$24:$I$4754,I16,$Q$24:$Q$4753)</f>
        <v>24555.101999999999</v>
      </c>
      <c r="R16" s="73">
        <f t="shared" ca="1" si="5"/>
        <v>0</v>
      </c>
    </row>
    <row r="17" spans="1:18" ht="15" customHeight="1" x14ac:dyDescent="0.25">
      <c r="A17" s="438"/>
      <c r="B17" s="439"/>
      <c r="C17" s="439"/>
      <c r="D17" s="439"/>
      <c r="E17" s="439"/>
      <c r="F17" s="439"/>
      <c r="G17" s="439"/>
      <c r="H17" s="440"/>
      <c r="I17" s="74" t="s">
        <v>25</v>
      </c>
      <c r="J17" s="72"/>
      <c r="K17" s="22"/>
      <c r="L17" s="73">
        <f>+SUMIF($I$24:$I$4754,$I$16,L25:L4755)</f>
        <v>178711.08559999999</v>
      </c>
      <c r="M17" s="73">
        <f ca="1">+SUMIF($I$24:$I$4754,I17,$M$24:$M$4753)</f>
        <v>100</v>
      </c>
      <c r="N17" s="73"/>
      <c r="O17" s="73">
        <f ca="1">+SUMIF($I$24:$I$4754,I17,$O$24:$O$4753)</f>
        <v>0</v>
      </c>
      <c r="P17" s="73">
        <f ca="1">+SUMIF($I$24:$I$4754,I17,$P$24:$P$4753)</f>
        <v>9</v>
      </c>
      <c r="Q17" s="73">
        <f ca="1">+SUMIF($I$24:$I$4754,I17,$Q$24:$Q$4753)</f>
        <v>9</v>
      </c>
      <c r="R17" s="73">
        <f t="shared" ca="1" si="5"/>
        <v>0</v>
      </c>
    </row>
    <row r="18" spans="1:18" ht="15" customHeight="1" x14ac:dyDescent="0.25">
      <c r="A18" s="441"/>
      <c r="B18" s="442"/>
      <c r="C18" s="442"/>
      <c r="D18" s="442"/>
      <c r="E18" s="442"/>
      <c r="F18" s="442"/>
      <c r="G18" s="442"/>
      <c r="H18" s="443"/>
      <c r="I18" s="74" t="s">
        <v>25</v>
      </c>
      <c r="J18" s="72"/>
      <c r="K18" s="22"/>
      <c r="L18" s="73"/>
      <c r="M18" s="73"/>
      <c r="N18" s="73"/>
      <c r="O18" s="73"/>
      <c r="P18" s="73"/>
      <c r="Q18" s="73"/>
      <c r="R18" s="73"/>
    </row>
    <row r="19" spans="1:18" s="338" customFormat="1" ht="21" customHeight="1" x14ac:dyDescent="0.2">
      <c r="A19" s="446" t="s">
        <v>0</v>
      </c>
      <c r="B19" s="446"/>
      <c r="C19" s="446"/>
      <c r="D19" s="446"/>
      <c r="E19" s="446"/>
      <c r="F19" s="446"/>
      <c r="G19" s="446"/>
      <c r="H19" s="446"/>
      <c r="I19" s="336"/>
      <c r="J19" s="336"/>
      <c r="K19" s="313">
        <f>+K3</f>
        <v>23566</v>
      </c>
      <c r="L19" s="337">
        <f ca="1">+L14+L15+L17-L16-L18</f>
        <v>-45474.438400000014</v>
      </c>
      <c r="M19" s="337">
        <f ca="1">+M14+M15+M17-M16-M18</f>
        <v>-175029.3</v>
      </c>
      <c r="N19" s="337"/>
      <c r="O19" s="337">
        <f t="shared" ref="O19:R19" ca="1" si="6">+O14+O15+O17-O16-O18</f>
        <v>0</v>
      </c>
      <c r="P19" s="337">
        <f t="shared" ca="1" si="6"/>
        <v>-24519.101999999999</v>
      </c>
      <c r="Q19" s="337">
        <f t="shared" ca="1" si="6"/>
        <v>-24519.101999999999</v>
      </c>
      <c r="R19" s="337">
        <f t="shared" ca="1" si="6"/>
        <v>0</v>
      </c>
    </row>
    <row r="20" spans="1:18" s="254" customFormat="1" ht="21" x14ac:dyDescent="0.35">
      <c r="A20" s="432" t="s">
        <v>673</v>
      </c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</row>
    <row r="21" spans="1:18" ht="18.75" x14ac:dyDescent="0.3">
      <c r="A21" s="433" t="s">
        <v>2</v>
      </c>
      <c r="B21" s="433"/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</row>
    <row r="22" spans="1:18" ht="15.75" x14ac:dyDescent="0.25">
      <c r="A22" s="430" t="s">
        <v>3</v>
      </c>
      <c r="B22" s="430" t="s">
        <v>4</v>
      </c>
      <c r="C22" s="431" t="s">
        <v>5</v>
      </c>
      <c r="D22" s="430" t="s">
        <v>6</v>
      </c>
      <c r="E22" s="431" t="s">
        <v>7</v>
      </c>
      <c r="F22" s="431" t="s">
        <v>8</v>
      </c>
      <c r="G22" s="431" t="s">
        <v>9</v>
      </c>
      <c r="H22" s="431" t="s">
        <v>10</v>
      </c>
      <c r="I22" s="431" t="s">
        <v>11</v>
      </c>
      <c r="J22" s="431" t="s">
        <v>193</v>
      </c>
      <c r="K22" s="430" t="s">
        <v>12</v>
      </c>
      <c r="L22" s="431" t="s">
        <v>13</v>
      </c>
      <c r="M22" s="431" t="s">
        <v>14</v>
      </c>
      <c r="N22" s="430" t="s">
        <v>15</v>
      </c>
      <c r="O22" s="430" t="s">
        <v>16</v>
      </c>
      <c r="P22" s="430"/>
      <c r="Q22" s="430"/>
      <c r="R22" s="430"/>
    </row>
    <row r="23" spans="1:18" ht="15.75" x14ac:dyDescent="0.25">
      <c r="A23" s="430"/>
      <c r="B23" s="434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0"/>
      <c r="N23" s="430"/>
      <c r="O23" s="1" t="s">
        <v>17</v>
      </c>
      <c r="P23" s="1" t="s">
        <v>18</v>
      </c>
      <c r="Q23" s="1" t="s">
        <v>19</v>
      </c>
      <c r="R23" s="1" t="s">
        <v>20</v>
      </c>
    </row>
    <row r="24" spans="1:18" x14ac:dyDescent="0.25">
      <c r="A24" s="82">
        <v>1</v>
      </c>
      <c r="B24" s="206" t="s">
        <v>133</v>
      </c>
      <c r="C24" s="82" t="str">
        <f>VLOOKUP(B24,'SALE PARTY &amp; HSN MASTER'!$B$9:$D$502,2,FALSE)</f>
        <v>27AABCM2508F1ZU</v>
      </c>
      <c r="D24" s="82" t="str">
        <f>VLOOKUP(B24,'SALE PARTY &amp; HSN MASTER'!$B$9:$E$502,4,FALSE)</f>
        <v>Local</v>
      </c>
      <c r="E24" s="207" t="s">
        <v>681</v>
      </c>
      <c r="F24" s="208">
        <v>43557</v>
      </c>
      <c r="G24" s="209">
        <v>87081090</v>
      </c>
      <c r="H24" s="209">
        <v>432</v>
      </c>
      <c r="I24" s="82" t="s">
        <v>24</v>
      </c>
      <c r="J24" s="82" t="s">
        <v>194</v>
      </c>
      <c r="K24" s="82">
        <f t="shared" ref="K24:K28" si="7">+H24</f>
        <v>432</v>
      </c>
      <c r="L24" s="210">
        <f>+M24+O24+P24+Q24+R24</f>
        <v>45710.438399999999</v>
      </c>
      <c r="M24" s="211">
        <v>35711.279999999999</v>
      </c>
      <c r="N24" s="212">
        <f>VLOOKUP(G24,'SALE PARTY &amp; HSN MASTER'!$N$9:$R$202,5,FALSE)</f>
        <v>28</v>
      </c>
      <c r="O24" s="213">
        <f t="shared" ref="O24:O28" si="8">+IF(D24="oms",M24/100*N24,0)</f>
        <v>0</v>
      </c>
      <c r="P24" s="213">
        <f t="shared" ref="P24:P28" si="9">+IF(D24="local",M24/100*N24/2,0)</f>
        <v>4999.5792000000001</v>
      </c>
      <c r="Q24" s="213">
        <f t="shared" ref="Q24:Q28" si="10">+IF(D24="local",M24/100*N24/2,0)</f>
        <v>4999.5792000000001</v>
      </c>
      <c r="R24" s="213">
        <v>0</v>
      </c>
    </row>
    <row r="25" spans="1:18" x14ac:dyDescent="0.25">
      <c r="A25" s="83">
        <f>+A24+1</f>
        <v>2</v>
      </c>
      <c r="B25" s="214" t="s">
        <v>133</v>
      </c>
      <c r="C25" s="83" t="str">
        <f>VLOOKUP(B25,'SALE PARTY &amp; HSN MASTER'!$B$9:$D$502,2,FALSE)</f>
        <v>27AABCM2508F1ZU</v>
      </c>
      <c r="D25" s="83" t="str">
        <f>VLOOKUP(B25,'SALE PARTY &amp; HSN MASTER'!$B$9:$E$502,4,FALSE)</f>
        <v>Local</v>
      </c>
      <c r="E25" s="215" t="s">
        <v>682</v>
      </c>
      <c r="F25" s="216">
        <v>43557</v>
      </c>
      <c r="G25" s="217">
        <v>87141090</v>
      </c>
      <c r="H25" s="217">
        <v>1030</v>
      </c>
      <c r="I25" s="82" t="s">
        <v>24</v>
      </c>
      <c r="J25" s="83" t="s">
        <v>194</v>
      </c>
      <c r="K25" s="83">
        <f t="shared" si="7"/>
        <v>1030</v>
      </c>
      <c r="L25" s="218">
        <f t="shared" ref="L25" si="11">+M25+O25+P25+Q25+R25</f>
        <v>55689.600000000006</v>
      </c>
      <c r="M25" s="219">
        <v>43507.5</v>
      </c>
      <c r="N25" s="220">
        <f>VLOOKUP(G25,'SALE PARTY &amp; HSN MASTER'!$N$9:$R$202,5,FALSE)</f>
        <v>28</v>
      </c>
      <c r="O25" s="221">
        <f t="shared" si="8"/>
        <v>0</v>
      </c>
      <c r="P25" s="221">
        <f t="shared" si="9"/>
        <v>6091.05</v>
      </c>
      <c r="Q25" s="221">
        <f t="shared" si="10"/>
        <v>6091.05</v>
      </c>
      <c r="R25" s="221">
        <v>0</v>
      </c>
    </row>
    <row r="26" spans="1:18" x14ac:dyDescent="0.25">
      <c r="A26" s="83">
        <f>+A25+1</f>
        <v>3</v>
      </c>
      <c r="B26" s="214" t="s">
        <v>739</v>
      </c>
      <c r="C26" s="83" t="str">
        <f>VLOOKUP(B26,'SALE PARTY &amp; HSN MASTER'!$B$9:$D$502,2,FALSE)</f>
        <v>27AAECM8871A1ZF</v>
      </c>
      <c r="D26" s="83" t="str">
        <f>VLOOKUP(B26,'SALE PARTY &amp; HSN MASTER'!$B$9:$E$502,4,FALSE)</f>
        <v>Local</v>
      </c>
      <c r="E26" s="215" t="s">
        <v>683</v>
      </c>
      <c r="F26" s="216">
        <v>43557</v>
      </c>
      <c r="G26" s="217">
        <v>87089900</v>
      </c>
      <c r="H26" s="217">
        <v>12</v>
      </c>
      <c r="I26" s="82" t="s">
        <v>24</v>
      </c>
      <c r="J26" s="83" t="s">
        <v>194</v>
      </c>
      <c r="K26" s="83">
        <f t="shared" si="7"/>
        <v>12</v>
      </c>
      <c r="L26" s="218">
        <f>+M26+O26+P26+Q26+R26+0.01</f>
        <v>29767.382799999996</v>
      </c>
      <c r="M26" s="219">
        <v>23255.759999999998</v>
      </c>
      <c r="N26" s="220">
        <f>VLOOKUP(G26,'SALE PARTY &amp; HSN MASTER'!$N$9:$R$202,5,FALSE)</f>
        <v>28</v>
      </c>
      <c r="O26" s="221">
        <f t="shared" si="8"/>
        <v>0</v>
      </c>
      <c r="P26" s="221">
        <f t="shared" si="9"/>
        <v>3255.8063999999995</v>
      </c>
      <c r="Q26" s="221">
        <f t="shared" si="10"/>
        <v>3255.8063999999995</v>
      </c>
      <c r="R26" s="221">
        <v>0</v>
      </c>
    </row>
    <row r="27" spans="1:18" x14ac:dyDescent="0.25">
      <c r="A27" s="83">
        <f>+A26+1</f>
        <v>4</v>
      </c>
      <c r="B27" s="214" t="s">
        <v>739</v>
      </c>
      <c r="C27" s="83" t="str">
        <f>VLOOKUP(B27,'SALE PARTY &amp; HSN MASTER'!$B$9:$D$502,2,FALSE)</f>
        <v>27AAECM8871A1ZF</v>
      </c>
      <c r="D27" s="83" t="str">
        <f>VLOOKUP(B27,'SALE PARTY &amp; HSN MASTER'!$B$9:$E$502,4,FALSE)</f>
        <v>Local</v>
      </c>
      <c r="E27" s="215" t="s">
        <v>684</v>
      </c>
      <c r="F27" s="216">
        <v>43557</v>
      </c>
      <c r="G27" s="217">
        <v>87089900</v>
      </c>
      <c r="H27" s="217">
        <v>12</v>
      </c>
      <c r="I27" s="82" t="s">
        <v>24</v>
      </c>
      <c r="J27" s="83" t="s">
        <v>194</v>
      </c>
      <c r="K27" s="83">
        <f t="shared" si="7"/>
        <v>12</v>
      </c>
      <c r="L27" s="218">
        <f t="shared" ref="L27" si="12">+M27+O27+P27+Q27+R27+0.01</f>
        <v>29767.382799999996</v>
      </c>
      <c r="M27" s="219">
        <v>23255.759999999998</v>
      </c>
      <c r="N27" s="220">
        <f>VLOOKUP(G27,'SALE PARTY &amp; HSN MASTER'!$N$9:$R$202,5,FALSE)</f>
        <v>28</v>
      </c>
      <c r="O27" s="221">
        <f t="shared" si="8"/>
        <v>0</v>
      </c>
      <c r="P27" s="221">
        <f t="shared" si="9"/>
        <v>3255.8063999999995</v>
      </c>
      <c r="Q27" s="221">
        <f t="shared" si="10"/>
        <v>3255.8063999999995</v>
      </c>
      <c r="R27" s="221">
        <v>0</v>
      </c>
    </row>
    <row r="28" spans="1:18" x14ac:dyDescent="0.25">
      <c r="A28" s="83">
        <f>+A27+1</f>
        <v>5</v>
      </c>
      <c r="B28" s="214" t="s">
        <v>133</v>
      </c>
      <c r="C28" s="83" t="str">
        <f>VLOOKUP(B28,'SALE PARTY &amp; HSN MASTER'!$B$9:$D$502,2,FALSE)</f>
        <v>27AABCM2508F1ZU</v>
      </c>
      <c r="D28" s="83" t="str">
        <f>VLOOKUP(B28,'SALE PARTY &amp; HSN MASTER'!$B$9:$E$502,4,FALSE)</f>
        <v>Local</v>
      </c>
      <c r="E28" s="215" t="s">
        <v>685</v>
      </c>
      <c r="F28" s="216">
        <v>43557</v>
      </c>
      <c r="G28" s="217">
        <v>87081090</v>
      </c>
      <c r="H28" s="217">
        <v>600</v>
      </c>
      <c r="I28" s="82" t="s">
        <v>24</v>
      </c>
      <c r="J28" s="83" t="s">
        <v>194</v>
      </c>
      <c r="K28" s="83">
        <f t="shared" si="7"/>
        <v>600</v>
      </c>
      <c r="L28" s="218">
        <f t="shared" ref="L28" si="13">+M28+O28+P28+Q28+R28</f>
        <v>63486.720000000001</v>
      </c>
      <c r="M28" s="219">
        <v>49599</v>
      </c>
      <c r="N28" s="220">
        <f>VLOOKUP(G28,'SALE PARTY &amp; HSN MASTER'!$N$9:$R$202,5,FALSE)</f>
        <v>28</v>
      </c>
      <c r="O28" s="221">
        <f t="shared" si="8"/>
        <v>0</v>
      </c>
      <c r="P28" s="221">
        <f t="shared" si="9"/>
        <v>6943.8600000000006</v>
      </c>
      <c r="Q28" s="221">
        <f t="shared" si="10"/>
        <v>6943.8600000000006</v>
      </c>
      <c r="R28" s="221">
        <v>0</v>
      </c>
    </row>
    <row r="29" spans="1:18" x14ac:dyDescent="0.25">
      <c r="A29" s="223"/>
      <c r="B29" s="223"/>
      <c r="C29" s="223"/>
      <c r="D29" s="223"/>
      <c r="E29" s="223"/>
      <c r="F29" s="223"/>
      <c r="G29" s="223"/>
      <c r="H29" s="224"/>
      <c r="I29" s="223"/>
      <c r="J29" s="223"/>
      <c r="K29" s="223"/>
      <c r="L29" s="225"/>
      <c r="M29" s="226"/>
      <c r="N29" s="223"/>
      <c r="O29" s="223"/>
      <c r="P29" s="227"/>
      <c r="Q29" s="227"/>
      <c r="R29" s="223"/>
    </row>
    <row r="30" spans="1:18" s="254" customFormat="1" ht="21" x14ac:dyDescent="0.35">
      <c r="A30" s="447" t="s">
        <v>674</v>
      </c>
      <c r="B30" s="448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9"/>
    </row>
    <row r="31" spans="1:18" ht="18.75" x14ac:dyDescent="0.3">
      <c r="A31" s="450" t="s">
        <v>2</v>
      </c>
      <c r="B31" s="450"/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  <c r="R31" s="450"/>
    </row>
    <row r="32" spans="1:18" ht="15.75" customHeight="1" x14ac:dyDescent="0.25">
      <c r="A32" s="434" t="s">
        <v>3</v>
      </c>
      <c r="B32" s="434" t="s">
        <v>4</v>
      </c>
      <c r="C32" s="452" t="s">
        <v>5</v>
      </c>
      <c r="D32" s="434" t="s">
        <v>6</v>
      </c>
      <c r="E32" s="452" t="s">
        <v>7</v>
      </c>
      <c r="F32" s="452" t="s">
        <v>8</v>
      </c>
      <c r="G32" s="452" t="s">
        <v>9</v>
      </c>
      <c r="H32" s="452" t="s">
        <v>10</v>
      </c>
      <c r="I32" s="452" t="s">
        <v>11</v>
      </c>
      <c r="J32" s="452" t="s">
        <v>193</v>
      </c>
      <c r="K32" s="434" t="s">
        <v>12</v>
      </c>
      <c r="L32" s="452" t="s">
        <v>13</v>
      </c>
      <c r="M32" s="452" t="s">
        <v>14</v>
      </c>
      <c r="N32" s="434" t="s">
        <v>15</v>
      </c>
      <c r="O32" s="454" t="s">
        <v>16</v>
      </c>
      <c r="P32" s="455"/>
      <c r="Q32" s="455"/>
      <c r="R32" s="456"/>
    </row>
    <row r="33" spans="1:18" ht="15.75" x14ac:dyDescent="0.25">
      <c r="A33" s="451"/>
      <c r="B33" s="451"/>
      <c r="C33" s="453"/>
      <c r="D33" s="451"/>
      <c r="E33" s="453"/>
      <c r="F33" s="453"/>
      <c r="G33" s="453"/>
      <c r="H33" s="453"/>
      <c r="I33" s="453"/>
      <c r="J33" s="453"/>
      <c r="K33" s="451"/>
      <c r="L33" s="453"/>
      <c r="M33" s="453"/>
      <c r="N33" s="451"/>
      <c r="O33" s="1" t="s">
        <v>17</v>
      </c>
      <c r="P33" s="1" t="s">
        <v>18</v>
      </c>
      <c r="Q33" s="1" t="s">
        <v>19</v>
      </c>
      <c r="R33" s="1" t="s">
        <v>20</v>
      </c>
    </row>
    <row r="34" spans="1:18" x14ac:dyDescent="0.25">
      <c r="A34" s="83">
        <f t="shared" ref="A34" si="14">+A33+1</f>
        <v>1</v>
      </c>
      <c r="B34" s="214" t="s">
        <v>131</v>
      </c>
      <c r="C34" s="83" t="str">
        <f>VLOOKUP(B34,'SALE PARTY &amp; HSN MASTER'!$B$9:$D$502,2,FALSE)</f>
        <v>27AASFA7303G1ZE</v>
      </c>
      <c r="D34" s="83" t="str">
        <f>VLOOKUP(B34,'SALE PARTY &amp; HSN MASTER'!$B$9:$E$502,4,FALSE)</f>
        <v>Local</v>
      </c>
      <c r="E34" s="215" t="s">
        <v>138</v>
      </c>
      <c r="F34" s="216">
        <v>43227</v>
      </c>
      <c r="G34" s="83">
        <v>85129000</v>
      </c>
      <c r="H34" s="217">
        <v>1200</v>
      </c>
      <c r="I34" s="83" t="s">
        <v>21</v>
      </c>
      <c r="J34" s="83" t="s">
        <v>195</v>
      </c>
      <c r="K34" s="83">
        <f t="shared" ref="K34:K36" si="15">+H34</f>
        <v>1200</v>
      </c>
      <c r="L34" s="218">
        <f>+M34+O34+P34+Q34+R34</f>
        <v>944</v>
      </c>
      <c r="M34" s="219">
        <v>800</v>
      </c>
      <c r="N34" s="220">
        <f>VLOOKUP(G34,'SALE PARTY &amp; HSN MASTER'!$N$9:$R$202,5,FALSE)</f>
        <v>18</v>
      </c>
      <c r="O34" s="221">
        <f>+IF(D34="oms",M34/100*N34,0)</f>
        <v>0</v>
      </c>
      <c r="P34" s="221">
        <f>+IF(D34="local",M34/100*N34/2,0)</f>
        <v>72</v>
      </c>
      <c r="Q34" s="221">
        <f>+IF(D34="local",M34/100*N34/2,0)</f>
        <v>72</v>
      </c>
      <c r="R34" s="221">
        <v>0</v>
      </c>
    </row>
    <row r="35" spans="1:18" x14ac:dyDescent="0.25">
      <c r="A35" s="83">
        <v>16</v>
      </c>
      <c r="B35" s="214" t="s">
        <v>131</v>
      </c>
      <c r="C35" s="83" t="str">
        <f>VLOOKUP(B35,'SALE PARTY &amp; HSN MASTER'!$B$9:$D$502,2,FALSE)</f>
        <v>27AASFA7303G1ZE</v>
      </c>
      <c r="D35" s="83" t="str">
        <f>VLOOKUP(B35,'SALE PARTY &amp; HSN MASTER'!$B$9:$E$502,4,FALSE)</f>
        <v>Local</v>
      </c>
      <c r="E35" s="215" t="s">
        <v>139</v>
      </c>
      <c r="F35" s="216">
        <v>43227</v>
      </c>
      <c r="G35" s="83">
        <v>87141090</v>
      </c>
      <c r="H35" s="217">
        <v>600</v>
      </c>
      <c r="I35" s="83" t="s">
        <v>21</v>
      </c>
      <c r="J35" s="83" t="s">
        <v>195</v>
      </c>
      <c r="K35" s="83">
        <f t="shared" si="15"/>
        <v>600</v>
      </c>
      <c r="L35" s="218">
        <f>+M35+O35+P35+Q35+R35</f>
        <v>0</v>
      </c>
      <c r="M35" s="219"/>
      <c r="N35" s="220">
        <f>VLOOKUP(G35,'SALE PARTY &amp; HSN MASTER'!$N$9:$R$202,5,FALSE)</f>
        <v>28</v>
      </c>
      <c r="O35" s="221">
        <f>+IF(D35="oms",M35/100*N35,0)</f>
        <v>0</v>
      </c>
      <c r="P35" s="221">
        <f>+IF(D35="local",M35/100*N35/2,0)</f>
        <v>0</v>
      </c>
      <c r="Q35" s="221">
        <f>+IF(D35="local",M35/100*N35/2,0)</f>
        <v>0</v>
      </c>
      <c r="R35" s="221">
        <v>0</v>
      </c>
    </row>
    <row r="36" spans="1:18" x14ac:dyDescent="0.25">
      <c r="A36" s="83">
        <f t="shared" ref="A36" si="16">+A35+1</f>
        <v>17</v>
      </c>
      <c r="B36" s="214" t="s">
        <v>131</v>
      </c>
      <c r="C36" s="83" t="str">
        <f>VLOOKUP(B36,'SALE PARTY &amp; HSN MASTER'!$B$9:$D$502,2,FALSE)</f>
        <v>27AASFA7303G1ZE</v>
      </c>
      <c r="D36" s="83" t="str">
        <f>VLOOKUP(B36,'SALE PARTY &amp; HSN MASTER'!$B$9:$E$502,4,FALSE)</f>
        <v>Local</v>
      </c>
      <c r="E36" s="215" t="s">
        <v>140</v>
      </c>
      <c r="F36" s="216">
        <v>43227</v>
      </c>
      <c r="G36" s="83">
        <v>87141090</v>
      </c>
      <c r="H36" s="217">
        <v>380</v>
      </c>
      <c r="I36" s="83" t="s">
        <v>21</v>
      </c>
      <c r="J36" s="83" t="s">
        <v>195</v>
      </c>
      <c r="K36" s="83">
        <f t="shared" si="15"/>
        <v>380</v>
      </c>
      <c r="L36" s="218">
        <f>+M36+O36+P36+Q36+R36</f>
        <v>0</v>
      </c>
      <c r="M36" s="219"/>
      <c r="N36" s="220">
        <f>VLOOKUP(G36,'SALE PARTY &amp; HSN MASTER'!$N$9:$R$202,5,FALSE)</f>
        <v>28</v>
      </c>
      <c r="O36" s="221">
        <f>+IF(D36="oms",M36/100*N36,0)</f>
        <v>0</v>
      </c>
      <c r="P36" s="221">
        <f>+IF(D36="local",M36/100*N36/2,0)</f>
        <v>0</v>
      </c>
      <c r="Q36" s="221">
        <f>+IF(D36="local",M36/100*N36/2,0)</f>
        <v>0</v>
      </c>
      <c r="R36" s="221">
        <v>0</v>
      </c>
    </row>
    <row r="37" spans="1:18" s="310" customFormat="1" ht="15.75" x14ac:dyDescent="0.25">
      <c r="A37" s="308"/>
      <c r="B37" s="308"/>
      <c r="C37" s="308"/>
      <c r="D37" s="308"/>
      <c r="E37" s="308"/>
      <c r="F37" s="308"/>
      <c r="G37" s="308"/>
      <c r="H37" s="308"/>
      <c r="I37" s="308"/>
      <c r="J37" s="22"/>
      <c r="K37" s="308"/>
      <c r="L37" s="308"/>
      <c r="M37" s="308"/>
      <c r="N37" s="308"/>
      <c r="O37" s="309"/>
      <c r="P37" s="309"/>
      <c r="Q37" s="309"/>
      <c r="R37" s="309"/>
    </row>
    <row r="38" spans="1:18" s="310" customFormat="1" ht="15.75" x14ac:dyDescent="0.25">
      <c r="A38" s="308"/>
      <c r="B38" s="308"/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9"/>
      <c r="P38" s="309"/>
      <c r="Q38" s="309"/>
      <c r="R38" s="309"/>
    </row>
    <row r="39" spans="1:18" s="254" customFormat="1" ht="21" x14ac:dyDescent="0.35">
      <c r="A39" s="447" t="s">
        <v>675</v>
      </c>
      <c r="B39" s="448"/>
      <c r="C39" s="448"/>
      <c r="D39" s="448"/>
      <c r="E39" s="448"/>
      <c r="F39" s="448"/>
      <c r="G39" s="448"/>
      <c r="H39" s="448"/>
      <c r="I39" s="448"/>
      <c r="J39" s="448"/>
      <c r="K39" s="448"/>
      <c r="L39" s="448"/>
      <c r="M39" s="448"/>
      <c r="N39" s="448"/>
      <c r="O39" s="448"/>
      <c r="P39" s="448"/>
      <c r="Q39" s="448"/>
      <c r="R39" s="449"/>
    </row>
    <row r="40" spans="1:18" ht="18.75" x14ac:dyDescent="0.3">
      <c r="A40" s="450" t="s">
        <v>2</v>
      </c>
      <c r="B40" s="450"/>
      <c r="C40" s="450"/>
      <c r="D40" s="450"/>
      <c r="E40" s="450"/>
      <c r="F40" s="450"/>
      <c r="G40" s="450"/>
      <c r="H40" s="450"/>
      <c r="I40" s="450"/>
      <c r="J40" s="450"/>
      <c r="K40" s="450"/>
      <c r="L40" s="450"/>
      <c r="M40" s="450"/>
      <c r="N40" s="450"/>
      <c r="O40" s="450"/>
      <c r="P40" s="450"/>
      <c r="Q40" s="450"/>
      <c r="R40" s="450"/>
    </row>
    <row r="41" spans="1:18" ht="15.75" customHeight="1" x14ac:dyDescent="0.25">
      <c r="A41" s="434" t="s">
        <v>3</v>
      </c>
      <c r="B41" s="434" t="s">
        <v>4</v>
      </c>
      <c r="C41" s="452" t="s">
        <v>5</v>
      </c>
      <c r="D41" s="434" t="s">
        <v>6</v>
      </c>
      <c r="E41" s="452" t="s">
        <v>7</v>
      </c>
      <c r="F41" s="452" t="s">
        <v>8</v>
      </c>
      <c r="G41" s="452" t="s">
        <v>9</v>
      </c>
      <c r="H41" s="452" t="s">
        <v>10</v>
      </c>
      <c r="I41" s="452" t="s">
        <v>11</v>
      </c>
      <c r="J41" s="452" t="s">
        <v>193</v>
      </c>
      <c r="K41" s="434" t="s">
        <v>12</v>
      </c>
      <c r="L41" s="452" t="s">
        <v>13</v>
      </c>
      <c r="M41" s="452" t="s">
        <v>14</v>
      </c>
      <c r="N41" s="434" t="s">
        <v>15</v>
      </c>
      <c r="O41" s="454" t="s">
        <v>16</v>
      </c>
      <c r="P41" s="455"/>
      <c r="Q41" s="455"/>
      <c r="R41" s="456"/>
    </row>
    <row r="42" spans="1:18" ht="15.75" x14ac:dyDescent="0.25">
      <c r="A42" s="451"/>
      <c r="B42" s="451"/>
      <c r="C42" s="453"/>
      <c r="D42" s="451"/>
      <c r="E42" s="453"/>
      <c r="F42" s="453"/>
      <c r="G42" s="453"/>
      <c r="H42" s="453"/>
      <c r="I42" s="453"/>
      <c r="J42" s="453"/>
      <c r="K42" s="451"/>
      <c r="L42" s="453"/>
      <c r="M42" s="453"/>
      <c r="N42" s="451"/>
      <c r="O42" s="1" t="s">
        <v>17</v>
      </c>
      <c r="P42" s="1" t="s">
        <v>18</v>
      </c>
      <c r="Q42" s="1" t="s">
        <v>19</v>
      </c>
      <c r="R42" s="1" t="s">
        <v>20</v>
      </c>
    </row>
    <row r="43" spans="1:18" ht="15.75" x14ac:dyDescent="0.25">
      <c r="A43" s="335"/>
      <c r="B43" s="335"/>
      <c r="C43" s="335"/>
      <c r="D43" s="335"/>
      <c r="E43" s="335"/>
      <c r="F43" s="335"/>
      <c r="G43" s="335"/>
      <c r="H43" s="335"/>
      <c r="I43" s="335"/>
      <c r="J43" s="335"/>
      <c r="K43" s="335"/>
      <c r="L43" s="335"/>
      <c r="M43" s="335"/>
      <c r="N43" s="335"/>
      <c r="O43" s="1"/>
      <c r="P43" s="1"/>
      <c r="Q43" s="1"/>
      <c r="R43" s="1"/>
    </row>
    <row r="44" spans="1:18" x14ac:dyDescent="0.25">
      <c r="A44" s="83">
        <f t="shared" ref="A44" si="17">+A43+1</f>
        <v>1</v>
      </c>
      <c r="B44" s="214" t="s">
        <v>131</v>
      </c>
      <c r="C44" s="83" t="str">
        <f>VLOOKUP(B44,'SALE PARTY &amp; HSN MASTER'!$B$9:$D$502,2,FALSE)</f>
        <v>27AASFA7303G1ZE</v>
      </c>
      <c r="D44" s="83" t="str">
        <f>VLOOKUP(B44,'SALE PARTY &amp; HSN MASTER'!$B$9:$E$502,4,FALSE)</f>
        <v>Local</v>
      </c>
      <c r="E44" s="215" t="s">
        <v>138</v>
      </c>
      <c r="F44" s="216">
        <v>43227</v>
      </c>
      <c r="G44" s="83">
        <v>85129000</v>
      </c>
      <c r="H44" s="217">
        <v>1200</v>
      </c>
      <c r="I44" s="83" t="s">
        <v>21</v>
      </c>
      <c r="J44" s="83" t="s">
        <v>196</v>
      </c>
      <c r="K44" s="83">
        <f t="shared" ref="K44:K46" si="18">+H44</f>
        <v>1200</v>
      </c>
      <c r="L44" s="218">
        <f>+M44+O44+P44+Q44+R44</f>
        <v>660.8</v>
      </c>
      <c r="M44" s="219">
        <v>560</v>
      </c>
      <c r="N44" s="220">
        <f>VLOOKUP(G44,'SALE PARTY &amp; HSN MASTER'!$N$9:$R$202,5,FALSE)</f>
        <v>18</v>
      </c>
      <c r="O44" s="221">
        <f>+IF(D44="oms",M44/100*N44,0)</f>
        <v>0</v>
      </c>
      <c r="P44" s="221">
        <f>+IF(D44="local",M44/100*N44/2,0)</f>
        <v>50.4</v>
      </c>
      <c r="Q44" s="221">
        <f>+IF(D44="local",M44/100*N44/2,0)</f>
        <v>50.4</v>
      </c>
      <c r="R44" s="221">
        <v>0</v>
      </c>
    </row>
    <row r="45" spans="1:18" x14ac:dyDescent="0.25">
      <c r="A45" s="83">
        <v>16</v>
      </c>
      <c r="B45" s="214" t="s">
        <v>131</v>
      </c>
      <c r="C45" s="83" t="str">
        <f>VLOOKUP(B45,'SALE PARTY &amp; HSN MASTER'!$B$9:$D$502,2,FALSE)</f>
        <v>27AASFA7303G1ZE</v>
      </c>
      <c r="D45" s="83" t="str">
        <f>VLOOKUP(B45,'SALE PARTY &amp; HSN MASTER'!$B$9:$E$502,4,FALSE)</f>
        <v>Local</v>
      </c>
      <c r="E45" s="215" t="s">
        <v>139</v>
      </c>
      <c r="F45" s="216">
        <v>43227</v>
      </c>
      <c r="G45" s="83">
        <v>87141090</v>
      </c>
      <c r="H45" s="217">
        <v>600</v>
      </c>
      <c r="I45" s="83" t="s">
        <v>21</v>
      </c>
      <c r="J45" s="83" t="s">
        <v>196</v>
      </c>
      <c r="K45" s="83">
        <f t="shared" si="18"/>
        <v>600</v>
      </c>
      <c r="L45" s="218">
        <f>+M45+O45+P45+Q45+R45</f>
        <v>0</v>
      </c>
      <c r="M45" s="219"/>
      <c r="N45" s="220">
        <f>VLOOKUP(G45,'SALE PARTY &amp; HSN MASTER'!$N$9:$R$202,5,FALSE)</f>
        <v>28</v>
      </c>
      <c r="O45" s="221">
        <f>+IF(D45="oms",M45/100*N45,0)</f>
        <v>0</v>
      </c>
      <c r="P45" s="221">
        <f>+IF(D45="local",M45/100*N45/2,0)</f>
        <v>0</v>
      </c>
      <c r="Q45" s="221">
        <f>+IF(D45="local",M45/100*N45/2,0)</f>
        <v>0</v>
      </c>
      <c r="R45" s="221">
        <v>0</v>
      </c>
    </row>
    <row r="46" spans="1:18" x14ac:dyDescent="0.25">
      <c r="A46" s="83">
        <f t="shared" ref="A46" si="19">+A45+1</f>
        <v>17</v>
      </c>
      <c r="B46" s="214" t="s">
        <v>131</v>
      </c>
      <c r="C46" s="83" t="str">
        <f>VLOOKUP(B46,'SALE PARTY &amp; HSN MASTER'!$B$9:$D$502,2,FALSE)</f>
        <v>27AASFA7303G1ZE</v>
      </c>
      <c r="D46" s="83" t="str">
        <f>VLOOKUP(B46,'SALE PARTY &amp; HSN MASTER'!$B$9:$E$502,4,FALSE)</f>
        <v>Local</v>
      </c>
      <c r="E46" s="215" t="s">
        <v>140</v>
      </c>
      <c r="F46" s="216">
        <v>43227</v>
      </c>
      <c r="G46" s="83">
        <v>87141090</v>
      </c>
      <c r="H46" s="217">
        <v>380</v>
      </c>
      <c r="I46" s="83" t="s">
        <v>21</v>
      </c>
      <c r="J46" s="83" t="s">
        <v>196</v>
      </c>
      <c r="K46" s="83">
        <f t="shared" si="18"/>
        <v>380</v>
      </c>
      <c r="L46" s="218">
        <f>+M46+O46+P46+Q46+R46</f>
        <v>0</v>
      </c>
      <c r="M46" s="219"/>
      <c r="N46" s="220">
        <f>VLOOKUP(G46,'SALE PARTY &amp; HSN MASTER'!$N$9:$R$202,5,FALSE)</f>
        <v>28</v>
      </c>
      <c r="O46" s="221">
        <f>+IF(D46="oms",M46/100*N46,0)</f>
        <v>0</v>
      </c>
      <c r="P46" s="221">
        <f>+IF(D46="local",M46/100*N46/2,0)</f>
        <v>0</v>
      </c>
      <c r="Q46" s="221">
        <f>+IF(D46="local",M46/100*N46/2,0)</f>
        <v>0</v>
      </c>
      <c r="R46" s="221">
        <v>0</v>
      </c>
    </row>
    <row r="47" spans="1:18" s="310" customFormat="1" ht="15.75" x14ac:dyDescent="0.25">
      <c r="A47" s="308"/>
      <c r="B47" s="308"/>
      <c r="C47" s="308"/>
      <c r="D47" s="308"/>
      <c r="E47" s="308"/>
      <c r="F47" s="308"/>
      <c r="G47" s="308"/>
      <c r="H47" s="308"/>
      <c r="I47" s="308"/>
      <c r="J47" s="22"/>
      <c r="K47" s="308"/>
      <c r="L47" s="308"/>
      <c r="M47" s="308"/>
      <c r="N47" s="308"/>
      <c r="O47" s="309"/>
      <c r="P47" s="309"/>
      <c r="Q47" s="309"/>
      <c r="R47" s="309"/>
    </row>
    <row r="48" spans="1:18" s="310" customFormat="1" ht="15.75" x14ac:dyDescent="0.25">
      <c r="A48" s="308"/>
      <c r="B48" s="308"/>
      <c r="C48" s="308"/>
      <c r="D48" s="308"/>
      <c r="E48" s="308"/>
      <c r="F48" s="308"/>
      <c r="G48" s="308"/>
      <c r="H48" s="308"/>
      <c r="I48" s="308"/>
      <c r="J48" s="22"/>
      <c r="K48" s="308"/>
      <c r="L48" s="308"/>
      <c r="M48" s="308"/>
      <c r="N48" s="308"/>
      <c r="O48" s="309"/>
      <c r="P48" s="309"/>
      <c r="Q48" s="309"/>
      <c r="R48" s="309"/>
    </row>
    <row r="49" spans="1:18" s="310" customFormat="1" ht="15.75" x14ac:dyDescent="0.25">
      <c r="A49" s="308"/>
      <c r="B49" s="308"/>
      <c r="C49" s="308"/>
      <c r="D49" s="308"/>
      <c r="E49" s="308"/>
      <c r="F49" s="308"/>
      <c r="G49" s="308"/>
      <c r="H49" s="308"/>
      <c r="I49" s="308"/>
      <c r="J49" s="22"/>
      <c r="K49" s="308"/>
      <c r="L49" s="308"/>
      <c r="M49" s="308"/>
      <c r="N49" s="308"/>
      <c r="O49" s="309"/>
      <c r="P49" s="309"/>
      <c r="Q49" s="309"/>
      <c r="R49" s="309"/>
    </row>
    <row r="50" spans="1:18" s="310" customFormat="1" ht="15.75" x14ac:dyDescent="0.25">
      <c r="A50" s="308"/>
      <c r="B50" s="308"/>
      <c r="C50" s="308"/>
      <c r="D50" s="308"/>
      <c r="E50" s="308"/>
      <c r="F50" s="308"/>
      <c r="G50" s="308"/>
      <c r="H50" s="308"/>
      <c r="I50" s="308"/>
      <c r="J50" s="22"/>
      <c r="K50" s="308"/>
      <c r="L50" s="308"/>
      <c r="M50" s="308"/>
      <c r="N50" s="308"/>
      <c r="O50" s="309"/>
      <c r="P50" s="309"/>
      <c r="Q50" s="309"/>
      <c r="R50" s="309"/>
    </row>
    <row r="51" spans="1:18" s="310" customFormat="1" ht="15.75" x14ac:dyDescent="0.25">
      <c r="A51" s="308"/>
      <c r="B51" s="308"/>
      <c r="C51" s="308"/>
      <c r="D51" s="308"/>
      <c r="E51" s="308"/>
      <c r="F51" s="308"/>
      <c r="G51" s="308"/>
      <c r="H51" s="308"/>
      <c r="I51" s="308"/>
      <c r="J51" s="308"/>
      <c r="K51" s="308"/>
      <c r="L51" s="308"/>
      <c r="M51" s="308"/>
      <c r="N51" s="308"/>
      <c r="O51" s="309"/>
      <c r="P51" s="309"/>
      <c r="Q51" s="309"/>
      <c r="R51" s="309"/>
    </row>
    <row r="52" spans="1:18" s="254" customFormat="1" ht="21" x14ac:dyDescent="0.35">
      <c r="A52" s="447" t="s">
        <v>669</v>
      </c>
      <c r="B52" s="448"/>
      <c r="C52" s="448"/>
      <c r="D52" s="448"/>
      <c r="E52" s="448"/>
      <c r="F52" s="448"/>
      <c r="G52" s="448"/>
      <c r="H52" s="448"/>
      <c r="I52" s="448"/>
      <c r="J52" s="448"/>
      <c r="K52" s="448"/>
      <c r="L52" s="448"/>
      <c r="M52" s="448"/>
      <c r="N52" s="448"/>
      <c r="O52" s="448"/>
      <c r="P52" s="448"/>
      <c r="Q52" s="448"/>
      <c r="R52" s="449"/>
    </row>
    <row r="53" spans="1:18" ht="18.75" x14ac:dyDescent="0.3">
      <c r="A53" s="450" t="s">
        <v>2</v>
      </c>
      <c r="B53" s="450"/>
      <c r="C53" s="450"/>
      <c r="D53" s="450"/>
      <c r="E53" s="450"/>
      <c r="F53" s="450"/>
      <c r="G53" s="450"/>
      <c r="H53" s="450"/>
      <c r="I53" s="450"/>
      <c r="J53" s="450"/>
      <c r="K53" s="450"/>
      <c r="L53" s="450"/>
      <c r="M53" s="450"/>
      <c r="N53" s="450"/>
      <c r="O53" s="450"/>
      <c r="P53" s="450"/>
      <c r="Q53" s="450"/>
      <c r="R53" s="450"/>
    </row>
    <row r="54" spans="1:18" ht="15.75" customHeight="1" x14ac:dyDescent="0.25">
      <c r="A54" s="434" t="s">
        <v>3</v>
      </c>
      <c r="B54" s="434" t="s">
        <v>4</v>
      </c>
      <c r="C54" s="452" t="s">
        <v>5</v>
      </c>
      <c r="D54" s="434" t="s">
        <v>6</v>
      </c>
      <c r="E54" s="452" t="s">
        <v>7</v>
      </c>
      <c r="F54" s="452" t="s">
        <v>8</v>
      </c>
      <c r="G54" s="452" t="s">
        <v>9</v>
      </c>
      <c r="H54" s="452" t="s">
        <v>10</v>
      </c>
      <c r="I54" s="452" t="s">
        <v>11</v>
      </c>
      <c r="J54" s="452" t="s">
        <v>193</v>
      </c>
      <c r="K54" s="434" t="s">
        <v>12</v>
      </c>
      <c r="L54" s="452" t="s">
        <v>13</v>
      </c>
      <c r="M54" s="452" t="s">
        <v>14</v>
      </c>
      <c r="N54" s="434" t="s">
        <v>15</v>
      </c>
      <c r="O54" s="454" t="s">
        <v>16</v>
      </c>
      <c r="P54" s="455"/>
      <c r="Q54" s="455"/>
      <c r="R54" s="456"/>
    </row>
    <row r="55" spans="1:18" ht="15.75" x14ac:dyDescent="0.25">
      <c r="A55" s="451"/>
      <c r="B55" s="451"/>
      <c r="C55" s="453"/>
      <c r="D55" s="451"/>
      <c r="E55" s="453"/>
      <c r="F55" s="453"/>
      <c r="G55" s="453"/>
      <c r="H55" s="453"/>
      <c r="I55" s="453"/>
      <c r="J55" s="453"/>
      <c r="K55" s="451"/>
      <c r="L55" s="453"/>
      <c r="M55" s="453"/>
      <c r="N55" s="451"/>
      <c r="O55" s="1" t="s">
        <v>17</v>
      </c>
      <c r="P55" s="1" t="s">
        <v>18</v>
      </c>
      <c r="Q55" s="1" t="s">
        <v>19</v>
      </c>
      <c r="R55" s="1" t="s">
        <v>20</v>
      </c>
    </row>
    <row r="56" spans="1:18" x14ac:dyDescent="0.25">
      <c r="A56" s="83">
        <f t="shared" ref="A56" si="20">+A55+1</f>
        <v>1</v>
      </c>
      <c r="B56" s="214" t="s">
        <v>131</v>
      </c>
      <c r="C56" s="83" t="str">
        <f>VLOOKUP(B56,'SALE PARTY &amp; HSN MASTER'!$B$9:$D$502,2,FALSE)</f>
        <v>27AASFA7303G1ZE</v>
      </c>
      <c r="D56" s="83" t="str">
        <f>VLOOKUP(B56,'SALE PARTY &amp; HSN MASTER'!$B$9:$E$502,4,FALSE)</f>
        <v>Local</v>
      </c>
      <c r="E56" s="215" t="s">
        <v>138</v>
      </c>
      <c r="F56" s="216">
        <v>43227</v>
      </c>
      <c r="G56" s="83">
        <v>85129000</v>
      </c>
      <c r="H56" s="217">
        <v>1200</v>
      </c>
      <c r="I56" s="83" t="s">
        <v>22</v>
      </c>
      <c r="J56" s="83" t="s">
        <v>807</v>
      </c>
      <c r="K56" s="83">
        <f t="shared" ref="K56:K58" si="21">+H56</f>
        <v>1200</v>
      </c>
      <c r="L56" s="218">
        <f>+M56+O56+P56+Q56+R56</f>
        <v>590</v>
      </c>
      <c r="M56" s="219">
        <v>500</v>
      </c>
      <c r="N56" s="220">
        <f>VLOOKUP(G56,'SALE PARTY &amp; HSN MASTER'!$N$9:$R$202,5,FALSE)</f>
        <v>18</v>
      </c>
      <c r="O56" s="221">
        <f>+IF(D56="oms",M56/100*N56,0)</f>
        <v>0</v>
      </c>
      <c r="P56" s="221">
        <f>+IF(D56="local",M56/100*N56/2,0)</f>
        <v>45</v>
      </c>
      <c r="Q56" s="221">
        <f>+IF(D56="local",M56/100*N56/2,0)</f>
        <v>45</v>
      </c>
      <c r="R56" s="221">
        <v>0</v>
      </c>
    </row>
    <row r="57" spans="1:18" x14ac:dyDescent="0.25">
      <c r="A57" s="83">
        <v>16</v>
      </c>
      <c r="B57" s="214" t="s">
        <v>131</v>
      </c>
      <c r="C57" s="83" t="str">
        <f>VLOOKUP(B57,'SALE PARTY &amp; HSN MASTER'!$B$9:$D$502,2,FALSE)</f>
        <v>27AASFA7303G1ZE</v>
      </c>
      <c r="D57" s="83" t="str">
        <f>VLOOKUP(B57,'SALE PARTY &amp; HSN MASTER'!$B$9:$E$502,4,FALSE)</f>
        <v>Local</v>
      </c>
      <c r="E57" s="215" t="s">
        <v>139</v>
      </c>
      <c r="F57" s="216">
        <v>43227</v>
      </c>
      <c r="G57" s="83">
        <v>87141090</v>
      </c>
      <c r="H57" s="217">
        <v>600</v>
      </c>
      <c r="I57" s="83" t="s">
        <v>22</v>
      </c>
      <c r="J57" s="83" t="s">
        <v>807</v>
      </c>
      <c r="K57" s="83">
        <f t="shared" si="21"/>
        <v>600</v>
      </c>
      <c r="L57" s="218">
        <f>+M57+O57+P57+Q57+R57</f>
        <v>0</v>
      </c>
      <c r="M57" s="219"/>
      <c r="N57" s="220">
        <f>VLOOKUP(G57,'SALE PARTY &amp; HSN MASTER'!$N$9:$R$202,5,FALSE)</f>
        <v>28</v>
      </c>
      <c r="O57" s="221">
        <f>+IF(D57="oms",M57/100*N57,0)</f>
        <v>0</v>
      </c>
      <c r="P57" s="221">
        <f>+IF(D57="local",M57/100*N57/2,0)</f>
        <v>0</v>
      </c>
      <c r="Q57" s="221">
        <f>+IF(D57="local",M57/100*N57/2,0)</f>
        <v>0</v>
      </c>
      <c r="R57" s="221">
        <v>0</v>
      </c>
    </row>
    <row r="58" spans="1:18" x14ac:dyDescent="0.25">
      <c r="A58" s="83">
        <f t="shared" ref="A58" si="22">+A57+1</f>
        <v>17</v>
      </c>
      <c r="B58" s="214" t="s">
        <v>131</v>
      </c>
      <c r="C58" s="83" t="str">
        <f>VLOOKUP(B58,'SALE PARTY &amp; HSN MASTER'!$B$9:$D$502,2,FALSE)</f>
        <v>27AASFA7303G1ZE</v>
      </c>
      <c r="D58" s="83" t="str">
        <f>VLOOKUP(B58,'SALE PARTY &amp; HSN MASTER'!$B$9:$E$502,4,FALSE)</f>
        <v>Local</v>
      </c>
      <c r="E58" s="215" t="s">
        <v>140</v>
      </c>
      <c r="F58" s="216">
        <v>43227</v>
      </c>
      <c r="G58" s="83">
        <v>87141090</v>
      </c>
      <c r="H58" s="217">
        <v>380</v>
      </c>
      <c r="I58" s="83" t="s">
        <v>22</v>
      </c>
      <c r="J58" s="83" t="s">
        <v>807</v>
      </c>
      <c r="K58" s="83">
        <f t="shared" si="21"/>
        <v>380</v>
      </c>
      <c r="L58" s="218">
        <f>+M58+O58+P58+Q58+R58</f>
        <v>0</v>
      </c>
      <c r="M58" s="219"/>
      <c r="N58" s="220">
        <f>VLOOKUP(G58,'SALE PARTY &amp; HSN MASTER'!$N$9:$R$202,5,FALSE)</f>
        <v>28</v>
      </c>
      <c r="O58" s="221">
        <f>+IF(D58="oms",M58/100*N58,0)</f>
        <v>0</v>
      </c>
      <c r="P58" s="221">
        <f>+IF(D58="local",M58/100*N58/2,0)</f>
        <v>0</v>
      </c>
      <c r="Q58" s="221">
        <f>+IF(D58="local",M58/100*N58/2,0)</f>
        <v>0</v>
      </c>
      <c r="R58" s="221">
        <v>0</v>
      </c>
    </row>
    <row r="65" spans="1:18" s="254" customFormat="1" ht="21" x14ac:dyDescent="0.35">
      <c r="A65" s="447" t="s">
        <v>670</v>
      </c>
      <c r="B65" s="448"/>
      <c r="C65" s="448"/>
      <c r="D65" s="448"/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  <c r="P65" s="448"/>
      <c r="Q65" s="448"/>
      <c r="R65" s="449"/>
    </row>
    <row r="66" spans="1:18" ht="18.75" x14ac:dyDescent="0.3">
      <c r="A66" s="450" t="s">
        <v>2</v>
      </c>
      <c r="B66" s="450"/>
      <c r="C66" s="450"/>
      <c r="D66" s="450"/>
      <c r="E66" s="450"/>
      <c r="F66" s="450"/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50"/>
      <c r="R66" s="450"/>
    </row>
    <row r="67" spans="1:18" ht="15.75" customHeight="1" x14ac:dyDescent="0.25">
      <c r="A67" s="434" t="s">
        <v>3</v>
      </c>
      <c r="B67" s="434" t="s">
        <v>4</v>
      </c>
      <c r="C67" s="452" t="s">
        <v>5</v>
      </c>
      <c r="D67" s="434" t="s">
        <v>6</v>
      </c>
      <c r="E67" s="452" t="s">
        <v>7</v>
      </c>
      <c r="F67" s="452" t="s">
        <v>8</v>
      </c>
      <c r="G67" s="452" t="s">
        <v>9</v>
      </c>
      <c r="H67" s="452" t="s">
        <v>10</v>
      </c>
      <c r="I67" s="452" t="s">
        <v>11</v>
      </c>
      <c r="J67" s="452" t="s">
        <v>193</v>
      </c>
      <c r="K67" s="434" t="s">
        <v>12</v>
      </c>
      <c r="L67" s="452" t="s">
        <v>13</v>
      </c>
      <c r="M67" s="452" t="s">
        <v>14</v>
      </c>
      <c r="N67" s="434" t="s">
        <v>15</v>
      </c>
      <c r="O67" s="454" t="s">
        <v>16</v>
      </c>
      <c r="P67" s="455"/>
      <c r="Q67" s="455"/>
      <c r="R67" s="456"/>
    </row>
    <row r="68" spans="1:18" ht="15.75" x14ac:dyDescent="0.25">
      <c r="A68" s="451"/>
      <c r="B68" s="451"/>
      <c r="C68" s="453"/>
      <c r="D68" s="451"/>
      <c r="E68" s="453"/>
      <c r="F68" s="453"/>
      <c r="G68" s="453"/>
      <c r="H68" s="453"/>
      <c r="I68" s="453"/>
      <c r="J68" s="453"/>
      <c r="K68" s="451"/>
      <c r="L68" s="453"/>
      <c r="M68" s="453"/>
      <c r="N68" s="451"/>
      <c r="O68" s="1" t="s">
        <v>17</v>
      </c>
      <c r="P68" s="1" t="s">
        <v>18</v>
      </c>
      <c r="Q68" s="1" t="s">
        <v>19</v>
      </c>
      <c r="R68" s="1" t="s">
        <v>20</v>
      </c>
    </row>
    <row r="69" spans="1:18" x14ac:dyDescent="0.25">
      <c r="A69" s="83">
        <f t="shared" ref="A69" si="23">+A68+1</f>
        <v>1</v>
      </c>
      <c r="B69" s="214" t="s">
        <v>131</v>
      </c>
      <c r="C69" s="83" t="str">
        <f>VLOOKUP(B69,'SALE PARTY &amp; HSN MASTER'!$B$9:$D$502,2,FALSE)</f>
        <v>27AASFA7303G1ZE</v>
      </c>
      <c r="D69" s="83" t="str">
        <f>VLOOKUP(B69,'SALE PARTY &amp; HSN MASTER'!$B$9:$E$502,4,FALSE)</f>
        <v>Local</v>
      </c>
      <c r="E69" s="215" t="s">
        <v>138</v>
      </c>
      <c r="F69" s="216">
        <v>43227</v>
      </c>
      <c r="G69" s="83">
        <v>85129000</v>
      </c>
      <c r="H69" s="217">
        <v>1200</v>
      </c>
      <c r="I69" s="83" t="s">
        <v>23</v>
      </c>
      <c r="J69" s="83" t="s">
        <v>809</v>
      </c>
      <c r="K69" s="83">
        <f t="shared" ref="K69:K71" si="24">+H69</f>
        <v>1200</v>
      </c>
      <c r="L69" s="218">
        <f>+M69+O69+P69+Q69+R69</f>
        <v>236</v>
      </c>
      <c r="M69" s="219">
        <v>200</v>
      </c>
      <c r="N69" s="220">
        <f>VLOOKUP(G69,'SALE PARTY &amp; HSN MASTER'!$N$9:$R$202,5,FALSE)</f>
        <v>18</v>
      </c>
      <c r="O69" s="221">
        <f>+IF(D69="oms",M69/100*N69,0)</f>
        <v>0</v>
      </c>
      <c r="P69" s="221">
        <f>+IF(D69="local",M69/100*N69/2,0)</f>
        <v>18</v>
      </c>
      <c r="Q69" s="221">
        <f>+IF(D69="local",M69/100*N69/2,0)</f>
        <v>18</v>
      </c>
      <c r="R69" s="221">
        <v>0</v>
      </c>
    </row>
    <row r="70" spans="1:18" x14ac:dyDescent="0.25">
      <c r="A70" s="83">
        <v>16</v>
      </c>
      <c r="B70" s="214" t="s">
        <v>131</v>
      </c>
      <c r="C70" s="83" t="str">
        <f>VLOOKUP(B70,'SALE PARTY &amp; HSN MASTER'!$B$9:$D$502,2,FALSE)</f>
        <v>27AASFA7303G1ZE</v>
      </c>
      <c r="D70" s="83" t="str">
        <f>VLOOKUP(B70,'SALE PARTY &amp; HSN MASTER'!$B$9:$E$502,4,FALSE)</f>
        <v>Local</v>
      </c>
      <c r="E70" s="215" t="s">
        <v>139</v>
      </c>
      <c r="F70" s="216">
        <v>43227</v>
      </c>
      <c r="G70" s="83">
        <v>87141090</v>
      </c>
      <c r="H70" s="217">
        <v>600</v>
      </c>
      <c r="I70" s="83" t="s">
        <v>23</v>
      </c>
      <c r="J70" s="83" t="s">
        <v>809</v>
      </c>
      <c r="K70" s="83">
        <f t="shared" si="24"/>
        <v>600</v>
      </c>
      <c r="L70" s="218">
        <f>+M70+O70+P70+Q70+R70</f>
        <v>0</v>
      </c>
      <c r="M70" s="219"/>
      <c r="N70" s="220">
        <f>VLOOKUP(G70,'SALE PARTY &amp; HSN MASTER'!$N$9:$R$202,5,FALSE)</f>
        <v>28</v>
      </c>
      <c r="O70" s="221">
        <f>+IF(D70="oms",M70/100*N70,0)</f>
        <v>0</v>
      </c>
      <c r="P70" s="221">
        <f>+IF(D70="local",M70/100*N70/2,0)</f>
        <v>0</v>
      </c>
      <c r="Q70" s="221">
        <f>+IF(D70="local",M70/100*N70/2,0)</f>
        <v>0</v>
      </c>
      <c r="R70" s="221">
        <v>0</v>
      </c>
    </row>
    <row r="71" spans="1:18" x14ac:dyDescent="0.25">
      <c r="A71" s="83">
        <f t="shared" ref="A71" si="25">+A70+1</f>
        <v>17</v>
      </c>
      <c r="B71" s="214" t="s">
        <v>131</v>
      </c>
      <c r="C71" s="83" t="str">
        <f>VLOOKUP(B71,'SALE PARTY &amp; HSN MASTER'!$B$9:$D$502,2,FALSE)</f>
        <v>27AASFA7303G1ZE</v>
      </c>
      <c r="D71" s="83" t="str">
        <f>VLOOKUP(B71,'SALE PARTY &amp; HSN MASTER'!$B$9:$E$502,4,FALSE)</f>
        <v>Local</v>
      </c>
      <c r="E71" s="215" t="s">
        <v>140</v>
      </c>
      <c r="F71" s="216">
        <v>43227</v>
      </c>
      <c r="G71" s="83">
        <v>87141090</v>
      </c>
      <c r="H71" s="217">
        <v>380</v>
      </c>
      <c r="I71" s="83" t="s">
        <v>23</v>
      </c>
      <c r="J71" s="83" t="s">
        <v>809</v>
      </c>
      <c r="K71" s="83">
        <f t="shared" si="24"/>
        <v>380</v>
      </c>
      <c r="L71" s="218">
        <f>+M71+O71+P71+Q71+R71</f>
        <v>0</v>
      </c>
      <c r="M71" s="219"/>
      <c r="N71" s="220">
        <f>VLOOKUP(G71,'SALE PARTY &amp; HSN MASTER'!$N$9:$R$202,5,FALSE)</f>
        <v>28</v>
      </c>
      <c r="O71" s="221">
        <f>+IF(D71="oms",M71/100*N71,0)</f>
        <v>0</v>
      </c>
      <c r="P71" s="221">
        <f>+IF(D71="local",M71/100*N71/2,0)</f>
        <v>0</v>
      </c>
      <c r="Q71" s="221">
        <f>+IF(D71="local",M71/100*N71/2,0)</f>
        <v>0</v>
      </c>
      <c r="R71" s="221">
        <v>0</v>
      </c>
    </row>
    <row r="77" spans="1:18" s="254" customFormat="1" ht="21" x14ac:dyDescent="0.35">
      <c r="A77" s="447" t="s">
        <v>671</v>
      </c>
      <c r="B77" s="448"/>
      <c r="C77" s="448"/>
      <c r="D77" s="448"/>
      <c r="E77" s="448"/>
      <c r="F77" s="448"/>
      <c r="G77" s="448"/>
      <c r="H77" s="448"/>
      <c r="I77" s="448"/>
      <c r="J77" s="448"/>
      <c r="K77" s="448"/>
      <c r="L77" s="448"/>
      <c r="M77" s="448"/>
      <c r="N77" s="448"/>
      <c r="O77" s="448"/>
      <c r="P77" s="448"/>
      <c r="Q77" s="448"/>
      <c r="R77" s="449"/>
    </row>
    <row r="78" spans="1:18" ht="18.75" x14ac:dyDescent="0.3">
      <c r="A78" s="450" t="s">
        <v>2</v>
      </c>
      <c r="B78" s="450"/>
      <c r="C78" s="450"/>
      <c r="D78" s="450"/>
      <c r="E78" s="450"/>
      <c r="F78" s="450"/>
      <c r="G78" s="450"/>
      <c r="H78" s="450"/>
      <c r="I78" s="450"/>
      <c r="J78" s="450"/>
      <c r="K78" s="450"/>
      <c r="L78" s="450"/>
      <c r="M78" s="450"/>
      <c r="N78" s="450"/>
      <c r="O78" s="450"/>
      <c r="P78" s="450"/>
      <c r="Q78" s="450"/>
      <c r="R78" s="450"/>
    </row>
    <row r="79" spans="1:18" ht="15.75" customHeight="1" x14ac:dyDescent="0.25">
      <c r="A79" s="434" t="s">
        <v>3</v>
      </c>
      <c r="B79" s="434" t="s">
        <v>4</v>
      </c>
      <c r="C79" s="452" t="s">
        <v>5</v>
      </c>
      <c r="D79" s="434" t="s">
        <v>6</v>
      </c>
      <c r="E79" s="452" t="s">
        <v>7</v>
      </c>
      <c r="F79" s="452" t="s">
        <v>8</v>
      </c>
      <c r="G79" s="452" t="s">
        <v>9</v>
      </c>
      <c r="H79" s="452" t="s">
        <v>10</v>
      </c>
      <c r="I79" s="452" t="s">
        <v>11</v>
      </c>
      <c r="J79" s="452" t="s">
        <v>193</v>
      </c>
      <c r="K79" s="434" t="s">
        <v>12</v>
      </c>
      <c r="L79" s="452" t="s">
        <v>13</v>
      </c>
      <c r="M79" s="452" t="s">
        <v>14</v>
      </c>
      <c r="N79" s="434" t="s">
        <v>15</v>
      </c>
      <c r="O79" s="454" t="s">
        <v>16</v>
      </c>
      <c r="P79" s="455"/>
      <c r="Q79" s="455"/>
      <c r="R79" s="456"/>
    </row>
    <row r="80" spans="1:18" ht="15.75" x14ac:dyDescent="0.25">
      <c r="A80" s="451"/>
      <c r="B80" s="451"/>
      <c r="C80" s="453"/>
      <c r="D80" s="451"/>
      <c r="E80" s="453"/>
      <c r="F80" s="453"/>
      <c r="G80" s="453"/>
      <c r="H80" s="453"/>
      <c r="I80" s="453"/>
      <c r="J80" s="453"/>
      <c r="K80" s="451"/>
      <c r="L80" s="453"/>
      <c r="M80" s="453"/>
      <c r="N80" s="451"/>
      <c r="O80" s="1" t="s">
        <v>17</v>
      </c>
      <c r="P80" s="1" t="s">
        <v>18</v>
      </c>
      <c r="Q80" s="1" t="s">
        <v>19</v>
      </c>
      <c r="R80" s="1" t="s">
        <v>20</v>
      </c>
    </row>
    <row r="81" spans="1:18" x14ac:dyDescent="0.25">
      <c r="A81" s="83">
        <f t="shared" ref="A81" si="26">+A80+1</f>
        <v>1</v>
      </c>
      <c r="B81" s="214" t="s">
        <v>131</v>
      </c>
      <c r="C81" s="83" t="str">
        <f>VLOOKUP(B81,'SALE PARTY &amp; HSN MASTER'!$B$9:$D$502,2,FALSE)</f>
        <v>27AASFA7303G1ZE</v>
      </c>
      <c r="D81" s="83" t="str">
        <f>VLOOKUP(B81,'SALE PARTY &amp; HSN MASTER'!$B$9:$E$502,4,FALSE)</f>
        <v>Local</v>
      </c>
      <c r="E81" s="215" t="s">
        <v>138</v>
      </c>
      <c r="F81" s="216">
        <v>43227</v>
      </c>
      <c r="G81" s="83">
        <v>85129000</v>
      </c>
      <c r="H81" s="217">
        <v>1200</v>
      </c>
      <c r="I81" s="83" t="s">
        <v>22</v>
      </c>
      <c r="J81" s="83" t="s">
        <v>808</v>
      </c>
      <c r="K81" s="83">
        <f t="shared" ref="K81" si="27">+H81</f>
        <v>1200</v>
      </c>
      <c r="L81" s="218">
        <f>+M81+O81+P81+Q81+R81</f>
        <v>472</v>
      </c>
      <c r="M81" s="219">
        <v>400</v>
      </c>
      <c r="N81" s="220">
        <f>VLOOKUP(G81,'SALE PARTY &amp; HSN MASTER'!$N$9:$R$202,5,FALSE)</f>
        <v>18</v>
      </c>
      <c r="O81" s="221">
        <f>+IF(D81="oms",M81/100*N81,0)</f>
        <v>0</v>
      </c>
      <c r="P81" s="221">
        <f>+IF(D81="local",M81/100*N81/2,0)</f>
        <v>36</v>
      </c>
      <c r="Q81" s="221">
        <f>+IF(D81="local",M81/100*N81/2,0)</f>
        <v>36</v>
      </c>
      <c r="R81" s="221">
        <v>0</v>
      </c>
    </row>
    <row r="90" spans="1:18" s="254" customFormat="1" ht="21" x14ac:dyDescent="0.35">
      <c r="A90" s="447" t="s">
        <v>672</v>
      </c>
      <c r="B90" s="448"/>
      <c r="C90" s="448"/>
      <c r="D90" s="448"/>
      <c r="E90" s="448"/>
      <c r="F90" s="448"/>
      <c r="G90" s="448"/>
      <c r="H90" s="448"/>
      <c r="I90" s="448"/>
      <c r="J90" s="448"/>
      <c r="K90" s="448"/>
      <c r="L90" s="448"/>
      <c r="M90" s="448"/>
      <c r="N90" s="448"/>
      <c r="O90" s="448"/>
      <c r="P90" s="448"/>
      <c r="Q90" s="448"/>
      <c r="R90" s="449"/>
    </row>
    <row r="91" spans="1:18" ht="18.75" x14ac:dyDescent="0.3">
      <c r="A91" s="450" t="s">
        <v>2</v>
      </c>
      <c r="B91" s="450"/>
      <c r="C91" s="450"/>
      <c r="D91" s="450"/>
      <c r="E91" s="450"/>
      <c r="F91" s="450"/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50"/>
      <c r="R91" s="450"/>
    </row>
    <row r="92" spans="1:18" ht="15.75" customHeight="1" x14ac:dyDescent="0.25">
      <c r="A92" s="434" t="s">
        <v>3</v>
      </c>
      <c r="B92" s="434" t="s">
        <v>4</v>
      </c>
      <c r="C92" s="452" t="s">
        <v>5</v>
      </c>
      <c r="D92" s="434" t="s">
        <v>6</v>
      </c>
      <c r="E92" s="452" t="s">
        <v>7</v>
      </c>
      <c r="F92" s="452" t="s">
        <v>8</v>
      </c>
      <c r="G92" s="452" t="s">
        <v>9</v>
      </c>
      <c r="H92" s="452" t="s">
        <v>10</v>
      </c>
      <c r="I92" s="452" t="s">
        <v>11</v>
      </c>
      <c r="J92" s="452" t="s">
        <v>193</v>
      </c>
      <c r="K92" s="434" t="s">
        <v>12</v>
      </c>
      <c r="L92" s="452" t="s">
        <v>13</v>
      </c>
      <c r="M92" s="452" t="s">
        <v>14</v>
      </c>
      <c r="N92" s="434" t="s">
        <v>15</v>
      </c>
      <c r="O92" s="454" t="s">
        <v>16</v>
      </c>
      <c r="P92" s="455"/>
      <c r="Q92" s="455"/>
      <c r="R92" s="456"/>
    </row>
    <row r="93" spans="1:18" ht="15.75" x14ac:dyDescent="0.25">
      <c r="A93" s="451"/>
      <c r="B93" s="451"/>
      <c r="C93" s="453"/>
      <c r="D93" s="451"/>
      <c r="E93" s="453"/>
      <c r="F93" s="453"/>
      <c r="G93" s="453"/>
      <c r="H93" s="453"/>
      <c r="I93" s="453"/>
      <c r="J93" s="453"/>
      <c r="K93" s="451"/>
      <c r="L93" s="453"/>
      <c r="M93" s="453"/>
      <c r="N93" s="451"/>
      <c r="O93" s="1" t="s">
        <v>17</v>
      </c>
      <c r="P93" s="1" t="s">
        <v>18</v>
      </c>
      <c r="Q93" s="1" t="s">
        <v>19</v>
      </c>
      <c r="R93" s="1" t="s">
        <v>20</v>
      </c>
    </row>
    <row r="94" spans="1:18" x14ac:dyDescent="0.25">
      <c r="A94" s="83">
        <f t="shared" ref="A94" si="28">+A93+1</f>
        <v>1</v>
      </c>
      <c r="B94" s="214" t="s">
        <v>131</v>
      </c>
      <c r="C94" s="83" t="str">
        <f>VLOOKUP(B94,'SALE PARTY &amp; HSN MASTER'!$B$9:$D$502,2,FALSE)</f>
        <v>27AASFA7303G1ZE</v>
      </c>
      <c r="D94" s="83" t="str">
        <f>VLOOKUP(B94,'SALE PARTY &amp; HSN MASTER'!$B$9:$E$502,4,FALSE)</f>
        <v>Local</v>
      </c>
      <c r="E94" s="215" t="s">
        <v>138</v>
      </c>
      <c r="F94" s="216">
        <v>43227</v>
      </c>
      <c r="G94" s="83">
        <v>85129000</v>
      </c>
      <c r="H94" s="217">
        <v>1200</v>
      </c>
      <c r="I94" s="83" t="s">
        <v>23</v>
      </c>
      <c r="J94" s="83" t="s">
        <v>810</v>
      </c>
      <c r="K94" s="83">
        <f t="shared" ref="K94" si="29">+H94</f>
        <v>1200</v>
      </c>
      <c r="L94" s="218">
        <f>+M94+O94+P94+Q94+R94</f>
        <v>354</v>
      </c>
      <c r="M94" s="219">
        <v>300</v>
      </c>
      <c r="N94" s="220">
        <f>VLOOKUP(G94,'SALE PARTY &amp; HSN MASTER'!$N$9:$R$202,5,FALSE)</f>
        <v>18</v>
      </c>
      <c r="O94" s="221">
        <f>+IF(D94="oms",M94/100*N94,0)</f>
        <v>0</v>
      </c>
      <c r="P94" s="221">
        <f>+IF(D94="local",M94/100*N94/2,0)</f>
        <v>27</v>
      </c>
      <c r="Q94" s="221">
        <f>+IF(D94="local",M94/100*N94/2,0)</f>
        <v>27</v>
      </c>
      <c r="R94" s="221">
        <v>0</v>
      </c>
    </row>
    <row r="99" spans="1:18" s="254" customFormat="1" ht="21" x14ac:dyDescent="0.35">
      <c r="A99" s="447" t="s">
        <v>676</v>
      </c>
      <c r="B99" s="448"/>
      <c r="C99" s="448"/>
      <c r="D99" s="448"/>
      <c r="E99" s="448"/>
      <c r="F99" s="448"/>
      <c r="G99" s="448"/>
      <c r="H99" s="448"/>
      <c r="I99" s="448"/>
      <c r="J99" s="448"/>
      <c r="K99" s="448"/>
      <c r="L99" s="448"/>
      <c r="M99" s="448"/>
      <c r="N99" s="448"/>
      <c r="O99" s="448"/>
      <c r="P99" s="448"/>
      <c r="Q99" s="448"/>
      <c r="R99" s="449"/>
    </row>
    <row r="100" spans="1:18" ht="18.75" x14ac:dyDescent="0.3">
      <c r="A100" s="450" t="s">
        <v>2</v>
      </c>
      <c r="B100" s="450"/>
      <c r="C100" s="450"/>
      <c r="D100" s="450"/>
      <c r="E100" s="450"/>
      <c r="F100" s="450"/>
      <c r="G100" s="450"/>
      <c r="H100" s="450"/>
      <c r="I100" s="450"/>
      <c r="J100" s="450"/>
      <c r="K100" s="450"/>
      <c r="L100" s="450"/>
      <c r="M100" s="450"/>
      <c r="N100" s="450"/>
      <c r="O100" s="450"/>
      <c r="P100" s="450"/>
      <c r="Q100" s="450"/>
      <c r="R100" s="450"/>
    </row>
    <row r="101" spans="1:18" ht="15.75" customHeight="1" x14ac:dyDescent="0.25">
      <c r="A101" s="434" t="s">
        <v>3</v>
      </c>
      <c r="B101" s="434" t="s">
        <v>4</v>
      </c>
      <c r="C101" s="452" t="s">
        <v>5</v>
      </c>
      <c r="D101" s="434" t="s">
        <v>6</v>
      </c>
      <c r="E101" s="452" t="s">
        <v>7</v>
      </c>
      <c r="F101" s="452" t="s">
        <v>8</v>
      </c>
      <c r="G101" s="452" t="s">
        <v>9</v>
      </c>
      <c r="H101" s="452" t="s">
        <v>10</v>
      </c>
      <c r="I101" s="452" t="s">
        <v>11</v>
      </c>
      <c r="J101" s="452" t="s">
        <v>193</v>
      </c>
      <c r="K101" s="434" t="s">
        <v>12</v>
      </c>
      <c r="L101" s="452" t="s">
        <v>13</v>
      </c>
      <c r="M101" s="452" t="s">
        <v>14</v>
      </c>
      <c r="N101" s="434" t="s">
        <v>15</v>
      </c>
      <c r="O101" s="454" t="s">
        <v>16</v>
      </c>
      <c r="P101" s="455"/>
      <c r="Q101" s="455"/>
      <c r="R101" s="456"/>
    </row>
    <row r="102" spans="1:18" ht="15.75" x14ac:dyDescent="0.25">
      <c r="A102" s="451"/>
      <c r="B102" s="451"/>
      <c r="C102" s="453"/>
      <c r="D102" s="451"/>
      <c r="E102" s="453"/>
      <c r="F102" s="453"/>
      <c r="G102" s="453"/>
      <c r="H102" s="453"/>
      <c r="I102" s="453"/>
      <c r="J102" s="453"/>
      <c r="K102" s="451"/>
      <c r="L102" s="453"/>
      <c r="M102" s="453"/>
      <c r="N102" s="451"/>
      <c r="O102" s="1" t="s">
        <v>17</v>
      </c>
      <c r="P102" s="1" t="s">
        <v>18</v>
      </c>
      <c r="Q102" s="1" t="s">
        <v>19</v>
      </c>
      <c r="R102" s="1" t="s">
        <v>20</v>
      </c>
    </row>
    <row r="103" spans="1:18" x14ac:dyDescent="0.25">
      <c r="A103" s="83">
        <f t="shared" ref="A103" si="30">+A102+1</f>
        <v>1</v>
      </c>
      <c r="B103" s="214" t="s">
        <v>131</v>
      </c>
      <c r="C103" s="83" t="str">
        <f>VLOOKUP(B103,'SALE PARTY &amp; HSN MASTER'!$B$9:$D$502,2,FALSE)</f>
        <v>27AASFA7303G1ZE</v>
      </c>
      <c r="D103" s="83" t="str">
        <f>VLOOKUP(B103,'SALE PARTY &amp; HSN MASTER'!$B$9:$E$502,4,FALSE)</f>
        <v>Local</v>
      </c>
      <c r="E103" s="215" t="s">
        <v>138</v>
      </c>
      <c r="F103" s="216">
        <v>43227</v>
      </c>
      <c r="G103" s="83">
        <v>85129000</v>
      </c>
      <c r="H103" s="217">
        <v>1200</v>
      </c>
      <c r="I103" s="83" t="s">
        <v>21</v>
      </c>
      <c r="J103" s="83" t="s">
        <v>197</v>
      </c>
      <c r="K103" s="83">
        <f t="shared" ref="K103:K105" si="31">+H103</f>
        <v>1200</v>
      </c>
      <c r="L103" s="218">
        <f>+M103+O103+P103+Q103+R103</f>
        <v>708</v>
      </c>
      <c r="M103" s="219">
        <v>600</v>
      </c>
      <c r="N103" s="220">
        <f>VLOOKUP(G103,'SALE PARTY &amp; HSN MASTER'!$N$9:$R$202,5,FALSE)</f>
        <v>18</v>
      </c>
      <c r="O103" s="221">
        <f>+IF(D103="oms",M103/100*N103,0)</f>
        <v>0</v>
      </c>
      <c r="P103" s="221">
        <f>+IF(D103="local",M103/100*N103/2,0)</f>
        <v>54</v>
      </c>
      <c r="Q103" s="221">
        <f>+IF(D103="local",M103/100*N103/2,0)</f>
        <v>54</v>
      </c>
      <c r="R103" s="221">
        <v>0</v>
      </c>
    </row>
    <row r="104" spans="1:18" x14ac:dyDescent="0.25">
      <c r="A104" s="83">
        <v>16</v>
      </c>
      <c r="B104" s="214" t="s">
        <v>131</v>
      </c>
      <c r="C104" s="83" t="str">
        <f>VLOOKUP(B104,'SALE PARTY &amp; HSN MASTER'!$B$9:$D$502,2,FALSE)</f>
        <v>27AASFA7303G1ZE</v>
      </c>
      <c r="D104" s="83" t="str">
        <f>VLOOKUP(B104,'SALE PARTY &amp; HSN MASTER'!$B$9:$E$502,4,FALSE)</f>
        <v>Local</v>
      </c>
      <c r="E104" s="215" t="s">
        <v>139</v>
      </c>
      <c r="F104" s="216">
        <v>43227</v>
      </c>
      <c r="G104" s="83">
        <v>87141090</v>
      </c>
      <c r="H104" s="217">
        <v>600</v>
      </c>
      <c r="I104" s="83" t="s">
        <v>21</v>
      </c>
      <c r="J104" s="83"/>
      <c r="K104" s="83">
        <f t="shared" si="31"/>
        <v>600</v>
      </c>
      <c r="L104" s="218">
        <f>+M104+O104+P104+Q104+R104</f>
        <v>0</v>
      </c>
      <c r="M104" s="219"/>
      <c r="N104" s="220">
        <f>VLOOKUP(G104,'SALE PARTY &amp; HSN MASTER'!$N$9:$R$202,5,FALSE)</f>
        <v>28</v>
      </c>
      <c r="O104" s="221">
        <f>+IF(D104="oms",M104/100*N104,0)</f>
        <v>0</v>
      </c>
      <c r="P104" s="221">
        <f>+IF(D104="local",M104/100*N104/2,0)</f>
        <v>0</v>
      </c>
      <c r="Q104" s="221">
        <f>+IF(D104="local",M104/100*N104/2,0)</f>
        <v>0</v>
      </c>
      <c r="R104" s="221">
        <v>0</v>
      </c>
    </row>
    <row r="105" spans="1:18" x14ac:dyDescent="0.25">
      <c r="A105" s="83">
        <f t="shared" ref="A105" si="32">+A104+1</f>
        <v>17</v>
      </c>
      <c r="B105" s="214" t="s">
        <v>131</v>
      </c>
      <c r="C105" s="83" t="str">
        <f>VLOOKUP(B105,'SALE PARTY &amp; HSN MASTER'!$B$9:$D$502,2,FALSE)</f>
        <v>27AASFA7303G1ZE</v>
      </c>
      <c r="D105" s="83" t="str">
        <f>VLOOKUP(B105,'SALE PARTY &amp; HSN MASTER'!$B$9:$E$502,4,FALSE)</f>
        <v>Local</v>
      </c>
      <c r="E105" s="215" t="s">
        <v>140</v>
      </c>
      <c r="F105" s="216">
        <v>43227</v>
      </c>
      <c r="G105" s="83">
        <v>87141090</v>
      </c>
      <c r="H105" s="217">
        <v>380</v>
      </c>
      <c r="I105" s="83" t="s">
        <v>21</v>
      </c>
      <c r="J105" s="83"/>
      <c r="K105" s="83">
        <f t="shared" si="31"/>
        <v>380</v>
      </c>
      <c r="L105" s="218">
        <f>+M105+O105+P105+Q105+R105</f>
        <v>0</v>
      </c>
      <c r="M105" s="219"/>
      <c r="N105" s="220">
        <f>VLOOKUP(G105,'SALE PARTY &amp; HSN MASTER'!$N$9:$R$202,5,FALSE)</f>
        <v>28</v>
      </c>
      <c r="O105" s="221">
        <f>+IF(D105="oms",M105/100*N105,0)</f>
        <v>0</v>
      </c>
      <c r="P105" s="221">
        <f>+IF(D105="local",M105/100*N105/2,0)</f>
        <v>0</v>
      </c>
      <c r="Q105" s="221">
        <f>+IF(D105="local",M105/100*N105/2,0)</f>
        <v>0</v>
      </c>
      <c r="R105" s="221">
        <v>0</v>
      </c>
    </row>
    <row r="108" spans="1:18" ht="15.75" customHeight="1" x14ac:dyDescent="0.25"/>
    <row r="109" spans="1:18" s="254" customFormat="1" ht="21" x14ac:dyDescent="0.35">
      <c r="A109" s="447" t="s">
        <v>813</v>
      </c>
      <c r="B109" s="448"/>
      <c r="C109" s="448"/>
      <c r="D109" s="448"/>
      <c r="E109" s="448"/>
      <c r="F109" s="448"/>
      <c r="G109" s="448"/>
      <c r="H109" s="448"/>
      <c r="I109" s="448"/>
      <c r="J109" s="448"/>
      <c r="K109" s="448"/>
      <c r="L109" s="448"/>
      <c r="M109" s="448"/>
      <c r="N109" s="448"/>
      <c r="O109" s="448"/>
      <c r="P109" s="448"/>
      <c r="Q109" s="448"/>
      <c r="R109" s="449"/>
    </row>
    <row r="110" spans="1:18" ht="18.75" x14ac:dyDescent="0.3">
      <c r="A110" s="450" t="s">
        <v>2</v>
      </c>
      <c r="B110" s="450"/>
      <c r="C110" s="450"/>
      <c r="D110" s="450"/>
      <c r="E110" s="450"/>
      <c r="F110" s="450"/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50"/>
      <c r="R110" s="450"/>
    </row>
    <row r="111" spans="1:18" ht="15.75" customHeight="1" x14ac:dyDescent="0.25">
      <c r="A111" s="434" t="s">
        <v>3</v>
      </c>
      <c r="B111" s="434" t="s">
        <v>4</v>
      </c>
      <c r="C111" s="452" t="s">
        <v>5</v>
      </c>
      <c r="D111" s="434" t="s">
        <v>6</v>
      </c>
      <c r="E111" s="452" t="s">
        <v>7</v>
      </c>
      <c r="F111" s="452" t="s">
        <v>8</v>
      </c>
      <c r="G111" s="452" t="s">
        <v>9</v>
      </c>
      <c r="H111" s="452" t="s">
        <v>10</v>
      </c>
      <c r="I111" s="452" t="s">
        <v>11</v>
      </c>
      <c r="J111" s="452" t="s">
        <v>193</v>
      </c>
      <c r="K111" s="434" t="s">
        <v>12</v>
      </c>
      <c r="L111" s="452" t="s">
        <v>13</v>
      </c>
      <c r="M111" s="452" t="s">
        <v>14</v>
      </c>
      <c r="N111" s="434" t="s">
        <v>15</v>
      </c>
      <c r="O111" s="454" t="s">
        <v>16</v>
      </c>
      <c r="P111" s="455"/>
      <c r="Q111" s="455"/>
      <c r="R111" s="456"/>
    </row>
    <row r="112" spans="1:18" ht="15.75" x14ac:dyDescent="0.25">
      <c r="A112" s="451"/>
      <c r="B112" s="451"/>
      <c r="C112" s="453"/>
      <c r="D112" s="451"/>
      <c r="E112" s="453"/>
      <c r="F112" s="453"/>
      <c r="G112" s="453"/>
      <c r="H112" s="453"/>
      <c r="I112" s="453"/>
      <c r="J112" s="453"/>
      <c r="K112" s="451"/>
      <c r="L112" s="453"/>
      <c r="M112" s="453"/>
      <c r="N112" s="451"/>
      <c r="O112" s="1" t="s">
        <v>17</v>
      </c>
      <c r="P112" s="1" t="s">
        <v>18</v>
      </c>
      <c r="Q112" s="1" t="s">
        <v>19</v>
      </c>
      <c r="R112" s="1" t="s">
        <v>20</v>
      </c>
    </row>
    <row r="113" spans="1:18" x14ac:dyDescent="0.25">
      <c r="A113" s="83">
        <f t="shared" ref="A113" si="33">+A112+1</f>
        <v>1</v>
      </c>
      <c r="B113" s="214" t="s">
        <v>131</v>
      </c>
      <c r="C113" s="83" t="str">
        <f>VLOOKUP(B113,'SALE PARTY &amp; HSN MASTER'!$B$9:$D$502,2,FALSE)</f>
        <v>27AASFA7303G1ZE</v>
      </c>
      <c r="D113" s="83" t="str">
        <f>VLOOKUP(B113,'SALE PARTY &amp; HSN MASTER'!$B$9:$E$502,4,FALSE)</f>
        <v>Local</v>
      </c>
      <c r="E113" s="215" t="s">
        <v>138</v>
      </c>
      <c r="F113" s="216">
        <v>43227</v>
      </c>
      <c r="G113" s="83">
        <v>85129000</v>
      </c>
      <c r="H113" s="217">
        <v>1200</v>
      </c>
      <c r="I113" s="83" t="s">
        <v>21</v>
      </c>
      <c r="J113" s="83" t="s">
        <v>812</v>
      </c>
      <c r="K113" s="83">
        <f t="shared" ref="K113:K115" si="34">+H113</f>
        <v>1200</v>
      </c>
      <c r="L113" s="218">
        <f>+M113+O113+P113+Q113+R113</f>
        <v>708</v>
      </c>
      <c r="M113" s="219">
        <v>600</v>
      </c>
      <c r="N113" s="220">
        <f>VLOOKUP(G113,'SALE PARTY &amp; HSN MASTER'!$N$9:$R$202,5,FALSE)</f>
        <v>18</v>
      </c>
      <c r="O113" s="221">
        <f>+IF(D113="oms",M113/100*N113,0)</f>
        <v>0</v>
      </c>
      <c r="P113" s="221">
        <f>+IF(D113="local",M113/100*N113/2,0)</f>
        <v>54</v>
      </c>
      <c r="Q113" s="221">
        <f>+IF(D113="local",M113/100*N113/2,0)</f>
        <v>54</v>
      </c>
      <c r="R113" s="221">
        <v>0</v>
      </c>
    </row>
    <row r="114" spans="1:18" x14ac:dyDescent="0.25">
      <c r="A114" s="83">
        <v>16</v>
      </c>
      <c r="B114" s="214" t="s">
        <v>131</v>
      </c>
      <c r="C114" s="83" t="str">
        <f>VLOOKUP(B114,'SALE PARTY &amp; HSN MASTER'!$B$9:$D$502,2,FALSE)</f>
        <v>27AASFA7303G1ZE</v>
      </c>
      <c r="D114" s="83" t="str">
        <f>VLOOKUP(B114,'SALE PARTY &amp; HSN MASTER'!$B$9:$E$502,4,FALSE)</f>
        <v>Local</v>
      </c>
      <c r="E114" s="215" t="s">
        <v>139</v>
      </c>
      <c r="F114" s="216">
        <v>43227</v>
      </c>
      <c r="G114" s="83">
        <v>87141090</v>
      </c>
      <c r="H114" s="217">
        <v>600</v>
      </c>
      <c r="I114" s="83" t="s">
        <v>21</v>
      </c>
      <c r="J114" s="83" t="s">
        <v>812</v>
      </c>
      <c r="K114" s="83">
        <f t="shared" si="34"/>
        <v>600</v>
      </c>
      <c r="L114" s="218">
        <f>+M114+O114+P114+Q114+R114</f>
        <v>0</v>
      </c>
      <c r="M114" s="219"/>
      <c r="N114" s="220">
        <f>VLOOKUP(G114,'SALE PARTY &amp; HSN MASTER'!$N$9:$R$202,5,FALSE)</f>
        <v>28</v>
      </c>
      <c r="O114" s="221">
        <f>+IF(D114="oms",M114/100*N114,0)</f>
        <v>0</v>
      </c>
      <c r="P114" s="221">
        <f>+IF(D114="local",M114/100*N114/2,0)</f>
        <v>0</v>
      </c>
      <c r="Q114" s="221">
        <f>+IF(D114="local",M114/100*N114/2,0)</f>
        <v>0</v>
      </c>
      <c r="R114" s="221">
        <v>0</v>
      </c>
    </row>
    <row r="115" spans="1:18" x14ac:dyDescent="0.25">
      <c r="A115" s="83">
        <f t="shared" ref="A115" si="35">+A114+1</f>
        <v>17</v>
      </c>
      <c r="B115" s="214" t="s">
        <v>131</v>
      </c>
      <c r="C115" s="83" t="str">
        <f>VLOOKUP(B115,'SALE PARTY &amp; HSN MASTER'!$B$9:$D$502,2,FALSE)</f>
        <v>27AASFA7303G1ZE</v>
      </c>
      <c r="D115" s="83" t="str">
        <f>VLOOKUP(B115,'SALE PARTY &amp; HSN MASTER'!$B$9:$E$502,4,FALSE)</f>
        <v>Local</v>
      </c>
      <c r="E115" s="215" t="s">
        <v>140</v>
      </c>
      <c r="F115" s="216">
        <v>43227</v>
      </c>
      <c r="G115" s="83">
        <v>87141090</v>
      </c>
      <c r="H115" s="217">
        <v>380</v>
      </c>
      <c r="I115" s="83" t="s">
        <v>21</v>
      </c>
      <c r="J115" s="83" t="s">
        <v>812</v>
      </c>
      <c r="K115" s="83">
        <f t="shared" si="34"/>
        <v>380</v>
      </c>
      <c r="L115" s="218">
        <f>+M115+O115+P115+Q115+R115</f>
        <v>0</v>
      </c>
      <c r="M115" s="219"/>
      <c r="N115" s="220">
        <f>VLOOKUP(G115,'SALE PARTY &amp; HSN MASTER'!$N$9:$R$202,5,FALSE)</f>
        <v>28</v>
      </c>
      <c r="O115" s="221">
        <f>+IF(D115="oms",M115/100*N115,0)</f>
        <v>0</v>
      </c>
      <c r="P115" s="221">
        <f>+IF(D115="local",M115/100*N115/2,0)</f>
        <v>0</v>
      </c>
      <c r="Q115" s="221">
        <f>+IF(D115="local",M115/100*N115/2,0)</f>
        <v>0</v>
      </c>
      <c r="R115" s="221">
        <v>0</v>
      </c>
    </row>
    <row r="118" spans="1:18" ht="15.75" customHeight="1" x14ac:dyDescent="0.25"/>
    <row r="119" spans="1:18" s="254" customFormat="1" ht="21" x14ac:dyDescent="0.35">
      <c r="A119" s="447" t="s">
        <v>677</v>
      </c>
      <c r="B119" s="448"/>
      <c r="C119" s="448"/>
      <c r="D119" s="448"/>
      <c r="E119" s="448"/>
      <c r="F119" s="448"/>
      <c r="G119" s="448"/>
      <c r="H119" s="448"/>
      <c r="I119" s="448"/>
      <c r="J119" s="448"/>
      <c r="K119" s="448"/>
      <c r="L119" s="448"/>
      <c r="M119" s="448"/>
      <c r="N119" s="448"/>
      <c r="O119" s="448"/>
      <c r="P119" s="448"/>
      <c r="Q119" s="448"/>
      <c r="R119" s="449"/>
    </row>
    <row r="120" spans="1:18" ht="18.75" x14ac:dyDescent="0.3">
      <c r="A120" s="450" t="s">
        <v>2</v>
      </c>
      <c r="B120" s="450"/>
      <c r="C120" s="450"/>
      <c r="D120" s="450"/>
      <c r="E120" s="450"/>
      <c r="F120" s="450"/>
      <c r="G120" s="450"/>
      <c r="H120" s="450"/>
      <c r="I120" s="450"/>
      <c r="J120" s="450"/>
      <c r="K120" s="450"/>
      <c r="L120" s="450"/>
      <c r="M120" s="450"/>
      <c r="N120" s="450"/>
      <c r="O120" s="450"/>
      <c r="P120" s="450"/>
      <c r="Q120" s="450"/>
      <c r="R120" s="450"/>
    </row>
    <row r="121" spans="1:18" ht="15.75" customHeight="1" x14ac:dyDescent="0.25">
      <c r="A121" s="434" t="s">
        <v>3</v>
      </c>
      <c r="B121" s="434" t="s">
        <v>4</v>
      </c>
      <c r="C121" s="452" t="s">
        <v>5</v>
      </c>
      <c r="D121" s="434" t="s">
        <v>6</v>
      </c>
      <c r="E121" s="452" t="s">
        <v>7</v>
      </c>
      <c r="F121" s="452" t="s">
        <v>8</v>
      </c>
      <c r="G121" s="452" t="s">
        <v>9</v>
      </c>
      <c r="H121" s="452" t="s">
        <v>10</v>
      </c>
      <c r="I121" s="452" t="s">
        <v>11</v>
      </c>
      <c r="J121" s="452" t="s">
        <v>193</v>
      </c>
      <c r="K121" s="434" t="s">
        <v>12</v>
      </c>
      <c r="L121" s="452" t="s">
        <v>13</v>
      </c>
      <c r="M121" s="452" t="s">
        <v>14</v>
      </c>
      <c r="N121" s="434" t="s">
        <v>15</v>
      </c>
      <c r="O121" s="454" t="s">
        <v>16</v>
      </c>
      <c r="P121" s="455"/>
      <c r="Q121" s="455"/>
      <c r="R121" s="456"/>
    </row>
    <row r="122" spans="1:18" ht="15.75" x14ac:dyDescent="0.25">
      <c r="A122" s="451"/>
      <c r="B122" s="451"/>
      <c r="C122" s="453"/>
      <c r="D122" s="451"/>
      <c r="E122" s="453"/>
      <c r="F122" s="453"/>
      <c r="G122" s="453"/>
      <c r="H122" s="453"/>
      <c r="I122" s="453"/>
      <c r="J122" s="453"/>
      <c r="K122" s="451"/>
      <c r="L122" s="453"/>
      <c r="M122" s="453"/>
      <c r="N122" s="451"/>
      <c r="O122" s="1" t="s">
        <v>17</v>
      </c>
      <c r="P122" s="1" t="s">
        <v>18</v>
      </c>
      <c r="Q122" s="1" t="s">
        <v>19</v>
      </c>
      <c r="R122" s="1" t="s">
        <v>20</v>
      </c>
    </row>
    <row r="123" spans="1:18" x14ac:dyDescent="0.25">
      <c r="A123" s="83">
        <f t="shared" ref="A123" si="36">+A122+1</f>
        <v>1</v>
      </c>
      <c r="B123" s="214" t="s">
        <v>131</v>
      </c>
      <c r="C123" s="83" t="str">
        <f>VLOOKUP(B123,'SALE PARTY &amp; HSN MASTER'!$B$9:$D$502,2,FALSE)</f>
        <v>27AASFA7303G1ZE</v>
      </c>
      <c r="D123" s="83" t="str">
        <f>VLOOKUP(B123,'SALE PARTY &amp; HSN MASTER'!$B$9:$E$502,4,FALSE)</f>
        <v>Local</v>
      </c>
      <c r="E123" s="215" t="s">
        <v>138</v>
      </c>
      <c r="F123" s="216">
        <v>43227</v>
      </c>
      <c r="G123" s="83">
        <v>85129000</v>
      </c>
      <c r="H123" s="217">
        <v>1200</v>
      </c>
      <c r="I123" s="83" t="s">
        <v>21</v>
      </c>
      <c r="J123" s="83" t="s">
        <v>199</v>
      </c>
      <c r="K123" s="83">
        <f t="shared" ref="K123" si="37">+H123</f>
        <v>1200</v>
      </c>
      <c r="L123" s="218">
        <f>+M123+O123+P123+Q123+R123</f>
        <v>236</v>
      </c>
      <c r="M123" s="219">
        <v>200</v>
      </c>
      <c r="N123" s="220">
        <f>VLOOKUP(G123,'SALE PARTY &amp; HSN MASTER'!$N$9:$R$202,5,FALSE)</f>
        <v>18</v>
      </c>
      <c r="O123" s="221">
        <f>+IF(D123="oms",M123/100*N123,0)</f>
        <v>0</v>
      </c>
      <c r="P123" s="221">
        <f>+IF(D123="local",M123/100*N123/2,0)</f>
        <v>18</v>
      </c>
      <c r="Q123" s="221">
        <f>+IF(D123="local",M123/100*N123/2,0)</f>
        <v>18</v>
      </c>
      <c r="R123" s="221">
        <v>0</v>
      </c>
    </row>
    <row r="128" spans="1:18" s="254" customFormat="1" ht="21" x14ac:dyDescent="0.35">
      <c r="A128" s="447" t="s">
        <v>811</v>
      </c>
      <c r="B128" s="448"/>
      <c r="C128" s="448"/>
      <c r="D128" s="448"/>
      <c r="E128" s="448"/>
      <c r="F128" s="448"/>
      <c r="G128" s="448"/>
      <c r="H128" s="448"/>
      <c r="I128" s="448"/>
      <c r="J128" s="448"/>
      <c r="K128" s="448"/>
      <c r="L128" s="448"/>
      <c r="M128" s="448"/>
      <c r="N128" s="448"/>
      <c r="O128" s="448"/>
      <c r="P128" s="448"/>
      <c r="Q128" s="448"/>
      <c r="R128" s="449"/>
    </row>
    <row r="129" spans="1:18" ht="18.75" x14ac:dyDescent="0.3">
      <c r="A129" s="450" t="s">
        <v>2</v>
      </c>
      <c r="B129" s="450"/>
      <c r="C129" s="450"/>
      <c r="D129" s="450"/>
      <c r="E129" s="450"/>
      <c r="F129" s="450"/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50"/>
      <c r="R129" s="450"/>
    </row>
    <row r="130" spans="1:18" ht="15.75" customHeight="1" x14ac:dyDescent="0.25">
      <c r="A130" s="434" t="s">
        <v>3</v>
      </c>
      <c r="B130" s="434" t="s">
        <v>4</v>
      </c>
      <c r="C130" s="452" t="s">
        <v>5</v>
      </c>
      <c r="D130" s="434" t="s">
        <v>6</v>
      </c>
      <c r="E130" s="452" t="s">
        <v>7</v>
      </c>
      <c r="F130" s="452" t="s">
        <v>8</v>
      </c>
      <c r="G130" s="452" t="s">
        <v>9</v>
      </c>
      <c r="H130" s="452" t="s">
        <v>10</v>
      </c>
      <c r="I130" s="452" t="s">
        <v>11</v>
      </c>
      <c r="J130" s="452" t="s">
        <v>193</v>
      </c>
      <c r="K130" s="434" t="s">
        <v>12</v>
      </c>
      <c r="L130" s="452" t="s">
        <v>13</v>
      </c>
      <c r="M130" s="452" t="s">
        <v>14</v>
      </c>
      <c r="N130" s="434" t="s">
        <v>15</v>
      </c>
      <c r="O130" s="454" t="s">
        <v>16</v>
      </c>
      <c r="P130" s="455"/>
      <c r="Q130" s="455"/>
      <c r="R130" s="456"/>
    </row>
    <row r="131" spans="1:18" ht="15.75" x14ac:dyDescent="0.25">
      <c r="A131" s="451"/>
      <c r="B131" s="451"/>
      <c r="C131" s="453"/>
      <c r="D131" s="451"/>
      <c r="E131" s="453"/>
      <c r="F131" s="453"/>
      <c r="G131" s="453"/>
      <c r="H131" s="453"/>
      <c r="I131" s="453"/>
      <c r="J131" s="453"/>
      <c r="K131" s="451"/>
      <c r="L131" s="453"/>
      <c r="M131" s="453"/>
      <c r="N131" s="451"/>
      <c r="O131" s="1" t="s">
        <v>17</v>
      </c>
      <c r="P131" s="1" t="s">
        <v>18</v>
      </c>
      <c r="Q131" s="1" t="s">
        <v>19</v>
      </c>
      <c r="R131" s="1" t="s">
        <v>20</v>
      </c>
    </row>
    <row r="132" spans="1:18" x14ac:dyDescent="0.25">
      <c r="A132" s="83">
        <f t="shared" ref="A132" si="38">+A131+1</f>
        <v>1</v>
      </c>
      <c r="B132" s="214" t="s">
        <v>131</v>
      </c>
      <c r="C132" s="83" t="str">
        <f>VLOOKUP(B132,'SALE PARTY &amp; HSN MASTER'!$B$9:$D$502,2,FALSE)</f>
        <v>27AASFA7303G1ZE</v>
      </c>
      <c r="D132" s="83" t="str">
        <f>VLOOKUP(B132,'SALE PARTY &amp; HSN MASTER'!$B$9:$E$502,4,FALSE)</f>
        <v>Local</v>
      </c>
      <c r="E132" s="215" t="s">
        <v>138</v>
      </c>
      <c r="F132" s="216">
        <v>43227</v>
      </c>
      <c r="G132" s="83">
        <v>85129000</v>
      </c>
      <c r="H132" s="217">
        <v>1200</v>
      </c>
      <c r="I132" s="83" t="s">
        <v>21</v>
      </c>
      <c r="J132" s="83" t="s">
        <v>200</v>
      </c>
      <c r="K132" s="83">
        <f t="shared" ref="K132" si="39">+H132</f>
        <v>1200</v>
      </c>
      <c r="L132" s="218">
        <f>+M132+O132+P132+Q132+R132</f>
        <v>118</v>
      </c>
      <c r="M132" s="219">
        <v>100</v>
      </c>
      <c r="N132" s="220">
        <f>VLOOKUP(G132,'SALE PARTY &amp; HSN MASTER'!$N$9:$R$202,5,FALSE)</f>
        <v>18</v>
      </c>
      <c r="O132" s="221">
        <f>+IF(D132="oms",M132/100*N132,0)</f>
        <v>0</v>
      </c>
      <c r="P132" s="221">
        <f>+IF(D132="local",M132/100*N132/2,0)</f>
        <v>9</v>
      </c>
      <c r="Q132" s="221">
        <f>+IF(D132="local",M132/100*N132/2,0)</f>
        <v>9</v>
      </c>
      <c r="R132" s="221">
        <v>0</v>
      </c>
    </row>
    <row r="138" spans="1:18" s="254" customFormat="1" ht="21" x14ac:dyDescent="0.35">
      <c r="A138" s="447" t="s">
        <v>678</v>
      </c>
      <c r="B138" s="448"/>
      <c r="C138" s="448"/>
      <c r="D138" s="448"/>
      <c r="E138" s="448"/>
      <c r="F138" s="448"/>
      <c r="G138" s="448"/>
      <c r="H138" s="448"/>
      <c r="I138" s="448"/>
      <c r="J138" s="448"/>
      <c r="K138" s="448"/>
      <c r="L138" s="448"/>
      <c r="M138" s="448"/>
      <c r="N138" s="448"/>
      <c r="O138" s="448"/>
      <c r="P138" s="448"/>
      <c r="Q138" s="448"/>
      <c r="R138" s="449"/>
    </row>
    <row r="139" spans="1:18" ht="18.75" x14ac:dyDescent="0.3">
      <c r="A139" s="450" t="s">
        <v>2</v>
      </c>
      <c r="B139" s="450"/>
      <c r="C139" s="450"/>
      <c r="D139" s="450"/>
      <c r="E139" s="450"/>
      <c r="F139" s="450"/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50"/>
      <c r="R139" s="450"/>
    </row>
    <row r="140" spans="1:18" ht="15.75" customHeight="1" x14ac:dyDescent="0.25">
      <c r="A140" s="434" t="s">
        <v>3</v>
      </c>
      <c r="B140" s="434" t="s">
        <v>4</v>
      </c>
      <c r="C140" s="452" t="s">
        <v>5</v>
      </c>
      <c r="D140" s="434" t="s">
        <v>6</v>
      </c>
      <c r="E140" s="452" t="s">
        <v>7</v>
      </c>
      <c r="F140" s="452" t="s">
        <v>8</v>
      </c>
      <c r="G140" s="452" t="s">
        <v>9</v>
      </c>
      <c r="H140" s="452" t="s">
        <v>10</v>
      </c>
      <c r="I140" s="452" t="s">
        <v>11</v>
      </c>
      <c r="J140" s="452" t="s">
        <v>193</v>
      </c>
      <c r="K140" s="434" t="s">
        <v>12</v>
      </c>
      <c r="L140" s="452" t="s">
        <v>13</v>
      </c>
      <c r="M140" s="452" t="s">
        <v>14</v>
      </c>
      <c r="N140" s="434" t="s">
        <v>15</v>
      </c>
      <c r="O140" s="454" t="s">
        <v>16</v>
      </c>
      <c r="P140" s="455"/>
      <c r="Q140" s="455"/>
      <c r="R140" s="456"/>
    </row>
    <row r="141" spans="1:18" ht="15.75" x14ac:dyDescent="0.25">
      <c r="A141" s="451"/>
      <c r="B141" s="451"/>
      <c r="C141" s="453"/>
      <c r="D141" s="451"/>
      <c r="E141" s="453"/>
      <c r="F141" s="453"/>
      <c r="G141" s="453"/>
      <c r="H141" s="453"/>
      <c r="I141" s="453"/>
      <c r="J141" s="453"/>
      <c r="K141" s="451"/>
      <c r="L141" s="453"/>
      <c r="M141" s="453"/>
      <c r="N141" s="451"/>
      <c r="O141" s="1" t="s">
        <v>17</v>
      </c>
      <c r="P141" s="1" t="s">
        <v>18</v>
      </c>
      <c r="Q141" s="1" t="s">
        <v>19</v>
      </c>
      <c r="R141" s="1" t="s">
        <v>20</v>
      </c>
    </row>
    <row r="142" spans="1:18" x14ac:dyDescent="0.25">
      <c r="A142" s="83">
        <f t="shared" ref="A142" si="40">+A141+1</f>
        <v>1</v>
      </c>
      <c r="B142" s="214" t="s">
        <v>131</v>
      </c>
      <c r="C142" s="83" t="str">
        <f>VLOOKUP(B142,'SALE PARTY &amp; HSN MASTER'!$B$9:$D$502,2,FALSE)</f>
        <v>27AASFA7303G1ZE</v>
      </c>
      <c r="D142" s="83" t="str">
        <f>VLOOKUP(B142,'SALE PARTY &amp; HSN MASTER'!$B$9:$E$502,4,FALSE)</f>
        <v>Local</v>
      </c>
      <c r="E142" s="215" t="s">
        <v>138</v>
      </c>
      <c r="F142" s="216">
        <v>43227</v>
      </c>
      <c r="G142" s="83">
        <v>85129000</v>
      </c>
      <c r="H142" s="217">
        <v>1200</v>
      </c>
      <c r="I142" s="83" t="s">
        <v>21</v>
      </c>
      <c r="J142" s="83" t="s">
        <v>679</v>
      </c>
      <c r="K142" s="83">
        <f t="shared" ref="K142" si="41">+H142</f>
        <v>1200</v>
      </c>
      <c r="L142" s="218">
        <f>+M142+O142+P142+Q142+R142</f>
        <v>118</v>
      </c>
      <c r="M142" s="219">
        <v>100</v>
      </c>
      <c r="N142" s="220">
        <f>VLOOKUP(G142,'SALE PARTY &amp; HSN MASTER'!$N$9:$R$202,5,FALSE)</f>
        <v>18</v>
      </c>
      <c r="O142" s="221">
        <f>+IF(D142="oms",M142/100*N142,0)</f>
        <v>0</v>
      </c>
      <c r="P142" s="221">
        <f>+IF(D142="local",M142/100*N142/2,0)</f>
        <v>9</v>
      </c>
      <c r="Q142" s="221">
        <f>+IF(D142="local",M142/100*N142/2,0)</f>
        <v>9</v>
      </c>
      <c r="R142" s="221">
        <v>0</v>
      </c>
    </row>
    <row r="149" spans="1:18" s="254" customFormat="1" ht="21" x14ac:dyDescent="0.35">
      <c r="A149" s="447" t="s">
        <v>668</v>
      </c>
      <c r="B149" s="448"/>
      <c r="C149" s="448"/>
      <c r="D149" s="448"/>
      <c r="E149" s="448"/>
      <c r="F149" s="448"/>
      <c r="G149" s="448"/>
      <c r="H149" s="448"/>
      <c r="I149" s="448"/>
      <c r="J149" s="448"/>
      <c r="K149" s="448"/>
      <c r="L149" s="448"/>
      <c r="M149" s="448"/>
      <c r="N149" s="448"/>
      <c r="O149" s="448"/>
      <c r="P149" s="448"/>
      <c r="Q149" s="448"/>
      <c r="R149" s="449"/>
    </row>
    <row r="150" spans="1:18" ht="18.75" x14ac:dyDescent="0.3">
      <c r="A150" s="450" t="s">
        <v>2</v>
      </c>
      <c r="B150" s="450"/>
      <c r="C150" s="450"/>
      <c r="D150" s="450"/>
      <c r="E150" s="450"/>
      <c r="F150" s="450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50"/>
      <c r="R150" s="450"/>
    </row>
    <row r="151" spans="1:18" ht="15.75" customHeight="1" x14ac:dyDescent="0.25">
      <c r="A151" s="434" t="s">
        <v>3</v>
      </c>
      <c r="B151" s="434" t="s">
        <v>4</v>
      </c>
      <c r="C151" s="452" t="s">
        <v>5</v>
      </c>
      <c r="D151" s="434" t="s">
        <v>6</v>
      </c>
      <c r="E151" s="452" t="s">
        <v>7</v>
      </c>
      <c r="F151" s="452" t="s">
        <v>8</v>
      </c>
      <c r="G151" s="452" t="s">
        <v>9</v>
      </c>
      <c r="H151" s="452" t="s">
        <v>10</v>
      </c>
      <c r="I151" s="452" t="s">
        <v>11</v>
      </c>
      <c r="J151" s="452" t="s">
        <v>193</v>
      </c>
      <c r="K151" s="434" t="s">
        <v>12</v>
      </c>
      <c r="L151" s="452" t="s">
        <v>13</v>
      </c>
      <c r="M151" s="452" t="s">
        <v>14</v>
      </c>
      <c r="N151" s="434" t="s">
        <v>15</v>
      </c>
      <c r="O151" s="454" t="s">
        <v>16</v>
      </c>
      <c r="P151" s="455"/>
      <c r="Q151" s="455"/>
      <c r="R151" s="456"/>
    </row>
    <row r="152" spans="1:18" ht="15.75" x14ac:dyDescent="0.25">
      <c r="A152" s="451"/>
      <c r="B152" s="451"/>
      <c r="C152" s="453"/>
      <c r="D152" s="451"/>
      <c r="E152" s="453"/>
      <c r="F152" s="453"/>
      <c r="G152" s="453"/>
      <c r="H152" s="453"/>
      <c r="I152" s="453"/>
      <c r="J152" s="453"/>
      <c r="K152" s="451"/>
      <c r="L152" s="453"/>
      <c r="M152" s="453"/>
      <c r="N152" s="451"/>
      <c r="O152" s="1" t="s">
        <v>17</v>
      </c>
      <c r="P152" s="1" t="s">
        <v>18</v>
      </c>
      <c r="Q152" s="1" t="s">
        <v>19</v>
      </c>
      <c r="R152" s="1" t="s">
        <v>20</v>
      </c>
    </row>
    <row r="153" spans="1:18" x14ac:dyDescent="0.25">
      <c r="A153" s="83">
        <f t="shared" ref="A153" si="42">+A152+1</f>
        <v>1</v>
      </c>
      <c r="B153" s="214" t="s">
        <v>131</v>
      </c>
      <c r="C153" s="83" t="str">
        <f>VLOOKUP(B153,'SALE PARTY &amp; HSN MASTER'!$B$9:$D$502,2,FALSE)</f>
        <v>27AASFA7303G1ZE</v>
      </c>
      <c r="D153" s="83" t="str">
        <f>VLOOKUP(B153,'SALE PARTY &amp; HSN MASTER'!$B$9:$E$502,4,FALSE)</f>
        <v>Local</v>
      </c>
      <c r="E153" s="215" t="s">
        <v>138</v>
      </c>
      <c r="F153" s="216">
        <v>43227</v>
      </c>
      <c r="G153" s="83">
        <v>85129000</v>
      </c>
      <c r="H153" s="217">
        <v>1200</v>
      </c>
      <c r="I153" s="83" t="s">
        <v>24</v>
      </c>
      <c r="J153" s="83" t="s">
        <v>679</v>
      </c>
      <c r="K153" s="83">
        <f t="shared" ref="K153" si="43">+H153</f>
        <v>1200</v>
      </c>
      <c r="L153" s="218">
        <f>+M153+O153+P153+Q153+R153</f>
        <v>118</v>
      </c>
      <c r="M153" s="219">
        <v>100</v>
      </c>
      <c r="N153" s="220">
        <f>VLOOKUP(G153,'SALE PARTY &amp; HSN MASTER'!$N$9:$R$202,5,FALSE)</f>
        <v>18</v>
      </c>
      <c r="O153" s="221">
        <f>+IF(D153="oms",M153/100*N153,0)</f>
        <v>0</v>
      </c>
      <c r="P153" s="221">
        <f>+IF(D153="local",M153/100*N153/2,0)</f>
        <v>9</v>
      </c>
      <c r="Q153" s="221">
        <f>+IF(D153="local",M153/100*N153/2,0)</f>
        <v>9</v>
      </c>
      <c r="R153" s="221">
        <v>0</v>
      </c>
    </row>
    <row r="159" spans="1:18" s="254" customFormat="1" ht="21" x14ac:dyDescent="0.35">
      <c r="A159" s="447" t="s">
        <v>666</v>
      </c>
      <c r="B159" s="448"/>
      <c r="C159" s="448"/>
      <c r="D159" s="448"/>
      <c r="E159" s="448"/>
      <c r="F159" s="448"/>
      <c r="G159" s="448"/>
      <c r="H159" s="448"/>
      <c r="I159" s="448"/>
      <c r="J159" s="448"/>
      <c r="K159" s="448"/>
      <c r="L159" s="448"/>
      <c r="M159" s="448"/>
      <c r="N159" s="448"/>
      <c r="O159" s="448"/>
      <c r="P159" s="448"/>
      <c r="Q159" s="448"/>
      <c r="R159" s="449"/>
    </row>
    <row r="160" spans="1:18" ht="18.75" x14ac:dyDescent="0.3">
      <c r="A160" s="450" t="s">
        <v>2</v>
      </c>
      <c r="B160" s="450"/>
      <c r="C160" s="450"/>
      <c r="D160" s="450"/>
      <c r="E160" s="450"/>
      <c r="F160" s="450"/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50"/>
      <c r="R160" s="450"/>
    </row>
    <row r="161" spans="1:18" ht="15.75" customHeight="1" x14ac:dyDescent="0.25">
      <c r="A161" s="434" t="s">
        <v>3</v>
      </c>
      <c r="B161" s="434" t="s">
        <v>4</v>
      </c>
      <c r="C161" s="452" t="s">
        <v>5</v>
      </c>
      <c r="D161" s="434" t="s">
        <v>6</v>
      </c>
      <c r="E161" s="452" t="s">
        <v>7</v>
      </c>
      <c r="F161" s="452" t="s">
        <v>8</v>
      </c>
      <c r="G161" s="452" t="s">
        <v>9</v>
      </c>
      <c r="H161" s="452" t="s">
        <v>10</v>
      </c>
      <c r="I161" s="452" t="s">
        <v>11</v>
      </c>
      <c r="J161" s="452" t="s">
        <v>193</v>
      </c>
      <c r="K161" s="434" t="s">
        <v>12</v>
      </c>
      <c r="L161" s="452" t="s">
        <v>13</v>
      </c>
      <c r="M161" s="452" t="s">
        <v>14</v>
      </c>
      <c r="N161" s="434" t="s">
        <v>15</v>
      </c>
      <c r="O161" s="454" t="s">
        <v>16</v>
      </c>
      <c r="P161" s="455"/>
      <c r="Q161" s="455"/>
      <c r="R161" s="456"/>
    </row>
    <row r="162" spans="1:18" ht="15.75" x14ac:dyDescent="0.25">
      <c r="A162" s="451"/>
      <c r="B162" s="451"/>
      <c r="C162" s="453"/>
      <c r="D162" s="451"/>
      <c r="E162" s="453"/>
      <c r="F162" s="453"/>
      <c r="G162" s="453"/>
      <c r="H162" s="453"/>
      <c r="I162" s="453"/>
      <c r="J162" s="453"/>
      <c r="K162" s="451"/>
      <c r="L162" s="453"/>
      <c r="M162" s="453"/>
      <c r="N162" s="451"/>
      <c r="O162" s="1" t="s">
        <v>17</v>
      </c>
      <c r="P162" s="1" t="s">
        <v>18</v>
      </c>
      <c r="Q162" s="1" t="s">
        <v>19</v>
      </c>
      <c r="R162" s="1" t="s">
        <v>20</v>
      </c>
    </row>
    <row r="163" spans="1:18" x14ac:dyDescent="0.25">
      <c r="A163" s="83">
        <f t="shared" ref="A163" si="44">+A162+1</f>
        <v>1</v>
      </c>
      <c r="B163" s="214" t="s">
        <v>131</v>
      </c>
      <c r="C163" s="83" t="str">
        <f>VLOOKUP(B163,'SALE PARTY &amp; HSN MASTER'!$B$9:$D$502,2,FALSE)</f>
        <v>27AASFA7303G1ZE</v>
      </c>
      <c r="D163" s="83" t="str">
        <f>VLOOKUP(B163,'SALE PARTY &amp; HSN MASTER'!$B$9:$E$502,4,FALSE)</f>
        <v>Local</v>
      </c>
      <c r="E163" s="215" t="s">
        <v>138</v>
      </c>
      <c r="F163" s="216">
        <v>43227</v>
      </c>
      <c r="G163" s="83">
        <v>85129000</v>
      </c>
      <c r="H163" s="217">
        <v>1200</v>
      </c>
      <c r="I163" s="83" t="s">
        <v>25</v>
      </c>
      <c r="J163" s="83" t="s">
        <v>679</v>
      </c>
      <c r="K163" s="83">
        <f t="shared" ref="K163" si="45">+H163</f>
        <v>1200</v>
      </c>
      <c r="L163" s="218">
        <f>+M163+O163+P163+Q163+R163</f>
        <v>118</v>
      </c>
      <c r="M163" s="219">
        <v>100</v>
      </c>
      <c r="N163" s="220">
        <f>VLOOKUP(G163,'SALE PARTY &amp; HSN MASTER'!$N$9:$R$202,5,FALSE)</f>
        <v>18</v>
      </c>
      <c r="O163" s="221">
        <f>+IF(D163="oms",M163/100*N163,0)</f>
        <v>0</v>
      </c>
      <c r="P163" s="221">
        <f>+IF(D163="local",M163/100*N163/2,0)</f>
        <v>9</v>
      </c>
      <c r="Q163" s="221">
        <f>+IF(D163="local",M163/100*N163/2,0)</f>
        <v>9</v>
      </c>
      <c r="R163" s="221">
        <v>0</v>
      </c>
    </row>
  </sheetData>
  <mergeCells count="255">
    <mergeCell ref="L151:L152"/>
    <mergeCell ref="M151:M152"/>
    <mergeCell ref="N151:N152"/>
    <mergeCell ref="M161:M162"/>
    <mergeCell ref="N161:N162"/>
    <mergeCell ref="O161:R161"/>
    <mergeCell ref="G161:G162"/>
    <mergeCell ref="H161:H162"/>
    <mergeCell ref="I161:I162"/>
    <mergeCell ref="J161:J162"/>
    <mergeCell ref="A149:R149"/>
    <mergeCell ref="A150:R150"/>
    <mergeCell ref="A151:A152"/>
    <mergeCell ref="B151:B152"/>
    <mergeCell ref="C151:C152"/>
    <mergeCell ref="D151:D152"/>
    <mergeCell ref="E151:E152"/>
    <mergeCell ref="O151:R151"/>
    <mergeCell ref="K161:K162"/>
    <mergeCell ref="L161:L162"/>
    <mergeCell ref="A159:R159"/>
    <mergeCell ref="A160:R160"/>
    <mergeCell ref="F151:F152"/>
    <mergeCell ref="G151:G152"/>
    <mergeCell ref="H151:H152"/>
    <mergeCell ref="I151:I152"/>
    <mergeCell ref="J151:J152"/>
    <mergeCell ref="K151:K152"/>
    <mergeCell ref="A161:A162"/>
    <mergeCell ref="B161:B162"/>
    <mergeCell ref="C161:C162"/>
    <mergeCell ref="D161:D162"/>
    <mergeCell ref="E161:E162"/>
    <mergeCell ref="F161:F162"/>
    <mergeCell ref="A138:R138"/>
    <mergeCell ref="A139:R139"/>
    <mergeCell ref="F130:F131"/>
    <mergeCell ref="G130:G131"/>
    <mergeCell ref="H130:H131"/>
    <mergeCell ref="I130:I131"/>
    <mergeCell ref="J130:J131"/>
    <mergeCell ref="K130:K131"/>
    <mergeCell ref="M140:M141"/>
    <mergeCell ref="N140:N141"/>
    <mergeCell ref="O140:R140"/>
    <mergeCell ref="G140:G141"/>
    <mergeCell ref="H140:H141"/>
    <mergeCell ref="I140:I141"/>
    <mergeCell ref="J140:J141"/>
    <mergeCell ref="K140:K141"/>
    <mergeCell ref="L140:L141"/>
    <mergeCell ref="A140:A141"/>
    <mergeCell ref="B140:B141"/>
    <mergeCell ref="C140:C141"/>
    <mergeCell ref="D140:D141"/>
    <mergeCell ref="E140:E141"/>
    <mergeCell ref="F140:F141"/>
    <mergeCell ref="A128:R128"/>
    <mergeCell ref="A129:R129"/>
    <mergeCell ref="A130:A131"/>
    <mergeCell ref="B130:B131"/>
    <mergeCell ref="C130:C131"/>
    <mergeCell ref="D130:D131"/>
    <mergeCell ref="E130:E131"/>
    <mergeCell ref="G121:G122"/>
    <mergeCell ref="H121:H122"/>
    <mergeCell ref="I121:I122"/>
    <mergeCell ref="J121:J122"/>
    <mergeCell ref="K121:K122"/>
    <mergeCell ref="L121:L122"/>
    <mergeCell ref="A121:A122"/>
    <mergeCell ref="B121:B122"/>
    <mergeCell ref="C121:C122"/>
    <mergeCell ref="D121:D122"/>
    <mergeCell ref="E121:E122"/>
    <mergeCell ref="F121:F122"/>
    <mergeCell ref="L130:L131"/>
    <mergeCell ref="M130:M131"/>
    <mergeCell ref="N130:N131"/>
    <mergeCell ref="O130:R130"/>
    <mergeCell ref="A119:R119"/>
    <mergeCell ref="A120:R120"/>
    <mergeCell ref="F111:F112"/>
    <mergeCell ref="G111:G112"/>
    <mergeCell ref="H111:H112"/>
    <mergeCell ref="I111:I112"/>
    <mergeCell ref="J111:J112"/>
    <mergeCell ref="K111:K112"/>
    <mergeCell ref="M121:M122"/>
    <mergeCell ref="N121:N122"/>
    <mergeCell ref="O121:R121"/>
    <mergeCell ref="A109:R109"/>
    <mergeCell ref="A110:R110"/>
    <mergeCell ref="A111:A112"/>
    <mergeCell ref="B111:B112"/>
    <mergeCell ref="C111:C112"/>
    <mergeCell ref="D111:D112"/>
    <mergeCell ref="E111:E112"/>
    <mergeCell ref="G101:G102"/>
    <mergeCell ref="H101:H102"/>
    <mergeCell ref="I101:I102"/>
    <mergeCell ref="J101:J102"/>
    <mergeCell ref="K101:K102"/>
    <mergeCell ref="L101:L102"/>
    <mergeCell ref="A101:A102"/>
    <mergeCell ref="B101:B102"/>
    <mergeCell ref="C101:C102"/>
    <mergeCell ref="D101:D102"/>
    <mergeCell ref="E101:E102"/>
    <mergeCell ref="F101:F102"/>
    <mergeCell ref="L111:L112"/>
    <mergeCell ref="M111:M112"/>
    <mergeCell ref="N111:N112"/>
    <mergeCell ref="O111:R111"/>
    <mergeCell ref="A99:R99"/>
    <mergeCell ref="A100:R100"/>
    <mergeCell ref="F92:F93"/>
    <mergeCell ref="G92:G93"/>
    <mergeCell ref="H92:H93"/>
    <mergeCell ref="I92:I93"/>
    <mergeCell ref="J92:J93"/>
    <mergeCell ref="K92:K93"/>
    <mergeCell ref="M101:M102"/>
    <mergeCell ref="N101:N102"/>
    <mergeCell ref="O101:R101"/>
    <mergeCell ref="A90:R90"/>
    <mergeCell ref="A91:R91"/>
    <mergeCell ref="A92:A93"/>
    <mergeCell ref="B92:B93"/>
    <mergeCell ref="C92:C93"/>
    <mergeCell ref="D92:D93"/>
    <mergeCell ref="E92:E93"/>
    <mergeCell ref="G79:G80"/>
    <mergeCell ref="H79:H80"/>
    <mergeCell ref="I79:I80"/>
    <mergeCell ref="J79:J80"/>
    <mergeCell ref="K79:K80"/>
    <mergeCell ref="L79:L80"/>
    <mergeCell ref="A79:A80"/>
    <mergeCell ref="B79:B80"/>
    <mergeCell ref="C79:C80"/>
    <mergeCell ref="D79:D80"/>
    <mergeCell ref="E79:E80"/>
    <mergeCell ref="F79:F80"/>
    <mergeCell ref="L92:L93"/>
    <mergeCell ref="M92:M93"/>
    <mergeCell ref="N92:N93"/>
    <mergeCell ref="O92:R92"/>
    <mergeCell ref="A77:R77"/>
    <mergeCell ref="A78:R78"/>
    <mergeCell ref="F67:F68"/>
    <mergeCell ref="G67:G68"/>
    <mergeCell ref="H67:H68"/>
    <mergeCell ref="I67:I68"/>
    <mergeCell ref="J67:J68"/>
    <mergeCell ref="K67:K68"/>
    <mergeCell ref="M79:M80"/>
    <mergeCell ref="N79:N80"/>
    <mergeCell ref="O79:R79"/>
    <mergeCell ref="A65:R65"/>
    <mergeCell ref="A66:R66"/>
    <mergeCell ref="A67:A68"/>
    <mergeCell ref="B67:B68"/>
    <mergeCell ref="C67:C68"/>
    <mergeCell ref="D67:D68"/>
    <mergeCell ref="E67:E68"/>
    <mergeCell ref="G54:G55"/>
    <mergeCell ref="H54:H55"/>
    <mergeCell ref="I54:I55"/>
    <mergeCell ref="J54:J55"/>
    <mergeCell ref="K54:K55"/>
    <mergeCell ref="L54:L55"/>
    <mergeCell ref="L67:L68"/>
    <mergeCell ref="M67:M68"/>
    <mergeCell ref="N67:N68"/>
    <mergeCell ref="O67:R67"/>
    <mergeCell ref="A52:R52"/>
    <mergeCell ref="A53:R53"/>
    <mergeCell ref="A54:A55"/>
    <mergeCell ref="B54:B55"/>
    <mergeCell ref="C54:C55"/>
    <mergeCell ref="D54:D55"/>
    <mergeCell ref="E54:E55"/>
    <mergeCell ref="F54:F55"/>
    <mergeCell ref="H41:H42"/>
    <mergeCell ref="I41:I42"/>
    <mergeCell ref="J41:J42"/>
    <mergeCell ref="K41:K42"/>
    <mergeCell ref="L41:L42"/>
    <mergeCell ref="M41:M42"/>
    <mergeCell ref="M54:M55"/>
    <mergeCell ref="N54:N55"/>
    <mergeCell ref="O54:R54"/>
    <mergeCell ref="A39:R39"/>
    <mergeCell ref="A40:R40"/>
    <mergeCell ref="A41:A42"/>
    <mergeCell ref="B41:B42"/>
    <mergeCell ref="C41:C42"/>
    <mergeCell ref="D41:D42"/>
    <mergeCell ref="E41:E42"/>
    <mergeCell ref="F41:F42"/>
    <mergeCell ref="G41:G42"/>
    <mergeCell ref="N41:N42"/>
    <mergeCell ref="O41:R41"/>
    <mergeCell ref="A30:R30"/>
    <mergeCell ref="A31:R31"/>
    <mergeCell ref="A32:A33"/>
    <mergeCell ref="B32:B33"/>
    <mergeCell ref="C32:C33"/>
    <mergeCell ref="D32:D33"/>
    <mergeCell ref="E32:E33"/>
    <mergeCell ref="F32:F33"/>
    <mergeCell ref="G32:G33"/>
    <mergeCell ref="H32:H33"/>
    <mergeCell ref="O32:R32"/>
    <mergeCell ref="I32:I33"/>
    <mergeCell ref="J32:J33"/>
    <mergeCell ref="K32:K33"/>
    <mergeCell ref="L32:L33"/>
    <mergeCell ref="M32:M33"/>
    <mergeCell ref="N32:N33"/>
    <mergeCell ref="J22:J23"/>
    <mergeCell ref="K22:K23"/>
    <mergeCell ref="L22:L23"/>
    <mergeCell ref="M22:M23"/>
    <mergeCell ref="N22:N23"/>
    <mergeCell ref="O22:R22"/>
    <mergeCell ref="A21:R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M1:M2"/>
    <mergeCell ref="N1:N2"/>
    <mergeCell ref="O1:R1"/>
    <mergeCell ref="A3:H18"/>
    <mergeCell ref="A19:H19"/>
    <mergeCell ref="A20:R20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dataValidations count="4">
    <dataValidation type="list" allowBlank="1" showInputMessage="1" showErrorMessage="1" sqref="B34:B36 B44:B46 B56:B58 B69:B71 B81 B94">
      <formula1>$B$10:$B$28</formula1>
    </dataValidation>
    <dataValidation type="list" allowBlank="1" showInputMessage="1" showErrorMessage="1" sqref="J103:J105 J163 J153 J142 J132 J123 J94 J81 J69:J71 J56:J58 J44:J46 J34:J36 J113:J115 J24:J29">
      <formula1>$J$4:$J$15</formula1>
    </dataValidation>
    <dataValidation type="list" allowBlank="1" showInputMessage="1" showErrorMessage="1" sqref="J47:J50 J37">
      <formula1>"B2B,B2CLARGE,B2CSMALL,EXPORT,ZERO,D/N REJ,D/N UNREJ,C/N REJ,C/N UNREJ,ADVANCE,ADVANCE ADJ"</formula1>
    </dataValidation>
    <dataValidation type="list" allowBlank="1" showInputMessage="1" showErrorMessage="1" sqref="I103:I105 I34:I36 I44:I46 I56:I58 I69:I71 I113:I115 I81 I94 I123 I132 I142 I153 I163 I24:I29">
      <formula1>"TAXABLE SUPPLY,CREDIT NOTE, DEBIT NOTE,AMENDED +,AMENDED -"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'SALE PARTY &amp; HSN MASTER'!$N$9:$N$23</xm:f>
          </x14:formula1>
          <xm:sqref>G103:G105 G123 G132 G142 G153 G163 G24:G28 G69:G71 G81 G94 G56:G58 G44:G46 G34:G36 G113:G115</xm:sqref>
        </x14:dataValidation>
        <x14:dataValidation type="list" allowBlank="1" showInputMessage="1" showErrorMessage="1">
          <x14:formula1>
            <xm:f>'SALE PARTY &amp; HSN MASTER'!$B$9:$B$73</xm:f>
          </x14:formula1>
          <xm:sqref>B24:B28</xm:sqref>
        </x14:dataValidation>
        <x14:dataValidation type="list" allowBlank="1" showInputMessage="1" showErrorMessage="1">
          <x14:formula1>
            <xm:f>'SALE PARTY &amp; HSN MASTER'!$B$9:$B$212</xm:f>
          </x14:formula1>
          <xm:sqref>B103:B105 B123 B132 B142 B153 B163 B113:B115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opLeftCell="E13" workbookViewId="0">
      <selection activeCell="J24" sqref="J24"/>
    </sheetView>
  </sheetViews>
  <sheetFormatPr defaultRowHeight="15" x14ac:dyDescent="0.25"/>
  <cols>
    <col min="10" max="10" width="26.140625" bestFit="1" customWidth="1"/>
    <col min="12" max="12" width="12.140625" customWidth="1"/>
  </cols>
  <sheetData>
    <row r="1" spans="1:18" ht="18.75" x14ac:dyDescent="0.3">
      <c r="A1" s="457" t="s">
        <v>52</v>
      </c>
      <c r="B1" s="457"/>
      <c r="C1" s="457"/>
      <c r="D1" s="457"/>
      <c r="E1" s="457"/>
      <c r="F1" s="457"/>
      <c r="G1" s="457"/>
      <c r="H1" s="457"/>
      <c r="I1" s="457"/>
      <c r="J1" s="13"/>
      <c r="K1" s="14">
        <f t="shared" ref="K1:R1" si="0">+SUM(K19:K5000)</f>
        <v>0</v>
      </c>
      <c r="L1" s="14">
        <f t="shared" si="0"/>
        <v>0</v>
      </c>
      <c r="M1" s="14">
        <f t="shared" si="0"/>
        <v>0</v>
      </c>
      <c r="N1" s="14">
        <f t="shared" si="0"/>
        <v>0</v>
      </c>
      <c r="O1" s="14">
        <f t="shared" si="0"/>
        <v>0</v>
      </c>
      <c r="P1" s="14">
        <f t="shared" si="0"/>
        <v>0</v>
      </c>
      <c r="Q1" s="14">
        <f t="shared" si="0"/>
        <v>0</v>
      </c>
      <c r="R1" s="14">
        <f t="shared" si="0"/>
        <v>0</v>
      </c>
    </row>
    <row r="2" spans="1:18" x14ac:dyDescent="0.25">
      <c r="A2" s="457"/>
      <c r="B2" s="457"/>
      <c r="C2" s="457"/>
      <c r="D2" s="457"/>
      <c r="E2" s="457"/>
      <c r="F2" s="457"/>
      <c r="G2" s="457"/>
      <c r="H2" s="457"/>
      <c r="I2" s="457"/>
      <c r="J2" s="15" t="s">
        <v>31</v>
      </c>
      <c r="L2" s="8">
        <f>+SUMIF($J$19:$J$5000,$J$2,L19:L5000)</f>
        <v>0</v>
      </c>
      <c r="M2" s="8">
        <f>+SUMIF($J$19:$J$5000,$J$2,M19:M5000)</f>
        <v>0</v>
      </c>
      <c r="N2" s="8"/>
      <c r="O2" s="8">
        <f>+SUMIF($J$19:$J$5000,$J$2,O19:O5000)</f>
        <v>0</v>
      </c>
      <c r="P2" s="8">
        <f>+SUMIF($J$19:$J$5000,$J$2,P19:P5000)</f>
        <v>0</v>
      </c>
      <c r="Q2" s="8">
        <f>+SUMIF($J$19:$J$5000,$J$2,Q19:Q5000)</f>
        <v>0</v>
      </c>
      <c r="R2" s="8">
        <f>+SUMIF($J$19:$J$5000,$J$2,R19:R5000)</f>
        <v>0</v>
      </c>
    </row>
    <row r="3" spans="1:18" x14ac:dyDescent="0.25">
      <c r="A3" s="457"/>
      <c r="B3" s="457"/>
      <c r="C3" s="457"/>
      <c r="D3" s="457"/>
      <c r="E3" s="457"/>
      <c r="F3" s="457"/>
      <c r="G3" s="457"/>
      <c r="H3" s="457"/>
      <c r="I3" s="457"/>
      <c r="J3" s="15" t="s">
        <v>32</v>
      </c>
      <c r="L3" s="8">
        <f>+SUMIF($J$19:$J$5000,$J$3,L19:L5000)</f>
        <v>0</v>
      </c>
      <c r="M3" s="8">
        <f>+SUMIF($J$19:$J$5000,$J$3,M19:M5000)</f>
        <v>0</v>
      </c>
      <c r="N3" s="8"/>
      <c r="O3" s="8">
        <f>+SUMIF($J$19:$J$5000,$J$3,O19:O5000)</f>
        <v>0</v>
      </c>
      <c r="P3" s="8">
        <f>+SUMIF($J$19:$J$5000,$J$3,P19:P5000)</f>
        <v>0</v>
      </c>
      <c r="Q3" s="8">
        <f>+SUMIF($J$19:$J$5000,$J$3,Q19:Q5000)</f>
        <v>0</v>
      </c>
      <c r="R3" s="8">
        <f>+SUMIF($J$19:$J$5000,$J$3,R19:R5000)</f>
        <v>0</v>
      </c>
    </row>
    <row r="4" spans="1:18" x14ac:dyDescent="0.25">
      <c r="A4" s="457"/>
      <c r="B4" s="457"/>
      <c r="C4" s="457"/>
      <c r="D4" s="457"/>
      <c r="E4" s="457"/>
      <c r="F4" s="457"/>
      <c r="G4" s="457"/>
      <c r="H4" s="457"/>
      <c r="I4" s="457"/>
      <c r="J4" s="15" t="s">
        <v>33</v>
      </c>
      <c r="L4" s="8">
        <f>+SUMIF($J$19:$J$5000,$J$4,L19:L5000)</f>
        <v>0</v>
      </c>
      <c r="M4" s="8">
        <f>+SUMIF($J$19:$J$5000,$J$4,M19:M5000)</f>
        <v>0</v>
      </c>
      <c r="N4" s="8"/>
      <c r="O4" s="8">
        <f>+SUMIF($J$19:$J$5000,$J$4,O19:O5000)</f>
        <v>0</v>
      </c>
      <c r="P4" s="8">
        <f>+SUMIF($J$19:$J$5000,$J$4,P19:P5000)</f>
        <v>0</v>
      </c>
      <c r="Q4" s="8">
        <f>+SUMIF($J$19:$J$5000,$J$4,Q19:Q5000)</f>
        <v>0</v>
      </c>
      <c r="R4" s="8">
        <f>+SUMIF($J$19:$J$5000,$J$4,R19:R5000)</f>
        <v>0</v>
      </c>
    </row>
    <row r="5" spans="1:18" x14ac:dyDescent="0.25">
      <c r="A5" s="457"/>
      <c r="B5" s="457"/>
      <c r="C5" s="457"/>
      <c r="D5" s="457"/>
      <c r="E5" s="457"/>
      <c r="F5" s="457"/>
      <c r="G5" s="457"/>
      <c r="H5" s="457"/>
      <c r="I5" s="457"/>
      <c r="J5" s="15" t="s">
        <v>34</v>
      </c>
      <c r="L5" s="8">
        <f>+SUMIF($J$19:$J$5000,$J$5,L19:L5000)</f>
        <v>0</v>
      </c>
      <c r="M5" s="8">
        <f>+SUMIF($J$19:$J$5000,$J$5,M19:M5000)</f>
        <v>0</v>
      </c>
      <c r="N5" s="8"/>
      <c r="O5" s="8">
        <f>+SUMIF($J$19:$J$5000,$J$5,O19:O5000)</f>
        <v>0</v>
      </c>
      <c r="P5" s="8">
        <f>+SUMIF($J$19:$J$5000,$J$5,P19:P5000)</f>
        <v>0</v>
      </c>
      <c r="Q5" s="8">
        <f>+SUMIF($J$19:$J$5000,$J$5,Q19:Q5000)</f>
        <v>0</v>
      </c>
      <c r="R5" s="8">
        <f>+SUMIF($J$19:$J$5000,$J$5,R19:R5000)</f>
        <v>0</v>
      </c>
    </row>
    <row r="6" spans="1:18" x14ac:dyDescent="0.25">
      <c r="A6" s="457"/>
      <c r="B6" s="457"/>
      <c r="C6" s="457"/>
      <c r="D6" s="457"/>
      <c r="E6" s="457"/>
      <c r="F6" s="457"/>
      <c r="G6" s="457"/>
      <c r="H6" s="457"/>
      <c r="I6" s="457"/>
      <c r="J6" s="15" t="s">
        <v>35</v>
      </c>
      <c r="L6" s="8">
        <f>+SUMIF($J$19:$J$5000,$J$6,L19:L5000)</f>
        <v>0</v>
      </c>
      <c r="M6" s="8">
        <f>+SUMIF($J$19:$J$5000,$J$6,M19:M5000)</f>
        <v>0</v>
      </c>
      <c r="N6" s="8"/>
      <c r="O6" s="8">
        <f>+SUMIF($J$19:$J$5000,$J$6,O19:O5000)</f>
        <v>0</v>
      </c>
      <c r="P6" s="8">
        <f>+SUMIF($J$19:$J$5000,$J$6,P19:P5000)</f>
        <v>0</v>
      </c>
      <c r="Q6" s="8">
        <f>+SUMIF($J$19:$J$5000,$J$6,Q19:Q5000)</f>
        <v>0</v>
      </c>
      <c r="R6" s="8">
        <f>+SUMIF($J$19:$J$5000,$J$6,R19:R5000)</f>
        <v>0</v>
      </c>
    </row>
    <row r="7" spans="1:18" x14ac:dyDescent="0.25">
      <c r="A7" s="457"/>
      <c r="B7" s="457"/>
      <c r="C7" s="457"/>
      <c r="D7" s="457"/>
      <c r="E7" s="457"/>
      <c r="F7" s="457"/>
      <c r="G7" s="457"/>
      <c r="H7" s="457"/>
      <c r="I7" s="457"/>
      <c r="J7" s="15" t="s">
        <v>36</v>
      </c>
      <c r="L7" s="8">
        <f>+SUMIF($J$19:$J$5000,$J$7,L19:L5000)</f>
        <v>0</v>
      </c>
      <c r="M7" s="8">
        <f>+SUMIF($J$19:$J$5000,$J$7,M19:M5000)</f>
        <v>0</v>
      </c>
      <c r="N7" s="8"/>
      <c r="O7" s="8">
        <f>+SUMIF($J$19:$J$5000,$J$7,O19:O5000)</f>
        <v>0</v>
      </c>
      <c r="P7" s="8">
        <f>+SUMIF($J$19:$J$5000,$J$7,P19:P5000)</f>
        <v>0</v>
      </c>
      <c r="Q7" s="8">
        <f>+SUMIF($J$19:$J$5000,$J$7,Q19:Q5000)</f>
        <v>0</v>
      </c>
      <c r="R7" s="8">
        <f>+SUMIF($J$19:$J$5000,$J$7,R19:R5000)</f>
        <v>0</v>
      </c>
    </row>
    <row r="8" spans="1:18" x14ac:dyDescent="0.25">
      <c r="A8" s="457"/>
      <c r="B8" s="457"/>
      <c r="C8" s="457"/>
      <c r="D8" s="457"/>
      <c r="E8" s="457"/>
      <c r="F8" s="457"/>
      <c r="G8" s="457"/>
      <c r="H8" s="457"/>
      <c r="I8" s="457"/>
      <c r="J8" s="15" t="s">
        <v>37</v>
      </c>
      <c r="L8" s="8">
        <f>+SUMIF($J$19:$J$5000,$J$8,L19:L5000)</f>
        <v>0</v>
      </c>
      <c r="M8" s="8">
        <f>+SUMIF($J$19:$J$5000,$J$8,M19:M5000)</f>
        <v>0</v>
      </c>
      <c r="N8" s="8"/>
      <c r="O8" s="8">
        <f>+SUMIF($J$19:$J$5000,$J$8,O19:O5000)</f>
        <v>0</v>
      </c>
      <c r="P8" s="8">
        <f>+SUMIF($J$19:$J$5000,$J$8,P19:P5000)</f>
        <v>0</v>
      </c>
      <c r="Q8" s="8">
        <f>+SUMIF($J$19:$J$5000,$J$8,Q19:Q5000)</f>
        <v>0</v>
      </c>
      <c r="R8" s="8">
        <f>+SUMIF($J$19:$J$5000,$J$8,R19:R5000)</f>
        <v>0</v>
      </c>
    </row>
    <row r="9" spans="1:18" x14ac:dyDescent="0.25">
      <c r="A9" s="457"/>
      <c r="B9" s="457"/>
      <c r="C9" s="457"/>
      <c r="D9" s="457"/>
      <c r="E9" s="457"/>
      <c r="F9" s="457"/>
      <c r="G9" s="457"/>
      <c r="H9" s="457"/>
      <c r="I9" s="457"/>
      <c r="J9" s="15" t="s">
        <v>38</v>
      </c>
      <c r="L9" s="8">
        <f>+SUMIF($J$19:$J$5000,$J$9,L19:L5000)</f>
        <v>0</v>
      </c>
      <c r="M9" s="8">
        <f>+SUMIF($J$19:$J$5000,$J$9,M19:M5000)</f>
        <v>0</v>
      </c>
      <c r="N9" s="8"/>
      <c r="O9" s="8">
        <f>+SUMIF($J$19:$J$5000,$J$9,O19:O5000)</f>
        <v>0</v>
      </c>
      <c r="P9" s="8">
        <f>+SUMIF($J$19:$J$5000,$J$9,P19:P5000)</f>
        <v>0</v>
      </c>
      <c r="Q9" s="8">
        <f>+SUMIF($J$19:$J$5000,$J$9,Q19:Q5000)</f>
        <v>0</v>
      </c>
      <c r="R9" s="8">
        <f>+SUMIF($J$19:$J$5000,$J$9,R19:R5000)</f>
        <v>0</v>
      </c>
    </row>
    <row r="10" spans="1:18" x14ac:dyDescent="0.25">
      <c r="A10" s="457"/>
      <c r="B10" s="457"/>
      <c r="C10" s="457"/>
      <c r="D10" s="457"/>
      <c r="E10" s="457"/>
      <c r="F10" s="457"/>
      <c r="G10" s="457"/>
      <c r="H10" s="457"/>
      <c r="I10" s="457"/>
      <c r="J10" s="15" t="s">
        <v>39</v>
      </c>
      <c r="L10" s="8">
        <f>+SUMIF($J$19:$J$5000,$J$10,L19:L5000)</f>
        <v>0</v>
      </c>
      <c r="M10" s="8">
        <f>+SUMIF($J$19:$J$5000,$J$10,M19:M5000)</f>
        <v>0</v>
      </c>
      <c r="N10" s="8"/>
      <c r="O10" s="8">
        <f>+SUMIF($J$19:$J$5000,$J$10,O19:O5000)</f>
        <v>0</v>
      </c>
      <c r="P10" s="8">
        <f>+SUMIF($J$19:$J$5000,$J$10,P19:P5000)</f>
        <v>0</v>
      </c>
      <c r="Q10" s="8">
        <f>+SUMIF($J$19:$J$5000,$J$10,Q19:Q5000)</f>
        <v>0</v>
      </c>
      <c r="R10" s="8">
        <f>+SUMIF($J$19:$J$5000,$J$10,R19:R5000)</f>
        <v>0</v>
      </c>
    </row>
    <row r="11" spans="1:18" x14ac:dyDescent="0.25">
      <c r="A11" s="457"/>
      <c r="B11" s="457"/>
      <c r="C11" s="457"/>
      <c r="D11" s="457"/>
      <c r="E11" s="457"/>
      <c r="F11" s="457"/>
      <c r="G11" s="457"/>
      <c r="H11" s="457"/>
      <c r="I11" s="457"/>
      <c r="J11" s="15" t="s">
        <v>40</v>
      </c>
      <c r="L11" s="8">
        <f>+SUMIF($J$19:$J$5000,$J$11,L19:L5000)</f>
        <v>0</v>
      </c>
      <c r="M11" s="8">
        <f>+SUMIF($J$19:$J$5000,$J$11,M19:M5000)</f>
        <v>0</v>
      </c>
      <c r="N11" s="8"/>
      <c r="O11" s="8">
        <f>+SUMIF($J$19:$J$5000,$J$11,O19:O5000)</f>
        <v>0</v>
      </c>
      <c r="P11" s="8">
        <f>+SUMIF($J$19:$J$5000,$J$11,P19:P5000)</f>
        <v>0</v>
      </c>
      <c r="Q11" s="8">
        <f>+SUMIF($J$19:$J$5000,$J$11,Q19:Q5000)</f>
        <v>0</v>
      </c>
      <c r="R11" s="8">
        <f>+SUMIF($J$19:$J$5000,$J$11,R19:R5000)</f>
        <v>0</v>
      </c>
    </row>
    <row r="12" spans="1:18" x14ac:dyDescent="0.25">
      <c r="A12" s="457"/>
      <c r="B12" s="457"/>
      <c r="C12" s="457"/>
      <c r="D12" s="457"/>
      <c r="E12" s="457"/>
      <c r="F12" s="457"/>
      <c r="G12" s="457"/>
      <c r="H12" s="457"/>
      <c r="I12" s="457"/>
      <c r="J12" s="15"/>
      <c r="L12" s="8">
        <f>+SUMIF($J$19:$J$5000,$J$12,L19:L5000)</f>
        <v>0</v>
      </c>
      <c r="M12" s="8">
        <f>+SUMIF($J$19:$J$5000,$J$12,M19:M5000)</f>
        <v>0</v>
      </c>
      <c r="N12" s="8"/>
      <c r="O12" s="8">
        <f>+SUMIF($J$19:$J$5000,$J$12,O19:O5000)</f>
        <v>0</v>
      </c>
      <c r="P12" s="8">
        <f>+SUMIF($J$19:$J$5000,$J$12,P19:P5000)</f>
        <v>0</v>
      </c>
      <c r="Q12" s="8">
        <f>+SUMIF($J$19:$J$5000,$J$12,Q19:Q5000)</f>
        <v>0</v>
      </c>
      <c r="R12" s="8">
        <f>+SUMIF($J$19:$J$5000,$J$12,R19:R5000)</f>
        <v>0</v>
      </c>
    </row>
    <row r="13" spans="1:18" x14ac:dyDescent="0.25">
      <c r="A13" s="458"/>
      <c r="B13" s="458"/>
      <c r="C13" s="458"/>
      <c r="D13" s="458"/>
      <c r="E13" s="458"/>
      <c r="F13" s="458"/>
      <c r="G13" s="458"/>
      <c r="H13" s="458"/>
      <c r="I13" s="458"/>
      <c r="J13" s="15"/>
      <c r="L13" s="8">
        <f>+SUMIF($J$19:$J$5000,$J$13,L19:L5000)</f>
        <v>0</v>
      </c>
      <c r="M13" s="8">
        <f>+SUMIF($J$19:$J$5000,$J$13,M19:M5000)</f>
        <v>0</v>
      </c>
      <c r="N13" s="8"/>
      <c r="O13" s="8">
        <f>+SUMIF($J$19:$J$5000,$J$13,O19:O5000)</f>
        <v>0</v>
      </c>
      <c r="P13" s="8">
        <f>+SUMIF($J$19:$J$5000,$J$13,P19:P5000)</f>
        <v>0</v>
      </c>
      <c r="Q13" s="8">
        <f>+SUMIF($J$19:$J$5000,$J$13,Q19:Q5000)</f>
        <v>0</v>
      </c>
      <c r="R13" s="8">
        <f>+SUMIF($J$19:$J$5000,$J$13,R19:R5000)</f>
        <v>0</v>
      </c>
    </row>
    <row r="14" spans="1:18" ht="27.75" customHeight="1" x14ac:dyDescent="0.55000000000000004">
      <c r="A14" s="459" t="s">
        <v>0</v>
      </c>
      <c r="B14" s="459"/>
      <c r="C14" s="459"/>
      <c r="D14" s="459"/>
      <c r="E14" s="459"/>
      <c r="F14" s="459"/>
      <c r="G14" s="459"/>
      <c r="H14" s="459"/>
      <c r="I14" s="459"/>
      <c r="J14" s="9"/>
      <c r="K14" s="9"/>
      <c r="L14" s="10">
        <f>+L2+L3+L4+L5+L8+L9-L6-L7-L10-L11</f>
        <v>0</v>
      </c>
      <c r="M14" s="10">
        <f>+M2+M3+M4+M5+M8+M9-M6-M7-M10-M11</f>
        <v>0</v>
      </c>
      <c r="N14" s="10"/>
      <c r="O14" s="10">
        <f t="shared" ref="O14:R14" si="1">+O2+O3+O4+O5+O8+O9-O6-O7-O10-O11</f>
        <v>0</v>
      </c>
      <c r="P14" s="10">
        <f t="shared" si="1"/>
        <v>0</v>
      </c>
      <c r="Q14" s="10">
        <f t="shared" si="1"/>
        <v>0</v>
      </c>
      <c r="R14" s="10">
        <f t="shared" si="1"/>
        <v>0</v>
      </c>
    </row>
    <row r="15" spans="1:18" ht="28.5" x14ac:dyDescent="0.45">
      <c r="A15" s="11" t="s">
        <v>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8.75" x14ac:dyDescent="0.3">
      <c r="A16" s="12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ht="15.75" x14ac:dyDescent="0.25">
      <c r="A17" s="430" t="s">
        <v>3</v>
      </c>
      <c r="B17" s="434" t="s">
        <v>4</v>
      </c>
      <c r="C17" s="430" t="s">
        <v>6</v>
      </c>
      <c r="D17" s="431" t="s">
        <v>7</v>
      </c>
      <c r="E17" s="431" t="s">
        <v>8</v>
      </c>
      <c r="F17" s="452" t="s">
        <v>27</v>
      </c>
      <c r="G17" s="452" t="s">
        <v>28</v>
      </c>
      <c r="H17" s="452" t="s">
        <v>29</v>
      </c>
      <c r="I17" s="452" t="s">
        <v>9</v>
      </c>
      <c r="J17" s="431" t="s">
        <v>30</v>
      </c>
      <c r="K17" s="430" t="s">
        <v>12</v>
      </c>
      <c r="L17" s="431" t="s">
        <v>13</v>
      </c>
      <c r="M17" s="431" t="s">
        <v>14</v>
      </c>
      <c r="N17" s="430" t="s">
        <v>15</v>
      </c>
      <c r="O17" s="430" t="s">
        <v>16</v>
      </c>
      <c r="P17" s="430"/>
      <c r="Q17" s="430"/>
      <c r="R17" s="430"/>
    </row>
    <row r="18" spans="1:18" ht="15.75" x14ac:dyDescent="0.25">
      <c r="A18" s="430"/>
      <c r="B18" s="451"/>
      <c r="C18" s="430"/>
      <c r="D18" s="430"/>
      <c r="E18" s="430"/>
      <c r="F18" s="453"/>
      <c r="G18" s="453"/>
      <c r="H18" s="453"/>
      <c r="I18" s="453"/>
      <c r="J18" s="430"/>
      <c r="K18" s="430"/>
      <c r="L18" s="430"/>
      <c r="M18" s="430"/>
      <c r="N18" s="430"/>
      <c r="O18" s="1" t="s">
        <v>17</v>
      </c>
      <c r="P18" s="1" t="s">
        <v>18</v>
      </c>
      <c r="Q18" s="1" t="s">
        <v>19</v>
      </c>
      <c r="R18" s="1" t="s">
        <v>20</v>
      </c>
    </row>
    <row r="19" spans="1:18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 t="s">
        <v>35</v>
      </c>
      <c r="K19" s="82"/>
      <c r="L19" s="82">
        <v>0</v>
      </c>
      <c r="M19" s="82">
        <v>0</v>
      </c>
      <c r="N19" s="82"/>
      <c r="O19" s="82">
        <v>0</v>
      </c>
      <c r="P19" s="82">
        <v>0</v>
      </c>
      <c r="Q19" s="82">
        <v>0</v>
      </c>
      <c r="R19" s="82"/>
    </row>
    <row r="20" spans="1:18" x14ac:dyDescent="0.25">
      <c r="A20" s="223"/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</row>
  </sheetData>
  <mergeCells count="17">
    <mergeCell ref="K17:K18"/>
    <mergeCell ref="L17:L18"/>
    <mergeCell ref="M17:M18"/>
    <mergeCell ref="N17:N18"/>
    <mergeCell ref="O17:R17"/>
    <mergeCell ref="J17:J18"/>
    <mergeCell ref="A1:I13"/>
    <mergeCell ref="A14:I14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</mergeCells>
  <dataValidations count="1">
    <dataValidation type="list" allowBlank="1" showInputMessage="1" showErrorMessage="1" sqref="J19">
      <formula1>"EXPORT REBATE CLAIM,EXPORT UNDER LUT,DEBIT NOTE LUT,DEBIT NOTE REBATE CLAIM,CREDIT NOTE LUT,CREDIT NOTE REBATE CLAIM,AMENDED LUT +,AMENDED REBATE CLAIM +,AMENDED LUT -,AMENDED REBATE CLAIM -"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opLeftCell="B1" workbookViewId="0">
      <selection activeCell="A67" sqref="A67:M67"/>
    </sheetView>
  </sheetViews>
  <sheetFormatPr defaultRowHeight="15" x14ac:dyDescent="0.25"/>
  <cols>
    <col min="9" max="9" width="19.5703125" bestFit="1" customWidth="1"/>
    <col min="11" max="11" width="9.85546875" customWidth="1"/>
    <col min="12" max="12" width="10.42578125" bestFit="1" customWidth="1"/>
    <col min="13" max="13" width="18" customWidth="1"/>
  </cols>
  <sheetData>
    <row r="1" spans="1:13" x14ac:dyDescent="0.25">
      <c r="A1" s="465" t="s">
        <v>52</v>
      </c>
      <c r="B1" s="465"/>
      <c r="C1" s="465"/>
      <c r="D1" s="465"/>
      <c r="E1" s="465"/>
      <c r="F1" s="465"/>
      <c r="G1" s="465"/>
      <c r="H1" s="465"/>
      <c r="I1" s="16"/>
      <c r="J1" s="16">
        <f>+SUM(J16:J5000)</f>
        <v>0</v>
      </c>
      <c r="K1" s="17">
        <f>+SUM(K16:K5000)</f>
        <v>0</v>
      </c>
      <c r="L1" s="17">
        <f>+SUM(L16:L5000)</f>
        <v>0</v>
      </c>
      <c r="M1" s="17">
        <f>+SUM(M16:M5000)</f>
        <v>0</v>
      </c>
    </row>
    <row r="2" spans="1:13" x14ac:dyDescent="0.25">
      <c r="A2" s="465"/>
      <c r="B2" s="465"/>
      <c r="C2" s="465"/>
      <c r="D2" s="465"/>
      <c r="E2" s="465"/>
      <c r="F2" s="465"/>
      <c r="G2" s="465"/>
      <c r="H2" s="465"/>
      <c r="I2" t="s">
        <v>48</v>
      </c>
      <c r="K2" s="8">
        <f>+SUMIF($I$16:$I$5000,$I$2,K16:K5000)</f>
        <v>0</v>
      </c>
      <c r="L2" s="8">
        <f>+SUMIF($I$16:$I$5000,$I$2,L16:L5000)</f>
        <v>0</v>
      </c>
      <c r="M2" s="8">
        <f>+SUMIF($I$16:$I$5000,$I$2,M16:M5000)</f>
        <v>0</v>
      </c>
    </row>
    <row r="3" spans="1:13" x14ac:dyDescent="0.25">
      <c r="A3" s="465"/>
      <c r="B3" s="465"/>
      <c r="C3" s="465"/>
      <c r="D3" s="465"/>
      <c r="E3" s="465"/>
      <c r="F3" s="465"/>
      <c r="G3" s="465"/>
      <c r="H3" s="465"/>
      <c r="I3" t="s">
        <v>49</v>
      </c>
      <c r="K3" s="8">
        <f>+SUMIF($I$16:$I$5000,$I$3,K16:K5000)</f>
        <v>0</v>
      </c>
      <c r="L3" s="8">
        <f>+SUMIF($I$16:$I$5000,$I$3,L16:L5000)</f>
        <v>0</v>
      </c>
      <c r="M3" s="8">
        <f>+SUMIF($I$16:$I$5000,$I$3,M16:M5000)</f>
        <v>0</v>
      </c>
    </row>
    <row r="4" spans="1:13" x14ac:dyDescent="0.25">
      <c r="A4" s="465"/>
      <c r="B4" s="465"/>
      <c r="C4" s="465"/>
      <c r="D4" s="465"/>
      <c r="E4" s="465"/>
      <c r="F4" s="465"/>
      <c r="G4" s="465"/>
      <c r="H4" s="465"/>
      <c r="I4" t="s">
        <v>50</v>
      </c>
      <c r="K4" s="8">
        <f>+SUMIF($I$16:$I$5000,$I$4,K16:K5000)</f>
        <v>0</v>
      </c>
      <c r="L4" s="8">
        <f>+SUMIF($I$16:$I$5000,$I$4,L16:L5000)</f>
        <v>0</v>
      </c>
      <c r="M4" s="8">
        <f>+SUMIF($I$16:$I$5000,$I$4,M16:M5000)</f>
        <v>0</v>
      </c>
    </row>
    <row r="5" spans="1:13" x14ac:dyDescent="0.25">
      <c r="A5" s="465"/>
      <c r="B5" s="465"/>
      <c r="C5" s="465"/>
      <c r="D5" s="465"/>
      <c r="E5" s="465"/>
      <c r="F5" s="465"/>
      <c r="G5" s="465"/>
      <c r="H5" s="465"/>
      <c r="I5" t="s">
        <v>51</v>
      </c>
      <c r="K5" s="8">
        <f>+SUMIF($I$16:$I$5000,$I$5,K16:K5000)</f>
        <v>0</v>
      </c>
      <c r="L5" s="8">
        <f>+SUMIF($I$16:$I$5000,$I$5,L16:L5000)</f>
        <v>0</v>
      </c>
      <c r="M5" s="8">
        <f>+SUMIF($I$16:$I$5000,$I$5,M16:M5000)</f>
        <v>0</v>
      </c>
    </row>
    <row r="6" spans="1:13" x14ac:dyDescent="0.25">
      <c r="A6" s="465"/>
      <c r="B6" s="465"/>
      <c r="C6" s="465"/>
      <c r="D6" s="465"/>
      <c r="E6" s="465"/>
      <c r="F6" s="465"/>
      <c r="G6" s="465"/>
      <c r="H6" s="465"/>
      <c r="I6" t="s">
        <v>22</v>
      </c>
      <c r="K6" s="8">
        <f>+SUMIF($I$16:$I$5000,$I$6,K16:K5000)</f>
        <v>0</v>
      </c>
      <c r="L6" s="8">
        <f>+SUMIF($I$16:$I$5000,$I$6,L16:L5000)</f>
        <v>0</v>
      </c>
      <c r="M6" s="8">
        <f>+SUMIF($I$16:$I$5000,$I$6,M16:M5000)</f>
        <v>0</v>
      </c>
    </row>
    <row r="7" spans="1:13" x14ac:dyDescent="0.25">
      <c r="A7" s="465"/>
      <c r="B7" s="465"/>
      <c r="C7" s="465"/>
      <c r="D7" s="465"/>
      <c r="E7" s="465"/>
      <c r="F7" s="465"/>
      <c r="G7" s="465"/>
      <c r="H7" s="465"/>
      <c r="I7" t="s">
        <v>23</v>
      </c>
      <c r="K7" s="8">
        <f>+SUMIF($I$16:$I$5000,$I$7,K16:K5000)</f>
        <v>0</v>
      </c>
      <c r="L7" s="8">
        <f>+SUMIF($I$16:$I$5000,$I$7,L16:L5000)</f>
        <v>0</v>
      </c>
      <c r="M7" s="8">
        <f>+SUMIF($I$16:$I$5000,$I$7,M16:M5000)</f>
        <v>0</v>
      </c>
    </row>
    <row r="8" spans="1:13" x14ac:dyDescent="0.25">
      <c r="A8" s="465"/>
      <c r="B8" s="465"/>
      <c r="C8" s="465"/>
      <c r="D8" s="465"/>
      <c r="E8" s="465"/>
      <c r="F8" s="465"/>
      <c r="G8" s="465"/>
      <c r="H8" s="465"/>
      <c r="K8" s="8">
        <f>+SUMIF($I$16:$I$5000,$I$8,K16:K5000)</f>
        <v>0</v>
      </c>
      <c r="L8" s="8">
        <f>+SUMIF($I$16:$I$5000,$I$8,L16:L5000)</f>
        <v>0</v>
      </c>
      <c r="M8" s="8">
        <f>+SUMIF($I$16:$I$5000,$I$8,M16:M5000)</f>
        <v>0</v>
      </c>
    </row>
    <row r="9" spans="1:13" x14ac:dyDescent="0.25">
      <c r="A9" s="465"/>
      <c r="B9" s="465"/>
      <c r="C9" s="465"/>
      <c r="D9" s="465"/>
      <c r="E9" s="465"/>
      <c r="F9" s="465"/>
      <c r="G9" s="465"/>
      <c r="H9" s="465"/>
      <c r="K9" s="8">
        <f>+SUMIF($I$16:$I$5000,$I$9,K16:K5000)</f>
        <v>0</v>
      </c>
      <c r="L9" s="8">
        <f>+SUMIF($I$16:$I$5000,$I$9,L16:L5000)</f>
        <v>0</v>
      </c>
      <c r="M9" s="8">
        <f>+SUMIF($I$16:$I$5000,$I$9,M16:M5000)</f>
        <v>0</v>
      </c>
    </row>
    <row r="10" spans="1:13" x14ac:dyDescent="0.25">
      <c r="A10" s="465"/>
      <c r="B10" s="465"/>
      <c r="C10" s="465"/>
      <c r="D10" s="465"/>
      <c r="E10" s="465"/>
      <c r="F10" s="465"/>
      <c r="G10" s="465"/>
      <c r="H10" s="465"/>
      <c r="K10" s="8">
        <f>+SUMIF($I$16:$I$5000,$I$10,K16:K5000)</f>
        <v>0</v>
      </c>
      <c r="L10" s="8">
        <f>+SUMIF($I$16:$I$5000,$I$10,L16:L5000)</f>
        <v>0</v>
      </c>
      <c r="M10" s="8">
        <f>+SUMIF($I$16:$I$5000,$I$10,M16:M5000)</f>
        <v>0</v>
      </c>
    </row>
    <row r="11" spans="1:13" ht="33.75" x14ac:dyDescent="0.5">
      <c r="A11" s="464" t="s">
        <v>0</v>
      </c>
      <c r="B11" s="464"/>
      <c r="C11" s="464"/>
      <c r="D11" s="464"/>
      <c r="E11" s="464"/>
      <c r="F11" s="464"/>
      <c r="G11" s="464"/>
      <c r="H11" s="464"/>
      <c r="I11" s="9"/>
      <c r="J11" s="9">
        <f>+J1</f>
        <v>0</v>
      </c>
      <c r="K11" s="10">
        <f>+K2+K3+K4+K5+K6-K7</f>
        <v>0</v>
      </c>
      <c r="L11" s="10">
        <f t="shared" ref="L11:M11" si="0">+L2+L3+L4+L5+L6-L7</f>
        <v>0</v>
      </c>
      <c r="M11" s="10">
        <f t="shared" si="0"/>
        <v>0</v>
      </c>
    </row>
    <row r="12" spans="1:13" s="306" customFormat="1" ht="18.75" x14ac:dyDescent="0.3">
      <c r="A12" s="460" t="s">
        <v>1</v>
      </c>
      <c r="B12" s="460"/>
      <c r="C12" s="460"/>
      <c r="D12" s="460"/>
      <c r="E12" s="460"/>
      <c r="F12" s="460"/>
      <c r="G12" s="460"/>
      <c r="H12" s="460"/>
      <c r="I12" s="460"/>
      <c r="J12" s="460"/>
      <c r="K12" s="460"/>
      <c r="L12" s="460"/>
      <c r="M12" s="460"/>
    </row>
    <row r="13" spans="1:13" ht="15.75" x14ac:dyDescent="0.25">
      <c r="A13" s="461" t="s">
        <v>662</v>
      </c>
      <c r="B13" s="461"/>
      <c r="C13" s="461"/>
      <c r="D13" s="461"/>
      <c r="E13" s="461"/>
      <c r="F13" s="461"/>
      <c r="G13" s="461"/>
      <c r="H13" s="461"/>
      <c r="I13" s="461"/>
      <c r="J13" s="461"/>
      <c r="K13" s="461"/>
      <c r="L13" s="461"/>
      <c r="M13" s="461"/>
    </row>
    <row r="14" spans="1:13" ht="15.75" x14ac:dyDescent="0.25">
      <c r="A14" s="452" t="s">
        <v>41</v>
      </c>
      <c r="B14" s="452" t="s">
        <v>42</v>
      </c>
      <c r="C14" s="431" t="s">
        <v>5</v>
      </c>
      <c r="D14" s="431" t="s">
        <v>43</v>
      </c>
      <c r="E14" s="431" t="s">
        <v>7</v>
      </c>
      <c r="F14" s="431" t="s">
        <v>8</v>
      </c>
      <c r="G14" s="431" t="s">
        <v>9</v>
      </c>
      <c r="H14" s="431" t="s">
        <v>10</v>
      </c>
      <c r="I14" s="431" t="s">
        <v>11</v>
      </c>
      <c r="J14" s="430" t="s">
        <v>12</v>
      </c>
      <c r="K14" s="462" t="s">
        <v>44</v>
      </c>
      <c r="L14" s="462"/>
      <c r="M14" s="462"/>
    </row>
    <row r="15" spans="1:13" ht="15.75" x14ac:dyDescent="0.25">
      <c r="A15" s="451"/>
      <c r="B15" s="453"/>
      <c r="C15" s="430"/>
      <c r="D15" s="430"/>
      <c r="E15" s="430"/>
      <c r="F15" s="430"/>
      <c r="G15" s="430"/>
      <c r="H15" s="430"/>
      <c r="I15" s="430"/>
      <c r="J15" s="430"/>
      <c r="K15" s="307" t="s">
        <v>45</v>
      </c>
      <c r="L15" s="307" t="s">
        <v>46</v>
      </c>
      <c r="M15" s="307" t="s">
        <v>47</v>
      </c>
    </row>
    <row r="16" spans="1:13" x14ac:dyDescent="0.25">
      <c r="A16" s="82"/>
      <c r="B16" s="82"/>
      <c r="C16" s="82"/>
      <c r="D16" s="82"/>
      <c r="E16" s="82"/>
      <c r="F16" s="82"/>
      <c r="G16" s="82"/>
      <c r="H16" s="82"/>
      <c r="I16" s="82" t="s">
        <v>48</v>
      </c>
      <c r="J16" s="82"/>
      <c r="K16" s="82">
        <v>0</v>
      </c>
      <c r="L16" s="82">
        <v>0</v>
      </c>
      <c r="M16" s="82">
        <v>0</v>
      </c>
    </row>
    <row r="17" spans="1:13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</row>
    <row r="23" spans="1:13" s="306" customFormat="1" ht="18.75" x14ac:dyDescent="0.3">
      <c r="A23" s="460" t="s">
        <v>1</v>
      </c>
      <c r="B23" s="460"/>
      <c r="C23" s="460"/>
      <c r="D23" s="460"/>
      <c r="E23" s="460"/>
      <c r="F23" s="460"/>
      <c r="G23" s="460"/>
      <c r="H23" s="460"/>
      <c r="I23" s="460"/>
      <c r="J23" s="460"/>
      <c r="K23" s="460"/>
      <c r="L23" s="460"/>
      <c r="M23" s="460"/>
    </row>
    <row r="24" spans="1:13" ht="15.75" x14ac:dyDescent="0.25">
      <c r="A24" s="463" t="s">
        <v>663</v>
      </c>
      <c r="B24" s="463"/>
      <c r="C24" s="463"/>
      <c r="D24" s="463"/>
      <c r="E24" s="463"/>
      <c r="F24" s="463"/>
      <c r="G24" s="463"/>
      <c r="H24" s="463"/>
      <c r="I24" s="463"/>
      <c r="J24" s="463"/>
      <c r="K24" s="463"/>
      <c r="L24" s="463"/>
      <c r="M24" s="463"/>
    </row>
    <row r="25" spans="1:13" ht="15.75" x14ac:dyDescent="0.25">
      <c r="A25" s="452" t="s">
        <v>41</v>
      </c>
      <c r="B25" s="452" t="s">
        <v>42</v>
      </c>
      <c r="C25" s="431" t="s">
        <v>5</v>
      </c>
      <c r="D25" s="431" t="s">
        <v>43</v>
      </c>
      <c r="E25" s="431" t="s">
        <v>7</v>
      </c>
      <c r="F25" s="431" t="s">
        <v>8</v>
      </c>
      <c r="G25" s="431" t="s">
        <v>9</v>
      </c>
      <c r="H25" s="431" t="s">
        <v>10</v>
      </c>
      <c r="I25" s="431" t="s">
        <v>11</v>
      </c>
      <c r="J25" s="430" t="s">
        <v>12</v>
      </c>
      <c r="K25" s="462" t="s">
        <v>44</v>
      </c>
      <c r="L25" s="462"/>
      <c r="M25" s="462"/>
    </row>
    <row r="26" spans="1:13" ht="15.75" x14ac:dyDescent="0.25">
      <c r="A26" s="451"/>
      <c r="B26" s="453"/>
      <c r="C26" s="430"/>
      <c r="D26" s="430"/>
      <c r="E26" s="430"/>
      <c r="F26" s="430"/>
      <c r="G26" s="430"/>
      <c r="H26" s="430"/>
      <c r="I26" s="430"/>
      <c r="J26" s="430"/>
      <c r="K26" s="307" t="s">
        <v>45</v>
      </c>
      <c r="L26" s="307" t="s">
        <v>46</v>
      </c>
      <c r="M26" s="307" t="s">
        <v>47</v>
      </c>
    </row>
    <row r="27" spans="1:13" x14ac:dyDescent="0.25">
      <c r="A27" s="82"/>
      <c r="B27" s="82"/>
      <c r="C27" s="82"/>
      <c r="D27" s="82"/>
      <c r="E27" s="82"/>
      <c r="F27" s="82"/>
      <c r="G27" s="82"/>
      <c r="H27" s="82"/>
      <c r="I27" s="82" t="s">
        <v>48</v>
      </c>
      <c r="J27" s="82"/>
      <c r="K27" s="82">
        <v>0</v>
      </c>
      <c r="L27" s="82">
        <v>0</v>
      </c>
      <c r="M27" s="82">
        <v>0</v>
      </c>
    </row>
    <row r="28" spans="1:13" x14ac:dyDescent="0.25">
      <c r="A28" s="223"/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</row>
    <row r="34" spans="1:13" s="306" customFormat="1" ht="18.75" x14ac:dyDescent="0.3">
      <c r="A34" s="460" t="s">
        <v>664</v>
      </c>
      <c r="B34" s="460"/>
      <c r="C34" s="460"/>
      <c r="D34" s="460"/>
      <c r="E34" s="460"/>
      <c r="F34" s="460"/>
      <c r="G34" s="460"/>
      <c r="H34" s="460"/>
      <c r="I34" s="460"/>
      <c r="J34" s="460"/>
      <c r="K34" s="460"/>
      <c r="L34" s="460"/>
      <c r="M34" s="460"/>
    </row>
    <row r="35" spans="1:13" ht="15.75" x14ac:dyDescent="0.25">
      <c r="A35" s="461" t="s">
        <v>662</v>
      </c>
      <c r="B35" s="461"/>
      <c r="C35" s="461"/>
      <c r="D35" s="461"/>
      <c r="E35" s="461"/>
      <c r="F35" s="461"/>
      <c r="G35" s="461"/>
      <c r="H35" s="461"/>
      <c r="I35" s="461"/>
      <c r="J35" s="461"/>
      <c r="K35" s="461"/>
      <c r="L35" s="461"/>
      <c r="M35" s="461"/>
    </row>
    <row r="36" spans="1:13" ht="15.75" x14ac:dyDescent="0.25">
      <c r="A36" s="452" t="s">
        <v>41</v>
      </c>
      <c r="B36" s="452" t="s">
        <v>42</v>
      </c>
      <c r="C36" s="431" t="s">
        <v>5</v>
      </c>
      <c r="D36" s="431" t="s">
        <v>43</v>
      </c>
      <c r="E36" s="431" t="s">
        <v>7</v>
      </c>
      <c r="F36" s="431" t="s">
        <v>8</v>
      </c>
      <c r="G36" s="431" t="s">
        <v>9</v>
      </c>
      <c r="H36" s="431" t="s">
        <v>10</v>
      </c>
      <c r="I36" s="431" t="s">
        <v>11</v>
      </c>
      <c r="J36" s="430" t="s">
        <v>12</v>
      </c>
      <c r="K36" s="462" t="s">
        <v>44</v>
      </c>
      <c r="L36" s="462"/>
      <c r="M36" s="462"/>
    </row>
    <row r="37" spans="1:13" ht="15.75" x14ac:dyDescent="0.25">
      <c r="A37" s="451"/>
      <c r="B37" s="453"/>
      <c r="C37" s="430"/>
      <c r="D37" s="430"/>
      <c r="E37" s="430"/>
      <c r="F37" s="430"/>
      <c r="G37" s="430"/>
      <c r="H37" s="430"/>
      <c r="I37" s="430"/>
      <c r="J37" s="430"/>
      <c r="K37" s="307" t="s">
        <v>45</v>
      </c>
      <c r="L37" s="307" t="s">
        <v>46</v>
      </c>
      <c r="M37" s="307" t="s">
        <v>47</v>
      </c>
    </row>
    <row r="38" spans="1:13" x14ac:dyDescent="0.25">
      <c r="A38" s="82"/>
      <c r="B38" s="82"/>
      <c r="C38" s="82"/>
      <c r="D38" s="82"/>
      <c r="E38" s="82"/>
      <c r="F38" s="82"/>
      <c r="G38" s="82"/>
      <c r="H38" s="82"/>
      <c r="I38" s="82" t="s">
        <v>48</v>
      </c>
      <c r="J38" s="82"/>
      <c r="K38" s="82">
        <v>0</v>
      </c>
      <c r="L38" s="82">
        <v>0</v>
      </c>
      <c r="M38" s="82">
        <v>0</v>
      </c>
    </row>
    <row r="39" spans="1:13" x14ac:dyDescent="0.25">
      <c r="A39" s="223"/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</row>
    <row r="45" spans="1:13" s="306" customFormat="1" ht="18.75" x14ac:dyDescent="0.3">
      <c r="A45" s="460" t="s">
        <v>665</v>
      </c>
      <c r="B45" s="460"/>
      <c r="C45" s="460"/>
      <c r="D45" s="460"/>
      <c r="E45" s="460"/>
      <c r="F45" s="460"/>
      <c r="G45" s="460"/>
      <c r="H45" s="460"/>
      <c r="I45" s="460"/>
      <c r="J45" s="460"/>
      <c r="K45" s="460"/>
      <c r="L45" s="460"/>
      <c r="M45" s="460"/>
    </row>
    <row r="46" spans="1:13" ht="15.75" x14ac:dyDescent="0.25">
      <c r="A46" s="461" t="s">
        <v>662</v>
      </c>
      <c r="B46" s="461"/>
      <c r="C46" s="461"/>
      <c r="D46" s="461"/>
      <c r="E46" s="461"/>
      <c r="F46" s="461"/>
      <c r="G46" s="461"/>
      <c r="H46" s="461"/>
      <c r="I46" s="461"/>
      <c r="J46" s="461"/>
      <c r="K46" s="461"/>
      <c r="L46" s="461"/>
      <c r="M46" s="461"/>
    </row>
    <row r="47" spans="1:13" ht="15.75" x14ac:dyDescent="0.25">
      <c r="A47" s="452" t="s">
        <v>41</v>
      </c>
      <c r="B47" s="452" t="s">
        <v>42</v>
      </c>
      <c r="C47" s="431" t="s">
        <v>5</v>
      </c>
      <c r="D47" s="431" t="s">
        <v>43</v>
      </c>
      <c r="E47" s="431" t="s">
        <v>7</v>
      </c>
      <c r="F47" s="431" t="s">
        <v>8</v>
      </c>
      <c r="G47" s="431" t="s">
        <v>9</v>
      </c>
      <c r="H47" s="431" t="s">
        <v>10</v>
      </c>
      <c r="I47" s="431" t="s">
        <v>11</v>
      </c>
      <c r="J47" s="430" t="s">
        <v>12</v>
      </c>
      <c r="K47" s="462" t="s">
        <v>44</v>
      </c>
      <c r="L47" s="462"/>
      <c r="M47" s="462"/>
    </row>
    <row r="48" spans="1:13" ht="15.75" x14ac:dyDescent="0.25">
      <c r="A48" s="451"/>
      <c r="B48" s="453"/>
      <c r="C48" s="430"/>
      <c r="D48" s="430"/>
      <c r="E48" s="430"/>
      <c r="F48" s="430"/>
      <c r="G48" s="430"/>
      <c r="H48" s="430"/>
      <c r="I48" s="430"/>
      <c r="J48" s="430"/>
      <c r="K48" s="307" t="s">
        <v>45</v>
      </c>
      <c r="L48" s="307" t="s">
        <v>46</v>
      </c>
      <c r="M48" s="307" t="s">
        <v>47</v>
      </c>
    </row>
    <row r="49" spans="1:13" x14ac:dyDescent="0.25">
      <c r="A49" s="82"/>
      <c r="B49" s="82"/>
      <c r="C49" s="82"/>
      <c r="D49" s="82"/>
      <c r="E49" s="82"/>
      <c r="F49" s="82"/>
      <c r="G49" s="82"/>
      <c r="H49" s="82"/>
      <c r="I49" s="82" t="s">
        <v>48</v>
      </c>
      <c r="J49" s="82"/>
      <c r="K49" s="82">
        <v>0</v>
      </c>
      <c r="L49" s="82">
        <v>0</v>
      </c>
      <c r="M49" s="82">
        <v>0</v>
      </c>
    </row>
    <row r="50" spans="1:13" x14ac:dyDescent="0.25">
      <c r="A50" s="223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</row>
    <row r="56" spans="1:13" s="306" customFormat="1" ht="18.75" x14ac:dyDescent="0.3">
      <c r="A56" s="460" t="s">
        <v>667</v>
      </c>
      <c r="B56" s="460"/>
      <c r="C56" s="460"/>
      <c r="D56" s="460"/>
      <c r="E56" s="460"/>
      <c r="F56" s="460"/>
      <c r="G56" s="460"/>
      <c r="H56" s="460"/>
      <c r="I56" s="460"/>
      <c r="J56" s="460"/>
      <c r="K56" s="460"/>
      <c r="L56" s="460"/>
      <c r="M56" s="460"/>
    </row>
    <row r="57" spans="1:13" ht="15.75" x14ac:dyDescent="0.25">
      <c r="A57" s="461" t="s">
        <v>662</v>
      </c>
      <c r="B57" s="461"/>
      <c r="C57" s="461"/>
      <c r="D57" s="461"/>
      <c r="E57" s="461"/>
      <c r="F57" s="461"/>
      <c r="G57" s="461"/>
      <c r="H57" s="461"/>
      <c r="I57" s="461"/>
      <c r="J57" s="461"/>
      <c r="K57" s="461"/>
      <c r="L57" s="461"/>
      <c r="M57" s="461"/>
    </row>
    <row r="58" spans="1:13" ht="15.75" x14ac:dyDescent="0.25">
      <c r="A58" s="452" t="s">
        <v>41</v>
      </c>
      <c r="B58" s="452" t="s">
        <v>42</v>
      </c>
      <c r="C58" s="431" t="s">
        <v>5</v>
      </c>
      <c r="D58" s="431" t="s">
        <v>43</v>
      </c>
      <c r="E58" s="431" t="s">
        <v>7</v>
      </c>
      <c r="F58" s="431" t="s">
        <v>8</v>
      </c>
      <c r="G58" s="431" t="s">
        <v>9</v>
      </c>
      <c r="H58" s="431" t="s">
        <v>10</v>
      </c>
      <c r="I58" s="431" t="s">
        <v>11</v>
      </c>
      <c r="J58" s="430" t="s">
        <v>12</v>
      </c>
      <c r="K58" s="462" t="s">
        <v>44</v>
      </c>
      <c r="L58" s="462"/>
      <c r="M58" s="462"/>
    </row>
    <row r="59" spans="1:13" ht="15.75" x14ac:dyDescent="0.25">
      <c r="A59" s="451"/>
      <c r="B59" s="453"/>
      <c r="C59" s="430"/>
      <c r="D59" s="430"/>
      <c r="E59" s="430"/>
      <c r="F59" s="430"/>
      <c r="G59" s="430"/>
      <c r="H59" s="430"/>
      <c r="I59" s="430"/>
      <c r="J59" s="430"/>
      <c r="K59" s="307" t="s">
        <v>45</v>
      </c>
      <c r="L59" s="307" t="s">
        <v>46</v>
      </c>
      <c r="M59" s="307" t="s">
        <v>47</v>
      </c>
    </row>
    <row r="60" spans="1:13" x14ac:dyDescent="0.25">
      <c r="A60" s="82"/>
      <c r="B60" s="82"/>
      <c r="C60" s="82"/>
      <c r="D60" s="82"/>
      <c r="E60" s="82"/>
      <c r="F60" s="82"/>
      <c r="G60" s="82"/>
      <c r="H60" s="82"/>
      <c r="I60" s="82" t="s">
        <v>48</v>
      </c>
      <c r="J60" s="82"/>
      <c r="K60" s="82">
        <v>0</v>
      </c>
      <c r="L60" s="82">
        <v>0</v>
      </c>
      <c r="M60" s="82">
        <v>0</v>
      </c>
    </row>
    <row r="61" spans="1:13" x14ac:dyDescent="0.25">
      <c r="A61" s="223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</row>
    <row r="67" spans="1:13" s="306" customFormat="1" ht="18.75" x14ac:dyDescent="0.3">
      <c r="A67" s="460" t="s">
        <v>666</v>
      </c>
      <c r="B67" s="460"/>
      <c r="C67" s="460"/>
      <c r="D67" s="460"/>
      <c r="E67" s="460"/>
      <c r="F67" s="460"/>
      <c r="G67" s="460"/>
      <c r="H67" s="460"/>
      <c r="I67" s="460"/>
      <c r="J67" s="460"/>
      <c r="K67" s="460"/>
      <c r="L67" s="460"/>
      <c r="M67" s="460"/>
    </row>
    <row r="68" spans="1:13" ht="15.75" x14ac:dyDescent="0.25">
      <c r="A68" s="461" t="s">
        <v>662</v>
      </c>
      <c r="B68" s="461"/>
      <c r="C68" s="461"/>
      <c r="D68" s="461"/>
      <c r="E68" s="461"/>
      <c r="F68" s="461"/>
      <c r="G68" s="461"/>
      <c r="H68" s="461"/>
      <c r="I68" s="461"/>
      <c r="J68" s="461"/>
      <c r="K68" s="461"/>
      <c r="L68" s="461"/>
      <c r="M68" s="461"/>
    </row>
    <row r="69" spans="1:13" ht="15.75" x14ac:dyDescent="0.25">
      <c r="A69" s="452" t="s">
        <v>41</v>
      </c>
      <c r="B69" s="452" t="s">
        <v>42</v>
      </c>
      <c r="C69" s="431" t="s">
        <v>5</v>
      </c>
      <c r="D69" s="431" t="s">
        <v>43</v>
      </c>
      <c r="E69" s="431" t="s">
        <v>7</v>
      </c>
      <c r="F69" s="431" t="s">
        <v>8</v>
      </c>
      <c r="G69" s="431" t="s">
        <v>9</v>
      </c>
      <c r="H69" s="431" t="s">
        <v>10</v>
      </c>
      <c r="I69" s="431" t="s">
        <v>11</v>
      </c>
      <c r="J69" s="430" t="s">
        <v>12</v>
      </c>
      <c r="K69" s="462" t="s">
        <v>44</v>
      </c>
      <c r="L69" s="462"/>
      <c r="M69" s="462"/>
    </row>
    <row r="70" spans="1:13" ht="15.75" x14ac:dyDescent="0.25">
      <c r="A70" s="451"/>
      <c r="B70" s="453"/>
      <c r="C70" s="430"/>
      <c r="D70" s="430"/>
      <c r="E70" s="430"/>
      <c r="F70" s="430"/>
      <c r="G70" s="430"/>
      <c r="H70" s="430"/>
      <c r="I70" s="430"/>
      <c r="J70" s="430"/>
      <c r="K70" s="307" t="s">
        <v>45</v>
      </c>
      <c r="L70" s="307" t="s">
        <v>46</v>
      </c>
      <c r="M70" s="307" t="s">
        <v>47</v>
      </c>
    </row>
    <row r="71" spans="1:13" x14ac:dyDescent="0.25">
      <c r="A71" s="82"/>
      <c r="B71" s="82"/>
      <c r="C71" s="82"/>
      <c r="D71" s="82"/>
      <c r="E71" s="82"/>
      <c r="F71" s="82"/>
      <c r="G71" s="82"/>
      <c r="H71" s="82"/>
      <c r="I71" s="82" t="s">
        <v>48</v>
      </c>
      <c r="J71" s="82"/>
      <c r="K71" s="82">
        <v>0</v>
      </c>
      <c r="L71" s="82">
        <v>0</v>
      </c>
      <c r="M71" s="82">
        <v>0</v>
      </c>
    </row>
    <row r="72" spans="1:13" x14ac:dyDescent="0.25">
      <c r="A72" s="223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</row>
  </sheetData>
  <mergeCells count="80">
    <mergeCell ref="I14:I15"/>
    <mergeCell ref="J14:J15"/>
    <mergeCell ref="K14:M14"/>
    <mergeCell ref="A11:H11"/>
    <mergeCell ref="A1:H10"/>
    <mergeCell ref="A12:M12"/>
    <mergeCell ref="A13:M13"/>
    <mergeCell ref="A14:A15"/>
    <mergeCell ref="B14:B15"/>
    <mergeCell ref="C14:C15"/>
    <mergeCell ref="D14:D15"/>
    <mergeCell ref="E14:E15"/>
    <mergeCell ref="F14:F15"/>
    <mergeCell ref="G14:G15"/>
    <mergeCell ref="H14:H15"/>
    <mergeCell ref="A23:M23"/>
    <mergeCell ref="A24:M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M25"/>
    <mergeCell ref="A34:M34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M36"/>
    <mergeCell ref="A35:M35"/>
    <mergeCell ref="A45:M45"/>
    <mergeCell ref="A46:M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A56:M56"/>
    <mergeCell ref="A57:M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M58"/>
    <mergeCell ref="A67:M67"/>
    <mergeCell ref="A68:M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M69"/>
  </mergeCells>
  <dataValidations count="1">
    <dataValidation type="list" allowBlank="1" showInputMessage="1" showErrorMessage="1" sqref="I16 I27 I38 I49 I60 I71">
      <formula1>"INTER-STATE TO RP,INTRA-STATE TO RP, INTER-STATE TO URP,INTRA-STATE TO URP,DEBIT NOTE,CRETIT NOTE"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opLeftCell="D1" workbookViewId="0">
      <selection activeCell="M13" sqref="M13"/>
    </sheetView>
  </sheetViews>
  <sheetFormatPr defaultRowHeight="15" x14ac:dyDescent="0.25"/>
  <sheetData>
    <row r="1" spans="1:18" x14ac:dyDescent="0.25">
      <c r="A1" s="466" t="s">
        <v>52</v>
      </c>
      <c r="B1" s="466"/>
      <c r="C1" s="466"/>
      <c r="D1" s="466"/>
      <c r="E1" s="466"/>
      <c r="F1" s="466"/>
      <c r="G1" s="466"/>
      <c r="H1" s="466"/>
      <c r="I1" s="467"/>
      <c r="J1" s="16"/>
      <c r="K1" s="16">
        <f t="shared" ref="K1:R1" si="0">+SUM(K12:K5000)</f>
        <v>0</v>
      </c>
      <c r="L1" s="17">
        <f t="shared" si="0"/>
        <v>0</v>
      </c>
      <c r="M1" s="17">
        <f t="shared" si="0"/>
        <v>0</v>
      </c>
      <c r="N1" s="17">
        <f t="shared" si="0"/>
        <v>0</v>
      </c>
      <c r="O1" s="17">
        <f t="shared" si="0"/>
        <v>0</v>
      </c>
      <c r="P1" s="17">
        <f t="shared" si="0"/>
        <v>0</v>
      </c>
      <c r="Q1" s="17">
        <f t="shared" si="0"/>
        <v>0</v>
      </c>
      <c r="R1" s="17">
        <f t="shared" si="0"/>
        <v>0</v>
      </c>
    </row>
    <row r="2" spans="1:18" x14ac:dyDescent="0.25">
      <c r="A2" s="466"/>
      <c r="B2" s="466"/>
      <c r="C2" s="466"/>
      <c r="D2" s="466"/>
      <c r="E2" s="466"/>
      <c r="F2" s="466"/>
      <c r="G2" s="466"/>
      <c r="H2" s="466"/>
      <c r="I2" s="467"/>
      <c r="J2" s="22" t="s">
        <v>59</v>
      </c>
      <c r="K2" s="22"/>
      <c r="L2" s="73">
        <f>+SUMIF($J$12:$J$5000,$J$2,L12:L5000)</f>
        <v>0</v>
      </c>
      <c r="M2" s="73">
        <f>+SUMIF($J$12:$J$5000,$J$2,M12:M5000)</f>
        <v>0</v>
      </c>
      <c r="N2" s="73"/>
      <c r="O2" s="73">
        <f>+SUMIF($J$12:$J$5000,$J$2,O12:O5000)</f>
        <v>0</v>
      </c>
      <c r="P2" s="73">
        <f>+SUMIF($J$12:$J$5000,$J$2,P12:P5000)</f>
        <v>0</v>
      </c>
      <c r="Q2" s="73">
        <f>+SUMIF($J$12:$J$5000,$J$2,Q12:Q5000)</f>
        <v>0</v>
      </c>
      <c r="R2" s="73">
        <f>+SUMIF($J$12:$J$5000,$J$2,R12:R5000)</f>
        <v>0</v>
      </c>
    </row>
    <row r="3" spans="1:18" x14ac:dyDescent="0.25">
      <c r="A3" s="466"/>
      <c r="B3" s="466"/>
      <c r="C3" s="466"/>
      <c r="D3" s="466"/>
      <c r="E3" s="466"/>
      <c r="F3" s="466"/>
      <c r="G3" s="466"/>
      <c r="H3" s="466"/>
      <c r="I3" s="467"/>
      <c r="J3" s="22" t="s">
        <v>60</v>
      </c>
      <c r="K3" s="22"/>
      <c r="L3" s="73">
        <f>+SUMIF($J$12:$J$5000,$J$3,L12:L5000)</f>
        <v>0</v>
      </c>
      <c r="M3" s="73">
        <f>+SUMIF($J$12:$J$5000,$J$3,M12:M5000)</f>
        <v>0</v>
      </c>
      <c r="N3" s="73"/>
      <c r="O3" s="73">
        <f>+SUMIF($J$12:$J$5000,$J$3,O12:O5000)</f>
        <v>0</v>
      </c>
      <c r="P3" s="73">
        <f>+SUMIF($J$12:$J$5000,$J$3,P12:P5000)</f>
        <v>0</v>
      </c>
      <c r="Q3" s="73">
        <f>+SUMIF($J$12:$J$5000,$J$3,Q12:Q5000)</f>
        <v>0</v>
      </c>
      <c r="R3" s="73">
        <f>+SUMIF($J$12:$J$5000,$J$3,R12:R5000)</f>
        <v>0</v>
      </c>
    </row>
    <row r="4" spans="1:18" x14ac:dyDescent="0.25">
      <c r="A4" s="466"/>
      <c r="B4" s="466"/>
      <c r="C4" s="466"/>
      <c r="D4" s="466"/>
      <c r="E4" s="466"/>
      <c r="F4" s="466"/>
      <c r="G4" s="466"/>
      <c r="H4" s="466"/>
      <c r="I4" s="467"/>
      <c r="J4" s="22"/>
      <c r="K4" s="22"/>
      <c r="L4" s="73">
        <f>+SUMIF($J$12:$J$5000,$J$4,L12:L5000)</f>
        <v>0</v>
      </c>
      <c r="M4" s="73">
        <f>+SUMIF($J$12:$J$5000,$J$4,M12:M5000)</f>
        <v>0</v>
      </c>
      <c r="N4" s="73"/>
      <c r="O4" s="73">
        <f>+SUMIF($J$12:$J$5000,$J$4,O12:O5000)</f>
        <v>0</v>
      </c>
      <c r="P4" s="73">
        <f>+SUMIF($J$12:$J$5000,$J$4,P12:P5000)</f>
        <v>0</v>
      </c>
      <c r="Q4" s="73">
        <f>+SUMIF($J$12:$J$5000,$J$4,Q12:Q5000)</f>
        <v>0</v>
      </c>
      <c r="R4" s="73">
        <f>+SUMIF($J$12:$J$5000,$J$4,R12:R5000)</f>
        <v>0</v>
      </c>
    </row>
    <row r="5" spans="1:18" x14ac:dyDescent="0.25">
      <c r="A5" s="466"/>
      <c r="B5" s="466"/>
      <c r="C5" s="466"/>
      <c r="D5" s="466"/>
      <c r="E5" s="466"/>
      <c r="F5" s="466"/>
      <c r="G5" s="466"/>
      <c r="H5" s="466"/>
      <c r="I5" s="467"/>
      <c r="J5" s="22"/>
      <c r="K5" s="22"/>
      <c r="L5" s="73">
        <f>+SUMIF($J$12:$J$5000,$J$5,L12:L5000)</f>
        <v>0</v>
      </c>
      <c r="M5" s="73">
        <f>+SUMIF($J$12:$J$5000,$J$5,M12:M5000)</f>
        <v>0</v>
      </c>
      <c r="N5" s="73"/>
      <c r="O5" s="73">
        <f>+SUMIF($J$12:$J$5000,$J$5,O12:O5000)</f>
        <v>0</v>
      </c>
      <c r="P5" s="73">
        <f>+SUMIF($J$12:$J$5000,$J$5,P12:P5000)</f>
        <v>0</v>
      </c>
      <c r="Q5" s="73">
        <f>+SUMIF($J$12:$J$5000,$J$5,Q12:Q5000)</f>
        <v>0</v>
      </c>
      <c r="R5" s="73">
        <f>+SUMIF($J$12:$J$5000,$J$5,R12:R5000)</f>
        <v>0</v>
      </c>
    </row>
    <row r="6" spans="1:18" x14ac:dyDescent="0.25">
      <c r="A6" s="466"/>
      <c r="B6" s="466"/>
      <c r="C6" s="466"/>
      <c r="D6" s="466"/>
      <c r="E6" s="466"/>
      <c r="F6" s="466"/>
      <c r="G6" s="466"/>
      <c r="H6" s="466"/>
      <c r="I6" s="467"/>
      <c r="J6" s="22"/>
      <c r="K6" s="22"/>
      <c r="L6" s="73">
        <f ca="1">+SUMIF($J$29:$J$1048547,$J$6,L12:L5000)</f>
        <v>0</v>
      </c>
      <c r="M6" s="73">
        <f ca="1">+SUMIF($J$29:$J$1048547,$J$6,M12:M5000)</f>
        <v>0</v>
      </c>
      <c r="N6" s="73"/>
      <c r="O6" s="73">
        <f ca="1">+SUMIF($J$29:$J$1048547,$J$6,O12:O5000)</f>
        <v>0</v>
      </c>
      <c r="P6" s="73">
        <f ca="1">+SUMIF($J$29:$J$1048547,$J$6,P12:P5000)</f>
        <v>0</v>
      </c>
      <c r="Q6" s="73">
        <f ca="1">+SUMIF($J$29:$J$1048547,$J$6,Q12:Q5000)</f>
        <v>0</v>
      </c>
      <c r="R6" s="73">
        <f ca="1">+SUMIF($J$29:$J$1048547,$J$6,R12:R5000)</f>
        <v>0</v>
      </c>
    </row>
    <row r="7" spans="1:18" ht="36" x14ac:dyDescent="0.55000000000000004">
      <c r="A7" s="459" t="s">
        <v>0</v>
      </c>
      <c r="B7" s="459"/>
      <c r="C7" s="459"/>
      <c r="D7" s="459"/>
      <c r="E7" s="459"/>
      <c r="F7" s="459"/>
      <c r="G7" s="459"/>
      <c r="H7" s="459"/>
      <c r="I7" s="459"/>
      <c r="J7" s="9"/>
      <c r="K7" s="9">
        <f>+K1</f>
        <v>0</v>
      </c>
      <c r="L7" s="10">
        <f ca="1">+SUM(L2:L6)</f>
        <v>0</v>
      </c>
      <c r="M7" s="10">
        <f ca="1">+SUM(M2:M6)</f>
        <v>0</v>
      </c>
      <c r="N7" s="10"/>
      <c r="O7" s="10">
        <f t="shared" ref="O7:R7" ca="1" si="1">+SUM(O2:O6)</f>
        <v>0</v>
      </c>
      <c r="P7" s="10">
        <f t="shared" ca="1" si="1"/>
        <v>0</v>
      </c>
      <c r="Q7" s="10">
        <f t="shared" ca="1" si="1"/>
        <v>0</v>
      </c>
      <c r="R7" s="10">
        <f t="shared" ca="1" si="1"/>
        <v>0</v>
      </c>
    </row>
    <row r="8" spans="1:18" ht="28.5" x14ac:dyDescent="0.45">
      <c r="A8" s="468" t="s">
        <v>1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</row>
    <row r="9" spans="1:18" ht="18.75" x14ac:dyDescent="0.3">
      <c r="A9" s="469" t="s">
        <v>53</v>
      </c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450"/>
      <c r="N9" s="450"/>
      <c r="O9" s="450"/>
      <c r="P9" s="450"/>
      <c r="Q9" s="450"/>
      <c r="R9" s="470"/>
    </row>
    <row r="10" spans="1:18" ht="15.75" x14ac:dyDescent="0.25">
      <c r="A10" s="434" t="s">
        <v>3</v>
      </c>
      <c r="B10" s="452" t="s">
        <v>54</v>
      </c>
      <c r="C10" s="452" t="s">
        <v>55</v>
      </c>
      <c r="D10" s="452" t="s">
        <v>43</v>
      </c>
      <c r="E10" s="452" t="s">
        <v>7</v>
      </c>
      <c r="F10" s="452" t="s">
        <v>8</v>
      </c>
      <c r="G10" s="452" t="s">
        <v>9</v>
      </c>
      <c r="H10" s="452" t="s">
        <v>56</v>
      </c>
      <c r="I10" s="452" t="s">
        <v>57</v>
      </c>
      <c r="J10" s="452" t="s">
        <v>58</v>
      </c>
      <c r="K10" s="434" t="s">
        <v>12</v>
      </c>
      <c r="L10" s="452" t="s">
        <v>13</v>
      </c>
      <c r="M10" s="452" t="s">
        <v>14</v>
      </c>
      <c r="N10" s="434" t="s">
        <v>15</v>
      </c>
      <c r="O10" s="454" t="s">
        <v>16</v>
      </c>
      <c r="P10" s="455"/>
      <c r="Q10" s="455"/>
      <c r="R10" s="456"/>
    </row>
    <row r="11" spans="1:18" ht="15.75" x14ac:dyDescent="0.25">
      <c r="A11" s="451"/>
      <c r="B11" s="453"/>
      <c r="C11" s="453"/>
      <c r="D11" s="453"/>
      <c r="E11" s="453"/>
      <c r="F11" s="453"/>
      <c r="G11" s="453"/>
      <c r="H11" s="453"/>
      <c r="I11" s="453"/>
      <c r="J11" s="453"/>
      <c r="K11" s="451"/>
      <c r="L11" s="453"/>
      <c r="M11" s="453"/>
      <c r="N11" s="451"/>
      <c r="O11" s="1" t="s">
        <v>17</v>
      </c>
      <c r="P11" s="1" t="s">
        <v>18</v>
      </c>
      <c r="Q11" s="1" t="s">
        <v>19</v>
      </c>
      <c r="R11" s="1" t="s">
        <v>20</v>
      </c>
    </row>
    <row r="12" spans="1:18" x14ac:dyDescent="0.25">
      <c r="A12" s="82"/>
      <c r="B12" s="82"/>
      <c r="C12" s="82"/>
      <c r="D12" s="82"/>
      <c r="E12" s="82"/>
      <c r="F12" s="82"/>
      <c r="G12" s="82"/>
      <c r="H12" s="82"/>
      <c r="I12" s="82" t="s">
        <v>260</v>
      </c>
      <c r="J12" s="82" t="s">
        <v>60</v>
      </c>
      <c r="K12" s="82"/>
      <c r="L12" s="82">
        <v>0</v>
      </c>
      <c r="M12" s="82">
        <v>0</v>
      </c>
      <c r="N12" s="82"/>
      <c r="O12" s="82">
        <v>0</v>
      </c>
      <c r="P12" s="82"/>
      <c r="Q12" s="82">
        <v>0</v>
      </c>
      <c r="R12" s="82"/>
    </row>
    <row r="13" spans="1:18" x14ac:dyDescent="0.25">
      <c r="A13" s="223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</row>
  </sheetData>
  <mergeCells count="19">
    <mergeCell ref="F10:F11"/>
    <mergeCell ref="G10:G11"/>
    <mergeCell ref="N10:N11"/>
    <mergeCell ref="O10:R10"/>
    <mergeCell ref="L10:L11"/>
    <mergeCell ref="M10:M11"/>
    <mergeCell ref="A1:I6"/>
    <mergeCell ref="H10:H11"/>
    <mergeCell ref="I10:I11"/>
    <mergeCell ref="J10:J11"/>
    <mergeCell ref="K10:K11"/>
    <mergeCell ref="A7:I7"/>
    <mergeCell ref="A8:R8"/>
    <mergeCell ref="A9:R9"/>
    <mergeCell ref="A10:A11"/>
    <mergeCell ref="B10:B11"/>
    <mergeCell ref="C10:C11"/>
    <mergeCell ref="D10:D11"/>
    <mergeCell ref="E10:E11"/>
  </mergeCells>
  <dataValidations count="2">
    <dataValidation type="list" allowBlank="1" showInputMessage="1" showErrorMessage="1" sqref="I12">
      <formula1>"INPUT, INPUT SERVICE, INPUT CAPITAL GOODS"</formula1>
    </dataValidation>
    <dataValidation type="list" allowBlank="1" showInputMessage="1" showErrorMessage="1" sqref="J12">
      <formula1>"ELEGIBLE,INELIGIBLE"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L11" sqref="L11:L12"/>
    </sheetView>
  </sheetViews>
  <sheetFormatPr defaultRowHeight="15" x14ac:dyDescent="0.25"/>
  <sheetData>
    <row r="1" spans="1:17" x14ac:dyDescent="0.25">
      <c r="A1" s="466" t="s">
        <v>52</v>
      </c>
      <c r="B1" s="466"/>
      <c r="C1" s="466"/>
      <c r="D1" s="466"/>
      <c r="E1" s="466"/>
      <c r="F1" s="466"/>
      <c r="G1" s="466"/>
      <c r="H1" s="466"/>
      <c r="I1" s="16"/>
      <c r="J1" s="16">
        <f t="shared" ref="J1:Q1" si="0">+SUM(J11:J5000)</f>
        <v>0</v>
      </c>
      <c r="K1" s="17">
        <f t="shared" si="0"/>
        <v>0</v>
      </c>
      <c r="L1" s="16">
        <f t="shared" si="0"/>
        <v>150</v>
      </c>
      <c r="M1" s="16">
        <f t="shared" si="0"/>
        <v>0</v>
      </c>
      <c r="N1" s="16">
        <f t="shared" si="0"/>
        <v>0</v>
      </c>
      <c r="O1" s="16">
        <f t="shared" si="0"/>
        <v>0</v>
      </c>
      <c r="P1" s="16">
        <f t="shared" si="0"/>
        <v>0</v>
      </c>
      <c r="Q1" s="16">
        <f t="shared" si="0"/>
        <v>0</v>
      </c>
    </row>
    <row r="2" spans="1:17" x14ac:dyDescent="0.25">
      <c r="A2" s="466"/>
      <c r="B2" s="466"/>
      <c r="C2" s="466"/>
      <c r="D2" s="466"/>
      <c r="E2" s="466"/>
      <c r="F2" s="466"/>
      <c r="G2" s="466"/>
      <c r="H2" s="466"/>
      <c r="I2" t="s">
        <v>65</v>
      </c>
      <c r="K2" s="8">
        <f>+SUMIF($I$11:$I$5000,$I$2,K11:K5000)</f>
        <v>0</v>
      </c>
      <c r="L2" s="8">
        <f>+SUMIF($I$11:$I$5000,$I$2,L11:L5000)</f>
        <v>50</v>
      </c>
      <c r="M2" s="8"/>
      <c r="N2" s="8">
        <f>+SUMIF($I$11:$I$5000,$I$2,N11:N5000)</f>
        <v>0</v>
      </c>
      <c r="O2" s="8">
        <f>+SUMIF($I$11:$I$5000,$I$2,O11:O5000)</f>
        <v>0</v>
      </c>
      <c r="P2" s="8">
        <f>+SUMIF($I$11:$I$5000,$I$2,P11:P5000)</f>
        <v>0</v>
      </c>
      <c r="Q2" s="8">
        <f>+SUMIF($I$11:$I$5000,$I$2,Q11:Q5000)</f>
        <v>0</v>
      </c>
    </row>
    <row r="3" spans="1:17" x14ac:dyDescent="0.25">
      <c r="A3" s="466"/>
      <c r="B3" s="466"/>
      <c r="C3" s="466"/>
      <c r="D3" s="466"/>
      <c r="E3" s="466"/>
      <c r="F3" s="466"/>
      <c r="G3" s="466"/>
      <c r="H3" s="466"/>
      <c r="I3" t="s">
        <v>66</v>
      </c>
      <c r="K3" s="8">
        <f>+SUMIF($I$11:$I$5000,$I$3,K11:K5000)</f>
        <v>0</v>
      </c>
      <c r="L3" s="8">
        <f>+SUMIF($I$11:$I$5000,$I$3,L11:L5000)</f>
        <v>100</v>
      </c>
      <c r="M3" s="8"/>
      <c r="N3" s="8">
        <f>+SUMIF($I$11:$I$5000,$I$3,N11:N5000)</f>
        <v>0</v>
      </c>
      <c r="O3" s="8">
        <f>+SUMIF($I$11:$I$5000,$I$3,O11:O5000)</f>
        <v>0</v>
      </c>
      <c r="P3" s="8">
        <f>+SUMIF($I$11:$I$5000,$I$3,P11:P5000)</f>
        <v>0</v>
      </c>
      <c r="Q3" s="8">
        <f>+SUMIF($I$11:$I$5000,$I$3,Q11:Q5000)</f>
        <v>0</v>
      </c>
    </row>
    <row r="4" spans="1:17" x14ac:dyDescent="0.25">
      <c r="A4" s="466"/>
      <c r="B4" s="466"/>
      <c r="C4" s="466"/>
      <c r="D4" s="466"/>
      <c r="E4" s="466"/>
      <c r="F4" s="466"/>
      <c r="G4" s="466"/>
      <c r="H4" s="466"/>
      <c r="K4" s="8">
        <f>+SUMIF($I$11:$I$5000,$I$4,K11:K5000)</f>
        <v>0</v>
      </c>
      <c r="L4" s="8">
        <f>+SUMIF($I$11:$I$5000,$I$4,L11:L5000)</f>
        <v>0</v>
      </c>
      <c r="M4" s="8"/>
      <c r="N4" s="8">
        <f>+SUMIF($I$11:$I$5000,$I$4,N11:N5000)</f>
        <v>0</v>
      </c>
      <c r="O4" s="8">
        <f>+SUMIF($I$11:$I$5000,$I$4,O11:O5000)</f>
        <v>0</v>
      </c>
      <c r="P4" s="8">
        <f>+SUMIF($I$11:$I$5000,$I$4,P11:P5000)</f>
        <v>0</v>
      </c>
      <c r="Q4" s="8">
        <f>+SUMIF($I$11:$I$5000,$I$4,Q11:Q5000)</f>
        <v>0</v>
      </c>
    </row>
    <row r="5" spans="1:17" x14ac:dyDescent="0.25">
      <c r="A5" s="466"/>
      <c r="B5" s="466"/>
      <c r="C5" s="466"/>
      <c r="D5" s="466"/>
      <c r="E5" s="466"/>
      <c r="F5" s="466"/>
      <c r="G5" s="466"/>
      <c r="H5" s="466"/>
      <c r="K5" s="8">
        <f>+SUMIF($I$11:$I$5000,$I$5,K11:K5000)</f>
        <v>0</v>
      </c>
      <c r="L5" s="8">
        <f>+SUMIF($I$11:$I$5000,$I$5,L11:L5000)</f>
        <v>0</v>
      </c>
      <c r="M5" s="8"/>
      <c r="N5" s="8">
        <f>+SUMIF($I$11:$I$5000,$I$5,N11:N5000)</f>
        <v>0</v>
      </c>
      <c r="O5" s="8">
        <f>+SUMIF($I$11:$I$5000,$I$5,O11:O5000)</f>
        <v>0</v>
      </c>
      <c r="P5" s="8">
        <f>+SUMIF($I$11:$I$5000,$I$5,P11:P5000)</f>
        <v>0</v>
      </c>
      <c r="Q5" s="8">
        <f>+SUMIF($I$11:$I$5000,$I$5,Q11:Q5000)</f>
        <v>0</v>
      </c>
    </row>
    <row r="6" spans="1:17" ht="36" x14ac:dyDescent="0.55000000000000004">
      <c r="A6" s="459" t="s">
        <v>0</v>
      </c>
      <c r="B6" s="459"/>
      <c r="C6" s="459"/>
      <c r="D6" s="459"/>
      <c r="E6" s="459"/>
      <c r="F6" s="459"/>
      <c r="G6" s="459"/>
      <c r="H6" s="459"/>
      <c r="I6" s="9"/>
      <c r="J6" s="9">
        <f>+J1</f>
        <v>0</v>
      </c>
      <c r="K6" s="10">
        <f>+SUM(K2:K5)</f>
        <v>0</v>
      </c>
      <c r="L6" s="10">
        <f>+SUM(L2:L5)</f>
        <v>150</v>
      </c>
      <c r="M6" s="10"/>
      <c r="N6" s="10">
        <f t="shared" ref="N6:Q6" si="1">+SUM(N2:N5)</f>
        <v>0</v>
      </c>
      <c r="O6" s="10">
        <f t="shared" si="1"/>
        <v>0</v>
      </c>
      <c r="P6" s="10">
        <f t="shared" si="1"/>
        <v>0</v>
      </c>
      <c r="Q6" s="10">
        <f t="shared" si="1"/>
        <v>0</v>
      </c>
    </row>
    <row r="7" spans="1:17" ht="23.25" x14ac:dyDescent="0.35">
      <c r="A7" s="471" t="s">
        <v>61</v>
      </c>
      <c r="B7" s="472"/>
      <c r="C7" s="472"/>
      <c r="D7" s="472"/>
      <c r="E7" s="472"/>
      <c r="F7" s="472"/>
      <c r="G7" s="472"/>
      <c r="H7" s="472"/>
      <c r="I7" s="472"/>
      <c r="J7" s="472"/>
      <c r="K7" s="472"/>
      <c r="L7" s="472"/>
      <c r="M7" s="472"/>
      <c r="N7" s="472"/>
      <c r="O7" s="472"/>
      <c r="P7" s="472"/>
      <c r="Q7" s="472"/>
    </row>
    <row r="8" spans="1:17" ht="18.75" x14ac:dyDescent="0.3">
      <c r="A8" s="469" t="s">
        <v>62</v>
      </c>
      <c r="B8" s="450"/>
      <c r="C8" s="450"/>
      <c r="D8" s="450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0"/>
      <c r="P8" s="450"/>
      <c r="Q8" s="470"/>
    </row>
    <row r="9" spans="1:17" ht="15.75" x14ac:dyDescent="0.25">
      <c r="A9" s="434" t="s">
        <v>3</v>
      </c>
      <c r="B9" s="452" t="s">
        <v>54</v>
      </c>
      <c r="C9" s="452" t="s">
        <v>55</v>
      </c>
      <c r="D9" s="452" t="s">
        <v>43</v>
      </c>
      <c r="E9" s="452" t="s">
        <v>63</v>
      </c>
      <c r="F9" s="452" t="s">
        <v>64</v>
      </c>
      <c r="G9" s="452" t="s">
        <v>9</v>
      </c>
      <c r="H9" s="452" t="s">
        <v>56</v>
      </c>
      <c r="I9" s="452" t="s">
        <v>57</v>
      </c>
      <c r="J9" s="434" t="s">
        <v>12</v>
      </c>
      <c r="K9" s="452" t="s">
        <v>13</v>
      </c>
      <c r="L9" s="452" t="s">
        <v>14</v>
      </c>
      <c r="M9" s="434" t="s">
        <v>15</v>
      </c>
      <c r="N9" s="454" t="s">
        <v>16</v>
      </c>
      <c r="O9" s="455"/>
      <c r="P9" s="455"/>
      <c r="Q9" s="456"/>
    </row>
    <row r="10" spans="1:17" ht="15.75" x14ac:dyDescent="0.25">
      <c r="A10" s="451"/>
      <c r="B10" s="453"/>
      <c r="C10" s="453"/>
      <c r="D10" s="453"/>
      <c r="E10" s="453"/>
      <c r="F10" s="453"/>
      <c r="G10" s="453"/>
      <c r="H10" s="453"/>
      <c r="I10" s="453"/>
      <c r="J10" s="451"/>
      <c r="K10" s="453"/>
      <c r="L10" s="453"/>
      <c r="M10" s="451"/>
      <c r="N10" s="1" t="s">
        <v>17</v>
      </c>
      <c r="O10" s="1" t="s">
        <v>18</v>
      </c>
      <c r="P10" s="1" t="s">
        <v>19</v>
      </c>
      <c r="Q10" s="1" t="s">
        <v>20</v>
      </c>
    </row>
    <row r="11" spans="1:17" x14ac:dyDescent="0.25">
      <c r="I11" t="s">
        <v>65</v>
      </c>
      <c r="L11">
        <v>50</v>
      </c>
      <c r="O11" s="18"/>
      <c r="P11" s="18"/>
      <c r="Q11" s="18"/>
    </row>
    <row r="12" spans="1:17" x14ac:dyDescent="0.25">
      <c r="I12" t="s">
        <v>66</v>
      </c>
      <c r="L12">
        <v>100</v>
      </c>
      <c r="O12" s="18"/>
      <c r="P12" s="18"/>
      <c r="Q12" s="18"/>
    </row>
    <row r="13" spans="1:17" x14ac:dyDescent="0.25">
      <c r="O13" s="18"/>
      <c r="P13" s="18"/>
      <c r="Q13" s="18"/>
    </row>
    <row r="14" spans="1:17" x14ac:dyDescent="0.25">
      <c r="O14" s="18"/>
      <c r="P14" s="18"/>
      <c r="Q14" s="18"/>
    </row>
    <row r="15" spans="1:17" x14ac:dyDescent="0.25">
      <c r="O15" s="18"/>
      <c r="P15" s="18"/>
      <c r="Q15" s="18"/>
    </row>
    <row r="16" spans="1:17" x14ac:dyDescent="0.25">
      <c r="O16" s="18"/>
      <c r="P16" s="18"/>
      <c r="Q16" s="18"/>
    </row>
    <row r="17" spans="15:17" x14ac:dyDescent="0.25">
      <c r="O17" s="18"/>
      <c r="P17" s="18"/>
      <c r="Q17" s="18"/>
    </row>
    <row r="18" spans="15:17" x14ac:dyDescent="0.25">
      <c r="O18" s="18"/>
      <c r="P18" s="18"/>
      <c r="Q18" s="18"/>
    </row>
    <row r="19" spans="15:17" x14ac:dyDescent="0.25">
      <c r="O19" s="18"/>
      <c r="P19" s="18"/>
      <c r="Q19" s="18"/>
    </row>
    <row r="20" spans="15:17" x14ac:dyDescent="0.25">
      <c r="O20" s="18"/>
      <c r="P20" s="18"/>
      <c r="Q20" s="18"/>
    </row>
  </sheetData>
  <mergeCells count="18">
    <mergeCell ref="A1:H5"/>
    <mergeCell ref="H9:H10"/>
    <mergeCell ref="I9:I10"/>
    <mergeCell ref="J9:J10"/>
    <mergeCell ref="K9:K10"/>
    <mergeCell ref="A6:H6"/>
    <mergeCell ref="A7:Q7"/>
    <mergeCell ref="A8:Q8"/>
    <mergeCell ref="A9:A10"/>
    <mergeCell ref="B9:B10"/>
    <mergeCell ref="C9:C10"/>
    <mergeCell ref="D9:D10"/>
    <mergeCell ref="E9:E10"/>
    <mergeCell ref="F9:F10"/>
    <mergeCell ref="G9:G10"/>
    <mergeCell ref="N9:Q9"/>
    <mergeCell ref="L9:L10"/>
    <mergeCell ref="M9:M10"/>
  </mergeCells>
  <dataValidations count="2">
    <dataValidation type="list" allowBlank="1" showInputMessage="1" showErrorMessage="1" sqref="I11:I12">
      <formula1>"GOODS,SERVICES"</formula1>
    </dataValidation>
    <dataValidation type="whole" allowBlank="1" showInputMessage="1" showErrorMessage="1" sqref="O11:Q20">
      <formula1>0</formula1>
      <formula2>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4"/>
  <sheetViews>
    <sheetView topLeftCell="A31" workbookViewId="0">
      <selection activeCell="F15" sqref="F15"/>
    </sheetView>
  </sheetViews>
  <sheetFormatPr defaultRowHeight="15" x14ac:dyDescent="0.25"/>
  <cols>
    <col min="1" max="1" width="3.28515625" customWidth="1"/>
    <col min="2" max="2" width="19.140625" customWidth="1"/>
    <col min="3" max="3" width="18.7109375" customWidth="1"/>
    <col min="5" max="5" width="10.28515625" customWidth="1"/>
    <col min="6" max="6" width="11.28515625" customWidth="1"/>
    <col min="9" max="9" width="13.85546875" customWidth="1"/>
    <col min="10" max="10" width="8" customWidth="1"/>
    <col min="11" max="11" width="9.28515625" customWidth="1"/>
    <col min="12" max="12" width="7.42578125" customWidth="1"/>
    <col min="13" max="14" width="11.5703125" bestFit="1" customWidth="1"/>
    <col min="15" max="15" width="7.7109375" bestFit="1" customWidth="1"/>
    <col min="16" max="16" width="9.7109375" customWidth="1"/>
    <col min="17" max="18" width="10.5703125" bestFit="1" customWidth="1"/>
  </cols>
  <sheetData>
    <row r="1" spans="1:19" ht="18.75" customHeight="1" x14ac:dyDescent="0.25">
      <c r="A1" s="476" t="s">
        <v>52</v>
      </c>
      <c r="B1" s="476"/>
      <c r="C1" s="476"/>
      <c r="D1" s="476"/>
      <c r="E1" s="476"/>
      <c r="F1" s="476"/>
      <c r="G1" s="476"/>
      <c r="H1" s="476"/>
      <c r="I1" s="314">
        <f>+K1-M2</f>
        <v>11635975.376</v>
      </c>
      <c r="J1" s="315"/>
      <c r="K1" s="316">
        <v>13843071.189999999</v>
      </c>
      <c r="L1" s="317">
        <f t="shared" ref="L1:S1" si="0">+SUM(L15:L5008)</f>
        <v>23293</v>
      </c>
      <c r="M1" s="317">
        <f t="shared" si="0"/>
        <v>2315607.8139999998</v>
      </c>
      <c r="N1" s="317">
        <f t="shared" si="0"/>
        <v>1883554.8</v>
      </c>
      <c r="O1" s="3" t="s">
        <v>15</v>
      </c>
      <c r="P1" s="6">
        <f t="shared" si="0"/>
        <v>0</v>
      </c>
      <c r="Q1" s="5">
        <f t="shared" si="0"/>
        <v>216026.85699999996</v>
      </c>
      <c r="R1" s="5">
        <f t="shared" si="0"/>
        <v>216026.85699999996</v>
      </c>
      <c r="S1" s="4">
        <f t="shared" si="0"/>
        <v>0</v>
      </c>
    </row>
    <row r="2" spans="1:19" x14ac:dyDescent="0.25">
      <c r="A2" s="476"/>
      <c r="B2" s="476"/>
      <c r="C2" s="476"/>
      <c r="D2" s="476"/>
      <c r="E2" s="476"/>
      <c r="F2" s="476"/>
      <c r="G2" s="476"/>
      <c r="H2" s="476"/>
      <c r="I2" s="228" t="s">
        <v>21</v>
      </c>
      <c r="J2" s="228"/>
      <c r="K2" s="228"/>
      <c r="L2" s="82"/>
      <c r="M2" s="212">
        <f>+SUMIF($I$15:$I$5008,$I$2,M15:M5008)</f>
        <v>2207095.8139999998</v>
      </c>
      <c r="N2" s="212">
        <f>+SUMIF($I$15:$I$5008,$I$2,N15:N5008)</f>
        <v>1791594.8</v>
      </c>
      <c r="O2" s="212"/>
      <c r="P2" s="212">
        <f>+SUMIF($I$15:$I$5008,$I$2,P15:P5008)</f>
        <v>0</v>
      </c>
      <c r="Q2" s="212">
        <f>+SUMIF($I$15:$I$5008,$I$2,Q15:Q5008)</f>
        <v>207750.45699999994</v>
      </c>
      <c r="R2" s="212">
        <f>+SUMIF($I$15:$I$5008,$I$2,R15:R5008)</f>
        <v>207750.45699999994</v>
      </c>
      <c r="S2" s="212">
        <f>+SUMIF($I$15:$I$5008,$I$2,S15:S5008)</f>
        <v>0</v>
      </c>
    </row>
    <row r="3" spans="1:19" x14ac:dyDescent="0.25">
      <c r="A3" s="476"/>
      <c r="B3" s="476"/>
      <c r="C3" s="476"/>
      <c r="D3" s="476"/>
      <c r="E3" s="476"/>
      <c r="F3" s="476"/>
      <c r="G3" s="476"/>
      <c r="H3" s="476"/>
      <c r="I3" s="229" t="s">
        <v>257</v>
      </c>
      <c r="J3" s="83" t="s">
        <v>194</v>
      </c>
      <c r="K3" s="83" t="s">
        <v>255</v>
      </c>
      <c r="L3" s="83"/>
      <c r="M3" s="220">
        <f>+SUMIF($K$15:$K$5008,$K$3,M15:M5009)</f>
        <v>1046460.8140000002</v>
      </c>
      <c r="N3" s="220">
        <f ca="1">+SUMIF($K$15:$KI$5008,$K$3,N15:N5009)</f>
        <v>839950.8</v>
      </c>
      <c r="O3" s="220"/>
      <c r="P3" s="220">
        <f>+SUMIF($K$15:$K$5008,$K$3,P15:P5009)</f>
        <v>0</v>
      </c>
      <c r="Q3" s="220">
        <f>+SUMIF($K$15:$K$5008,$K$3,Q15:Q5009)</f>
        <v>103255.55700000003</v>
      </c>
      <c r="R3" s="220">
        <f>+SUMIF($K$15:$K$5008,$K$3,R15:R5009)</f>
        <v>103255.55700000003</v>
      </c>
      <c r="S3" s="220">
        <f t="shared" ref="S3:S5" si="1">+SUMIF($I$15:$I$5008,$I$2,S16:S5009)</f>
        <v>0</v>
      </c>
    </row>
    <row r="4" spans="1:19" x14ac:dyDescent="0.25">
      <c r="A4" s="476"/>
      <c r="B4" s="476"/>
      <c r="C4" s="476"/>
      <c r="D4" s="476"/>
      <c r="E4" s="476"/>
      <c r="F4" s="476"/>
      <c r="G4" s="476"/>
      <c r="H4" s="476"/>
      <c r="I4" s="229"/>
      <c r="J4" s="83" t="s">
        <v>194</v>
      </c>
      <c r="K4" s="83" t="s">
        <v>146</v>
      </c>
      <c r="L4" s="83"/>
      <c r="M4" s="220">
        <f ca="1">+SUMIF($K$15:$KI$5006,$K$4,M15:M5009)</f>
        <v>1269147</v>
      </c>
      <c r="N4" s="220">
        <f ca="1">+SUMIF($K$15:$KI$5008,$K$4,N15:N5010)</f>
        <v>1043604</v>
      </c>
      <c r="O4" s="220"/>
      <c r="P4" s="220">
        <f>+SUMIF($K$15:$K$5008,$K$4,P15:P5010)</f>
        <v>0</v>
      </c>
      <c r="Q4" s="220">
        <f>+SUMIF($K$15:$K$5008,$K$4,Q15:Q5010)</f>
        <v>112771.29999999999</v>
      </c>
      <c r="R4" s="220">
        <f>+SUMIF($K$15:$K$5008,$K$4,R15:R5010)</f>
        <v>112771.29999999999</v>
      </c>
      <c r="S4" s="220">
        <f t="shared" si="1"/>
        <v>0</v>
      </c>
    </row>
    <row r="5" spans="1:19" x14ac:dyDescent="0.25">
      <c r="A5" s="476"/>
      <c r="B5" s="476"/>
      <c r="C5" s="476"/>
      <c r="D5" s="476"/>
      <c r="E5" s="476"/>
      <c r="F5" s="476"/>
      <c r="G5" s="476"/>
      <c r="H5" s="476"/>
      <c r="I5" s="229"/>
      <c r="J5" s="83" t="s">
        <v>194</v>
      </c>
      <c r="K5" s="83" t="s">
        <v>256</v>
      </c>
      <c r="L5" s="83"/>
      <c r="M5" s="220">
        <f ca="1">+SUMIF($K$15:$KI$5006,$K$5,M16:M5010)</f>
        <v>0</v>
      </c>
      <c r="N5" s="220">
        <f ca="1">+SUMIF($K$15:$KI$5008,$K$5,N16:N5011)</f>
        <v>0</v>
      </c>
      <c r="O5" s="220"/>
      <c r="P5" s="220">
        <f>+SUMIF($K$15:$K$5008,$K$5,P15:P5011)</f>
        <v>0</v>
      </c>
      <c r="Q5" s="220">
        <f>+SUMIF($K$15:$K$5008,$K$5,Q15:Q5011)</f>
        <v>0</v>
      </c>
      <c r="R5" s="220">
        <f>+SUMIF($K$15:$K$5008,$K$5,R15:R5011)</f>
        <v>0</v>
      </c>
      <c r="S5" s="220">
        <f t="shared" si="1"/>
        <v>0</v>
      </c>
    </row>
    <row r="6" spans="1:19" x14ac:dyDescent="0.25">
      <c r="A6" s="476"/>
      <c r="B6" s="476"/>
      <c r="C6" s="476"/>
      <c r="D6" s="476"/>
      <c r="E6" s="476"/>
      <c r="F6" s="476"/>
      <c r="G6" s="476"/>
      <c r="H6" s="476"/>
      <c r="I6" s="229" t="s">
        <v>22</v>
      </c>
      <c r="J6" s="229"/>
      <c r="K6" s="229"/>
      <c r="L6" s="83"/>
      <c r="M6" s="220">
        <f>+SUMIF($I$15:$I$5008,$I$6,M15:M5008)</f>
        <v>27127.999999999996</v>
      </c>
      <c r="N6" s="220">
        <f>+SUMIF($I$15:$I$5008,$I$6,N15:N5008)</f>
        <v>22990</v>
      </c>
      <c r="O6" s="220"/>
      <c r="P6" s="220">
        <f>+SUMIF($I$15:$I$5008,$I$6,P15:P5008)</f>
        <v>0</v>
      </c>
      <c r="Q6" s="220">
        <f>+SUMIF($I$15:$I$5008,$I$6,Q15:Q5008)</f>
        <v>2069.1</v>
      </c>
      <c r="R6" s="220">
        <f>+SUMIF($I$15:$I$5008,$I$6,R15:R5008)</f>
        <v>2069.1</v>
      </c>
      <c r="S6" s="220">
        <f>+SUMIF($I$15:$I$5008,$I$6,S15:S5008)</f>
        <v>0</v>
      </c>
    </row>
    <row r="7" spans="1:19" x14ac:dyDescent="0.25">
      <c r="A7" s="476"/>
      <c r="B7" s="476"/>
      <c r="C7" s="476"/>
      <c r="D7" s="476"/>
      <c r="E7" s="476"/>
      <c r="F7" s="476"/>
      <c r="G7" s="476"/>
      <c r="H7" s="476"/>
      <c r="I7" s="229" t="s">
        <v>23</v>
      </c>
      <c r="J7" s="229"/>
      <c r="K7" s="229"/>
      <c r="L7" s="83"/>
      <c r="M7" s="220">
        <f>+SUMIF($I$15:$I$5008,$I$7,M15:M5008)</f>
        <v>27127.999999999996</v>
      </c>
      <c r="N7" s="220">
        <f>+SUMIF($I$15:$I$5008,$I$7,N15:N5008)</f>
        <v>22990</v>
      </c>
      <c r="O7" s="220"/>
      <c r="P7" s="220">
        <f>+SUMIF($I$15:$I$5008,$I$7,P15:P5008)</f>
        <v>0</v>
      </c>
      <c r="Q7" s="220">
        <f>+SUMIF($I$15:$I$5008,$I$7,Q15:Q5008)</f>
        <v>2069.1</v>
      </c>
      <c r="R7" s="220">
        <f>+SUMIF($I$15:$I$5008,$I$7,R15:R5008)</f>
        <v>2069.1</v>
      </c>
      <c r="S7" s="220">
        <f>+SUMIF($I$15:$I$5008,$I$7,S15:S5008)</f>
        <v>0</v>
      </c>
    </row>
    <row r="8" spans="1:19" x14ac:dyDescent="0.25">
      <c r="A8" s="476"/>
      <c r="B8" s="476"/>
      <c r="C8" s="476"/>
      <c r="D8" s="476"/>
      <c r="E8" s="476"/>
      <c r="F8" s="476"/>
      <c r="G8" s="476"/>
      <c r="H8" s="476"/>
      <c r="I8" s="229" t="s">
        <v>24</v>
      </c>
      <c r="J8" s="229"/>
      <c r="K8" s="229"/>
      <c r="L8" s="83"/>
      <c r="M8" s="220">
        <f>+SUMIF($I$15:$I$5008,$I$8,M15:M5008)</f>
        <v>27127.999999999996</v>
      </c>
      <c r="N8" s="220">
        <f>+SUMIF($I$15:$I$5008,$I$8,N15:N5008)</f>
        <v>22990</v>
      </c>
      <c r="O8" s="220"/>
      <c r="P8" s="220">
        <f>+SUMIF($I$15:$I$5008,$I$8,P15:P5008)</f>
        <v>0</v>
      </c>
      <c r="Q8" s="220">
        <f>+SUMIF($I$15:$I$5008,$I$8,Q15:Q5008)</f>
        <v>2069.1</v>
      </c>
      <c r="R8" s="220">
        <f>+SUMIF($I$15:$I$5008,$I$8,R15:R5008)</f>
        <v>2069.1</v>
      </c>
      <c r="S8" s="220">
        <f>+SUMIF($I$15:$I$5008,$I$8,S15:S5008)</f>
        <v>0</v>
      </c>
    </row>
    <row r="9" spans="1:19" x14ac:dyDescent="0.25">
      <c r="A9" s="476"/>
      <c r="B9" s="476"/>
      <c r="C9" s="476"/>
      <c r="D9" s="476"/>
      <c r="E9" s="476"/>
      <c r="F9" s="476"/>
      <c r="G9" s="476"/>
      <c r="H9" s="476"/>
      <c r="I9" s="230" t="s">
        <v>25</v>
      </c>
      <c r="J9" s="230"/>
      <c r="K9" s="230"/>
      <c r="L9" s="223"/>
      <c r="M9" s="231">
        <f>+SUMIF($I$15:$I$5008,$I$9,M15:M5008)</f>
        <v>27127.999999999996</v>
      </c>
      <c r="N9" s="231">
        <f>+SUMIF($I$15:$I$5008,$I$9,N15:N5008)</f>
        <v>22990</v>
      </c>
      <c r="O9" s="231"/>
      <c r="P9" s="231">
        <f>+SUMIF($I$15:$I$5008,$I$9,P15:P5008)</f>
        <v>0</v>
      </c>
      <c r="Q9" s="231">
        <f>+SUMIF($I$15:$I$5008,$I$9,Q15:Q5008)</f>
        <v>2069.1</v>
      </c>
      <c r="R9" s="231">
        <f>+SUMIF($I$15:$I$5008,$I$9,R15:R5008)</f>
        <v>2069.1</v>
      </c>
      <c r="S9" s="231">
        <f>+SUMIF($I$15:$I$5008,$I$9,S15:S5008)</f>
        <v>0</v>
      </c>
    </row>
    <row r="10" spans="1:19" ht="26.25" customHeight="1" x14ac:dyDescent="0.25">
      <c r="A10" s="477" t="s">
        <v>0</v>
      </c>
      <c r="B10" s="477"/>
      <c r="C10" s="477"/>
      <c r="D10" s="477"/>
      <c r="E10" s="477"/>
      <c r="F10" s="477"/>
      <c r="G10" s="477"/>
      <c r="H10" s="477"/>
      <c r="I10" s="19"/>
      <c r="J10" s="19"/>
      <c r="K10" s="19"/>
      <c r="L10" s="9">
        <f>+L1</f>
        <v>23293</v>
      </c>
      <c r="M10" s="10">
        <f>+M2+M6-M7+M8-M9</f>
        <v>2207095.8139999998</v>
      </c>
      <c r="N10" s="10">
        <f>+N2+N6-N7+N8-N9</f>
        <v>1791594.8</v>
      </c>
      <c r="O10" s="10"/>
      <c r="P10" s="10">
        <f>+P2+P6-P7+P8-P9</f>
        <v>0</v>
      </c>
      <c r="Q10" s="10">
        <f t="shared" ref="Q10:S10" si="2">+Q2+Q6-Q7+Q8-Q9</f>
        <v>207750.45699999994</v>
      </c>
      <c r="R10" s="10">
        <f t="shared" si="2"/>
        <v>207750.45699999994</v>
      </c>
      <c r="S10" s="10">
        <f t="shared" si="2"/>
        <v>0</v>
      </c>
    </row>
    <row r="11" spans="1:19" ht="23.25" x14ac:dyDescent="0.35">
      <c r="A11" s="471" t="s">
        <v>61</v>
      </c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2"/>
      <c r="P11" s="472"/>
      <c r="Q11" s="472"/>
      <c r="R11" s="472"/>
      <c r="S11" s="472"/>
    </row>
    <row r="12" spans="1:19" ht="18.75" x14ac:dyDescent="0.3">
      <c r="A12" s="469" t="s">
        <v>67</v>
      </c>
      <c r="B12" s="450"/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70"/>
    </row>
    <row r="13" spans="1:19" ht="15.75" customHeight="1" x14ac:dyDescent="0.25">
      <c r="A13" s="430" t="s">
        <v>3</v>
      </c>
      <c r="B13" s="452" t="s">
        <v>54</v>
      </c>
      <c r="C13" s="452" t="s">
        <v>55</v>
      </c>
      <c r="D13" s="430" t="s">
        <v>6</v>
      </c>
      <c r="E13" s="431" t="s">
        <v>7</v>
      </c>
      <c r="F13" s="431" t="s">
        <v>8</v>
      </c>
      <c r="G13" s="431" t="s">
        <v>9</v>
      </c>
      <c r="H13" s="431" t="s">
        <v>10</v>
      </c>
      <c r="I13" s="431" t="s">
        <v>11</v>
      </c>
      <c r="J13" s="452" t="s">
        <v>58</v>
      </c>
      <c r="K13" s="312"/>
      <c r="L13" s="430" t="s">
        <v>12</v>
      </c>
      <c r="M13" s="431" t="s">
        <v>13</v>
      </c>
      <c r="N13" s="431" t="s">
        <v>14</v>
      </c>
      <c r="O13" s="430" t="s">
        <v>15</v>
      </c>
      <c r="P13" s="430" t="s">
        <v>16</v>
      </c>
      <c r="Q13" s="430"/>
      <c r="R13" s="430"/>
      <c r="S13" s="430"/>
    </row>
    <row r="14" spans="1:19" ht="15.75" x14ac:dyDescent="0.25">
      <c r="A14" s="430"/>
      <c r="B14" s="453"/>
      <c r="C14" s="453"/>
      <c r="D14" s="430"/>
      <c r="E14" s="430"/>
      <c r="F14" s="430"/>
      <c r="G14" s="430"/>
      <c r="H14" s="430"/>
      <c r="I14" s="430"/>
      <c r="J14" s="453"/>
      <c r="K14" s="311"/>
      <c r="L14" s="430"/>
      <c r="M14" s="430"/>
      <c r="N14" s="430"/>
      <c r="O14" s="430"/>
      <c r="P14" s="1" t="s">
        <v>17</v>
      </c>
      <c r="Q14" s="1" t="s">
        <v>18</v>
      </c>
      <c r="R14" s="1" t="s">
        <v>19</v>
      </c>
      <c r="S14" s="1" t="s">
        <v>20</v>
      </c>
    </row>
    <row r="15" spans="1:19" x14ac:dyDescent="0.25">
      <c r="A15" s="82">
        <v>1</v>
      </c>
      <c r="B15" s="206" t="s">
        <v>721</v>
      </c>
      <c r="C15" s="82" t="str">
        <f>VLOOKUP(B15,'PURCHSE PARTY &amp; HSN MASTER'!$B$9:$E$5001,2,FALSE)</f>
        <v>27AAECM8871A1ZF</v>
      </c>
      <c r="D15" s="82" t="str">
        <f>VLOOKUP(B15,'PURCHSE PARTY &amp; HSN MASTER'!$B$9:$E$5001,4,FALSE)</f>
        <v>Local</v>
      </c>
      <c r="E15" s="318" t="s">
        <v>686</v>
      </c>
      <c r="F15" s="319">
        <v>43556</v>
      </c>
      <c r="G15" s="82">
        <v>87089900</v>
      </c>
      <c r="H15" s="209">
        <v>12</v>
      </c>
      <c r="I15" s="82" t="s">
        <v>21</v>
      </c>
      <c r="J15" s="82" t="s">
        <v>194</v>
      </c>
      <c r="K15" s="82" t="s">
        <v>255</v>
      </c>
      <c r="L15" s="82">
        <f t="shared" ref="L15" si="3">+H15</f>
        <v>12</v>
      </c>
      <c r="M15" s="218">
        <f t="shared" ref="M15:M18" si="4">+N15+P15+Q15+R15+S15-0.01</f>
        <v>22378.895600000003</v>
      </c>
      <c r="N15" s="211">
        <v>17483.52</v>
      </c>
      <c r="O15" s="212">
        <f>VLOOKUP(G15,'PURCHSE PARTY &amp; HSN MASTER'!$N$14:$S$5001,5,FALSE)</f>
        <v>28</v>
      </c>
      <c r="P15" s="213">
        <f t="shared" ref="P15:P26" si="5">+IF(D15="oms",N15/100*O15,0)</f>
        <v>0</v>
      </c>
      <c r="Q15" s="213">
        <f t="shared" ref="Q15:Q23" si="6">+IF(D15="local",N15/100*O15/2,0)</f>
        <v>2447.6928000000003</v>
      </c>
      <c r="R15" s="213">
        <f t="shared" ref="R15:R23" si="7">+IF(D15="local",N15/100*O15/2,0)</f>
        <v>2447.6928000000003</v>
      </c>
      <c r="S15" s="213">
        <v>0</v>
      </c>
    </row>
    <row r="16" spans="1:19" x14ac:dyDescent="0.25">
      <c r="A16" s="83">
        <v>2</v>
      </c>
      <c r="B16" s="214" t="s">
        <v>721</v>
      </c>
      <c r="C16" s="83" t="str">
        <f>VLOOKUP(B16,'PURCHSE PARTY &amp; HSN MASTER'!$B$9:$E$5001,2,FALSE)</f>
        <v>27AAECM8871A1ZF</v>
      </c>
      <c r="D16" s="83" t="str">
        <f>VLOOKUP(B16,'PURCHSE PARTY &amp; HSN MASTER'!$B$9:$E$5001,4,FALSE)</f>
        <v>Local</v>
      </c>
      <c r="E16" s="320" t="s">
        <v>687</v>
      </c>
      <c r="F16" s="321">
        <v>43556</v>
      </c>
      <c r="G16" s="83">
        <v>87089900</v>
      </c>
      <c r="H16" s="217">
        <v>12</v>
      </c>
      <c r="I16" s="83" t="s">
        <v>21</v>
      </c>
      <c r="J16" s="83" t="s">
        <v>194</v>
      </c>
      <c r="K16" s="83" t="s">
        <v>255</v>
      </c>
      <c r="L16" s="83">
        <f t="shared" ref="L16" si="8">+H16</f>
        <v>12</v>
      </c>
      <c r="M16" s="218">
        <f t="shared" si="4"/>
        <v>22378.895600000003</v>
      </c>
      <c r="N16" s="219">
        <v>17483.52</v>
      </c>
      <c r="O16" s="220">
        <f>VLOOKUP(G16,'PURCHSE PARTY &amp; HSN MASTER'!$N$14:$S$5001,5,FALSE)</f>
        <v>28</v>
      </c>
      <c r="P16" s="221">
        <f t="shared" si="5"/>
        <v>0</v>
      </c>
      <c r="Q16" s="221">
        <f t="shared" si="6"/>
        <v>2447.6928000000003</v>
      </c>
      <c r="R16" s="221">
        <f t="shared" si="7"/>
        <v>2447.6928000000003</v>
      </c>
      <c r="S16" s="221">
        <v>0</v>
      </c>
    </row>
    <row r="17" spans="1:19" x14ac:dyDescent="0.25">
      <c r="A17" s="83">
        <v>3</v>
      </c>
      <c r="B17" s="214" t="s">
        <v>721</v>
      </c>
      <c r="C17" s="83" t="str">
        <f>VLOOKUP(B17,'PURCHSE PARTY &amp; HSN MASTER'!$B$9:$E$5001,2,FALSE)</f>
        <v>27AAECM8871A1ZF</v>
      </c>
      <c r="D17" s="83" t="str">
        <f>VLOOKUP(B17,'PURCHSE PARTY &amp; HSN MASTER'!$B$9:$E$5001,4,FALSE)</f>
        <v>Local</v>
      </c>
      <c r="E17" s="320" t="s">
        <v>688</v>
      </c>
      <c r="F17" s="321">
        <v>43556</v>
      </c>
      <c r="G17" s="83">
        <v>87089900</v>
      </c>
      <c r="H17" s="217">
        <v>12</v>
      </c>
      <c r="I17" s="83" t="s">
        <v>21</v>
      </c>
      <c r="J17" s="83" t="s">
        <v>194</v>
      </c>
      <c r="K17" s="83" t="s">
        <v>255</v>
      </c>
      <c r="L17" s="83">
        <f t="shared" ref="L17" si="9">+H17</f>
        <v>12</v>
      </c>
      <c r="M17" s="218">
        <f t="shared" si="4"/>
        <v>22378.895600000003</v>
      </c>
      <c r="N17" s="219">
        <v>17483.52</v>
      </c>
      <c r="O17" s="220">
        <f>VLOOKUP(G17,'PURCHSE PARTY &amp; HSN MASTER'!$N$14:$S$5001,5,FALSE)</f>
        <v>28</v>
      </c>
      <c r="P17" s="221">
        <f t="shared" si="5"/>
        <v>0</v>
      </c>
      <c r="Q17" s="221">
        <f t="shared" si="6"/>
        <v>2447.6928000000003</v>
      </c>
      <c r="R17" s="221">
        <f t="shared" si="7"/>
        <v>2447.6928000000003</v>
      </c>
      <c r="S17" s="221">
        <v>0</v>
      </c>
    </row>
    <row r="18" spans="1:19" x14ac:dyDescent="0.25">
      <c r="A18" s="83">
        <v>4</v>
      </c>
      <c r="B18" s="214" t="s">
        <v>721</v>
      </c>
      <c r="C18" s="83" t="str">
        <f>VLOOKUP(B18,'PURCHSE PARTY &amp; HSN MASTER'!$B$9:$E$5001,2,FALSE)</f>
        <v>27AAECM8871A1ZF</v>
      </c>
      <c r="D18" s="83" t="str">
        <f>VLOOKUP(B18,'PURCHSE PARTY &amp; HSN MASTER'!$B$9:$E$5001,4,FALSE)</f>
        <v>Local</v>
      </c>
      <c r="E18" s="320" t="s">
        <v>689</v>
      </c>
      <c r="F18" s="321">
        <v>43556</v>
      </c>
      <c r="G18" s="83">
        <v>87089900</v>
      </c>
      <c r="H18" s="217">
        <v>12</v>
      </c>
      <c r="I18" s="83" t="s">
        <v>21</v>
      </c>
      <c r="J18" s="83" t="s">
        <v>194</v>
      </c>
      <c r="K18" s="83" t="s">
        <v>255</v>
      </c>
      <c r="L18" s="83">
        <f t="shared" ref="L18" si="10">+H18</f>
        <v>12</v>
      </c>
      <c r="M18" s="218">
        <f t="shared" si="4"/>
        <v>22378.895600000003</v>
      </c>
      <c r="N18" s="219">
        <v>17483.52</v>
      </c>
      <c r="O18" s="220">
        <f>VLOOKUP(G18,'PURCHSE PARTY &amp; HSN MASTER'!$N$14:$S$5001,5,FALSE)</f>
        <v>28</v>
      </c>
      <c r="P18" s="221">
        <f t="shared" si="5"/>
        <v>0</v>
      </c>
      <c r="Q18" s="221">
        <f t="shared" si="6"/>
        <v>2447.6928000000003</v>
      </c>
      <c r="R18" s="221">
        <f t="shared" si="7"/>
        <v>2447.6928000000003</v>
      </c>
      <c r="S18" s="221">
        <v>0</v>
      </c>
    </row>
    <row r="19" spans="1:19" x14ac:dyDescent="0.25">
      <c r="A19" s="83">
        <v>5</v>
      </c>
      <c r="B19" s="214" t="s">
        <v>725</v>
      </c>
      <c r="C19" s="83" t="str">
        <f>VLOOKUP(B19,'PURCHSE PARTY &amp; HSN MASTER'!$B$9:$E$5001,2,FALSE)</f>
        <v>27AABCM2508F1ZU</v>
      </c>
      <c r="D19" s="83" t="str">
        <f>VLOOKUP(B19,'PURCHSE PARTY &amp; HSN MASTER'!$B$9:$E$5001,4,FALSE)</f>
        <v>Local</v>
      </c>
      <c r="E19" s="320" t="s">
        <v>690</v>
      </c>
      <c r="F19" s="321">
        <v>43557</v>
      </c>
      <c r="G19" s="83">
        <v>87141090</v>
      </c>
      <c r="H19" s="217">
        <v>100</v>
      </c>
      <c r="I19" s="83" t="s">
        <v>21</v>
      </c>
      <c r="J19" s="83" t="s">
        <v>194</v>
      </c>
      <c r="K19" s="83" t="s">
        <v>255</v>
      </c>
      <c r="L19" s="83">
        <f t="shared" ref="L19" si="11">+H19</f>
        <v>100</v>
      </c>
      <c r="M19" s="218">
        <f t="shared" ref="M19" si="12">+N19+P19+Q19+R19+S19</f>
        <v>4746.24</v>
      </c>
      <c r="N19" s="219">
        <v>3708</v>
      </c>
      <c r="O19" s="220">
        <f>VLOOKUP(G19,'PURCHSE PARTY &amp; HSN MASTER'!$N$14:$S$5001,5,FALSE)</f>
        <v>28</v>
      </c>
      <c r="P19" s="221">
        <f t="shared" si="5"/>
        <v>0</v>
      </c>
      <c r="Q19" s="221">
        <f t="shared" si="6"/>
        <v>519.12</v>
      </c>
      <c r="R19" s="221">
        <f t="shared" si="7"/>
        <v>519.12</v>
      </c>
      <c r="S19" s="221">
        <v>0</v>
      </c>
    </row>
    <row r="20" spans="1:19" x14ac:dyDescent="0.25">
      <c r="A20" s="83">
        <v>6</v>
      </c>
      <c r="B20" s="214" t="s">
        <v>725</v>
      </c>
      <c r="C20" s="83" t="str">
        <f>VLOOKUP(B20,'PURCHSE PARTY &amp; HSN MASTER'!$B$9:$E$5001,2,FALSE)</f>
        <v>27AABCM2508F1ZU</v>
      </c>
      <c r="D20" s="83" t="str">
        <f>VLOOKUP(B20,'PURCHSE PARTY &amp; HSN MASTER'!$B$9:$E$5001,4,FALSE)</f>
        <v>Local</v>
      </c>
      <c r="E20" s="320" t="s">
        <v>691</v>
      </c>
      <c r="F20" s="321">
        <v>43557</v>
      </c>
      <c r="G20" s="83">
        <v>87141090</v>
      </c>
      <c r="H20" s="217">
        <v>200</v>
      </c>
      <c r="I20" s="83" t="s">
        <v>21</v>
      </c>
      <c r="J20" s="83" t="s">
        <v>194</v>
      </c>
      <c r="K20" s="83" t="s">
        <v>255</v>
      </c>
      <c r="L20" s="83">
        <f t="shared" ref="L20" si="13">+H20</f>
        <v>200</v>
      </c>
      <c r="M20" s="218">
        <f t="shared" ref="M20" si="14">+N20+P20+Q20+R20+S20</f>
        <v>9492.48</v>
      </c>
      <c r="N20" s="219">
        <v>7416</v>
      </c>
      <c r="O20" s="220">
        <f>VLOOKUP(G20,'PURCHSE PARTY &amp; HSN MASTER'!$N$14:$S$5001,5,FALSE)</f>
        <v>28</v>
      </c>
      <c r="P20" s="221">
        <f t="shared" si="5"/>
        <v>0</v>
      </c>
      <c r="Q20" s="221">
        <f t="shared" si="6"/>
        <v>1038.24</v>
      </c>
      <c r="R20" s="221">
        <f t="shared" si="7"/>
        <v>1038.24</v>
      </c>
      <c r="S20" s="221">
        <v>0</v>
      </c>
    </row>
    <row r="21" spans="1:19" x14ac:dyDescent="0.25">
      <c r="A21" s="83">
        <v>7</v>
      </c>
      <c r="B21" s="214" t="s">
        <v>725</v>
      </c>
      <c r="C21" s="83" t="str">
        <f>VLOOKUP(B21,'PURCHSE PARTY &amp; HSN MASTER'!$B$9:$E$5001,2,FALSE)</f>
        <v>27AABCM2508F1ZU</v>
      </c>
      <c r="D21" s="83" t="str">
        <f>VLOOKUP(B21,'PURCHSE PARTY &amp; HSN MASTER'!$B$9:$E$5001,4,FALSE)</f>
        <v>Local</v>
      </c>
      <c r="E21" s="320" t="s">
        <v>692</v>
      </c>
      <c r="F21" s="321">
        <v>43557</v>
      </c>
      <c r="G21" s="83">
        <v>87141090</v>
      </c>
      <c r="H21" s="217">
        <v>100</v>
      </c>
      <c r="I21" s="83" t="s">
        <v>21</v>
      </c>
      <c r="J21" s="83" t="s">
        <v>194</v>
      </c>
      <c r="K21" s="83" t="s">
        <v>255</v>
      </c>
      <c r="L21" s="83">
        <f t="shared" ref="L21" si="15">+H21</f>
        <v>100</v>
      </c>
      <c r="M21" s="218">
        <f t="shared" ref="M21" si="16">+N21+P21+Q21+R21+S21</f>
        <v>4746.24</v>
      </c>
      <c r="N21" s="219">
        <v>3708</v>
      </c>
      <c r="O21" s="220">
        <f>VLOOKUP(G21,'PURCHSE PARTY &amp; HSN MASTER'!$N$14:$S$5001,5,FALSE)</f>
        <v>28</v>
      </c>
      <c r="P21" s="221">
        <f t="shared" si="5"/>
        <v>0</v>
      </c>
      <c r="Q21" s="221">
        <f t="shared" si="6"/>
        <v>519.12</v>
      </c>
      <c r="R21" s="221">
        <f t="shared" si="7"/>
        <v>519.12</v>
      </c>
      <c r="S21" s="221">
        <v>0</v>
      </c>
    </row>
    <row r="22" spans="1:19" x14ac:dyDescent="0.25">
      <c r="A22" s="83">
        <v>8</v>
      </c>
      <c r="B22" s="214" t="s">
        <v>725</v>
      </c>
      <c r="C22" s="83" t="str">
        <f>VLOOKUP(B22,'PURCHSE PARTY &amp; HSN MASTER'!$B$9:$E$5001,2,FALSE)</f>
        <v>27AABCM2508F1ZU</v>
      </c>
      <c r="D22" s="83" t="str">
        <f>VLOOKUP(B22,'PURCHSE PARTY &amp; HSN MASTER'!$B$9:$E$5001,4,FALSE)</f>
        <v>Local</v>
      </c>
      <c r="E22" s="320" t="s">
        <v>693</v>
      </c>
      <c r="F22" s="321">
        <v>43558</v>
      </c>
      <c r="G22" s="83">
        <v>87141090</v>
      </c>
      <c r="H22" s="217">
        <v>100</v>
      </c>
      <c r="I22" s="83" t="s">
        <v>21</v>
      </c>
      <c r="J22" s="83" t="s">
        <v>194</v>
      </c>
      <c r="K22" s="83" t="s">
        <v>255</v>
      </c>
      <c r="L22" s="83">
        <f t="shared" ref="L22" si="17">+H22</f>
        <v>100</v>
      </c>
      <c r="M22" s="218">
        <f t="shared" ref="M22" si="18">+N22+P22+Q22+R22+S22</f>
        <v>4746.24</v>
      </c>
      <c r="N22" s="219">
        <v>3708</v>
      </c>
      <c r="O22" s="220">
        <f>VLOOKUP(G22,'PURCHSE PARTY &amp; HSN MASTER'!$N$14:$S$5001,5,FALSE)</f>
        <v>28</v>
      </c>
      <c r="P22" s="221">
        <f t="shared" si="5"/>
        <v>0</v>
      </c>
      <c r="Q22" s="221">
        <f t="shared" si="6"/>
        <v>519.12</v>
      </c>
      <c r="R22" s="221">
        <f t="shared" si="7"/>
        <v>519.12</v>
      </c>
      <c r="S22" s="221">
        <v>0</v>
      </c>
    </row>
    <row r="23" spans="1:19" x14ac:dyDescent="0.25">
      <c r="A23" s="83">
        <v>9</v>
      </c>
      <c r="B23" s="214" t="s">
        <v>725</v>
      </c>
      <c r="C23" s="83" t="str">
        <f>VLOOKUP(B23,'PURCHSE PARTY &amp; HSN MASTER'!$B$9:$E$5001,2,FALSE)</f>
        <v>27AABCM2508F1ZU</v>
      </c>
      <c r="D23" s="83" t="str">
        <f>VLOOKUP(B23,'PURCHSE PARTY &amp; HSN MASTER'!$B$9:$E$5001,4,FALSE)</f>
        <v>Local</v>
      </c>
      <c r="E23" s="320" t="s">
        <v>694</v>
      </c>
      <c r="F23" s="321">
        <v>43558</v>
      </c>
      <c r="G23" s="83">
        <v>87141090</v>
      </c>
      <c r="H23" s="217">
        <v>100</v>
      </c>
      <c r="I23" s="83" t="s">
        <v>21</v>
      </c>
      <c r="J23" s="83" t="s">
        <v>194</v>
      </c>
      <c r="K23" s="83" t="s">
        <v>255</v>
      </c>
      <c r="L23" s="83">
        <f t="shared" ref="L23" si="19">+H23</f>
        <v>100</v>
      </c>
      <c r="M23" s="218">
        <f t="shared" ref="M23" si="20">+N23+P23+Q23+R23+S23</f>
        <v>4746.24</v>
      </c>
      <c r="N23" s="219">
        <v>3708</v>
      </c>
      <c r="O23" s="220">
        <f>VLOOKUP(G23,'PURCHSE PARTY &amp; HSN MASTER'!$N$14:$S$5001,5,FALSE)</f>
        <v>28</v>
      </c>
      <c r="P23" s="221">
        <f t="shared" si="5"/>
        <v>0</v>
      </c>
      <c r="Q23" s="221">
        <f t="shared" si="6"/>
        <v>519.12</v>
      </c>
      <c r="R23" s="221">
        <f t="shared" si="7"/>
        <v>519.12</v>
      </c>
      <c r="S23" s="221">
        <v>0</v>
      </c>
    </row>
    <row r="24" spans="1:19" x14ac:dyDescent="0.25">
      <c r="A24" s="83">
        <v>10</v>
      </c>
      <c r="B24" s="214" t="s">
        <v>723</v>
      </c>
      <c r="C24" s="83" t="str">
        <f>VLOOKUP(B24,'PURCHSE PARTY &amp; HSN MASTER'!$B$9:$E$5001,2,FALSE)</f>
        <v>27AAACT1848E1ZH</v>
      </c>
      <c r="D24" s="83" t="str">
        <f>VLOOKUP(B24,'PURCHSE PARTY &amp; HSN MASTER'!$B$9:$E$5001,4,FALSE)</f>
        <v>Local</v>
      </c>
      <c r="E24" s="320" t="s">
        <v>695</v>
      </c>
      <c r="F24" s="321">
        <v>43559</v>
      </c>
      <c r="G24" s="83">
        <v>87082900</v>
      </c>
      <c r="H24" s="217">
        <v>24</v>
      </c>
      <c r="I24" s="83" t="s">
        <v>21</v>
      </c>
      <c r="J24" s="83" t="s">
        <v>194</v>
      </c>
      <c r="K24" s="83" t="s">
        <v>255</v>
      </c>
      <c r="L24" s="83">
        <f t="shared" ref="L24" si="21">+H24</f>
        <v>24</v>
      </c>
      <c r="M24" s="218">
        <f t="shared" ref="M24" si="22">+N24+P24+Q24+R24+S24</f>
        <v>4925.1959999999999</v>
      </c>
      <c r="N24" s="219">
        <v>3847.2</v>
      </c>
      <c r="O24" s="220">
        <f>VLOOKUP(G24,'PURCHSE PARTY &amp; HSN MASTER'!$N$14:$S$5001,5,FALSE)</f>
        <v>28</v>
      </c>
      <c r="P24" s="221">
        <f t="shared" si="5"/>
        <v>0</v>
      </c>
      <c r="Q24" s="221">
        <f>+IF(D24="local",N24/100*O24/2,0)+0.39</f>
        <v>538.99800000000005</v>
      </c>
      <c r="R24" s="221">
        <f>+IF(D24="local",N24/100*O24/2,0)+0.39</f>
        <v>538.99800000000005</v>
      </c>
      <c r="S24" s="221">
        <v>0</v>
      </c>
    </row>
    <row r="25" spans="1:19" x14ac:dyDescent="0.25">
      <c r="A25" s="83">
        <v>11</v>
      </c>
      <c r="B25" s="214" t="s">
        <v>723</v>
      </c>
      <c r="C25" s="83" t="str">
        <f>VLOOKUP(B25,'PURCHSE PARTY &amp; HSN MASTER'!$B$9:$E$5001,2,FALSE)</f>
        <v>27AAACT1848E1ZH</v>
      </c>
      <c r="D25" s="83" t="str">
        <f>VLOOKUP(B25,'PURCHSE PARTY &amp; HSN MASTER'!$B$9:$E$5001,4,FALSE)</f>
        <v>Local</v>
      </c>
      <c r="E25" s="320" t="s">
        <v>696</v>
      </c>
      <c r="F25" s="321">
        <v>43559</v>
      </c>
      <c r="G25" s="83">
        <v>87089900</v>
      </c>
      <c r="H25" s="217">
        <v>40</v>
      </c>
      <c r="I25" s="83" t="s">
        <v>21</v>
      </c>
      <c r="J25" s="83" t="s">
        <v>194</v>
      </c>
      <c r="K25" s="83" t="s">
        <v>255</v>
      </c>
      <c r="L25" s="83">
        <f t="shared" ref="L25" si="23">+H25</f>
        <v>40</v>
      </c>
      <c r="M25" s="218">
        <f t="shared" ref="M25" si="24">+N25+P25+Q25+R25+S25</f>
        <v>7965.1959999999999</v>
      </c>
      <c r="N25" s="219">
        <v>6223.2</v>
      </c>
      <c r="O25" s="220">
        <f>VLOOKUP(G25,'PURCHSE PARTY &amp; HSN MASTER'!$N$14:$S$5001,5,FALSE)</f>
        <v>28</v>
      </c>
      <c r="P25" s="221">
        <f t="shared" si="5"/>
        <v>0</v>
      </c>
      <c r="Q25" s="221">
        <f>+IF(D25="local",N25/100*O25/2,0)-0.25</f>
        <v>870.99800000000005</v>
      </c>
      <c r="R25" s="221">
        <f>+IF(D25="local",N25/100*O25/2,0)-0.25</f>
        <v>870.99800000000005</v>
      </c>
      <c r="S25" s="221">
        <v>0</v>
      </c>
    </row>
    <row r="26" spans="1:19" x14ac:dyDescent="0.25">
      <c r="A26" s="83">
        <v>12</v>
      </c>
      <c r="B26" s="214" t="s">
        <v>306</v>
      </c>
      <c r="C26" s="83" t="str">
        <f>VLOOKUP(B26,'PURCHSE PARTY &amp; HSN MASTER'!$B$9:$E$5001,2,FALSE)</f>
        <v>27AASCS9231J1ZO</v>
      </c>
      <c r="D26" s="83" t="str">
        <f>VLOOKUP(B26,'PURCHSE PARTY &amp; HSN MASTER'!$B$9:$E$5001,4,FALSE)</f>
        <v>Local</v>
      </c>
      <c r="E26" s="320" t="s">
        <v>697</v>
      </c>
      <c r="F26" s="322">
        <v>43555</v>
      </c>
      <c r="G26" s="83">
        <v>998519</v>
      </c>
      <c r="H26" s="217"/>
      <c r="I26" s="83" t="s">
        <v>21</v>
      </c>
      <c r="J26" s="83" t="s">
        <v>194</v>
      </c>
      <c r="K26" s="83" t="s">
        <v>146</v>
      </c>
      <c r="L26" s="83">
        <f t="shared" ref="L26" si="25">+H26</f>
        <v>0</v>
      </c>
      <c r="M26" s="218">
        <f t="shared" ref="M26" si="26">+N26+P26+Q26+R26+S26</f>
        <v>760272</v>
      </c>
      <c r="N26" s="219">
        <v>644298</v>
      </c>
      <c r="O26" s="220">
        <f>VLOOKUP(G26,'PURCHSE PARTY &amp; HSN MASTER'!$N$14:$S$5001,5,FALSE)</f>
        <v>18</v>
      </c>
      <c r="P26" s="221">
        <f t="shared" si="5"/>
        <v>0</v>
      </c>
      <c r="Q26" s="221">
        <f>+IF(D26="local",N26/100*O26/2,0)+0.18</f>
        <v>57986.999999999993</v>
      </c>
      <c r="R26" s="221">
        <f>+IF(D26="local",N26/100*O26/2,0)+0.18</f>
        <v>57986.999999999993</v>
      </c>
      <c r="S26" s="221">
        <v>0</v>
      </c>
    </row>
    <row r="27" spans="1:19" x14ac:dyDescent="0.25">
      <c r="A27" s="83">
        <v>13</v>
      </c>
      <c r="B27" s="214" t="s">
        <v>284</v>
      </c>
      <c r="C27" s="83" t="str">
        <f>VLOOKUP(B27,'PURCHSE PARTY &amp; HSN MASTER'!$B$9:$E$5001,2,FALSE)</f>
        <v>27AABCO8467D1ZA</v>
      </c>
      <c r="D27" s="83" t="str">
        <f>VLOOKUP(B27,'PURCHSE PARTY &amp; HSN MASTER'!$B$9:$E$5001,4,FALSE)</f>
        <v>Local</v>
      </c>
      <c r="E27" s="320" t="s">
        <v>698</v>
      </c>
      <c r="F27" s="321">
        <v>43556</v>
      </c>
      <c r="G27" s="83">
        <v>441480</v>
      </c>
      <c r="H27" s="217"/>
      <c r="I27" s="83" t="s">
        <v>21</v>
      </c>
      <c r="J27" s="83" t="s">
        <v>194</v>
      </c>
      <c r="K27" s="83" t="s">
        <v>146</v>
      </c>
      <c r="L27" s="83">
        <f t="shared" ref="L27:L28" si="27">+H27</f>
        <v>0</v>
      </c>
      <c r="M27" s="218">
        <f>+N27+P27+Q27+R27+S27+0.4</f>
        <v>482490</v>
      </c>
      <c r="N27" s="219">
        <v>376945</v>
      </c>
      <c r="O27" s="220">
        <f>VLOOKUP(G27,'PURCHSE PARTY &amp; HSN MASTER'!$N$14:$S$5001,5,FALSE)</f>
        <v>28</v>
      </c>
      <c r="P27" s="221">
        <f t="shared" ref="P27:P28" si="28">+IF(D27="oms",N27/100*O27,0)</f>
        <v>0</v>
      </c>
      <c r="Q27" s="221">
        <f>+IF(D27="local",N27/100*O27/2,0)</f>
        <v>52772.299999999996</v>
      </c>
      <c r="R27" s="221">
        <f>+IF(D27="local",N27/100*O27/2,0)</f>
        <v>52772.299999999996</v>
      </c>
      <c r="S27" s="221">
        <v>0</v>
      </c>
    </row>
    <row r="28" spans="1:19" x14ac:dyDescent="0.25">
      <c r="A28" s="83">
        <v>14</v>
      </c>
      <c r="B28" s="214" t="s">
        <v>306</v>
      </c>
      <c r="C28" s="83" t="str">
        <f>VLOOKUP(B28,'PURCHSE PARTY &amp; HSN MASTER'!$B$9:$E$5001,2,FALSE)</f>
        <v>27AASCS9231J1ZO</v>
      </c>
      <c r="D28" s="83" t="str">
        <f>VLOOKUP(B28,'PURCHSE PARTY &amp; HSN MASTER'!$B$9:$E$5001,4,FALSE)</f>
        <v>Local</v>
      </c>
      <c r="E28" s="320" t="s">
        <v>699</v>
      </c>
      <c r="F28" s="322">
        <v>43555</v>
      </c>
      <c r="G28" s="83">
        <v>998519</v>
      </c>
      <c r="H28" s="217"/>
      <c r="I28" s="83" t="s">
        <v>21</v>
      </c>
      <c r="J28" s="83" t="s">
        <v>194</v>
      </c>
      <c r="K28" s="83" t="s">
        <v>146</v>
      </c>
      <c r="L28" s="83">
        <f t="shared" si="27"/>
        <v>0</v>
      </c>
      <c r="M28" s="218">
        <f t="shared" ref="M28" si="29">+N28+P28+Q28+R28+S28</f>
        <v>26385</v>
      </c>
      <c r="N28" s="219">
        <v>22361</v>
      </c>
      <c r="O28" s="220">
        <f>VLOOKUP(G28,'PURCHSE PARTY &amp; HSN MASTER'!$N$14:$S$5001,5,FALSE)</f>
        <v>18</v>
      </c>
      <c r="P28" s="221">
        <f t="shared" si="28"/>
        <v>0</v>
      </c>
      <c r="Q28" s="221">
        <f>+IF(D28="local",N28/100*O28/2,0)-0.49</f>
        <v>2012.0000000000002</v>
      </c>
      <c r="R28" s="221">
        <f>+IF(D28="local",N28/100*O28/2,0)-0.49</f>
        <v>2012.0000000000002</v>
      </c>
      <c r="S28" s="221">
        <v>0</v>
      </c>
    </row>
    <row r="29" spans="1:19" x14ac:dyDescent="0.25">
      <c r="A29" s="83">
        <v>15</v>
      </c>
      <c r="B29" s="214" t="s">
        <v>303</v>
      </c>
      <c r="C29" s="83" t="str">
        <f>VLOOKUP(B29,'PURCHSE PARTY &amp; HSN MASTER'!$B$9:$E$5001,2,FALSE)</f>
        <v>27AAMFC2124K1ZG</v>
      </c>
      <c r="D29" s="83" t="str">
        <f>VLOOKUP(B29,'PURCHSE PARTY &amp; HSN MASTER'!$B$9:$E$5001,4,FALSE)</f>
        <v>Local</v>
      </c>
      <c r="E29" s="320" t="s">
        <v>700</v>
      </c>
      <c r="F29" s="321">
        <v>43560</v>
      </c>
      <c r="G29" s="83">
        <v>76071994</v>
      </c>
      <c r="H29" s="217">
        <v>1508</v>
      </c>
      <c r="I29" s="83" t="s">
        <v>21</v>
      </c>
      <c r="J29" s="83" t="s">
        <v>194</v>
      </c>
      <c r="K29" s="83" t="s">
        <v>255</v>
      </c>
      <c r="L29" s="83">
        <f t="shared" ref="L29:L31" si="30">+H29</f>
        <v>1508</v>
      </c>
      <c r="M29" s="218">
        <f t="shared" ref="M29" si="31">+N29+P29+Q29+R29+S29</f>
        <v>20416.832000000002</v>
      </c>
      <c r="N29" s="219">
        <v>17302.400000000001</v>
      </c>
      <c r="O29" s="220">
        <f>VLOOKUP(G29,'PURCHSE PARTY &amp; HSN MASTER'!$N$14:$S$5001,5,FALSE)</f>
        <v>18</v>
      </c>
      <c r="P29" s="221">
        <f t="shared" ref="P29:P31" si="32">+IF(D29="oms",N29/100*O29,0)</f>
        <v>0</v>
      </c>
      <c r="Q29" s="221">
        <f>+IF(D29="local",N29/100*O29/2,0)</f>
        <v>1557.2159999999999</v>
      </c>
      <c r="R29" s="221">
        <f>+IF(D29="local",N29/100*O29/2,0)</f>
        <v>1557.2159999999999</v>
      </c>
      <c r="S29" s="221">
        <v>0</v>
      </c>
    </row>
    <row r="30" spans="1:19" x14ac:dyDescent="0.25">
      <c r="A30" s="83">
        <v>16</v>
      </c>
      <c r="B30" s="214" t="s">
        <v>150</v>
      </c>
      <c r="C30" s="83" t="str">
        <f>VLOOKUP(B30,'PURCHSE PARTY &amp; HSN MASTER'!$B$9:$E$5001,2,FALSE)</f>
        <v>27AAHCA1363L1ZK</v>
      </c>
      <c r="D30" s="83" t="str">
        <f>VLOOKUP(B30,'PURCHSE PARTY &amp; HSN MASTER'!$B$9:$E$5001,4,FALSE)</f>
        <v>Local</v>
      </c>
      <c r="E30" s="320" t="s">
        <v>702</v>
      </c>
      <c r="F30" s="321">
        <v>43562</v>
      </c>
      <c r="G30" s="83">
        <v>87141900</v>
      </c>
      <c r="H30" s="217">
        <v>1920</v>
      </c>
      <c r="I30" s="83" t="s">
        <v>21</v>
      </c>
      <c r="J30" s="83" t="s">
        <v>194</v>
      </c>
      <c r="K30" s="83" t="s">
        <v>255</v>
      </c>
      <c r="L30" s="83">
        <f t="shared" si="30"/>
        <v>1920</v>
      </c>
      <c r="M30" s="218">
        <f>+N30+P30+Q30+R30+S30-0.01</f>
        <v>129220.618</v>
      </c>
      <c r="N30" s="219">
        <v>100953.60000000001</v>
      </c>
      <c r="O30" s="220">
        <f>VLOOKUP(G30,'PURCHSE PARTY &amp; HSN MASTER'!$N$14:$S$5001,5,FALSE)</f>
        <v>28</v>
      </c>
      <c r="P30" s="221">
        <f t="shared" si="32"/>
        <v>0</v>
      </c>
      <c r="Q30" s="221">
        <f>+IF(D30="local",N30/100*O30/2,0)+0.01</f>
        <v>14133.514000000001</v>
      </c>
      <c r="R30" s="221">
        <f>+IF(D30="local",N30/100*O30/2,0)+0.01</f>
        <v>14133.514000000001</v>
      </c>
      <c r="S30" s="221">
        <v>0</v>
      </c>
    </row>
    <row r="31" spans="1:19" x14ac:dyDescent="0.25">
      <c r="A31" s="83">
        <v>17</v>
      </c>
      <c r="B31" s="214" t="s">
        <v>725</v>
      </c>
      <c r="C31" s="83" t="str">
        <f>VLOOKUP(B31,'PURCHSE PARTY &amp; HSN MASTER'!$B$9:$E$5001,2,FALSE)</f>
        <v>27AABCM2508F1ZU</v>
      </c>
      <c r="D31" s="83" t="str">
        <f>VLOOKUP(B31,'PURCHSE PARTY &amp; HSN MASTER'!$B$9:$E$5001,4,FALSE)</f>
        <v>Local</v>
      </c>
      <c r="E31" s="320" t="s">
        <v>703</v>
      </c>
      <c r="F31" s="321">
        <v>43560</v>
      </c>
      <c r="G31" s="83">
        <v>87141090</v>
      </c>
      <c r="H31" s="217">
        <v>160</v>
      </c>
      <c r="I31" s="83" t="s">
        <v>21</v>
      </c>
      <c r="J31" s="83" t="s">
        <v>194</v>
      </c>
      <c r="K31" s="83" t="s">
        <v>255</v>
      </c>
      <c r="L31" s="83">
        <f t="shared" si="30"/>
        <v>160</v>
      </c>
      <c r="M31" s="218">
        <f t="shared" ref="M31" si="33">+N31+P31+Q31+R31+S31</f>
        <v>10475.52</v>
      </c>
      <c r="N31" s="219">
        <v>8184</v>
      </c>
      <c r="O31" s="220">
        <f>VLOOKUP(G31,'PURCHSE PARTY &amp; HSN MASTER'!$N$14:$S$5001,5,FALSE)</f>
        <v>28</v>
      </c>
      <c r="P31" s="221">
        <f t="shared" si="32"/>
        <v>0</v>
      </c>
      <c r="Q31" s="221">
        <f t="shared" ref="Q31" si="34">+IF(D31="local",N31/100*O31/2,0)</f>
        <v>1145.76</v>
      </c>
      <c r="R31" s="221">
        <f t="shared" ref="R31" si="35">+IF(D31="local",N31/100*O31/2,0)</f>
        <v>1145.76</v>
      </c>
      <c r="S31" s="221">
        <v>0</v>
      </c>
    </row>
    <row r="32" spans="1:19" x14ac:dyDescent="0.25">
      <c r="A32" s="83">
        <v>18</v>
      </c>
      <c r="B32" s="214" t="s">
        <v>725</v>
      </c>
      <c r="C32" s="83" t="str">
        <f>VLOOKUP(B32,'PURCHSE PARTY &amp; HSN MASTER'!$B$9:$E$5001,2,FALSE)</f>
        <v>27AABCM2508F1ZU</v>
      </c>
      <c r="D32" s="83" t="str">
        <f>VLOOKUP(B32,'PURCHSE PARTY &amp; HSN MASTER'!$B$9:$E$5001,4,FALSE)</f>
        <v>Local</v>
      </c>
      <c r="E32" s="320" t="s">
        <v>704</v>
      </c>
      <c r="F32" s="321">
        <v>43560</v>
      </c>
      <c r="G32" s="83">
        <v>87141090</v>
      </c>
      <c r="H32" s="217">
        <v>160</v>
      </c>
      <c r="I32" s="83" t="s">
        <v>21</v>
      </c>
      <c r="J32" s="83" t="s">
        <v>194</v>
      </c>
      <c r="K32" s="83" t="s">
        <v>255</v>
      </c>
      <c r="L32" s="83">
        <f t="shared" ref="L32:L35" si="36">+H32</f>
        <v>160</v>
      </c>
      <c r="M32" s="218">
        <f>+N32+P32+Q32+R32+S32-0.01</f>
        <v>8593.4179999999997</v>
      </c>
      <c r="N32" s="219">
        <v>6713.6</v>
      </c>
      <c r="O32" s="220">
        <f>VLOOKUP(G32,'PURCHSE PARTY &amp; HSN MASTER'!$N$14:$S$5001,5,FALSE)</f>
        <v>28</v>
      </c>
      <c r="P32" s="221">
        <f t="shared" ref="P32:P35" si="37">+IF(D32="oms",N32/100*O32,0)</f>
        <v>0</v>
      </c>
      <c r="Q32" s="221">
        <f>+IF(D32="local",N32/100*O32/2,0)+0.01</f>
        <v>939.9140000000001</v>
      </c>
      <c r="R32" s="221">
        <f>+IF(D32="local",N32/100*O32/2,0)+0.01</f>
        <v>939.9140000000001</v>
      </c>
      <c r="S32" s="221">
        <v>0</v>
      </c>
    </row>
    <row r="33" spans="1:19" x14ac:dyDescent="0.25">
      <c r="A33" s="83">
        <v>19</v>
      </c>
      <c r="B33" s="214" t="s">
        <v>723</v>
      </c>
      <c r="C33" s="83" t="str">
        <f>VLOOKUP(B33,'PURCHSE PARTY &amp; HSN MASTER'!$B$9:$E$5001,2,FALSE)</f>
        <v>27AAACT1848E1ZH</v>
      </c>
      <c r="D33" s="83" t="str">
        <f>VLOOKUP(B33,'PURCHSE PARTY &amp; HSN MASTER'!$B$9:$E$5001,4,FALSE)</f>
        <v>Local</v>
      </c>
      <c r="E33" s="320" t="s">
        <v>705</v>
      </c>
      <c r="F33" s="321">
        <v>43562</v>
      </c>
      <c r="G33" s="83">
        <v>87089900</v>
      </c>
      <c r="H33" s="217">
        <v>232</v>
      </c>
      <c r="I33" s="83" t="s">
        <v>21</v>
      </c>
      <c r="J33" s="83" t="s">
        <v>194</v>
      </c>
      <c r="K33" s="83" t="s">
        <v>255</v>
      </c>
      <c r="L33" s="83">
        <f t="shared" si="36"/>
        <v>232</v>
      </c>
      <c r="M33" s="218">
        <f t="shared" ref="M33" si="38">+N33+P33+Q33+R33+S33</f>
        <v>7971.5568000000012</v>
      </c>
      <c r="N33" s="219">
        <v>6227.56</v>
      </c>
      <c r="O33" s="220">
        <f>VLOOKUP(G33,'PURCHSE PARTY &amp; HSN MASTER'!$N$14:$S$5001,5,FALSE)</f>
        <v>28</v>
      </c>
      <c r="P33" s="221">
        <f t="shared" si="37"/>
        <v>0</v>
      </c>
      <c r="Q33" s="221">
        <f>+IF(D33="local",N33/100*O33/2,0)+0.14</f>
        <v>871.99840000000006</v>
      </c>
      <c r="R33" s="221">
        <f>+IF(D33="local",N33/100*O33/2,0)+0.14</f>
        <v>871.99840000000006</v>
      </c>
      <c r="S33" s="221">
        <v>0</v>
      </c>
    </row>
    <row r="34" spans="1:19" x14ac:dyDescent="0.25">
      <c r="A34" s="83">
        <v>20</v>
      </c>
      <c r="B34" s="214" t="s">
        <v>150</v>
      </c>
      <c r="C34" s="83" t="str">
        <f>VLOOKUP(B34,'PURCHSE PARTY &amp; HSN MASTER'!$B$9:$E$5001,2,FALSE)</f>
        <v>27AAHCA1363L1ZK</v>
      </c>
      <c r="D34" s="83" t="str">
        <f>VLOOKUP(B34,'PURCHSE PARTY &amp; HSN MASTER'!$B$9:$E$5001,4,FALSE)</f>
        <v>Local</v>
      </c>
      <c r="E34" s="320" t="s">
        <v>706</v>
      </c>
      <c r="F34" s="321">
        <v>43563</v>
      </c>
      <c r="G34" s="83">
        <v>87141900</v>
      </c>
      <c r="H34" s="217">
        <v>1440</v>
      </c>
      <c r="I34" s="83" t="s">
        <v>21</v>
      </c>
      <c r="J34" s="83" t="s">
        <v>194</v>
      </c>
      <c r="K34" s="83" t="s">
        <v>255</v>
      </c>
      <c r="L34" s="83">
        <f t="shared" si="36"/>
        <v>1440</v>
      </c>
      <c r="M34" s="218">
        <f>+N34+P34+Q34+R34+S34</f>
        <v>96915.455999999991</v>
      </c>
      <c r="N34" s="219">
        <v>75715.199999999997</v>
      </c>
      <c r="O34" s="220">
        <f>VLOOKUP(G34,'PURCHSE PARTY &amp; HSN MASTER'!$N$14:$S$5001,5,FALSE)</f>
        <v>28</v>
      </c>
      <c r="P34" s="221">
        <f t="shared" si="37"/>
        <v>0</v>
      </c>
      <c r="Q34" s="221">
        <f>+IF(D34="local",N34/100*O34/2,0)</f>
        <v>10600.127999999999</v>
      </c>
      <c r="R34" s="221">
        <f>+IF(D34="local",N34/100*O34/2,0)</f>
        <v>10600.127999999999</v>
      </c>
      <c r="S34" s="221">
        <v>0</v>
      </c>
    </row>
    <row r="35" spans="1:19" x14ac:dyDescent="0.25">
      <c r="A35" s="83">
        <v>21</v>
      </c>
      <c r="B35" s="214" t="s">
        <v>725</v>
      </c>
      <c r="C35" s="83" t="str">
        <f>VLOOKUP(B35,'PURCHSE PARTY &amp; HSN MASTER'!$B$9:$E$5001,2,FALSE)</f>
        <v>27AABCM2508F1ZU</v>
      </c>
      <c r="D35" s="83" t="str">
        <f>VLOOKUP(B35,'PURCHSE PARTY &amp; HSN MASTER'!$B$9:$E$5001,4,FALSE)</f>
        <v>Local</v>
      </c>
      <c r="E35" s="320" t="s">
        <v>707</v>
      </c>
      <c r="F35" s="321">
        <v>43562</v>
      </c>
      <c r="G35" s="83">
        <v>87141090</v>
      </c>
      <c r="H35" s="217">
        <v>100</v>
      </c>
      <c r="I35" s="83" t="s">
        <v>21</v>
      </c>
      <c r="J35" s="83" t="s">
        <v>194</v>
      </c>
      <c r="K35" s="83" t="s">
        <v>255</v>
      </c>
      <c r="L35" s="83">
        <f t="shared" si="36"/>
        <v>100</v>
      </c>
      <c r="M35" s="218">
        <f t="shared" ref="M35" si="39">+N35+P35+Q35+R35+S35</f>
        <v>4746.24</v>
      </c>
      <c r="N35" s="219">
        <v>3708</v>
      </c>
      <c r="O35" s="220">
        <f>VLOOKUP(G35,'PURCHSE PARTY &amp; HSN MASTER'!$N$14:$S$5001,5,FALSE)</f>
        <v>28</v>
      </c>
      <c r="P35" s="221">
        <f t="shared" si="37"/>
        <v>0</v>
      </c>
      <c r="Q35" s="221">
        <f t="shared" ref="Q35" si="40">+IF(D35="local",N35/100*O35/2,0)</f>
        <v>519.12</v>
      </c>
      <c r="R35" s="221">
        <f t="shared" ref="R35" si="41">+IF(D35="local",N35/100*O35/2,0)</f>
        <v>519.12</v>
      </c>
      <c r="S35" s="221">
        <v>0</v>
      </c>
    </row>
    <row r="36" spans="1:19" x14ac:dyDescent="0.25">
      <c r="A36" s="83">
        <v>22</v>
      </c>
      <c r="B36" s="214" t="s">
        <v>725</v>
      </c>
      <c r="C36" s="83" t="str">
        <f>VLOOKUP(B36,'PURCHSE PARTY &amp; HSN MASTER'!$B$9:$E$5001,2,FALSE)</f>
        <v>27AABCM2508F1ZU</v>
      </c>
      <c r="D36" s="83" t="str">
        <f>VLOOKUP(B36,'PURCHSE PARTY &amp; HSN MASTER'!$B$9:$E$5001,4,FALSE)</f>
        <v>Local</v>
      </c>
      <c r="E36" s="320" t="s">
        <v>708</v>
      </c>
      <c r="F36" s="321">
        <v>43562</v>
      </c>
      <c r="G36" s="83">
        <v>87141090</v>
      </c>
      <c r="H36" s="217">
        <v>100</v>
      </c>
      <c r="I36" s="83" t="s">
        <v>21</v>
      </c>
      <c r="J36" s="83" t="s">
        <v>194</v>
      </c>
      <c r="K36" s="83" t="s">
        <v>255</v>
      </c>
      <c r="L36" s="83">
        <f t="shared" ref="L36" si="42">+H36</f>
        <v>100</v>
      </c>
      <c r="M36" s="218">
        <f t="shared" ref="M36" si="43">+N36+P36+Q36+R36+S36</f>
        <v>4746.24</v>
      </c>
      <c r="N36" s="219">
        <v>3708</v>
      </c>
      <c r="O36" s="220">
        <f>VLOOKUP(G36,'PURCHSE PARTY &amp; HSN MASTER'!$N$14:$S$5001,5,FALSE)</f>
        <v>28</v>
      </c>
      <c r="P36" s="221">
        <f t="shared" ref="P36" si="44">+IF(D36="oms",N36/100*O36,0)</f>
        <v>0</v>
      </c>
      <c r="Q36" s="221">
        <f t="shared" ref="Q36" si="45">+IF(D36="local",N36/100*O36/2,0)</f>
        <v>519.12</v>
      </c>
      <c r="R36" s="221">
        <f t="shared" ref="R36" si="46">+IF(D36="local",N36/100*O36/2,0)</f>
        <v>519.12</v>
      </c>
      <c r="S36" s="221">
        <v>0</v>
      </c>
    </row>
    <row r="37" spans="1:19" x14ac:dyDescent="0.25">
      <c r="A37" s="83">
        <v>23</v>
      </c>
      <c r="B37" s="214" t="s">
        <v>725</v>
      </c>
      <c r="C37" s="83" t="str">
        <f>VLOOKUP(B37,'PURCHSE PARTY &amp; HSN MASTER'!$B$9:$E$5001,2,FALSE)</f>
        <v>27AABCM2508F1ZU</v>
      </c>
      <c r="D37" s="83" t="str">
        <f>VLOOKUP(B37,'PURCHSE PARTY &amp; HSN MASTER'!$B$9:$E$5001,4,FALSE)</f>
        <v>Local</v>
      </c>
      <c r="E37" s="320" t="s">
        <v>709</v>
      </c>
      <c r="F37" s="321">
        <v>43563</v>
      </c>
      <c r="G37" s="83">
        <v>87141090</v>
      </c>
      <c r="H37" s="217">
        <v>50</v>
      </c>
      <c r="I37" s="83" t="s">
        <v>21</v>
      </c>
      <c r="J37" s="83" t="s">
        <v>194</v>
      </c>
      <c r="K37" s="83" t="s">
        <v>255</v>
      </c>
      <c r="L37" s="83">
        <f t="shared" ref="L37" si="47">+H37</f>
        <v>50</v>
      </c>
      <c r="M37" s="218">
        <f t="shared" ref="M37" si="48">+N37+P37+Q37+R37+S37</f>
        <v>3432.96</v>
      </c>
      <c r="N37" s="219">
        <v>2682</v>
      </c>
      <c r="O37" s="220">
        <f>VLOOKUP(G37,'PURCHSE PARTY &amp; HSN MASTER'!$N$14:$S$5001,5,FALSE)</f>
        <v>28</v>
      </c>
      <c r="P37" s="221">
        <f t="shared" ref="P37" si="49">+IF(D37="oms",N37/100*O37,0)</f>
        <v>0</v>
      </c>
      <c r="Q37" s="221">
        <f t="shared" ref="Q37" si="50">+IF(D37="local",N37/100*O37/2,0)</f>
        <v>375.48</v>
      </c>
      <c r="R37" s="221">
        <f t="shared" ref="R37" si="51">+IF(D37="local",N37/100*O37/2,0)</f>
        <v>375.48</v>
      </c>
      <c r="S37" s="221">
        <v>0</v>
      </c>
    </row>
    <row r="38" spans="1:19" x14ac:dyDescent="0.25">
      <c r="A38" s="83">
        <v>24</v>
      </c>
      <c r="B38" s="214" t="s">
        <v>725</v>
      </c>
      <c r="C38" s="83" t="str">
        <f>VLOOKUP(B38,'PURCHSE PARTY &amp; HSN MASTER'!$B$9:$E$5001,2,FALSE)</f>
        <v>27AABCM2508F1ZU</v>
      </c>
      <c r="D38" s="83" t="str">
        <f>VLOOKUP(B38,'PURCHSE PARTY &amp; HSN MASTER'!$B$9:$E$5001,4,FALSE)</f>
        <v>Local</v>
      </c>
      <c r="E38" s="320" t="s">
        <v>710</v>
      </c>
      <c r="F38" s="321">
        <v>43563</v>
      </c>
      <c r="G38" s="83">
        <v>87141090</v>
      </c>
      <c r="H38" s="217">
        <v>350</v>
      </c>
      <c r="I38" s="83" t="s">
        <v>21</v>
      </c>
      <c r="J38" s="83" t="s">
        <v>194</v>
      </c>
      <c r="K38" s="83" t="s">
        <v>255</v>
      </c>
      <c r="L38" s="83">
        <f t="shared" ref="L38:L39" si="52">+H38</f>
        <v>350</v>
      </c>
      <c r="M38" s="218">
        <f t="shared" ref="M38" si="53">+N38+P38+Q38+R38+S38</f>
        <v>24030.720000000001</v>
      </c>
      <c r="N38" s="219">
        <v>18774</v>
      </c>
      <c r="O38" s="220">
        <f>VLOOKUP(G38,'PURCHSE PARTY &amp; HSN MASTER'!$N$14:$S$5001,5,FALSE)</f>
        <v>28</v>
      </c>
      <c r="P38" s="221">
        <f t="shared" ref="P38:P39" si="54">+IF(D38="oms",N38/100*O38,0)</f>
        <v>0</v>
      </c>
      <c r="Q38" s="221">
        <f t="shared" ref="Q38:Q39" si="55">+IF(D38="local",N38/100*O38/2,0)</f>
        <v>2628.36</v>
      </c>
      <c r="R38" s="221">
        <f t="shared" ref="R38:R39" si="56">+IF(D38="local",N38/100*O38/2,0)</f>
        <v>2628.36</v>
      </c>
      <c r="S38" s="221">
        <v>0</v>
      </c>
    </row>
    <row r="39" spans="1:19" x14ac:dyDescent="0.25">
      <c r="A39" s="83">
        <v>25</v>
      </c>
      <c r="B39" s="214" t="s">
        <v>721</v>
      </c>
      <c r="C39" s="83" t="str">
        <f>VLOOKUP(B39,'PURCHSE PARTY &amp; HSN MASTER'!$B$9:$E$5001,2,FALSE)</f>
        <v>27AAECM8871A1ZF</v>
      </c>
      <c r="D39" s="83" t="str">
        <f>VLOOKUP(B39,'PURCHSE PARTY &amp; HSN MASTER'!$B$9:$E$5001,4,FALSE)</f>
        <v>Local</v>
      </c>
      <c r="E39" s="320" t="s">
        <v>711</v>
      </c>
      <c r="F39" s="321">
        <v>43564</v>
      </c>
      <c r="G39" s="83">
        <v>87089900</v>
      </c>
      <c r="H39" s="217">
        <v>12</v>
      </c>
      <c r="I39" s="83" t="s">
        <v>21</v>
      </c>
      <c r="J39" s="83" t="s">
        <v>194</v>
      </c>
      <c r="K39" s="83" t="s">
        <v>255</v>
      </c>
      <c r="L39" s="83">
        <f t="shared" si="52"/>
        <v>12</v>
      </c>
      <c r="M39" s="218">
        <f t="shared" ref="M39:M41" si="57">+N39+P39+Q39+R39+S39-0.01</f>
        <v>22378.895600000003</v>
      </c>
      <c r="N39" s="219">
        <v>17483.52</v>
      </c>
      <c r="O39" s="220">
        <f>VLOOKUP(G39,'PURCHSE PARTY &amp; HSN MASTER'!$N$14:$S$5001,5,FALSE)</f>
        <v>28</v>
      </c>
      <c r="P39" s="221">
        <f t="shared" si="54"/>
        <v>0</v>
      </c>
      <c r="Q39" s="221">
        <f t="shared" si="55"/>
        <v>2447.6928000000003</v>
      </c>
      <c r="R39" s="221">
        <f t="shared" si="56"/>
        <v>2447.6928000000003</v>
      </c>
      <c r="S39" s="221">
        <v>0</v>
      </c>
    </row>
    <row r="40" spans="1:19" x14ac:dyDescent="0.25">
      <c r="A40" s="83">
        <v>26</v>
      </c>
      <c r="B40" s="214" t="s">
        <v>721</v>
      </c>
      <c r="C40" s="83" t="str">
        <f>VLOOKUP(B40,'PURCHSE PARTY &amp; HSN MASTER'!$B$9:$E$5001,2,FALSE)</f>
        <v>27AAECM8871A1ZF</v>
      </c>
      <c r="D40" s="83" t="str">
        <f>VLOOKUP(B40,'PURCHSE PARTY &amp; HSN MASTER'!$B$9:$E$5001,4,FALSE)</f>
        <v>Local</v>
      </c>
      <c r="E40" s="320" t="s">
        <v>712</v>
      </c>
      <c r="F40" s="321">
        <v>43564</v>
      </c>
      <c r="G40" s="83">
        <v>87089900</v>
      </c>
      <c r="H40" s="217">
        <v>12</v>
      </c>
      <c r="I40" s="83" t="s">
        <v>21</v>
      </c>
      <c r="J40" s="83" t="s">
        <v>194</v>
      </c>
      <c r="K40" s="83" t="s">
        <v>255</v>
      </c>
      <c r="L40" s="83">
        <f t="shared" ref="L40" si="58">+H40</f>
        <v>12</v>
      </c>
      <c r="M40" s="218">
        <f t="shared" si="57"/>
        <v>22378.895600000003</v>
      </c>
      <c r="N40" s="219">
        <v>17483.52</v>
      </c>
      <c r="O40" s="220">
        <f>VLOOKUP(G40,'PURCHSE PARTY &amp; HSN MASTER'!$N$14:$S$5001,5,FALSE)</f>
        <v>28</v>
      </c>
      <c r="P40" s="221">
        <f t="shared" ref="P40" si="59">+IF(D40="oms",N40/100*O40,0)</f>
        <v>0</v>
      </c>
      <c r="Q40" s="221">
        <f t="shared" ref="Q40" si="60">+IF(D40="local",N40/100*O40/2,0)</f>
        <v>2447.6928000000003</v>
      </c>
      <c r="R40" s="221">
        <f t="shared" ref="R40" si="61">+IF(D40="local",N40/100*O40/2,0)</f>
        <v>2447.6928000000003</v>
      </c>
      <c r="S40" s="221">
        <v>0</v>
      </c>
    </row>
    <row r="41" spans="1:19" x14ac:dyDescent="0.25">
      <c r="A41" s="83">
        <v>27</v>
      </c>
      <c r="B41" s="214" t="s">
        <v>721</v>
      </c>
      <c r="C41" s="83" t="str">
        <f>VLOOKUP(B41,'PURCHSE PARTY &amp; HSN MASTER'!$B$9:$E$5001,2,FALSE)</f>
        <v>27AAECM8871A1ZF</v>
      </c>
      <c r="D41" s="83" t="str">
        <f>VLOOKUP(B41,'PURCHSE PARTY &amp; HSN MASTER'!$B$9:$E$5001,4,FALSE)</f>
        <v>Local</v>
      </c>
      <c r="E41" s="320" t="s">
        <v>713</v>
      </c>
      <c r="F41" s="321">
        <v>43564</v>
      </c>
      <c r="G41" s="83">
        <v>87089900</v>
      </c>
      <c r="H41" s="217">
        <v>12</v>
      </c>
      <c r="I41" s="83" t="s">
        <v>21</v>
      </c>
      <c r="J41" s="83" t="s">
        <v>194</v>
      </c>
      <c r="K41" s="83" t="s">
        <v>255</v>
      </c>
      <c r="L41" s="83">
        <f t="shared" ref="L41" si="62">+H41</f>
        <v>12</v>
      </c>
      <c r="M41" s="218">
        <f t="shared" si="57"/>
        <v>22378.895600000003</v>
      </c>
      <c r="N41" s="219">
        <v>17483.52</v>
      </c>
      <c r="O41" s="220">
        <f>VLOOKUP(G41,'PURCHSE PARTY &amp; HSN MASTER'!$N$14:$S$5001,5,FALSE)</f>
        <v>28</v>
      </c>
      <c r="P41" s="221">
        <f t="shared" ref="P41" si="63">+IF(D41="oms",N41/100*O41,0)</f>
        <v>0</v>
      </c>
      <c r="Q41" s="221">
        <f t="shared" ref="Q41" si="64">+IF(D41="local",N41/100*O41/2,0)</f>
        <v>2447.6928000000003</v>
      </c>
      <c r="R41" s="221">
        <f t="shared" ref="R41" si="65">+IF(D41="local",N41/100*O41/2,0)</f>
        <v>2447.6928000000003</v>
      </c>
      <c r="S41" s="221">
        <v>0</v>
      </c>
    </row>
    <row r="42" spans="1:19" x14ac:dyDescent="0.25">
      <c r="A42" s="83">
        <v>28</v>
      </c>
      <c r="B42" s="214" t="s">
        <v>324</v>
      </c>
      <c r="C42" s="83" t="str">
        <f>VLOOKUP(B42,'PURCHSE PARTY &amp; HSN MASTER'!$B$9:$E$5001,2,FALSE)</f>
        <v>27AFJPK6177Q1ZJ</v>
      </c>
      <c r="D42" s="83" t="str">
        <f>VLOOKUP(B42,'PURCHSE PARTY &amp; HSN MASTER'!$B$9:$E$5001,4,FALSE)</f>
        <v>Local</v>
      </c>
      <c r="E42" s="320" t="s">
        <v>714</v>
      </c>
      <c r="F42" s="321">
        <v>43564</v>
      </c>
      <c r="G42" s="83" t="s">
        <v>442</v>
      </c>
      <c r="H42" s="217">
        <v>100</v>
      </c>
      <c r="I42" s="83" t="s">
        <v>21</v>
      </c>
      <c r="J42" s="83" t="s">
        <v>194</v>
      </c>
      <c r="K42" s="83" t="s">
        <v>255</v>
      </c>
      <c r="L42" s="83">
        <f t="shared" ref="L42" si="66">+H42</f>
        <v>100</v>
      </c>
      <c r="M42" s="218">
        <f t="shared" ref="M42" si="67">+N42+P42+Q42+R42+S42</f>
        <v>9440</v>
      </c>
      <c r="N42" s="219">
        <v>8000</v>
      </c>
      <c r="O42" s="220">
        <f>VLOOKUP(G42,'PURCHSE PARTY &amp; HSN MASTER'!$N$14:$S$5001,5,FALSE)</f>
        <v>18</v>
      </c>
      <c r="P42" s="221">
        <f t="shared" ref="P42" si="68">+IF(D42="oms",N42/100*O42,0)</f>
        <v>0</v>
      </c>
      <c r="Q42" s="221">
        <f t="shared" ref="Q42" si="69">+IF(D42="local",N42/100*O42/2,0)</f>
        <v>720</v>
      </c>
      <c r="R42" s="221">
        <f t="shared" ref="R42" si="70">+IF(D42="local",N42/100*O42/2,0)</f>
        <v>720</v>
      </c>
      <c r="S42" s="221">
        <v>0</v>
      </c>
    </row>
    <row r="43" spans="1:19" x14ac:dyDescent="0.25">
      <c r="A43" s="83">
        <v>29</v>
      </c>
      <c r="B43" s="214" t="s">
        <v>162</v>
      </c>
      <c r="C43" s="83" t="str">
        <f>VLOOKUP(B43,'PURCHSE PARTY &amp; HSN MASTER'!$B$9:$E$5001,2,FALSE)</f>
        <v>27AAECD2713N1ZK</v>
      </c>
      <c r="D43" s="83" t="str">
        <f>VLOOKUP(B43,'PURCHSE PARTY &amp; HSN MASTER'!$B$9:$E$5001,4,FALSE)</f>
        <v>Local</v>
      </c>
      <c r="E43" s="320" t="s">
        <v>715</v>
      </c>
      <c r="F43" s="321">
        <v>43564</v>
      </c>
      <c r="G43" s="83">
        <v>32082090</v>
      </c>
      <c r="H43" s="217">
        <v>100</v>
      </c>
      <c r="I43" s="83" t="s">
        <v>21</v>
      </c>
      <c r="J43" s="83" t="s">
        <v>194</v>
      </c>
      <c r="K43" s="83" t="s">
        <v>255</v>
      </c>
      <c r="L43" s="83">
        <f t="shared" ref="L43:L45" si="71">+H43</f>
        <v>100</v>
      </c>
      <c r="M43" s="218">
        <f>+N43+P43+Q43+R43+S43-0.2</f>
        <v>17157</v>
      </c>
      <c r="N43" s="219">
        <v>14540</v>
      </c>
      <c r="O43" s="220">
        <f>VLOOKUP(G43,'PURCHSE PARTY &amp; HSN MASTER'!$N$14:$S$5001,5,FALSE)</f>
        <v>18</v>
      </c>
      <c r="P43" s="221">
        <f t="shared" ref="P43:P45" si="72">+IF(D43="oms",N43/100*O43,0)</f>
        <v>0</v>
      </c>
      <c r="Q43" s="221">
        <f t="shared" ref="Q43" si="73">+IF(D43="local",N43/100*O43/2,0)</f>
        <v>1308.6000000000001</v>
      </c>
      <c r="R43" s="221">
        <f t="shared" ref="R43" si="74">+IF(D43="local",N43/100*O43/2,0)</f>
        <v>1308.6000000000001</v>
      </c>
      <c r="S43" s="221">
        <v>0</v>
      </c>
    </row>
    <row r="44" spans="1:19" x14ac:dyDescent="0.25">
      <c r="A44" s="83">
        <v>30</v>
      </c>
      <c r="B44" s="214" t="s">
        <v>150</v>
      </c>
      <c r="C44" s="83" t="str">
        <f>VLOOKUP(B44,'PURCHSE PARTY &amp; HSN MASTER'!$B$9:$E$5001,2,FALSE)</f>
        <v>27AAHCA1363L1ZK</v>
      </c>
      <c r="D44" s="83" t="str">
        <f>VLOOKUP(B44,'PURCHSE PARTY &amp; HSN MASTER'!$B$9:$E$5001,4,FALSE)</f>
        <v>Local</v>
      </c>
      <c r="E44" s="320" t="s">
        <v>716</v>
      </c>
      <c r="F44" s="321">
        <v>43564</v>
      </c>
      <c r="G44" s="83">
        <v>87141900</v>
      </c>
      <c r="H44" s="217">
        <v>1340</v>
      </c>
      <c r="I44" s="83" t="s">
        <v>21</v>
      </c>
      <c r="J44" s="83" t="s">
        <v>194</v>
      </c>
      <c r="K44" s="83" t="s">
        <v>255</v>
      </c>
      <c r="L44" s="83">
        <f t="shared" si="71"/>
        <v>1340</v>
      </c>
      <c r="M44" s="218">
        <f>+N44+P44+Q44+R44+S44</f>
        <v>90185.216</v>
      </c>
      <c r="N44" s="219">
        <v>70457.2</v>
      </c>
      <c r="O44" s="220">
        <f>VLOOKUP(G44,'PURCHSE PARTY &amp; HSN MASTER'!$N$14:$S$5001,5,FALSE)</f>
        <v>28</v>
      </c>
      <c r="P44" s="221">
        <f t="shared" si="72"/>
        <v>0</v>
      </c>
      <c r="Q44" s="221">
        <f>+IF(D44="local",N44/100*O44/2,0)</f>
        <v>9864.0079999999998</v>
      </c>
      <c r="R44" s="221">
        <f>+IF(D44="local",N44/100*O44/2,0)</f>
        <v>9864.0079999999998</v>
      </c>
      <c r="S44" s="221">
        <v>0</v>
      </c>
    </row>
    <row r="45" spans="1:19" x14ac:dyDescent="0.25">
      <c r="A45" s="83">
        <v>31</v>
      </c>
      <c r="B45" s="214" t="s">
        <v>723</v>
      </c>
      <c r="C45" s="83" t="str">
        <f>VLOOKUP(B45,'PURCHSE PARTY &amp; HSN MASTER'!$B$9:$E$5001,2,FALSE)</f>
        <v>27AAACT1848E1ZH</v>
      </c>
      <c r="D45" s="83" t="str">
        <f>VLOOKUP(B45,'PURCHSE PARTY &amp; HSN MASTER'!$B$9:$E$5001,4,FALSE)</f>
        <v>Local</v>
      </c>
      <c r="E45" s="320" t="s">
        <v>717</v>
      </c>
      <c r="F45" s="321">
        <v>43564</v>
      </c>
      <c r="G45" s="83">
        <v>87089900</v>
      </c>
      <c r="H45" s="217">
        <v>70</v>
      </c>
      <c r="I45" s="83" t="s">
        <v>21</v>
      </c>
      <c r="J45" s="83" t="s">
        <v>194</v>
      </c>
      <c r="K45" s="83" t="s">
        <v>255</v>
      </c>
      <c r="L45" s="83">
        <f t="shared" si="71"/>
        <v>70</v>
      </c>
      <c r="M45" s="218">
        <f t="shared" ref="M45" si="75">+N45+P45+Q45+R45+S45</f>
        <v>13098.304</v>
      </c>
      <c r="N45" s="219">
        <v>10232.299999999999</v>
      </c>
      <c r="O45" s="220">
        <f>VLOOKUP(G45,'PURCHSE PARTY &amp; HSN MASTER'!$N$14:$S$5001,5,FALSE)</f>
        <v>28</v>
      </c>
      <c r="P45" s="221">
        <f t="shared" si="72"/>
        <v>0</v>
      </c>
      <c r="Q45" s="221">
        <f>+IF(D45="local",N45/100*O45/2,0)+0.48</f>
        <v>1433.002</v>
      </c>
      <c r="R45" s="221">
        <f>+IF(D45="local",N45/100*O45/2,0)+0.48</f>
        <v>1433.002</v>
      </c>
      <c r="S45" s="221">
        <v>0</v>
      </c>
    </row>
    <row r="46" spans="1:19" x14ac:dyDescent="0.25">
      <c r="A46" s="83">
        <v>32</v>
      </c>
      <c r="B46" s="214" t="s">
        <v>158</v>
      </c>
      <c r="C46" s="83" t="str">
        <f>VLOOKUP(B46,'PURCHSE PARTY &amp; HSN MASTER'!$B$9:$E$5001,2,FALSE)</f>
        <v>27AMMPB3648M1ZO</v>
      </c>
      <c r="D46" s="83" t="str">
        <f>VLOOKUP(B46,'PURCHSE PARTY &amp; HSN MASTER'!$B$9:$E$5001,4,FALSE)</f>
        <v>Local</v>
      </c>
      <c r="E46" s="320" t="s">
        <v>718</v>
      </c>
      <c r="F46" s="321">
        <v>43564</v>
      </c>
      <c r="G46" s="83">
        <v>85129000</v>
      </c>
      <c r="H46" s="217">
        <v>1115</v>
      </c>
      <c r="I46" s="83" t="s">
        <v>21</v>
      </c>
      <c r="J46" s="83" t="s">
        <v>194</v>
      </c>
      <c r="K46" s="83" t="s">
        <v>255</v>
      </c>
      <c r="L46" s="83">
        <f t="shared" ref="L46:L47" si="76">+H46</f>
        <v>1115</v>
      </c>
      <c r="M46" s="218">
        <f>+N46+P46+Q46+R46+S46+0.24</f>
        <v>42971.001999999993</v>
      </c>
      <c r="N46" s="219">
        <v>36415.9</v>
      </c>
      <c r="O46" s="220">
        <f>VLOOKUP(G46,'PURCHSE PARTY &amp; HSN MASTER'!$N$14:$S$5001,5,FALSE)</f>
        <v>18</v>
      </c>
      <c r="P46" s="221">
        <f t="shared" ref="P46:P47" si="77">+IF(D46="oms",N46/100*O46,0)</f>
        <v>0</v>
      </c>
      <c r="Q46" s="221">
        <f>+IF(D46="local",N46/100*O46/2,0)</f>
        <v>3277.431</v>
      </c>
      <c r="R46" s="221">
        <f>+IF(D46="local",N46/100*O46/2,0)</f>
        <v>3277.431</v>
      </c>
      <c r="S46" s="221">
        <v>0</v>
      </c>
    </row>
    <row r="47" spans="1:19" x14ac:dyDescent="0.25">
      <c r="A47" s="83">
        <v>33</v>
      </c>
      <c r="B47" s="214" t="s">
        <v>721</v>
      </c>
      <c r="C47" s="83" t="str">
        <f>VLOOKUP(B47,'PURCHSE PARTY &amp; HSN MASTER'!$B$9:$E$5001,2,FALSE)</f>
        <v>27AAECM8871A1ZF</v>
      </c>
      <c r="D47" s="83" t="str">
        <f>VLOOKUP(B47,'PURCHSE PARTY &amp; HSN MASTER'!$B$9:$E$5001,4,FALSE)</f>
        <v>Local</v>
      </c>
      <c r="E47" s="320" t="s">
        <v>719</v>
      </c>
      <c r="F47" s="321">
        <v>43564</v>
      </c>
      <c r="G47" s="83">
        <v>87089900</v>
      </c>
      <c r="H47" s="217">
        <v>12</v>
      </c>
      <c r="I47" s="83" t="s">
        <v>21</v>
      </c>
      <c r="J47" s="83" t="s">
        <v>194</v>
      </c>
      <c r="K47" s="83" t="s">
        <v>255</v>
      </c>
      <c r="L47" s="83">
        <f t="shared" si="76"/>
        <v>12</v>
      </c>
      <c r="M47" s="218">
        <f t="shared" ref="M47:M48" si="78">+N47+P47+Q47+R47+S47-0.01</f>
        <v>22378.895600000003</v>
      </c>
      <c r="N47" s="219">
        <v>17483.52</v>
      </c>
      <c r="O47" s="220">
        <f>VLOOKUP(G47,'PURCHSE PARTY &amp; HSN MASTER'!$N$14:$S$5001,5,FALSE)</f>
        <v>28</v>
      </c>
      <c r="P47" s="221">
        <f t="shared" si="77"/>
        <v>0</v>
      </c>
      <c r="Q47" s="221">
        <f t="shared" ref="Q47" si="79">+IF(D47="local",N47/100*O47/2,0)</f>
        <v>2447.6928000000003</v>
      </c>
      <c r="R47" s="221">
        <f t="shared" ref="R47" si="80">+IF(D47="local",N47/100*O47/2,0)</f>
        <v>2447.6928000000003</v>
      </c>
      <c r="S47" s="221">
        <v>0</v>
      </c>
    </row>
    <row r="48" spans="1:19" x14ac:dyDescent="0.25">
      <c r="A48" s="83">
        <v>34</v>
      </c>
      <c r="B48" s="214" t="s">
        <v>721</v>
      </c>
      <c r="C48" s="83" t="str">
        <f>VLOOKUP(B48,'PURCHSE PARTY &amp; HSN MASTER'!$B$9:$E$5001,2,FALSE)</f>
        <v>27AAECM8871A1ZF</v>
      </c>
      <c r="D48" s="83" t="str">
        <f>VLOOKUP(B48,'PURCHSE PARTY &amp; HSN MASTER'!$B$9:$E$5001,4,FALSE)</f>
        <v>Local</v>
      </c>
      <c r="E48" s="320" t="s">
        <v>720</v>
      </c>
      <c r="F48" s="321">
        <v>43564</v>
      </c>
      <c r="G48" s="83">
        <v>87089900</v>
      </c>
      <c r="H48" s="217">
        <v>12</v>
      </c>
      <c r="I48" s="83" t="s">
        <v>21</v>
      </c>
      <c r="J48" s="83" t="s">
        <v>194</v>
      </c>
      <c r="K48" s="83" t="s">
        <v>255</v>
      </c>
      <c r="L48" s="83">
        <f t="shared" ref="L48" si="81">+H48</f>
        <v>12</v>
      </c>
      <c r="M48" s="218">
        <f t="shared" si="78"/>
        <v>22378.895600000003</v>
      </c>
      <c r="N48" s="219">
        <v>17483.52</v>
      </c>
      <c r="O48" s="220">
        <f>VLOOKUP(G48,'PURCHSE PARTY &amp; HSN MASTER'!$N$14:$S$5001,5,FALSE)</f>
        <v>28</v>
      </c>
      <c r="P48" s="221">
        <f t="shared" ref="P48" si="82">+IF(D48="oms",N48/100*O48,0)</f>
        <v>0</v>
      </c>
      <c r="Q48" s="221">
        <f t="shared" ref="Q48" si="83">+IF(D48="local",N48/100*O48/2,0)</f>
        <v>2447.6928000000003</v>
      </c>
      <c r="R48" s="221">
        <f t="shared" ref="R48" si="84">+IF(D48="local",N48/100*O48/2,0)</f>
        <v>2447.6928000000003</v>
      </c>
      <c r="S48" s="221">
        <v>0</v>
      </c>
    </row>
    <row r="49" spans="1:19" x14ac:dyDescent="0.25">
      <c r="A49" s="83">
        <v>35</v>
      </c>
      <c r="B49" s="214" t="s">
        <v>722</v>
      </c>
      <c r="C49" s="83" t="str">
        <f>VLOOKUP(B49,'PURCHSE PARTY &amp; HSN MASTER'!$B$9:$E$5001,2,FALSE)</f>
        <v>27AAACH4211R1ZF</v>
      </c>
      <c r="D49" s="83" t="str">
        <f>VLOOKUP(B49,'PURCHSE PARTY &amp; HSN MASTER'!$B$9:$E$5001,4,FALSE)</f>
        <v>Local</v>
      </c>
      <c r="E49" s="320" t="s">
        <v>731</v>
      </c>
      <c r="F49" s="321">
        <v>43564</v>
      </c>
      <c r="G49" s="83">
        <v>85129000</v>
      </c>
      <c r="H49" s="217">
        <v>4320</v>
      </c>
      <c r="I49" s="83" t="s">
        <v>21</v>
      </c>
      <c r="J49" s="83" t="s">
        <v>194</v>
      </c>
      <c r="K49" s="83" t="s">
        <v>255</v>
      </c>
      <c r="L49" s="83">
        <f t="shared" ref="L49" si="85">+H49</f>
        <v>4320</v>
      </c>
      <c r="M49" s="218">
        <f t="shared" ref="M49" si="86">+N49+P49+Q49+R49+S49</f>
        <v>56379.455999999991</v>
      </c>
      <c r="N49" s="219">
        <v>47779.199999999997</v>
      </c>
      <c r="O49" s="220">
        <f>VLOOKUP(G49,'PURCHSE PARTY &amp; HSN MASTER'!$N$14:$S$5001,5,FALSE)</f>
        <v>18</v>
      </c>
      <c r="P49" s="221">
        <f t="shared" ref="P49" si="87">+IF(D49="oms",N49/100*O49,0)</f>
        <v>0</v>
      </c>
      <c r="Q49" s="221">
        <f t="shared" ref="Q49" si="88">+IF(D49="local",N49/100*O49/2,0)</f>
        <v>4300.1279999999997</v>
      </c>
      <c r="R49" s="221">
        <f t="shared" ref="R49" si="89">+IF(D49="local",N49/100*O49/2,0)</f>
        <v>4300.1279999999997</v>
      </c>
      <c r="S49" s="221">
        <v>0</v>
      </c>
    </row>
    <row r="50" spans="1:19" x14ac:dyDescent="0.25">
      <c r="A50" s="83">
        <v>36</v>
      </c>
      <c r="B50" s="214" t="s">
        <v>722</v>
      </c>
      <c r="C50" s="83" t="str">
        <f>VLOOKUP(B50,'PURCHSE PARTY &amp; HSN MASTER'!$B$9:$E$5001,2,FALSE)</f>
        <v>27AAACH4211R1ZF</v>
      </c>
      <c r="D50" s="83" t="str">
        <f>VLOOKUP(B50,'PURCHSE PARTY &amp; HSN MASTER'!$B$9:$E$5001,4,FALSE)</f>
        <v>Local</v>
      </c>
      <c r="E50" s="320" t="s">
        <v>732</v>
      </c>
      <c r="F50" s="321">
        <v>43564</v>
      </c>
      <c r="G50" s="83">
        <v>85129000</v>
      </c>
      <c r="H50" s="217">
        <v>4320</v>
      </c>
      <c r="I50" s="83" t="s">
        <v>21</v>
      </c>
      <c r="J50" s="83" t="s">
        <v>194</v>
      </c>
      <c r="K50" s="83" t="s">
        <v>255</v>
      </c>
      <c r="L50" s="83">
        <f t="shared" ref="L50:L53" si="90">+H50</f>
        <v>4320</v>
      </c>
      <c r="M50" s="218">
        <f t="shared" ref="M50:M53" si="91">+N50+P50+Q50+R50+S50</f>
        <v>56379.455999999991</v>
      </c>
      <c r="N50" s="219">
        <v>47779.199999999997</v>
      </c>
      <c r="O50" s="220">
        <f>VLOOKUP(G50,'PURCHSE PARTY &amp; HSN MASTER'!$N$14:$S$5001,5,FALSE)</f>
        <v>18</v>
      </c>
      <c r="P50" s="221">
        <f t="shared" ref="P50:P53" si="92">+IF(D50="oms",N50/100*O50,0)</f>
        <v>0</v>
      </c>
      <c r="Q50" s="221">
        <f t="shared" ref="Q50:Q53" si="93">+IF(D50="local",N50/100*O50/2,0)</f>
        <v>4300.1279999999997</v>
      </c>
      <c r="R50" s="221">
        <f t="shared" ref="R50:R53" si="94">+IF(D50="local",N50/100*O50/2,0)</f>
        <v>4300.1279999999997</v>
      </c>
      <c r="S50" s="221">
        <v>0</v>
      </c>
    </row>
    <row r="51" spans="1:19" x14ac:dyDescent="0.25">
      <c r="A51" s="83">
        <v>37</v>
      </c>
      <c r="B51" s="214" t="s">
        <v>721</v>
      </c>
      <c r="C51" s="83" t="str">
        <f>VLOOKUP(B51,'PURCHSE PARTY &amp; HSN MASTER'!$B$9:$E$5001,2,FALSE)</f>
        <v>27AAECM8871A1ZF</v>
      </c>
      <c r="D51" s="83" t="str">
        <f>VLOOKUP(B51,'PURCHSE PARTY &amp; HSN MASTER'!$B$9:$E$5001,4,FALSE)</f>
        <v>Local</v>
      </c>
      <c r="E51" s="320" t="s">
        <v>733</v>
      </c>
      <c r="F51" s="321">
        <v>43565</v>
      </c>
      <c r="G51" s="83">
        <v>87089900</v>
      </c>
      <c r="H51" s="217">
        <v>12</v>
      </c>
      <c r="I51" s="83" t="s">
        <v>21</v>
      </c>
      <c r="J51" s="83" t="s">
        <v>194</v>
      </c>
      <c r="K51" s="83" t="s">
        <v>255</v>
      </c>
      <c r="L51" s="83">
        <f t="shared" si="90"/>
        <v>12</v>
      </c>
      <c r="M51" s="218">
        <f>+N51+P51+Q51+R51+S51-0.01</f>
        <v>22378.895600000003</v>
      </c>
      <c r="N51" s="219">
        <v>17483.52</v>
      </c>
      <c r="O51" s="220">
        <f>VLOOKUP(G51,'PURCHSE PARTY &amp; HSN MASTER'!$N$14:$S$5001,5,FALSE)</f>
        <v>28</v>
      </c>
      <c r="P51" s="221">
        <f t="shared" si="92"/>
        <v>0</v>
      </c>
      <c r="Q51" s="221">
        <f t="shared" si="93"/>
        <v>2447.6928000000003</v>
      </c>
      <c r="R51" s="221">
        <f t="shared" si="94"/>
        <v>2447.6928000000003</v>
      </c>
      <c r="S51" s="221">
        <v>0</v>
      </c>
    </row>
    <row r="52" spans="1:19" x14ac:dyDescent="0.25">
      <c r="A52" s="83">
        <v>38</v>
      </c>
      <c r="B52" s="214" t="s">
        <v>725</v>
      </c>
      <c r="C52" s="83" t="str">
        <f>VLOOKUP(B52,'PURCHSE PARTY &amp; HSN MASTER'!$B$9:$E$5001,2,FALSE)</f>
        <v>27AABCM2508F1ZU</v>
      </c>
      <c r="D52" s="83" t="str">
        <f>VLOOKUP(B52,'PURCHSE PARTY &amp; HSN MASTER'!$B$9:$E$5001,4,FALSE)</f>
        <v>Local</v>
      </c>
      <c r="E52" s="320" t="s">
        <v>734</v>
      </c>
      <c r="F52" s="321">
        <v>43565</v>
      </c>
      <c r="G52" s="83">
        <v>87141090</v>
      </c>
      <c r="H52" s="217">
        <v>50</v>
      </c>
      <c r="I52" s="83" t="s">
        <v>21</v>
      </c>
      <c r="J52" s="83" t="s">
        <v>194</v>
      </c>
      <c r="K52" s="83" t="s">
        <v>255</v>
      </c>
      <c r="L52" s="83">
        <f t="shared" si="90"/>
        <v>50</v>
      </c>
      <c r="M52" s="218">
        <f t="shared" si="91"/>
        <v>2373.12</v>
      </c>
      <c r="N52" s="219">
        <v>1854</v>
      </c>
      <c r="O52" s="220">
        <f>VLOOKUP(G52,'PURCHSE PARTY &amp; HSN MASTER'!$N$14:$S$5001,5,FALSE)</f>
        <v>28</v>
      </c>
      <c r="P52" s="221">
        <f t="shared" si="92"/>
        <v>0</v>
      </c>
      <c r="Q52" s="221">
        <f t="shared" si="93"/>
        <v>259.56</v>
      </c>
      <c r="R52" s="221">
        <f t="shared" si="94"/>
        <v>259.56</v>
      </c>
      <c r="S52" s="221">
        <v>0</v>
      </c>
    </row>
    <row r="53" spans="1:19" x14ac:dyDescent="0.25">
      <c r="A53" s="83">
        <v>39</v>
      </c>
      <c r="B53" s="214" t="s">
        <v>725</v>
      </c>
      <c r="C53" s="83" t="str">
        <f>VLOOKUP(B53,'PURCHSE PARTY &amp; HSN MASTER'!$B$9:$E$5001,2,FALSE)</f>
        <v>27AABCM2508F1ZU</v>
      </c>
      <c r="D53" s="83" t="str">
        <f>VLOOKUP(B53,'PURCHSE PARTY &amp; HSN MASTER'!$B$9:$E$5001,4,FALSE)</f>
        <v>Local</v>
      </c>
      <c r="E53" s="320" t="s">
        <v>735</v>
      </c>
      <c r="F53" s="321">
        <v>43565</v>
      </c>
      <c r="G53" s="83">
        <v>87141090</v>
      </c>
      <c r="H53" s="217">
        <v>50</v>
      </c>
      <c r="I53" s="83" t="s">
        <v>21</v>
      </c>
      <c r="J53" s="83" t="s">
        <v>194</v>
      </c>
      <c r="K53" s="83" t="s">
        <v>255</v>
      </c>
      <c r="L53" s="83">
        <f t="shared" si="90"/>
        <v>50</v>
      </c>
      <c r="M53" s="218">
        <f t="shared" si="91"/>
        <v>2373.12</v>
      </c>
      <c r="N53" s="219">
        <v>1854</v>
      </c>
      <c r="O53" s="220">
        <f>VLOOKUP(G53,'PURCHSE PARTY &amp; HSN MASTER'!$N$14:$S$5001,5,FALSE)</f>
        <v>28</v>
      </c>
      <c r="P53" s="221">
        <f t="shared" si="92"/>
        <v>0</v>
      </c>
      <c r="Q53" s="221">
        <f t="shared" si="93"/>
        <v>259.56</v>
      </c>
      <c r="R53" s="221">
        <f t="shared" si="94"/>
        <v>259.56</v>
      </c>
      <c r="S53" s="221">
        <v>0</v>
      </c>
    </row>
    <row r="54" spans="1:19" x14ac:dyDescent="0.25">
      <c r="A54" s="83">
        <v>40</v>
      </c>
      <c r="B54" s="214" t="s">
        <v>721</v>
      </c>
      <c r="C54" s="83" t="str">
        <f>VLOOKUP(B54,'PURCHSE PARTY &amp; HSN MASTER'!$B$9:$E$5001,2,FALSE)</f>
        <v>27AAECM8871A1ZF</v>
      </c>
      <c r="D54" s="83" t="str">
        <f>VLOOKUP(B54,'PURCHSE PARTY &amp; HSN MASTER'!$B$9:$E$5001,4,FALSE)</f>
        <v>Local</v>
      </c>
      <c r="E54" s="320" t="s">
        <v>802</v>
      </c>
      <c r="F54" s="321">
        <v>43566</v>
      </c>
      <c r="G54" s="83">
        <v>87089900</v>
      </c>
      <c r="H54" s="217">
        <v>12</v>
      </c>
      <c r="I54" s="83" t="s">
        <v>21</v>
      </c>
      <c r="J54" s="83" t="s">
        <v>194</v>
      </c>
      <c r="K54" s="83" t="s">
        <v>255</v>
      </c>
      <c r="L54" s="83">
        <f t="shared" ref="L54:L56" si="95">+H54</f>
        <v>12</v>
      </c>
      <c r="M54" s="218">
        <f>+N54+P54+Q54+R54+S54-0.01</f>
        <v>22378.895600000003</v>
      </c>
      <c r="N54" s="219">
        <v>17483.52</v>
      </c>
      <c r="O54" s="220">
        <f>VLOOKUP(G54,'PURCHSE PARTY &amp; HSN MASTER'!$N$14:$S$5001,5,FALSE)</f>
        <v>28</v>
      </c>
      <c r="P54" s="221">
        <f t="shared" ref="P54:P56" si="96">+IF(D54="oms",N54/100*O54,0)</f>
        <v>0</v>
      </c>
      <c r="Q54" s="221">
        <f t="shared" ref="Q54:Q55" si="97">+IF(D54="local",N54/100*O54/2,0)</f>
        <v>2447.6928000000003</v>
      </c>
      <c r="R54" s="221">
        <f t="shared" ref="R54:R55" si="98">+IF(D54="local",N54/100*O54/2,0)</f>
        <v>2447.6928000000003</v>
      </c>
      <c r="S54" s="221">
        <v>0</v>
      </c>
    </row>
    <row r="55" spans="1:19" x14ac:dyDescent="0.25">
      <c r="A55" s="83">
        <v>41</v>
      </c>
      <c r="B55" s="214" t="s">
        <v>721</v>
      </c>
      <c r="C55" s="83" t="str">
        <f>VLOOKUP(B55,'PURCHSE PARTY &amp; HSN MASTER'!$B$9:$E$5001,2,FALSE)</f>
        <v>27AAECM8871A1ZF</v>
      </c>
      <c r="D55" s="83" t="str">
        <f>VLOOKUP(B55,'PURCHSE PARTY &amp; HSN MASTER'!$B$9:$E$5001,4,FALSE)</f>
        <v>Local</v>
      </c>
      <c r="E55" s="320" t="s">
        <v>803</v>
      </c>
      <c r="F55" s="321">
        <v>43566</v>
      </c>
      <c r="G55" s="83">
        <v>87089900</v>
      </c>
      <c r="H55" s="217">
        <v>12</v>
      </c>
      <c r="I55" s="83" t="s">
        <v>21</v>
      </c>
      <c r="J55" s="83" t="s">
        <v>194</v>
      </c>
      <c r="K55" s="83" t="s">
        <v>255</v>
      </c>
      <c r="L55" s="83">
        <f t="shared" si="95"/>
        <v>12</v>
      </c>
      <c r="M55" s="218">
        <f>+N55+P55+Q55+R55+S55-0.01</f>
        <v>22378.895600000003</v>
      </c>
      <c r="N55" s="219">
        <v>17483.52</v>
      </c>
      <c r="O55" s="220">
        <f>VLOOKUP(G55,'PURCHSE PARTY &amp; HSN MASTER'!$N$14:$S$5001,5,FALSE)</f>
        <v>28</v>
      </c>
      <c r="P55" s="221">
        <f t="shared" si="96"/>
        <v>0</v>
      </c>
      <c r="Q55" s="221">
        <f t="shared" si="97"/>
        <v>2447.6928000000003</v>
      </c>
      <c r="R55" s="221">
        <f t="shared" si="98"/>
        <v>2447.6928000000003</v>
      </c>
      <c r="S55" s="221">
        <v>0</v>
      </c>
    </row>
    <row r="56" spans="1:19" x14ac:dyDescent="0.25">
      <c r="A56" s="83">
        <v>42</v>
      </c>
      <c r="B56" s="214" t="s">
        <v>158</v>
      </c>
      <c r="C56" s="83" t="str">
        <f>VLOOKUP(B56,'PURCHSE PARTY &amp; HSN MASTER'!$B$9:$E$5001,2,FALSE)</f>
        <v>27AMMPB3648M1ZO</v>
      </c>
      <c r="D56" s="83" t="str">
        <f>VLOOKUP(B56,'PURCHSE PARTY &amp; HSN MASTER'!$B$9:$E$5001,4,FALSE)</f>
        <v>Local</v>
      </c>
      <c r="E56" s="320" t="s">
        <v>804</v>
      </c>
      <c r="F56" s="321">
        <v>43566</v>
      </c>
      <c r="G56" s="83">
        <v>85129000</v>
      </c>
      <c r="H56" s="217">
        <v>1000</v>
      </c>
      <c r="I56" s="83" t="s">
        <v>21</v>
      </c>
      <c r="J56" s="83" t="s">
        <v>194</v>
      </c>
      <c r="K56" s="83" t="s">
        <v>255</v>
      </c>
      <c r="L56" s="83">
        <f t="shared" si="95"/>
        <v>1000</v>
      </c>
      <c r="M56" s="218">
        <f>+N56+P56+Q56+R56+S56-0.2</f>
        <v>27127.999999999996</v>
      </c>
      <c r="N56" s="219">
        <v>22990</v>
      </c>
      <c r="O56" s="220">
        <f>VLOOKUP(G56,'PURCHSE PARTY &amp; HSN MASTER'!$N$14:$S$5001,5,FALSE)</f>
        <v>18</v>
      </c>
      <c r="P56" s="221">
        <f t="shared" si="96"/>
        <v>0</v>
      </c>
      <c r="Q56" s="221">
        <f>+IF(D56="local",N56/100*O56/2,0)</f>
        <v>2069.1</v>
      </c>
      <c r="R56" s="221">
        <f>+IF(D56="local",N56/100*O56/2,0)</f>
        <v>2069.1</v>
      </c>
      <c r="S56" s="221">
        <v>0</v>
      </c>
    </row>
    <row r="57" spans="1:19" x14ac:dyDescent="0.25">
      <c r="A57" s="83"/>
      <c r="B57" s="214"/>
      <c r="C57" s="83"/>
      <c r="D57" s="83"/>
      <c r="E57" s="232"/>
      <c r="F57" s="233"/>
      <c r="G57" s="83"/>
      <c r="H57" s="217"/>
      <c r="I57" s="83"/>
      <c r="J57" s="83"/>
      <c r="K57" s="83"/>
      <c r="L57" s="83"/>
      <c r="M57" s="221"/>
      <c r="N57" s="221"/>
      <c r="O57" s="220"/>
      <c r="P57" s="234"/>
      <c r="Q57" s="221"/>
      <c r="R57" s="221"/>
      <c r="S57" s="221"/>
    </row>
    <row r="58" spans="1:19" x14ac:dyDescent="0.25">
      <c r="A58" s="83"/>
      <c r="B58" s="214"/>
      <c r="C58" s="83"/>
      <c r="D58" s="83"/>
      <c r="E58" s="232"/>
      <c r="F58" s="233"/>
      <c r="G58" s="83"/>
      <c r="H58" s="217"/>
      <c r="I58" s="83"/>
      <c r="J58" s="83"/>
      <c r="K58" s="83"/>
      <c r="L58" s="83"/>
      <c r="M58" s="221"/>
      <c r="N58" s="221"/>
      <c r="O58" s="220"/>
      <c r="P58" s="234"/>
      <c r="Q58" s="221"/>
      <c r="R58" s="221"/>
      <c r="S58" s="221"/>
    </row>
    <row r="59" spans="1:19" x14ac:dyDescent="0.25">
      <c r="A59" s="83"/>
      <c r="B59" s="214"/>
      <c r="C59" s="83"/>
      <c r="D59" s="83"/>
      <c r="E59" s="232"/>
      <c r="F59" s="233"/>
      <c r="G59" s="83"/>
      <c r="H59" s="217"/>
      <c r="I59" s="83"/>
      <c r="J59" s="83"/>
      <c r="K59" s="83"/>
      <c r="L59" s="83"/>
      <c r="M59" s="221"/>
      <c r="N59" s="221"/>
      <c r="O59" s="220"/>
      <c r="P59" s="234"/>
      <c r="Q59" s="221"/>
      <c r="R59" s="221"/>
      <c r="S59" s="221"/>
    </row>
    <row r="60" spans="1:19" x14ac:dyDescent="0.25">
      <c r="A60" s="83"/>
      <c r="B60" s="214"/>
      <c r="C60" s="83"/>
      <c r="D60" s="83"/>
      <c r="E60" s="232"/>
      <c r="F60" s="233"/>
      <c r="G60" s="83"/>
      <c r="H60" s="217"/>
      <c r="I60" s="83"/>
      <c r="J60" s="83"/>
      <c r="K60" s="83"/>
      <c r="L60" s="83"/>
      <c r="M60" s="221"/>
      <c r="N60" s="221"/>
      <c r="O60" s="220"/>
      <c r="P60" s="234"/>
      <c r="Q60" s="221"/>
      <c r="R60" s="221"/>
      <c r="S60" s="83"/>
    </row>
    <row r="61" spans="1:19" x14ac:dyDescent="0.25">
      <c r="A61" s="83"/>
      <c r="B61" s="214"/>
      <c r="C61" s="83"/>
      <c r="D61" s="83"/>
      <c r="E61" s="232"/>
      <c r="F61" s="233"/>
      <c r="G61" s="83"/>
      <c r="H61" s="217"/>
      <c r="I61" s="83"/>
      <c r="J61" s="83"/>
      <c r="K61" s="83"/>
      <c r="L61" s="83"/>
      <c r="M61" s="221"/>
      <c r="N61" s="221"/>
      <c r="O61" s="220"/>
      <c r="P61" s="234"/>
      <c r="Q61" s="221"/>
      <c r="R61" s="221"/>
      <c r="S61" s="83"/>
    </row>
    <row r="62" spans="1:19" x14ac:dyDescent="0.25">
      <c r="A62" s="83"/>
      <c r="B62" s="214"/>
      <c r="C62" s="83"/>
      <c r="D62" s="83"/>
      <c r="E62" s="232"/>
      <c r="F62" s="233"/>
      <c r="G62" s="83"/>
      <c r="H62" s="217"/>
      <c r="I62" s="83"/>
      <c r="J62" s="83"/>
      <c r="K62" s="83"/>
      <c r="L62" s="83"/>
      <c r="M62" s="221"/>
      <c r="N62" s="221"/>
      <c r="O62" s="220"/>
      <c r="P62" s="234"/>
      <c r="Q62" s="221"/>
      <c r="R62" s="221"/>
      <c r="S62" s="83"/>
    </row>
    <row r="63" spans="1:19" x14ac:dyDescent="0.25">
      <c r="A63" s="83"/>
      <c r="B63" s="214"/>
      <c r="C63" s="83"/>
      <c r="D63" s="83"/>
      <c r="E63" s="232"/>
      <c r="F63" s="233"/>
      <c r="G63" s="83"/>
      <c r="H63" s="217"/>
      <c r="I63" s="83"/>
      <c r="J63" s="83"/>
      <c r="K63" s="83"/>
      <c r="L63" s="83"/>
      <c r="M63" s="221"/>
      <c r="N63" s="221"/>
      <c r="O63" s="220"/>
      <c r="P63" s="234"/>
      <c r="Q63" s="221"/>
      <c r="R63" s="221"/>
      <c r="S63" s="83"/>
    </row>
    <row r="64" spans="1:19" x14ac:dyDescent="0.25">
      <c r="A64" s="83"/>
      <c r="B64" s="214"/>
      <c r="C64" s="83"/>
      <c r="D64" s="83"/>
      <c r="E64" s="232"/>
      <c r="F64" s="233"/>
      <c r="G64" s="83"/>
      <c r="H64" s="217"/>
      <c r="I64" s="83"/>
      <c r="J64" s="83"/>
      <c r="K64" s="83"/>
      <c r="L64" s="83"/>
      <c r="M64" s="221"/>
      <c r="N64" s="221"/>
      <c r="O64" s="220"/>
      <c r="P64" s="234"/>
      <c r="Q64" s="221"/>
      <c r="R64" s="221"/>
      <c r="S64" s="83"/>
    </row>
    <row r="65" spans="1:19" x14ac:dyDescent="0.25">
      <c r="A65" s="83"/>
      <c r="B65" s="214"/>
      <c r="C65" s="83"/>
      <c r="D65" s="83"/>
      <c r="E65" s="232"/>
      <c r="F65" s="233"/>
      <c r="G65" s="83"/>
      <c r="H65" s="217"/>
      <c r="I65" s="83"/>
      <c r="J65" s="83"/>
      <c r="K65" s="83"/>
      <c r="L65" s="83"/>
      <c r="M65" s="221"/>
      <c r="N65" s="221"/>
      <c r="O65" s="220"/>
      <c r="P65" s="234"/>
      <c r="Q65" s="221"/>
      <c r="R65" s="221"/>
      <c r="S65" s="83"/>
    </row>
    <row r="66" spans="1:19" x14ac:dyDescent="0.25">
      <c r="A66" s="83"/>
      <c r="B66" s="214"/>
      <c r="C66" s="83"/>
      <c r="D66" s="83"/>
      <c r="E66" s="232"/>
      <c r="F66" s="233"/>
      <c r="G66" s="83"/>
      <c r="H66" s="217"/>
      <c r="I66" s="83"/>
      <c r="J66" s="83"/>
      <c r="K66" s="83"/>
      <c r="L66" s="83"/>
      <c r="M66" s="221"/>
      <c r="N66" s="221"/>
      <c r="O66" s="220"/>
      <c r="P66" s="234"/>
      <c r="Q66" s="221"/>
      <c r="R66" s="221"/>
      <c r="S66" s="83"/>
    </row>
    <row r="67" spans="1:19" x14ac:dyDescent="0.25">
      <c r="A67" s="83"/>
      <c r="B67" s="214"/>
      <c r="C67" s="83"/>
      <c r="D67" s="83"/>
      <c r="E67" s="232"/>
      <c r="F67" s="233"/>
      <c r="G67" s="83"/>
      <c r="H67" s="217"/>
      <c r="I67" s="83"/>
      <c r="J67" s="83"/>
      <c r="K67" s="83"/>
      <c r="L67" s="83"/>
      <c r="M67" s="221"/>
      <c r="N67" s="221"/>
      <c r="O67" s="220"/>
      <c r="P67" s="234"/>
      <c r="Q67" s="221"/>
      <c r="R67" s="221"/>
      <c r="S67" s="83"/>
    </row>
    <row r="68" spans="1:19" x14ac:dyDescent="0.25">
      <c r="A68" s="83"/>
      <c r="B68" s="214"/>
      <c r="C68" s="83"/>
      <c r="D68" s="83"/>
      <c r="E68" s="232"/>
      <c r="F68" s="233"/>
      <c r="G68" s="83"/>
      <c r="H68" s="217"/>
      <c r="I68" s="83"/>
      <c r="J68" s="83"/>
      <c r="K68" s="83"/>
      <c r="L68" s="83"/>
      <c r="M68" s="221"/>
      <c r="N68" s="221"/>
      <c r="O68" s="220"/>
      <c r="P68" s="234"/>
      <c r="Q68" s="221"/>
      <c r="R68" s="221"/>
      <c r="S68" s="83"/>
    </row>
    <row r="69" spans="1:19" x14ac:dyDescent="0.25">
      <c r="A69" s="83"/>
      <c r="B69" s="214"/>
      <c r="C69" s="83"/>
      <c r="D69" s="83"/>
      <c r="E69" s="232"/>
      <c r="F69" s="233"/>
      <c r="G69" s="83"/>
      <c r="H69" s="217"/>
      <c r="I69" s="83"/>
      <c r="J69" s="83"/>
      <c r="K69" s="83"/>
      <c r="L69" s="83"/>
      <c r="M69" s="221"/>
      <c r="N69" s="221"/>
      <c r="O69" s="220"/>
      <c r="P69" s="234"/>
      <c r="Q69" s="221"/>
      <c r="R69" s="221"/>
      <c r="S69" s="83"/>
    </row>
    <row r="70" spans="1:19" x14ac:dyDescent="0.25">
      <c r="A70" s="83"/>
      <c r="B70" s="214"/>
      <c r="C70" s="83"/>
      <c r="D70" s="83"/>
      <c r="E70" s="232"/>
      <c r="F70" s="233"/>
      <c r="G70" s="83"/>
      <c r="H70" s="217"/>
      <c r="I70" s="83"/>
      <c r="J70" s="83"/>
      <c r="K70" s="83"/>
      <c r="L70" s="83"/>
      <c r="M70" s="221"/>
      <c r="N70" s="221"/>
      <c r="O70" s="220"/>
      <c r="P70" s="234"/>
      <c r="Q70" s="221"/>
      <c r="R70" s="221"/>
      <c r="S70" s="83"/>
    </row>
    <row r="71" spans="1:19" x14ac:dyDescent="0.25">
      <c r="A71" s="83"/>
      <c r="B71" s="214"/>
      <c r="C71" s="83"/>
      <c r="D71" s="83"/>
      <c r="E71" s="232"/>
      <c r="F71" s="233"/>
      <c r="G71" s="83"/>
      <c r="H71" s="217"/>
      <c r="I71" s="83"/>
      <c r="J71" s="83"/>
      <c r="K71" s="83"/>
      <c r="L71" s="83"/>
      <c r="M71" s="221"/>
      <c r="N71" s="221"/>
      <c r="O71" s="220"/>
      <c r="P71" s="234"/>
      <c r="Q71" s="221"/>
      <c r="R71" s="221"/>
      <c r="S71" s="83"/>
    </row>
    <row r="72" spans="1:19" x14ac:dyDescent="0.25">
      <c r="A72" s="83"/>
      <c r="B72" s="214"/>
      <c r="C72" s="83"/>
      <c r="D72" s="83"/>
      <c r="E72" s="232"/>
      <c r="F72" s="233"/>
      <c r="G72" s="83"/>
      <c r="H72" s="217"/>
      <c r="I72" s="83"/>
      <c r="J72" s="83"/>
      <c r="K72" s="83"/>
      <c r="L72" s="83"/>
      <c r="M72" s="221"/>
      <c r="N72" s="221"/>
      <c r="O72" s="220"/>
      <c r="P72" s="234"/>
      <c r="Q72" s="221"/>
      <c r="R72" s="221"/>
      <c r="S72" s="83"/>
    </row>
    <row r="73" spans="1:19" x14ac:dyDescent="0.25">
      <c r="A73" s="83"/>
      <c r="B73" s="214"/>
      <c r="C73" s="83"/>
      <c r="D73" s="83"/>
      <c r="E73" s="232"/>
      <c r="F73" s="233"/>
      <c r="G73" s="83"/>
      <c r="H73" s="217"/>
      <c r="I73" s="83"/>
      <c r="J73" s="83"/>
      <c r="K73" s="83"/>
      <c r="L73" s="83"/>
      <c r="M73" s="221"/>
      <c r="N73" s="221"/>
      <c r="O73" s="220"/>
      <c r="P73" s="234"/>
      <c r="Q73" s="221"/>
      <c r="R73" s="221"/>
      <c r="S73" s="83"/>
    </row>
    <row r="74" spans="1:19" x14ac:dyDescent="0.25">
      <c r="A74" s="83"/>
      <c r="B74" s="214"/>
      <c r="C74" s="83"/>
      <c r="D74" s="83"/>
      <c r="E74" s="232"/>
      <c r="F74" s="233"/>
      <c r="G74" s="83"/>
      <c r="H74" s="217"/>
      <c r="I74" s="83"/>
      <c r="J74" s="83"/>
      <c r="K74" s="83"/>
      <c r="L74" s="83"/>
      <c r="M74" s="221"/>
      <c r="N74" s="221"/>
      <c r="O74" s="220"/>
      <c r="P74" s="234"/>
      <c r="Q74" s="221"/>
      <c r="R74" s="221"/>
      <c r="S74" s="83"/>
    </row>
    <row r="75" spans="1:19" x14ac:dyDescent="0.25">
      <c r="A75" s="83"/>
      <c r="B75" s="214"/>
      <c r="C75" s="83"/>
      <c r="D75" s="83"/>
      <c r="E75" s="232"/>
      <c r="F75" s="233"/>
      <c r="G75" s="83"/>
      <c r="H75" s="217"/>
      <c r="I75" s="83"/>
      <c r="J75" s="83"/>
      <c r="K75" s="83"/>
      <c r="L75" s="83"/>
      <c r="M75" s="221"/>
      <c r="N75" s="221"/>
      <c r="O75" s="220"/>
      <c r="P75" s="234"/>
      <c r="Q75" s="221"/>
      <c r="R75" s="221"/>
      <c r="S75" s="83"/>
    </row>
    <row r="76" spans="1:19" x14ac:dyDescent="0.25">
      <c r="A76" s="83"/>
      <c r="B76" s="214"/>
      <c r="C76" s="83"/>
      <c r="D76" s="83"/>
      <c r="E76" s="232"/>
      <c r="F76" s="233"/>
      <c r="G76" s="83"/>
      <c r="H76" s="217"/>
      <c r="I76" s="83"/>
      <c r="J76" s="83"/>
      <c r="K76" s="83"/>
      <c r="L76" s="83"/>
      <c r="M76" s="221"/>
      <c r="N76" s="221"/>
      <c r="O76" s="220"/>
      <c r="P76" s="234"/>
      <c r="Q76" s="221"/>
      <c r="R76" s="221"/>
      <c r="S76" s="83"/>
    </row>
    <row r="77" spans="1:19" x14ac:dyDescent="0.25">
      <c r="A77" s="83"/>
      <c r="B77" s="214"/>
      <c r="C77" s="83"/>
      <c r="D77" s="83"/>
      <c r="E77" s="232"/>
      <c r="F77" s="233"/>
      <c r="G77" s="83"/>
      <c r="H77" s="217"/>
      <c r="I77" s="83"/>
      <c r="J77" s="83"/>
      <c r="K77" s="83"/>
      <c r="L77" s="83"/>
      <c r="M77" s="221"/>
      <c r="N77" s="221"/>
      <c r="O77" s="220"/>
      <c r="P77" s="234"/>
      <c r="Q77" s="221"/>
      <c r="R77" s="221"/>
      <c r="S77" s="83"/>
    </row>
    <row r="78" spans="1:19" x14ac:dyDescent="0.25">
      <c r="A78" s="83"/>
      <c r="B78" s="214"/>
      <c r="C78" s="83"/>
      <c r="D78" s="83"/>
      <c r="E78" s="232"/>
      <c r="F78" s="233"/>
      <c r="G78" s="83"/>
      <c r="H78" s="217"/>
      <c r="I78" s="83"/>
      <c r="J78" s="83"/>
      <c r="K78" s="83"/>
      <c r="L78" s="83"/>
      <c r="M78" s="221"/>
      <c r="N78" s="221"/>
      <c r="O78" s="220"/>
      <c r="P78" s="234"/>
      <c r="Q78" s="221"/>
      <c r="R78" s="221"/>
      <c r="S78" s="83"/>
    </row>
    <row r="79" spans="1:19" x14ac:dyDescent="0.25">
      <c r="A79" s="83"/>
      <c r="B79" s="214"/>
      <c r="C79" s="83"/>
      <c r="D79" s="83"/>
      <c r="E79" s="232"/>
      <c r="F79" s="233"/>
      <c r="G79" s="83"/>
      <c r="H79" s="217"/>
      <c r="I79" s="83"/>
      <c r="J79" s="83"/>
      <c r="K79" s="83"/>
      <c r="L79" s="83"/>
      <c r="M79" s="221"/>
      <c r="N79" s="221"/>
      <c r="O79" s="220"/>
      <c r="P79" s="234"/>
      <c r="Q79" s="221"/>
      <c r="R79" s="221"/>
      <c r="S79" s="83"/>
    </row>
    <row r="80" spans="1:19" x14ac:dyDescent="0.25">
      <c r="A80" s="83"/>
      <c r="B80" s="214"/>
      <c r="C80" s="83"/>
      <c r="D80" s="83"/>
      <c r="E80" s="232"/>
      <c r="F80" s="233"/>
      <c r="G80" s="83"/>
      <c r="H80" s="217"/>
      <c r="I80" s="83"/>
      <c r="J80" s="83"/>
      <c r="K80" s="83"/>
      <c r="L80" s="83"/>
      <c r="M80" s="221"/>
      <c r="N80" s="221"/>
      <c r="O80" s="220"/>
      <c r="P80" s="234"/>
      <c r="Q80" s="221"/>
      <c r="R80" s="221"/>
      <c r="S80" s="83"/>
    </row>
    <row r="81" spans="1:19" x14ac:dyDescent="0.25">
      <c r="A81" s="83"/>
      <c r="B81" s="214"/>
      <c r="C81" s="83"/>
      <c r="D81" s="83"/>
      <c r="E81" s="232"/>
      <c r="F81" s="233"/>
      <c r="G81" s="83"/>
      <c r="H81" s="217"/>
      <c r="I81" s="83"/>
      <c r="J81" s="83"/>
      <c r="K81" s="83"/>
      <c r="L81" s="83"/>
      <c r="M81" s="221"/>
      <c r="N81" s="221"/>
      <c r="O81" s="220"/>
      <c r="P81" s="234"/>
      <c r="Q81" s="221"/>
      <c r="R81" s="221"/>
      <c r="S81" s="83"/>
    </row>
    <row r="82" spans="1:19" x14ac:dyDescent="0.25">
      <c r="A82" s="83"/>
      <c r="B82" s="214"/>
      <c r="C82" s="83"/>
      <c r="D82" s="83"/>
      <c r="E82" s="232"/>
      <c r="F82" s="233"/>
      <c r="G82" s="83"/>
      <c r="H82" s="217"/>
      <c r="I82" s="83"/>
      <c r="J82" s="83"/>
      <c r="K82" s="83"/>
      <c r="L82" s="83"/>
      <c r="M82" s="221"/>
      <c r="N82" s="221"/>
      <c r="O82" s="220"/>
      <c r="P82" s="234"/>
      <c r="Q82" s="221"/>
      <c r="R82" s="221"/>
      <c r="S82" s="83"/>
    </row>
    <row r="83" spans="1:19" x14ac:dyDescent="0.25">
      <c r="A83" s="83"/>
      <c r="B83" s="214"/>
      <c r="C83" s="83"/>
      <c r="D83" s="83"/>
      <c r="E83" s="232"/>
      <c r="F83" s="233"/>
      <c r="G83" s="83"/>
      <c r="H83" s="217"/>
      <c r="I83" s="83"/>
      <c r="J83" s="83"/>
      <c r="K83" s="83"/>
      <c r="L83" s="83"/>
      <c r="M83" s="221"/>
      <c r="N83" s="221"/>
      <c r="O83" s="220"/>
      <c r="P83" s="234"/>
      <c r="Q83" s="221"/>
      <c r="R83" s="221"/>
      <c r="S83" s="83"/>
    </row>
    <row r="84" spans="1:19" x14ac:dyDescent="0.25">
      <c r="A84" s="83"/>
      <c r="B84" s="214"/>
      <c r="C84" s="83"/>
      <c r="D84" s="83"/>
      <c r="E84" s="232"/>
      <c r="F84" s="233"/>
      <c r="G84" s="83"/>
      <c r="H84" s="217"/>
      <c r="I84" s="83"/>
      <c r="J84" s="83"/>
      <c r="K84" s="83"/>
      <c r="L84" s="83"/>
      <c r="M84" s="221"/>
      <c r="N84" s="221"/>
      <c r="O84" s="220"/>
      <c r="P84" s="234"/>
      <c r="Q84" s="221"/>
      <c r="R84" s="221"/>
      <c r="S84" s="83"/>
    </row>
    <row r="85" spans="1:19" x14ac:dyDescent="0.25">
      <c r="A85" s="83"/>
      <c r="B85" s="214"/>
      <c r="C85" s="83"/>
      <c r="D85" s="83"/>
      <c r="E85" s="232"/>
      <c r="F85" s="233"/>
      <c r="G85" s="83"/>
      <c r="H85" s="217"/>
      <c r="I85" s="83"/>
      <c r="J85" s="83"/>
      <c r="K85" s="83"/>
      <c r="L85" s="83"/>
      <c r="M85" s="221"/>
      <c r="N85" s="221"/>
      <c r="O85" s="220"/>
      <c r="P85" s="234"/>
      <c r="Q85" s="221"/>
      <c r="R85" s="221"/>
      <c r="S85" s="83"/>
    </row>
    <row r="86" spans="1:19" x14ac:dyDescent="0.25">
      <c r="A86" s="83"/>
      <c r="B86" s="214"/>
      <c r="C86" s="83"/>
      <c r="D86" s="83"/>
      <c r="E86" s="232"/>
      <c r="F86" s="233"/>
      <c r="G86" s="83"/>
      <c r="H86" s="217"/>
      <c r="I86" s="83"/>
      <c r="J86" s="83"/>
      <c r="K86" s="83"/>
      <c r="L86" s="83"/>
      <c r="M86" s="221"/>
      <c r="N86" s="221"/>
      <c r="O86" s="220"/>
      <c r="P86" s="234"/>
      <c r="Q86" s="221"/>
      <c r="R86" s="221"/>
      <c r="S86" s="83"/>
    </row>
    <row r="87" spans="1:19" x14ac:dyDescent="0.25">
      <c r="A87" s="83"/>
      <c r="B87" s="214"/>
      <c r="C87" s="83"/>
      <c r="D87" s="83"/>
      <c r="E87" s="232"/>
      <c r="F87" s="233"/>
      <c r="G87" s="83"/>
      <c r="H87" s="217"/>
      <c r="I87" s="83"/>
      <c r="J87" s="83"/>
      <c r="K87" s="83"/>
      <c r="L87" s="83"/>
      <c r="M87" s="221"/>
      <c r="N87" s="221"/>
      <c r="O87" s="220"/>
      <c r="P87" s="234"/>
      <c r="Q87" s="221"/>
      <c r="R87" s="221"/>
      <c r="S87" s="83"/>
    </row>
    <row r="88" spans="1:19" x14ac:dyDescent="0.25">
      <c r="A88" s="83"/>
      <c r="B88" s="214"/>
      <c r="C88" s="83"/>
      <c r="D88" s="83"/>
      <c r="E88" s="232"/>
      <c r="F88" s="233"/>
      <c r="G88" s="83"/>
      <c r="H88" s="217"/>
      <c r="I88" s="83"/>
      <c r="J88" s="83"/>
      <c r="K88" s="83"/>
      <c r="L88" s="83"/>
      <c r="M88" s="221"/>
      <c r="N88" s="221"/>
      <c r="O88" s="220"/>
      <c r="P88" s="234"/>
      <c r="Q88" s="221"/>
      <c r="R88" s="221"/>
      <c r="S88" s="83"/>
    </row>
    <row r="89" spans="1:19" x14ac:dyDescent="0.25">
      <c r="A89" s="83"/>
      <c r="B89" s="214"/>
      <c r="C89" s="83"/>
      <c r="D89" s="83"/>
      <c r="E89" s="232"/>
      <c r="F89" s="233"/>
      <c r="G89" s="83"/>
      <c r="H89" s="217"/>
      <c r="I89" s="83"/>
      <c r="J89" s="83"/>
      <c r="K89" s="83"/>
      <c r="L89" s="83"/>
      <c r="M89" s="221"/>
      <c r="N89" s="221"/>
      <c r="O89" s="220"/>
      <c r="P89" s="234"/>
      <c r="Q89" s="221"/>
      <c r="R89" s="221"/>
      <c r="S89" s="83"/>
    </row>
    <row r="90" spans="1:19" x14ac:dyDescent="0.25">
      <c r="A90" s="83"/>
      <c r="B90" s="214"/>
      <c r="C90" s="83"/>
      <c r="D90" s="83"/>
      <c r="E90" s="232"/>
      <c r="F90" s="233"/>
      <c r="G90" s="83"/>
      <c r="H90" s="217"/>
      <c r="I90" s="83"/>
      <c r="J90" s="83"/>
      <c r="K90" s="83"/>
      <c r="L90" s="83"/>
      <c r="M90" s="221"/>
      <c r="N90" s="221"/>
      <c r="O90" s="220"/>
      <c r="P90" s="234"/>
      <c r="Q90" s="221"/>
      <c r="R90" s="221"/>
      <c r="S90" s="83"/>
    </row>
    <row r="91" spans="1:19" x14ac:dyDescent="0.25">
      <c r="A91" s="83"/>
      <c r="B91" s="214"/>
      <c r="C91" s="83"/>
      <c r="D91" s="83"/>
      <c r="E91" s="232"/>
      <c r="F91" s="233"/>
      <c r="G91" s="83"/>
      <c r="H91" s="217"/>
      <c r="I91" s="83"/>
      <c r="J91" s="83"/>
      <c r="K91" s="83"/>
      <c r="L91" s="83"/>
      <c r="M91" s="221"/>
      <c r="N91" s="221"/>
      <c r="O91" s="220"/>
      <c r="P91" s="234"/>
      <c r="Q91" s="221"/>
      <c r="R91" s="221"/>
      <c r="S91" s="83"/>
    </row>
    <row r="92" spans="1:19" x14ac:dyDescent="0.25">
      <c r="A92" s="83"/>
      <c r="B92" s="214"/>
      <c r="C92" s="83"/>
      <c r="D92" s="83"/>
      <c r="E92" s="232"/>
      <c r="F92" s="233"/>
      <c r="G92" s="83"/>
      <c r="H92" s="217"/>
      <c r="I92" s="83"/>
      <c r="J92" s="83"/>
      <c r="K92" s="83"/>
      <c r="L92" s="83"/>
      <c r="M92" s="221"/>
      <c r="N92" s="221"/>
      <c r="O92" s="220"/>
      <c r="P92" s="234"/>
      <c r="Q92" s="221"/>
      <c r="R92" s="221"/>
      <c r="S92" s="83"/>
    </row>
    <row r="93" spans="1:19" x14ac:dyDescent="0.25">
      <c r="A93" s="83"/>
      <c r="B93" s="214"/>
      <c r="C93" s="83"/>
      <c r="D93" s="83"/>
      <c r="E93" s="232"/>
      <c r="F93" s="233"/>
      <c r="G93" s="83"/>
      <c r="H93" s="217"/>
      <c r="I93" s="83"/>
      <c r="J93" s="83"/>
      <c r="K93" s="83"/>
      <c r="L93" s="83"/>
      <c r="M93" s="221"/>
      <c r="N93" s="221"/>
      <c r="O93" s="220"/>
      <c r="P93" s="234"/>
      <c r="Q93" s="221"/>
      <c r="R93" s="221"/>
      <c r="S93" s="83"/>
    </row>
    <row r="94" spans="1:19" x14ac:dyDescent="0.25">
      <c r="A94" s="83"/>
      <c r="B94" s="214"/>
      <c r="C94" s="83"/>
      <c r="D94" s="83"/>
      <c r="E94" s="232"/>
      <c r="F94" s="233"/>
      <c r="G94" s="83"/>
      <c r="H94" s="217"/>
      <c r="I94" s="83"/>
      <c r="J94" s="83"/>
      <c r="K94" s="83"/>
      <c r="L94" s="83"/>
      <c r="M94" s="221"/>
      <c r="N94" s="221"/>
      <c r="O94" s="220"/>
      <c r="P94" s="234"/>
      <c r="Q94" s="221"/>
      <c r="R94" s="221"/>
      <c r="S94" s="83"/>
    </row>
    <row r="95" spans="1:19" x14ac:dyDescent="0.25">
      <c r="A95" s="83"/>
      <c r="B95" s="214"/>
      <c r="C95" s="83"/>
      <c r="D95" s="83"/>
      <c r="E95" s="232"/>
      <c r="F95" s="233"/>
      <c r="G95" s="83"/>
      <c r="H95" s="217"/>
      <c r="I95" s="83"/>
      <c r="J95" s="83"/>
      <c r="K95" s="83"/>
      <c r="L95" s="83"/>
      <c r="M95" s="221"/>
      <c r="N95" s="221"/>
      <c r="O95" s="220"/>
      <c r="P95" s="234"/>
      <c r="Q95" s="221"/>
      <c r="R95" s="221"/>
      <c r="S95" s="83"/>
    </row>
    <row r="96" spans="1:19" x14ac:dyDescent="0.25">
      <c r="A96" s="83"/>
      <c r="B96" s="214"/>
      <c r="C96" s="83"/>
      <c r="D96" s="83"/>
      <c r="E96" s="232"/>
      <c r="F96" s="233"/>
      <c r="G96" s="83"/>
      <c r="H96" s="217"/>
      <c r="I96" s="83"/>
      <c r="J96" s="83"/>
      <c r="K96" s="83"/>
      <c r="L96" s="83"/>
      <c r="M96" s="221"/>
      <c r="N96" s="221"/>
      <c r="O96" s="220"/>
      <c r="P96" s="234"/>
      <c r="Q96" s="221"/>
      <c r="R96" s="221"/>
      <c r="S96" s="83"/>
    </row>
    <row r="97" spans="1:19" x14ac:dyDescent="0.25">
      <c r="A97" s="83"/>
      <c r="B97" s="214"/>
      <c r="C97" s="83"/>
      <c r="D97" s="83"/>
      <c r="E97" s="232"/>
      <c r="F97" s="233"/>
      <c r="G97" s="83"/>
      <c r="H97" s="217"/>
      <c r="I97" s="83"/>
      <c r="J97" s="83"/>
      <c r="K97" s="83"/>
      <c r="L97" s="83"/>
      <c r="M97" s="221"/>
      <c r="N97" s="221"/>
      <c r="O97" s="220"/>
      <c r="P97" s="234"/>
      <c r="Q97" s="221"/>
      <c r="R97" s="221"/>
      <c r="S97" s="83"/>
    </row>
    <row r="98" spans="1:19" x14ac:dyDescent="0.25">
      <c r="A98" s="83"/>
      <c r="B98" s="214"/>
      <c r="C98" s="83"/>
      <c r="D98" s="83"/>
      <c r="E98" s="232"/>
      <c r="F98" s="233"/>
      <c r="G98" s="83"/>
      <c r="H98" s="217"/>
      <c r="I98" s="83"/>
      <c r="J98" s="83"/>
      <c r="K98" s="83"/>
      <c r="L98" s="83"/>
      <c r="M98" s="221"/>
      <c r="N98" s="221"/>
      <c r="O98" s="220"/>
      <c r="P98" s="234"/>
      <c r="Q98" s="221"/>
      <c r="R98" s="221"/>
      <c r="S98" s="83"/>
    </row>
    <row r="99" spans="1:19" x14ac:dyDescent="0.25">
      <c r="A99" s="83"/>
      <c r="B99" s="214"/>
      <c r="C99" s="83"/>
      <c r="D99" s="83"/>
      <c r="E99" s="232"/>
      <c r="F99" s="233"/>
      <c r="G99" s="83"/>
      <c r="H99" s="217"/>
      <c r="I99" s="83"/>
      <c r="J99" s="83"/>
      <c r="K99" s="83"/>
      <c r="L99" s="83"/>
      <c r="M99" s="221"/>
      <c r="N99" s="221"/>
      <c r="O99" s="220"/>
      <c r="P99" s="234"/>
      <c r="Q99" s="221"/>
      <c r="R99" s="221"/>
      <c r="S99" s="83"/>
    </row>
    <row r="100" spans="1:19" x14ac:dyDescent="0.25">
      <c r="A100" s="83"/>
      <c r="B100" s="214"/>
      <c r="C100" s="83"/>
      <c r="D100" s="83"/>
      <c r="E100" s="232"/>
      <c r="F100" s="233"/>
      <c r="G100" s="83"/>
      <c r="H100" s="217"/>
      <c r="I100" s="83"/>
      <c r="J100" s="83"/>
      <c r="K100" s="83"/>
      <c r="L100" s="83"/>
      <c r="M100" s="221"/>
      <c r="N100" s="221"/>
      <c r="O100" s="220"/>
      <c r="P100" s="234"/>
      <c r="Q100" s="221"/>
      <c r="R100" s="221"/>
      <c r="S100" s="83"/>
    </row>
    <row r="101" spans="1:19" x14ac:dyDescent="0.25">
      <c r="A101" s="83"/>
      <c r="B101" s="214"/>
      <c r="C101" s="83"/>
      <c r="D101" s="83"/>
      <c r="E101" s="232"/>
      <c r="F101" s="233"/>
      <c r="G101" s="83"/>
      <c r="H101" s="217"/>
      <c r="I101" s="83"/>
      <c r="J101" s="83"/>
      <c r="K101" s="83"/>
      <c r="L101" s="83"/>
      <c r="M101" s="221"/>
      <c r="N101" s="221"/>
      <c r="O101" s="220"/>
      <c r="P101" s="234"/>
      <c r="Q101" s="221"/>
      <c r="R101" s="221"/>
      <c r="S101" s="83"/>
    </row>
    <row r="102" spans="1:19" x14ac:dyDescent="0.25">
      <c r="A102" s="83"/>
      <c r="B102" s="214"/>
      <c r="C102" s="83"/>
      <c r="D102" s="83"/>
      <c r="E102" s="232"/>
      <c r="F102" s="233"/>
      <c r="G102" s="83"/>
      <c r="H102" s="217"/>
      <c r="I102" s="83"/>
      <c r="J102" s="83"/>
      <c r="K102" s="83"/>
      <c r="L102" s="83"/>
      <c r="M102" s="221"/>
      <c r="N102" s="221"/>
      <c r="O102" s="220"/>
      <c r="P102" s="234"/>
      <c r="Q102" s="221"/>
      <c r="R102" s="221"/>
      <c r="S102" s="83"/>
    </row>
    <row r="103" spans="1:19" x14ac:dyDescent="0.25">
      <c r="A103" s="83"/>
      <c r="B103" s="214"/>
      <c r="C103" s="83"/>
      <c r="D103" s="83"/>
      <c r="E103" s="232"/>
      <c r="F103" s="233"/>
      <c r="G103" s="83"/>
      <c r="H103" s="217"/>
      <c r="I103" s="83"/>
      <c r="J103" s="83"/>
      <c r="K103" s="83"/>
      <c r="L103" s="83"/>
      <c r="M103" s="221"/>
      <c r="N103" s="221"/>
      <c r="O103" s="220"/>
      <c r="P103" s="234"/>
      <c r="Q103" s="221"/>
      <c r="R103" s="221"/>
      <c r="S103" s="83"/>
    </row>
    <row r="104" spans="1:19" x14ac:dyDescent="0.25">
      <c r="A104" s="83"/>
      <c r="B104" s="214"/>
      <c r="C104" s="83"/>
      <c r="D104" s="83"/>
      <c r="E104" s="232"/>
      <c r="F104" s="233"/>
      <c r="G104" s="83"/>
      <c r="H104" s="217"/>
      <c r="I104" s="83"/>
      <c r="J104" s="83"/>
      <c r="K104" s="83"/>
      <c r="L104" s="83"/>
      <c r="M104" s="221"/>
      <c r="N104" s="221"/>
      <c r="O104" s="220"/>
      <c r="P104" s="234"/>
      <c r="Q104" s="221"/>
      <c r="R104" s="221"/>
      <c r="S104" s="83"/>
    </row>
    <row r="105" spans="1:19" x14ac:dyDescent="0.25">
      <c r="A105" s="83"/>
      <c r="B105" s="214"/>
      <c r="C105" s="83"/>
      <c r="D105" s="83"/>
      <c r="E105" s="232"/>
      <c r="F105" s="233"/>
      <c r="G105" s="83"/>
      <c r="H105" s="217"/>
      <c r="I105" s="83"/>
      <c r="J105" s="83"/>
      <c r="K105" s="83"/>
      <c r="L105" s="83"/>
      <c r="M105" s="221"/>
      <c r="N105" s="221"/>
      <c r="O105" s="220"/>
      <c r="P105" s="234"/>
      <c r="Q105" s="221"/>
      <c r="R105" s="221"/>
      <c r="S105" s="83"/>
    </row>
    <row r="106" spans="1:19" x14ac:dyDescent="0.25">
      <c r="A106" s="83"/>
      <c r="B106" s="214"/>
      <c r="C106" s="83"/>
      <c r="D106" s="83"/>
      <c r="E106" s="232"/>
      <c r="F106" s="233"/>
      <c r="G106" s="83"/>
      <c r="H106" s="217"/>
      <c r="I106" s="83"/>
      <c r="J106" s="83"/>
      <c r="K106" s="83"/>
      <c r="L106" s="83"/>
      <c r="M106" s="221"/>
      <c r="N106" s="221"/>
      <c r="O106" s="220"/>
      <c r="P106" s="234"/>
      <c r="Q106" s="221"/>
      <c r="R106" s="221"/>
      <c r="S106" s="83"/>
    </row>
    <row r="107" spans="1:19" x14ac:dyDescent="0.25">
      <c r="A107" s="83"/>
      <c r="B107" s="214"/>
      <c r="C107" s="83"/>
      <c r="D107" s="83"/>
      <c r="E107" s="232"/>
      <c r="F107" s="233"/>
      <c r="G107" s="83"/>
      <c r="H107" s="217"/>
      <c r="I107" s="83"/>
      <c r="J107" s="83"/>
      <c r="K107" s="83"/>
      <c r="L107" s="83"/>
      <c r="M107" s="221"/>
      <c r="N107" s="221"/>
      <c r="O107" s="220"/>
      <c r="P107" s="234"/>
      <c r="Q107" s="221"/>
      <c r="R107" s="221"/>
      <c r="S107" s="83"/>
    </row>
    <row r="108" spans="1:19" x14ac:dyDescent="0.25">
      <c r="A108" s="83"/>
      <c r="B108" s="214"/>
      <c r="C108" s="83"/>
      <c r="D108" s="83"/>
      <c r="E108" s="232"/>
      <c r="F108" s="233"/>
      <c r="G108" s="83"/>
      <c r="H108" s="217"/>
      <c r="I108" s="83"/>
      <c r="J108" s="83"/>
      <c r="K108" s="83"/>
      <c r="L108" s="83"/>
      <c r="M108" s="221"/>
      <c r="N108" s="221"/>
      <c r="O108" s="220"/>
      <c r="P108" s="234"/>
      <c r="Q108" s="221"/>
      <c r="R108" s="221"/>
      <c r="S108" s="83"/>
    </row>
    <row r="109" spans="1:19" x14ac:dyDescent="0.25">
      <c r="A109" s="83"/>
      <c r="B109" s="214"/>
      <c r="C109" s="83"/>
      <c r="D109" s="83"/>
      <c r="E109" s="232"/>
      <c r="F109" s="233"/>
      <c r="G109" s="83"/>
      <c r="H109" s="217"/>
      <c r="I109" s="83"/>
      <c r="J109" s="83"/>
      <c r="K109" s="83"/>
      <c r="L109" s="83"/>
      <c r="M109" s="221"/>
      <c r="N109" s="221"/>
      <c r="O109" s="220"/>
      <c r="P109" s="234"/>
      <c r="Q109" s="221"/>
      <c r="R109" s="221"/>
      <c r="S109" s="83"/>
    </row>
    <row r="110" spans="1:19" x14ac:dyDescent="0.25">
      <c r="A110" s="83"/>
      <c r="B110" s="214"/>
      <c r="C110" s="83"/>
      <c r="D110" s="83"/>
      <c r="E110" s="232"/>
      <c r="F110" s="233"/>
      <c r="G110" s="83"/>
      <c r="H110" s="217"/>
      <c r="I110" s="83"/>
      <c r="J110" s="83"/>
      <c r="K110" s="83"/>
      <c r="L110" s="83"/>
      <c r="M110" s="221"/>
      <c r="N110" s="221"/>
      <c r="O110" s="220"/>
      <c r="P110" s="234"/>
      <c r="Q110" s="221"/>
      <c r="R110" s="221"/>
      <c r="S110" s="83"/>
    </row>
    <row r="111" spans="1:19" x14ac:dyDescent="0.25">
      <c r="A111" s="83"/>
      <c r="B111" s="214"/>
      <c r="C111" s="83"/>
      <c r="D111" s="83"/>
      <c r="E111" s="232"/>
      <c r="F111" s="233"/>
      <c r="G111" s="83"/>
      <c r="H111" s="217"/>
      <c r="I111" s="83"/>
      <c r="J111" s="83"/>
      <c r="K111" s="83"/>
      <c r="L111" s="83"/>
      <c r="M111" s="221"/>
      <c r="N111" s="221"/>
      <c r="O111" s="220"/>
      <c r="P111" s="234"/>
      <c r="Q111" s="221"/>
      <c r="R111" s="221"/>
      <c r="S111" s="83"/>
    </row>
    <row r="112" spans="1:19" x14ac:dyDescent="0.25">
      <c r="A112" s="83"/>
      <c r="B112" s="214"/>
      <c r="C112" s="83"/>
      <c r="D112" s="83"/>
      <c r="E112" s="232"/>
      <c r="F112" s="233"/>
      <c r="G112" s="83"/>
      <c r="H112" s="217"/>
      <c r="I112" s="83"/>
      <c r="J112" s="83"/>
      <c r="K112" s="83"/>
      <c r="L112" s="83"/>
      <c r="M112" s="221"/>
      <c r="N112" s="221"/>
      <c r="O112" s="220"/>
      <c r="P112" s="234"/>
      <c r="Q112" s="221"/>
      <c r="R112" s="221"/>
      <c r="S112" s="83"/>
    </row>
    <row r="113" spans="1:19" x14ac:dyDescent="0.25">
      <c r="A113" s="83"/>
      <c r="B113" s="214"/>
      <c r="C113" s="83"/>
      <c r="D113" s="83"/>
      <c r="E113" s="232"/>
      <c r="F113" s="233"/>
      <c r="G113" s="83"/>
      <c r="H113" s="217"/>
      <c r="I113" s="83"/>
      <c r="J113" s="83"/>
      <c r="K113" s="83"/>
      <c r="L113" s="83"/>
      <c r="M113" s="221"/>
      <c r="N113" s="221"/>
      <c r="O113" s="220"/>
      <c r="P113" s="234"/>
      <c r="Q113" s="221"/>
      <c r="R113" s="221"/>
      <c r="S113" s="83"/>
    </row>
    <row r="114" spans="1:19" x14ac:dyDescent="0.25">
      <c r="A114" s="83"/>
      <c r="B114" s="214"/>
      <c r="C114" s="83"/>
      <c r="D114" s="83"/>
      <c r="E114" s="232"/>
      <c r="F114" s="233"/>
      <c r="G114" s="83"/>
      <c r="H114" s="217"/>
      <c r="I114" s="83"/>
      <c r="J114" s="83"/>
      <c r="K114" s="83"/>
      <c r="L114" s="83"/>
      <c r="M114" s="221"/>
      <c r="N114" s="221"/>
      <c r="O114" s="220"/>
      <c r="P114" s="234"/>
      <c r="Q114" s="221"/>
      <c r="R114" s="221"/>
      <c r="S114" s="83"/>
    </row>
    <row r="115" spans="1:19" x14ac:dyDescent="0.25">
      <c r="A115" s="83"/>
      <c r="B115" s="214"/>
      <c r="C115" s="83"/>
      <c r="D115" s="83"/>
      <c r="E115" s="232"/>
      <c r="F115" s="233"/>
      <c r="G115" s="83"/>
      <c r="H115" s="217"/>
      <c r="I115" s="83"/>
      <c r="J115" s="83"/>
      <c r="K115" s="83"/>
      <c r="L115" s="83"/>
      <c r="M115" s="221"/>
      <c r="N115" s="221"/>
      <c r="O115" s="220"/>
      <c r="P115" s="234"/>
      <c r="Q115" s="221"/>
      <c r="R115" s="221"/>
      <c r="S115" s="83"/>
    </row>
    <row r="116" spans="1:19" x14ac:dyDescent="0.25">
      <c r="A116" s="83"/>
      <c r="B116" s="214"/>
      <c r="C116" s="83"/>
      <c r="D116" s="83"/>
      <c r="E116" s="232"/>
      <c r="F116" s="233"/>
      <c r="G116" s="83"/>
      <c r="H116" s="217"/>
      <c r="I116" s="83"/>
      <c r="J116" s="83"/>
      <c r="K116" s="83"/>
      <c r="L116" s="83"/>
      <c r="M116" s="221"/>
      <c r="N116" s="221"/>
      <c r="O116" s="220"/>
      <c r="P116" s="234"/>
      <c r="Q116" s="221"/>
      <c r="R116" s="221"/>
      <c r="S116" s="83"/>
    </row>
    <row r="117" spans="1:19" x14ac:dyDescent="0.25">
      <c r="A117" s="83"/>
      <c r="B117" s="214"/>
      <c r="C117" s="83"/>
      <c r="D117" s="83"/>
      <c r="E117" s="232"/>
      <c r="F117" s="233"/>
      <c r="G117" s="83"/>
      <c r="H117" s="217"/>
      <c r="I117" s="83"/>
      <c r="J117" s="83"/>
      <c r="K117" s="83"/>
      <c r="L117" s="83"/>
      <c r="M117" s="221"/>
      <c r="N117" s="221"/>
      <c r="O117" s="220"/>
      <c r="P117" s="234"/>
      <c r="Q117" s="221"/>
      <c r="R117" s="221"/>
      <c r="S117" s="83"/>
    </row>
    <row r="118" spans="1:19" x14ac:dyDescent="0.25">
      <c r="A118" s="83"/>
      <c r="B118" s="214"/>
      <c r="C118" s="83"/>
      <c r="D118" s="83"/>
      <c r="E118" s="232"/>
      <c r="F118" s="233"/>
      <c r="G118" s="83"/>
      <c r="H118" s="217"/>
      <c r="I118" s="83"/>
      <c r="J118" s="83"/>
      <c r="K118" s="83"/>
      <c r="L118" s="83"/>
      <c r="M118" s="221"/>
      <c r="N118" s="221"/>
      <c r="O118" s="220"/>
      <c r="P118" s="234"/>
      <c r="Q118" s="221"/>
      <c r="R118" s="221"/>
      <c r="S118" s="83"/>
    </row>
    <row r="119" spans="1:19" x14ac:dyDescent="0.25">
      <c r="A119" s="83"/>
      <c r="B119" s="214"/>
      <c r="C119" s="83"/>
      <c r="D119" s="83"/>
      <c r="E119" s="232"/>
      <c r="F119" s="233"/>
      <c r="G119" s="83"/>
      <c r="H119" s="217"/>
      <c r="I119" s="83"/>
      <c r="J119" s="83"/>
      <c r="K119" s="83"/>
      <c r="L119" s="83"/>
      <c r="M119" s="221"/>
      <c r="N119" s="221"/>
      <c r="O119" s="220"/>
      <c r="P119" s="234"/>
      <c r="Q119" s="221"/>
      <c r="R119" s="221"/>
      <c r="S119" s="83"/>
    </row>
    <row r="120" spans="1:19" x14ac:dyDescent="0.25">
      <c r="A120" s="83"/>
      <c r="B120" s="214"/>
      <c r="C120" s="83"/>
      <c r="D120" s="83"/>
      <c r="E120" s="232"/>
      <c r="F120" s="233"/>
      <c r="G120" s="83"/>
      <c r="H120" s="217"/>
      <c r="I120" s="83"/>
      <c r="J120" s="83"/>
      <c r="K120" s="83"/>
      <c r="L120" s="83"/>
      <c r="M120" s="221"/>
      <c r="N120" s="221"/>
      <c r="O120" s="220"/>
      <c r="P120" s="234"/>
      <c r="Q120" s="221"/>
      <c r="R120" s="221"/>
      <c r="S120" s="83"/>
    </row>
    <row r="121" spans="1:19" x14ac:dyDescent="0.25">
      <c r="A121" s="83"/>
      <c r="B121" s="214"/>
      <c r="C121" s="83"/>
      <c r="D121" s="83"/>
      <c r="E121" s="232"/>
      <c r="F121" s="233"/>
      <c r="G121" s="83"/>
      <c r="H121" s="217"/>
      <c r="I121" s="83"/>
      <c r="J121" s="83"/>
      <c r="K121" s="83"/>
      <c r="L121" s="83"/>
      <c r="M121" s="221"/>
      <c r="N121" s="221"/>
      <c r="O121" s="220"/>
      <c r="P121" s="234"/>
      <c r="Q121" s="221"/>
      <c r="R121" s="221"/>
      <c r="S121" s="83"/>
    </row>
    <row r="122" spans="1:19" x14ac:dyDescent="0.25">
      <c r="A122" s="83"/>
      <c r="B122" s="214"/>
      <c r="C122" s="83"/>
      <c r="D122" s="83"/>
      <c r="E122" s="232"/>
      <c r="F122" s="233"/>
      <c r="G122" s="83"/>
      <c r="H122" s="217"/>
      <c r="I122" s="83"/>
      <c r="J122" s="83"/>
      <c r="K122" s="83"/>
      <c r="L122" s="83"/>
      <c r="M122" s="221"/>
      <c r="N122" s="221"/>
      <c r="O122" s="220"/>
      <c r="P122" s="234"/>
      <c r="Q122" s="221"/>
      <c r="R122" s="221"/>
      <c r="S122" s="83"/>
    </row>
    <row r="123" spans="1:19" x14ac:dyDescent="0.25">
      <c r="A123" s="83"/>
      <c r="B123" s="214"/>
      <c r="C123" s="83"/>
      <c r="D123" s="83"/>
      <c r="E123" s="232"/>
      <c r="F123" s="233"/>
      <c r="G123" s="83"/>
      <c r="H123" s="217"/>
      <c r="I123" s="83"/>
      <c r="J123" s="83"/>
      <c r="K123" s="83"/>
      <c r="L123" s="83"/>
      <c r="M123" s="221"/>
      <c r="N123" s="221"/>
      <c r="O123" s="220"/>
      <c r="P123" s="234"/>
      <c r="Q123" s="221"/>
      <c r="R123" s="221"/>
      <c r="S123" s="83"/>
    </row>
    <row r="124" spans="1:19" x14ac:dyDescent="0.25">
      <c r="A124" s="83"/>
      <c r="B124" s="214"/>
      <c r="C124" s="83"/>
      <c r="D124" s="83"/>
      <c r="E124" s="232"/>
      <c r="F124" s="233"/>
      <c r="G124" s="83"/>
      <c r="H124" s="217"/>
      <c r="I124" s="83"/>
      <c r="J124" s="83"/>
      <c r="K124" s="83"/>
      <c r="L124" s="83"/>
      <c r="M124" s="221"/>
      <c r="N124" s="221"/>
      <c r="O124" s="220"/>
      <c r="P124" s="234"/>
      <c r="Q124" s="221"/>
      <c r="R124" s="221"/>
      <c r="S124" s="83"/>
    </row>
    <row r="125" spans="1:19" x14ac:dyDescent="0.25">
      <c r="A125" s="83"/>
      <c r="B125" s="214"/>
      <c r="C125" s="83"/>
      <c r="D125" s="83"/>
      <c r="E125" s="232"/>
      <c r="F125" s="233"/>
      <c r="G125" s="83"/>
      <c r="H125" s="217"/>
      <c r="I125" s="83"/>
      <c r="J125" s="83"/>
      <c r="K125" s="83"/>
      <c r="L125" s="83"/>
      <c r="M125" s="221"/>
      <c r="N125" s="221"/>
      <c r="O125" s="220"/>
      <c r="P125" s="234"/>
      <c r="Q125" s="221"/>
      <c r="R125" s="221"/>
      <c r="S125" s="83"/>
    </row>
    <row r="126" spans="1:19" x14ac:dyDescent="0.25">
      <c r="A126" s="83"/>
      <c r="B126" s="214"/>
      <c r="C126" s="83"/>
      <c r="D126" s="83"/>
      <c r="E126" s="232"/>
      <c r="F126" s="233"/>
      <c r="G126" s="83"/>
      <c r="H126" s="217"/>
      <c r="I126" s="83"/>
      <c r="J126" s="83"/>
      <c r="K126" s="83"/>
      <c r="L126" s="83"/>
      <c r="M126" s="221"/>
      <c r="N126" s="221"/>
      <c r="O126" s="220"/>
      <c r="P126" s="234"/>
      <c r="Q126" s="221"/>
      <c r="R126" s="221"/>
      <c r="S126" s="83"/>
    </row>
    <row r="127" spans="1:19" x14ac:dyDescent="0.25">
      <c r="A127" s="83"/>
      <c r="B127" s="214"/>
      <c r="C127" s="83"/>
      <c r="D127" s="83"/>
      <c r="E127" s="232"/>
      <c r="F127" s="233"/>
      <c r="G127" s="83"/>
      <c r="H127" s="217"/>
      <c r="I127" s="83"/>
      <c r="J127" s="83"/>
      <c r="K127" s="83"/>
      <c r="L127" s="83"/>
      <c r="M127" s="221"/>
      <c r="N127" s="221"/>
      <c r="O127" s="220"/>
      <c r="P127" s="234"/>
      <c r="Q127" s="221"/>
      <c r="R127" s="221"/>
      <c r="S127" s="83"/>
    </row>
    <row r="128" spans="1:19" x14ac:dyDescent="0.25">
      <c r="A128" s="83"/>
      <c r="B128" s="214"/>
      <c r="C128" s="83"/>
      <c r="D128" s="83"/>
      <c r="E128" s="232"/>
      <c r="F128" s="233"/>
      <c r="G128" s="83"/>
      <c r="H128" s="217"/>
      <c r="I128" s="83"/>
      <c r="J128" s="83"/>
      <c r="K128" s="83"/>
      <c r="L128" s="83"/>
      <c r="M128" s="221"/>
      <c r="N128" s="221"/>
      <c r="O128" s="220"/>
      <c r="P128" s="234"/>
      <c r="Q128" s="221"/>
      <c r="R128" s="221"/>
      <c r="S128" s="83"/>
    </row>
    <row r="129" spans="1:19" x14ac:dyDescent="0.25">
      <c r="A129" s="83"/>
      <c r="B129" s="214"/>
      <c r="C129" s="83"/>
      <c r="D129" s="83"/>
      <c r="E129" s="232"/>
      <c r="F129" s="233"/>
      <c r="G129" s="83"/>
      <c r="H129" s="217"/>
      <c r="I129" s="83"/>
      <c r="J129" s="83"/>
      <c r="K129" s="83"/>
      <c r="L129" s="83"/>
      <c r="M129" s="221"/>
      <c r="N129" s="221"/>
      <c r="O129" s="220"/>
      <c r="P129" s="234"/>
      <c r="Q129" s="221"/>
      <c r="R129" s="221"/>
      <c r="S129" s="83"/>
    </row>
    <row r="130" spans="1:19" x14ac:dyDescent="0.25">
      <c r="A130" s="83"/>
      <c r="B130" s="214"/>
      <c r="C130" s="83"/>
      <c r="D130" s="83"/>
      <c r="E130" s="232"/>
      <c r="F130" s="233"/>
      <c r="G130" s="83"/>
      <c r="H130" s="217"/>
      <c r="I130" s="83"/>
      <c r="J130" s="83"/>
      <c r="K130" s="83"/>
      <c r="L130" s="83"/>
      <c r="M130" s="221"/>
      <c r="N130" s="221"/>
      <c r="O130" s="220"/>
      <c r="P130" s="234"/>
      <c r="Q130" s="221"/>
      <c r="R130" s="221"/>
      <c r="S130" s="83"/>
    </row>
    <row r="131" spans="1:19" x14ac:dyDescent="0.25">
      <c r="A131" s="83"/>
      <c r="B131" s="214"/>
      <c r="C131" s="83"/>
      <c r="D131" s="83"/>
      <c r="E131" s="232"/>
      <c r="F131" s="233"/>
      <c r="G131" s="83"/>
      <c r="H131" s="217"/>
      <c r="I131" s="83"/>
      <c r="J131" s="83"/>
      <c r="K131" s="83"/>
      <c r="L131" s="83"/>
      <c r="M131" s="221"/>
      <c r="N131" s="221"/>
      <c r="O131" s="220"/>
      <c r="P131" s="234"/>
      <c r="Q131" s="221"/>
      <c r="R131" s="221"/>
      <c r="S131" s="83"/>
    </row>
    <row r="132" spans="1:19" x14ac:dyDescent="0.25">
      <c r="A132" s="83"/>
      <c r="B132" s="214"/>
      <c r="C132" s="83"/>
      <c r="D132" s="83"/>
      <c r="E132" s="232"/>
      <c r="F132" s="233"/>
      <c r="G132" s="83"/>
      <c r="H132" s="217"/>
      <c r="I132" s="83"/>
      <c r="J132" s="83"/>
      <c r="K132" s="83"/>
      <c r="L132" s="83"/>
      <c r="M132" s="221"/>
      <c r="N132" s="221"/>
      <c r="O132" s="220"/>
      <c r="P132" s="234"/>
      <c r="Q132" s="221"/>
      <c r="R132" s="221"/>
      <c r="S132" s="83"/>
    </row>
    <row r="133" spans="1:19" x14ac:dyDescent="0.25">
      <c r="A133" s="83"/>
      <c r="B133" s="214"/>
      <c r="C133" s="83"/>
      <c r="D133" s="83"/>
      <c r="E133" s="232"/>
      <c r="F133" s="233"/>
      <c r="G133" s="83"/>
      <c r="H133" s="217"/>
      <c r="I133" s="83"/>
      <c r="J133" s="83"/>
      <c r="K133" s="83"/>
      <c r="L133" s="83"/>
      <c r="M133" s="221"/>
      <c r="N133" s="221"/>
      <c r="O133" s="220"/>
      <c r="P133" s="234"/>
      <c r="Q133" s="221"/>
      <c r="R133" s="221"/>
      <c r="S133" s="83"/>
    </row>
    <row r="134" spans="1:19" x14ac:dyDescent="0.25">
      <c r="A134" s="83"/>
      <c r="B134" s="214"/>
      <c r="C134" s="83"/>
      <c r="D134" s="83"/>
      <c r="E134" s="232"/>
      <c r="F134" s="233"/>
      <c r="G134" s="83"/>
      <c r="H134" s="217"/>
      <c r="I134" s="83"/>
      <c r="J134" s="83"/>
      <c r="K134" s="83"/>
      <c r="L134" s="83"/>
      <c r="M134" s="221"/>
      <c r="N134" s="221"/>
      <c r="O134" s="220"/>
      <c r="P134" s="234"/>
      <c r="Q134" s="221"/>
      <c r="R134" s="221"/>
      <c r="S134" s="83"/>
    </row>
    <row r="135" spans="1:19" x14ac:dyDescent="0.25">
      <c r="A135" s="83"/>
      <c r="B135" s="214"/>
      <c r="C135" s="83"/>
      <c r="D135" s="83"/>
      <c r="E135" s="232"/>
      <c r="F135" s="233"/>
      <c r="G135" s="83"/>
      <c r="H135" s="217"/>
      <c r="I135" s="83"/>
      <c r="J135" s="83"/>
      <c r="K135" s="83"/>
      <c r="L135" s="83"/>
      <c r="M135" s="221"/>
      <c r="N135" s="221"/>
      <c r="O135" s="220"/>
      <c r="P135" s="234"/>
      <c r="Q135" s="221"/>
      <c r="R135" s="221"/>
      <c r="S135" s="83"/>
    </row>
    <row r="136" spans="1:19" x14ac:dyDescent="0.25">
      <c r="A136" s="83"/>
      <c r="B136" s="214"/>
      <c r="C136" s="83"/>
      <c r="D136" s="83"/>
      <c r="E136" s="232"/>
      <c r="F136" s="233"/>
      <c r="G136" s="83"/>
      <c r="H136" s="217"/>
      <c r="I136" s="83"/>
      <c r="J136" s="83"/>
      <c r="K136" s="83"/>
      <c r="L136" s="83"/>
      <c r="M136" s="221"/>
      <c r="N136" s="221"/>
      <c r="O136" s="220"/>
      <c r="P136" s="234"/>
      <c r="Q136" s="221"/>
      <c r="R136" s="221"/>
      <c r="S136" s="83"/>
    </row>
    <row r="137" spans="1:19" x14ac:dyDescent="0.25">
      <c r="A137" s="83"/>
      <c r="B137" s="214"/>
      <c r="C137" s="83"/>
      <c r="D137" s="83"/>
      <c r="E137" s="232"/>
      <c r="F137" s="233"/>
      <c r="G137" s="83"/>
      <c r="H137" s="217"/>
      <c r="I137" s="83"/>
      <c r="J137" s="83"/>
      <c r="K137" s="83"/>
      <c r="L137" s="83"/>
      <c r="M137" s="221"/>
      <c r="N137" s="221"/>
      <c r="O137" s="220"/>
      <c r="P137" s="234"/>
      <c r="Q137" s="221"/>
      <c r="R137" s="221"/>
      <c r="S137" s="83"/>
    </row>
    <row r="138" spans="1:19" x14ac:dyDescent="0.25">
      <c r="A138" s="83"/>
      <c r="B138" s="214"/>
      <c r="C138" s="83"/>
      <c r="D138" s="83"/>
      <c r="E138" s="232"/>
      <c r="F138" s="233"/>
      <c r="G138" s="83"/>
      <c r="H138" s="217"/>
      <c r="I138" s="83"/>
      <c r="J138" s="83"/>
      <c r="K138" s="83"/>
      <c r="L138" s="83"/>
      <c r="M138" s="221"/>
      <c r="N138" s="221"/>
      <c r="O138" s="220"/>
      <c r="P138" s="234"/>
      <c r="Q138" s="221"/>
      <c r="R138" s="221"/>
      <c r="S138" s="83"/>
    </row>
    <row r="139" spans="1:19" x14ac:dyDescent="0.25">
      <c r="A139" s="83"/>
      <c r="B139" s="214"/>
      <c r="C139" s="83"/>
      <c r="D139" s="83"/>
      <c r="E139" s="232"/>
      <c r="F139" s="233"/>
      <c r="G139" s="83"/>
      <c r="H139" s="217"/>
      <c r="I139" s="83"/>
      <c r="J139" s="83"/>
      <c r="K139" s="83"/>
      <c r="L139" s="83"/>
      <c r="M139" s="221"/>
      <c r="N139" s="221"/>
      <c r="O139" s="220"/>
      <c r="P139" s="234"/>
      <c r="Q139" s="221"/>
      <c r="R139" s="221"/>
      <c r="S139" s="83"/>
    </row>
    <row r="140" spans="1:19" x14ac:dyDescent="0.25">
      <c r="A140" s="83"/>
      <c r="B140" s="214"/>
      <c r="C140" s="83"/>
      <c r="D140" s="83"/>
      <c r="E140" s="232"/>
      <c r="F140" s="233"/>
      <c r="G140" s="83"/>
      <c r="H140" s="217"/>
      <c r="I140" s="83"/>
      <c r="J140" s="83"/>
      <c r="K140" s="83"/>
      <c r="L140" s="83"/>
      <c r="M140" s="221"/>
      <c r="N140" s="221"/>
      <c r="O140" s="220"/>
      <c r="P140" s="234"/>
      <c r="Q140" s="221"/>
      <c r="R140" s="221"/>
      <c r="S140" s="83"/>
    </row>
    <row r="141" spans="1:19" x14ac:dyDescent="0.25">
      <c r="A141" s="83"/>
      <c r="B141" s="214"/>
      <c r="C141" s="83"/>
      <c r="D141" s="83"/>
      <c r="E141" s="232"/>
      <c r="F141" s="233"/>
      <c r="G141" s="83"/>
      <c r="H141" s="217"/>
      <c r="I141" s="83"/>
      <c r="J141" s="83"/>
      <c r="K141" s="83"/>
      <c r="L141" s="83"/>
      <c r="M141" s="221"/>
      <c r="N141" s="221"/>
      <c r="O141" s="220"/>
      <c r="P141" s="234"/>
      <c r="Q141" s="221"/>
      <c r="R141" s="221"/>
      <c r="S141" s="83"/>
    </row>
    <row r="142" spans="1:19" x14ac:dyDescent="0.25">
      <c r="A142" s="83"/>
      <c r="B142" s="214"/>
      <c r="C142" s="83"/>
      <c r="D142" s="83"/>
      <c r="E142" s="232"/>
      <c r="F142" s="233"/>
      <c r="G142" s="83"/>
      <c r="H142" s="217"/>
      <c r="I142" s="83"/>
      <c r="J142" s="83"/>
      <c r="K142" s="83"/>
      <c r="L142" s="83"/>
      <c r="M142" s="221"/>
      <c r="N142" s="221"/>
      <c r="O142" s="220"/>
      <c r="P142" s="234"/>
      <c r="Q142" s="221"/>
      <c r="R142" s="221"/>
      <c r="S142" s="83"/>
    </row>
    <row r="143" spans="1:19" x14ac:dyDescent="0.25">
      <c r="A143" s="83"/>
      <c r="B143" s="214"/>
      <c r="C143" s="83"/>
      <c r="D143" s="83"/>
      <c r="E143" s="232"/>
      <c r="F143" s="233"/>
      <c r="G143" s="83"/>
      <c r="H143" s="217"/>
      <c r="I143" s="83"/>
      <c r="J143" s="83"/>
      <c r="K143" s="83"/>
      <c r="L143" s="83"/>
      <c r="M143" s="221"/>
      <c r="N143" s="221"/>
      <c r="O143" s="220"/>
      <c r="P143" s="234"/>
      <c r="Q143" s="221"/>
      <c r="R143" s="221"/>
      <c r="S143" s="83"/>
    </row>
    <row r="144" spans="1:19" x14ac:dyDescent="0.25">
      <c r="A144" s="83"/>
      <c r="B144" s="214"/>
      <c r="C144" s="83"/>
      <c r="D144" s="83"/>
      <c r="E144" s="232"/>
      <c r="F144" s="233"/>
      <c r="G144" s="83"/>
      <c r="H144" s="217"/>
      <c r="I144" s="83"/>
      <c r="J144" s="83"/>
      <c r="K144" s="83"/>
      <c r="L144" s="83"/>
      <c r="M144" s="221"/>
      <c r="N144" s="221"/>
      <c r="O144" s="220"/>
      <c r="P144" s="234"/>
      <c r="Q144" s="221"/>
      <c r="R144" s="221"/>
      <c r="S144" s="83"/>
    </row>
    <row r="145" spans="1:19" x14ac:dyDescent="0.25">
      <c r="A145" s="83"/>
      <c r="B145" s="214"/>
      <c r="C145" s="83"/>
      <c r="D145" s="83"/>
      <c r="E145" s="232"/>
      <c r="F145" s="233"/>
      <c r="G145" s="83"/>
      <c r="H145" s="217"/>
      <c r="I145" s="83"/>
      <c r="J145" s="83"/>
      <c r="K145" s="83"/>
      <c r="L145" s="83"/>
      <c r="M145" s="221"/>
      <c r="N145" s="221"/>
      <c r="O145" s="220"/>
      <c r="P145" s="234"/>
      <c r="Q145" s="221"/>
      <c r="R145" s="221"/>
      <c r="S145" s="83"/>
    </row>
    <row r="146" spans="1:19" x14ac:dyDescent="0.25">
      <c r="A146" s="83"/>
      <c r="B146" s="214"/>
      <c r="C146" s="83"/>
      <c r="D146" s="83"/>
      <c r="E146" s="232"/>
      <c r="F146" s="233"/>
      <c r="G146" s="83"/>
      <c r="H146" s="217"/>
      <c r="I146" s="83"/>
      <c r="J146" s="83"/>
      <c r="K146" s="83"/>
      <c r="L146" s="83"/>
      <c r="M146" s="221"/>
      <c r="N146" s="221"/>
      <c r="O146" s="220"/>
      <c r="P146" s="234"/>
      <c r="Q146" s="221"/>
      <c r="R146" s="221"/>
      <c r="S146" s="83"/>
    </row>
    <row r="147" spans="1:19" x14ac:dyDescent="0.25">
      <c r="A147" s="83"/>
      <c r="B147" s="214"/>
      <c r="C147" s="83"/>
      <c r="D147" s="83"/>
      <c r="E147" s="232"/>
      <c r="F147" s="233"/>
      <c r="G147" s="83"/>
      <c r="H147" s="217"/>
      <c r="I147" s="83"/>
      <c r="J147" s="83"/>
      <c r="K147" s="83"/>
      <c r="L147" s="83"/>
      <c r="M147" s="221"/>
      <c r="N147" s="221"/>
      <c r="O147" s="220"/>
      <c r="P147" s="234"/>
      <c r="Q147" s="221"/>
      <c r="R147" s="221"/>
      <c r="S147" s="83"/>
    </row>
    <row r="148" spans="1:19" x14ac:dyDescent="0.25">
      <c r="A148" s="83"/>
      <c r="B148" s="214"/>
      <c r="C148" s="83"/>
      <c r="D148" s="83"/>
      <c r="E148" s="232"/>
      <c r="F148" s="233"/>
      <c r="G148" s="83"/>
      <c r="H148" s="217"/>
      <c r="I148" s="83"/>
      <c r="J148" s="83"/>
      <c r="K148" s="83"/>
      <c r="L148" s="83"/>
      <c r="M148" s="221"/>
      <c r="N148" s="221"/>
      <c r="O148" s="220"/>
      <c r="P148" s="234"/>
      <c r="Q148" s="221"/>
      <c r="R148" s="221"/>
      <c r="S148" s="83"/>
    </row>
    <row r="149" spans="1:19" x14ac:dyDescent="0.25">
      <c r="A149" s="83"/>
      <c r="B149" s="214"/>
      <c r="C149" s="83"/>
      <c r="D149" s="83"/>
      <c r="E149" s="232"/>
      <c r="F149" s="233"/>
      <c r="G149" s="83"/>
      <c r="H149" s="217"/>
      <c r="I149" s="83"/>
      <c r="J149" s="83"/>
      <c r="K149" s="83"/>
      <c r="L149" s="83"/>
      <c r="M149" s="221"/>
      <c r="N149" s="221"/>
      <c r="O149" s="220"/>
      <c r="P149" s="234"/>
      <c r="Q149" s="221"/>
      <c r="R149" s="221"/>
      <c r="S149" s="83"/>
    </row>
    <row r="150" spans="1:19" x14ac:dyDescent="0.25">
      <c r="A150" s="83"/>
      <c r="B150" s="214"/>
      <c r="C150" s="83"/>
      <c r="D150" s="83"/>
      <c r="E150" s="232"/>
      <c r="F150" s="233"/>
      <c r="G150" s="83"/>
      <c r="H150" s="217"/>
      <c r="I150" s="83"/>
      <c r="J150" s="83"/>
      <c r="K150" s="83"/>
      <c r="L150" s="83"/>
      <c r="M150" s="221"/>
      <c r="N150" s="221"/>
      <c r="O150" s="220"/>
      <c r="P150" s="234"/>
      <c r="Q150" s="221"/>
      <c r="R150" s="221"/>
      <c r="S150" s="83"/>
    </row>
    <row r="151" spans="1:19" x14ac:dyDescent="0.25">
      <c r="A151" s="83"/>
      <c r="B151" s="214"/>
      <c r="C151" s="83"/>
      <c r="D151" s="83"/>
      <c r="E151" s="232"/>
      <c r="F151" s="233"/>
      <c r="G151" s="83"/>
      <c r="H151" s="217"/>
      <c r="I151" s="83"/>
      <c r="J151" s="83"/>
      <c r="K151" s="83"/>
      <c r="L151" s="83"/>
      <c r="M151" s="221"/>
      <c r="N151" s="221"/>
      <c r="O151" s="220"/>
      <c r="P151" s="234"/>
      <c r="Q151" s="221"/>
      <c r="R151" s="221"/>
      <c r="S151" s="83"/>
    </row>
    <row r="152" spans="1:19" x14ac:dyDescent="0.25">
      <c r="A152" s="83"/>
      <c r="B152" s="214"/>
      <c r="C152" s="83"/>
      <c r="D152" s="83"/>
      <c r="E152" s="232"/>
      <c r="F152" s="233"/>
      <c r="G152" s="83"/>
      <c r="H152" s="217"/>
      <c r="I152" s="83"/>
      <c r="J152" s="83"/>
      <c r="K152" s="83"/>
      <c r="L152" s="83"/>
      <c r="M152" s="221"/>
      <c r="N152" s="221"/>
      <c r="O152" s="220"/>
      <c r="P152" s="234"/>
      <c r="Q152" s="221"/>
      <c r="R152" s="221"/>
      <c r="S152" s="83"/>
    </row>
    <row r="153" spans="1:19" x14ac:dyDescent="0.25">
      <c r="A153" s="83"/>
      <c r="B153" s="214"/>
      <c r="C153" s="83"/>
      <c r="D153" s="83"/>
      <c r="E153" s="232"/>
      <c r="F153" s="233"/>
      <c r="G153" s="83"/>
      <c r="H153" s="217"/>
      <c r="I153" s="83"/>
      <c r="J153" s="83"/>
      <c r="K153" s="83"/>
      <c r="L153" s="83"/>
      <c r="M153" s="221"/>
      <c r="N153" s="221"/>
      <c r="O153" s="220"/>
      <c r="P153" s="234"/>
      <c r="Q153" s="221"/>
      <c r="R153" s="221"/>
      <c r="S153" s="83"/>
    </row>
    <row r="154" spans="1:19" x14ac:dyDescent="0.25">
      <c r="A154" s="83"/>
      <c r="B154" s="214"/>
      <c r="C154" s="83"/>
      <c r="D154" s="83"/>
      <c r="E154" s="232"/>
      <c r="F154" s="233"/>
      <c r="G154" s="83"/>
      <c r="H154" s="217"/>
      <c r="I154" s="83"/>
      <c r="J154" s="83"/>
      <c r="K154" s="83"/>
      <c r="L154" s="83"/>
      <c r="M154" s="221"/>
      <c r="N154" s="221"/>
      <c r="O154" s="220"/>
      <c r="P154" s="234"/>
      <c r="Q154" s="221"/>
      <c r="R154" s="221"/>
      <c r="S154" s="83"/>
    </row>
    <row r="155" spans="1:19" x14ac:dyDescent="0.25">
      <c r="A155" s="83"/>
      <c r="B155" s="214"/>
      <c r="C155" s="83"/>
      <c r="D155" s="83"/>
      <c r="E155" s="232"/>
      <c r="F155" s="233"/>
      <c r="G155" s="83"/>
      <c r="H155" s="217"/>
      <c r="I155" s="83"/>
      <c r="J155" s="83"/>
      <c r="K155" s="83"/>
      <c r="L155" s="83"/>
      <c r="M155" s="221"/>
      <c r="N155" s="221"/>
      <c r="O155" s="220"/>
      <c r="P155" s="234"/>
      <c r="Q155" s="221"/>
      <c r="R155" s="221"/>
      <c r="S155" s="83"/>
    </row>
    <row r="156" spans="1:19" x14ac:dyDescent="0.25">
      <c r="A156" s="83"/>
      <c r="B156" s="214"/>
      <c r="C156" s="83"/>
      <c r="D156" s="83"/>
      <c r="E156" s="232"/>
      <c r="F156" s="233"/>
      <c r="G156" s="83"/>
      <c r="H156" s="217"/>
      <c r="I156" s="83"/>
      <c r="J156" s="83"/>
      <c r="K156" s="83"/>
      <c r="L156" s="83"/>
      <c r="M156" s="221"/>
      <c r="N156" s="221"/>
      <c r="O156" s="220"/>
      <c r="P156" s="234"/>
      <c r="Q156" s="221"/>
      <c r="R156" s="221"/>
      <c r="S156" s="83"/>
    </row>
    <row r="157" spans="1:19" x14ac:dyDescent="0.25">
      <c r="A157" s="83"/>
      <c r="B157" s="214"/>
      <c r="C157" s="83"/>
      <c r="D157" s="83"/>
      <c r="E157" s="232"/>
      <c r="F157" s="233"/>
      <c r="G157" s="83"/>
      <c r="H157" s="217"/>
      <c r="I157" s="83"/>
      <c r="J157" s="83"/>
      <c r="K157" s="83"/>
      <c r="L157" s="83"/>
      <c r="M157" s="221"/>
      <c r="N157" s="221"/>
      <c r="O157" s="220"/>
      <c r="P157" s="234"/>
      <c r="Q157" s="221"/>
      <c r="R157" s="221"/>
      <c r="S157" s="83"/>
    </row>
    <row r="158" spans="1:19" x14ac:dyDescent="0.25">
      <c r="A158" s="83"/>
      <c r="B158" s="214"/>
      <c r="C158" s="83"/>
      <c r="D158" s="83"/>
      <c r="E158" s="232"/>
      <c r="F158" s="233"/>
      <c r="G158" s="83"/>
      <c r="H158" s="217"/>
      <c r="I158" s="83"/>
      <c r="J158" s="83"/>
      <c r="K158" s="83"/>
      <c r="L158" s="83"/>
      <c r="M158" s="221"/>
      <c r="N158" s="221"/>
      <c r="O158" s="220"/>
      <c r="P158" s="234"/>
      <c r="Q158" s="221"/>
      <c r="R158" s="221"/>
      <c r="S158" s="83"/>
    </row>
    <row r="159" spans="1:19" x14ac:dyDescent="0.25">
      <c r="A159" s="83"/>
      <c r="B159" s="214"/>
      <c r="C159" s="83"/>
      <c r="D159" s="83"/>
      <c r="E159" s="232"/>
      <c r="F159" s="233"/>
      <c r="G159" s="83"/>
      <c r="H159" s="83"/>
      <c r="I159" s="83"/>
      <c r="J159" s="83"/>
      <c r="K159" s="83"/>
      <c r="L159" s="83"/>
      <c r="M159" s="221"/>
      <c r="N159" s="221"/>
      <c r="O159" s="220"/>
      <c r="P159" s="234"/>
      <c r="Q159" s="221"/>
      <c r="R159" s="221"/>
      <c r="S159" s="83"/>
    </row>
    <row r="160" spans="1:19" x14ac:dyDescent="0.25">
      <c r="A160" s="83"/>
      <c r="B160" s="214"/>
      <c r="C160" s="83"/>
      <c r="D160" s="83"/>
      <c r="E160" s="232"/>
      <c r="F160" s="233"/>
      <c r="G160" s="83"/>
      <c r="H160" s="83"/>
      <c r="I160" s="83"/>
      <c r="J160" s="83"/>
      <c r="K160" s="83"/>
      <c r="L160" s="83"/>
      <c r="M160" s="221"/>
      <c r="N160" s="221"/>
      <c r="O160" s="220"/>
      <c r="P160" s="234"/>
      <c r="Q160" s="221"/>
      <c r="R160" s="221"/>
      <c r="S160" s="83"/>
    </row>
    <row r="161" spans="1:19" x14ac:dyDescent="0.25">
      <c r="A161" s="83"/>
      <c r="B161" s="214"/>
      <c r="C161" s="83"/>
      <c r="D161" s="83"/>
      <c r="E161" s="232"/>
      <c r="F161" s="233"/>
      <c r="G161" s="83"/>
      <c r="H161" s="83"/>
      <c r="I161" s="83"/>
      <c r="J161" s="83"/>
      <c r="K161" s="83"/>
      <c r="L161" s="83"/>
      <c r="M161" s="221"/>
      <c r="N161" s="221"/>
      <c r="O161" s="220"/>
      <c r="P161" s="234"/>
      <c r="Q161" s="221"/>
      <c r="R161" s="221"/>
      <c r="S161" s="83"/>
    </row>
    <row r="162" spans="1:19" x14ac:dyDescent="0.25">
      <c r="A162" s="83"/>
      <c r="B162" s="214"/>
      <c r="C162" s="83"/>
      <c r="D162" s="83"/>
      <c r="E162" s="232"/>
      <c r="F162" s="233"/>
      <c r="G162" s="83"/>
      <c r="H162" s="83"/>
      <c r="I162" s="83"/>
      <c r="J162" s="83"/>
      <c r="K162" s="83"/>
      <c r="L162" s="83"/>
      <c r="M162" s="221"/>
      <c r="N162" s="221"/>
      <c r="O162" s="220"/>
      <c r="P162" s="234"/>
      <c r="Q162" s="221"/>
      <c r="R162" s="221"/>
      <c r="S162" s="83"/>
    </row>
    <row r="163" spans="1:19" x14ac:dyDescent="0.25">
      <c r="A163" s="83"/>
      <c r="B163" s="214"/>
      <c r="C163" s="83"/>
      <c r="D163" s="83"/>
      <c r="E163" s="232"/>
      <c r="F163" s="233"/>
      <c r="G163" s="83"/>
      <c r="H163" s="83"/>
      <c r="I163" s="83"/>
      <c r="J163" s="83"/>
      <c r="K163" s="83"/>
      <c r="L163" s="83"/>
      <c r="M163" s="221"/>
      <c r="N163" s="221"/>
      <c r="O163" s="220"/>
      <c r="P163" s="234"/>
      <c r="Q163" s="221"/>
      <c r="R163" s="221"/>
      <c r="S163" s="83"/>
    </row>
    <row r="164" spans="1:19" x14ac:dyDescent="0.25">
      <c r="A164" s="83"/>
      <c r="B164" s="214"/>
      <c r="C164" s="83"/>
      <c r="D164" s="83"/>
      <c r="E164" s="232"/>
      <c r="F164" s="233"/>
      <c r="G164" s="83"/>
      <c r="H164" s="83"/>
      <c r="I164" s="83"/>
      <c r="J164" s="83"/>
      <c r="K164" s="83"/>
      <c r="L164" s="83"/>
      <c r="M164" s="221"/>
      <c r="N164" s="221"/>
      <c r="O164" s="220"/>
      <c r="P164" s="234"/>
      <c r="Q164" s="221"/>
      <c r="R164" s="221"/>
      <c r="S164" s="83"/>
    </row>
    <row r="165" spans="1:19" x14ac:dyDescent="0.25">
      <c r="A165" s="83"/>
      <c r="B165" s="214"/>
      <c r="C165" s="83"/>
      <c r="D165" s="83"/>
      <c r="E165" s="232"/>
      <c r="F165" s="233"/>
      <c r="G165" s="83"/>
      <c r="H165" s="83"/>
      <c r="I165" s="83"/>
      <c r="J165" s="83"/>
      <c r="K165" s="83"/>
      <c r="L165" s="83"/>
      <c r="M165" s="221"/>
      <c r="N165" s="221"/>
      <c r="O165" s="220"/>
      <c r="P165" s="234"/>
      <c r="Q165" s="221"/>
      <c r="R165" s="221"/>
      <c r="S165" s="83"/>
    </row>
    <row r="166" spans="1:19" x14ac:dyDescent="0.25">
      <c r="A166" s="83"/>
      <c r="B166" s="214"/>
      <c r="C166" s="83"/>
      <c r="D166" s="83"/>
      <c r="E166" s="232"/>
      <c r="F166" s="233"/>
      <c r="G166" s="83"/>
      <c r="H166" s="83"/>
      <c r="I166" s="83"/>
      <c r="J166" s="83"/>
      <c r="K166" s="83"/>
      <c r="L166" s="83"/>
      <c r="M166" s="221"/>
      <c r="N166" s="221"/>
      <c r="O166" s="220"/>
      <c r="P166" s="234"/>
      <c r="Q166" s="221"/>
      <c r="R166" s="221"/>
      <c r="S166" s="83"/>
    </row>
    <row r="167" spans="1:19" x14ac:dyDescent="0.25">
      <c r="A167" s="83"/>
      <c r="B167" s="214"/>
      <c r="C167" s="83"/>
      <c r="D167" s="83"/>
      <c r="E167" s="232"/>
      <c r="F167" s="233"/>
      <c r="G167" s="83"/>
      <c r="H167" s="83"/>
      <c r="I167" s="83"/>
      <c r="J167" s="83"/>
      <c r="K167" s="83"/>
      <c r="L167" s="83"/>
      <c r="M167" s="221"/>
      <c r="N167" s="221"/>
      <c r="O167" s="220"/>
      <c r="P167" s="234"/>
      <c r="Q167" s="221"/>
      <c r="R167" s="221"/>
      <c r="S167" s="83"/>
    </row>
    <row r="168" spans="1:19" x14ac:dyDescent="0.25">
      <c r="A168" s="83"/>
      <c r="B168" s="214"/>
      <c r="C168" s="83"/>
      <c r="D168" s="83"/>
      <c r="E168" s="232"/>
      <c r="F168" s="233"/>
      <c r="G168" s="83"/>
      <c r="H168" s="83"/>
      <c r="I168" s="83"/>
      <c r="J168" s="83"/>
      <c r="K168" s="83"/>
      <c r="L168" s="83"/>
      <c r="M168" s="221"/>
      <c r="N168" s="221"/>
      <c r="O168" s="220"/>
      <c r="P168" s="234"/>
      <c r="Q168" s="221"/>
      <c r="R168" s="221"/>
      <c r="S168" s="83"/>
    </row>
    <row r="169" spans="1:19" x14ac:dyDescent="0.25">
      <c r="A169" s="83"/>
      <c r="B169" s="214"/>
      <c r="C169" s="83"/>
      <c r="D169" s="83"/>
      <c r="E169" s="232"/>
      <c r="F169" s="233"/>
      <c r="G169" s="83"/>
      <c r="H169" s="83"/>
      <c r="I169" s="83"/>
      <c r="J169" s="83"/>
      <c r="K169" s="83"/>
      <c r="L169" s="83"/>
      <c r="M169" s="221"/>
      <c r="N169" s="221"/>
      <c r="O169" s="220"/>
      <c r="P169" s="234"/>
      <c r="Q169" s="221"/>
      <c r="R169" s="221"/>
      <c r="S169" s="83"/>
    </row>
    <row r="170" spans="1:19" x14ac:dyDescent="0.25">
      <c r="A170" s="83"/>
      <c r="B170" s="214"/>
      <c r="C170" s="83"/>
      <c r="D170" s="83"/>
      <c r="E170" s="232"/>
      <c r="F170" s="233"/>
      <c r="G170" s="83"/>
      <c r="H170" s="83"/>
      <c r="I170" s="83"/>
      <c r="J170" s="83"/>
      <c r="K170" s="83"/>
      <c r="L170" s="83"/>
      <c r="M170" s="221"/>
      <c r="N170" s="221"/>
      <c r="O170" s="220"/>
      <c r="P170" s="234"/>
      <c r="Q170" s="221"/>
      <c r="R170" s="221"/>
      <c r="S170" s="83"/>
    </row>
    <row r="171" spans="1:19" x14ac:dyDescent="0.25">
      <c r="A171" s="83"/>
      <c r="B171" s="214"/>
      <c r="C171" s="83"/>
      <c r="D171" s="83"/>
      <c r="E171" s="232"/>
      <c r="F171" s="233"/>
      <c r="G171" s="83"/>
      <c r="H171" s="83"/>
      <c r="I171" s="83"/>
      <c r="J171" s="83"/>
      <c r="K171" s="83"/>
      <c r="L171" s="83"/>
      <c r="M171" s="221"/>
      <c r="N171" s="221"/>
      <c r="O171" s="220"/>
      <c r="P171" s="234"/>
      <c r="Q171" s="221"/>
      <c r="R171" s="221"/>
      <c r="S171" s="83"/>
    </row>
    <row r="172" spans="1:19" x14ac:dyDescent="0.25">
      <c r="A172" s="83"/>
      <c r="B172" s="214"/>
      <c r="C172" s="83"/>
      <c r="D172" s="83"/>
      <c r="E172" s="232"/>
      <c r="F172" s="233"/>
      <c r="G172" s="83"/>
      <c r="H172" s="83"/>
      <c r="I172" s="83"/>
      <c r="J172" s="83"/>
      <c r="K172" s="83"/>
      <c r="L172" s="83"/>
      <c r="M172" s="221"/>
      <c r="N172" s="221"/>
      <c r="O172" s="220"/>
      <c r="P172" s="234"/>
      <c r="Q172" s="221"/>
      <c r="R172" s="221"/>
      <c r="S172" s="83"/>
    </row>
    <row r="173" spans="1:19" x14ac:dyDescent="0.25">
      <c r="A173" s="83"/>
      <c r="B173" s="214"/>
      <c r="C173" s="83"/>
      <c r="D173" s="83"/>
      <c r="E173" s="232"/>
      <c r="F173" s="233"/>
      <c r="G173" s="83"/>
      <c r="H173" s="83"/>
      <c r="I173" s="83"/>
      <c r="J173" s="83"/>
      <c r="K173" s="83"/>
      <c r="L173" s="83"/>
      <c r="M173" s="221"/>
      <c r="N173" s="221"/>
      <c r="O173" s="220"/>
      <c r="P173" s="234"/>
      <c r="Q173" s="221"/>
      <c r="R173" s="221"/>
      <c r="S173" s="83"/>
    </row>
    <row r="174" spans="1:19" x14ac:dyDescent="0.25">
      <c r="A174" s="83"/>
      <c r="B174" s="214"/>
      <c r="C174" s="83"/>
      <c r="D174" s="83"/>
      <c r="E174" s="232"/>
      <c r="F174" s="233"/>
      <c r="G174" s="83"/>
      <c r="H174" s="83"/>
      <c r="I174" s="83"/>
      <c r="J174" s="83"/>
      <c r="K174" s="83"/>
      <c r="L174" s="83"/>
      <c r="M174" s="235"/>
      <c r="N174" s="235"/>
      <c r="O174" s="220"/>
      <c r="P174" s="234"/>
      <c r="Q174" s="235"/>
      <c r="R174" s="235"/>
      <c r="S174" s="83"/>
    </row>
    <row r="175" spans="1:19" x14ac:dyDescent="0.25">
      <c r="A175" s="83"/>
      <c r="B175" s="214"/>
      <c r="C175" s="83"/>
      <c r="D175" s="83"/>
      <c r="E175" s="232"/>
      <c r="F175" s="233"/>
      <c r="G175" s="83"/>
      <c r="H175" s="83"/>
      <c r="I175" s="83"/>
      <c r="J175" s="83"/>
      <c r="K175" s="83"/>
      <c r="L175" s="83"/>
      <c r="M175" s="221"/>
      <c r="N175" s="221"/>
      <c r="O175" s="220"/>
      <c r="P175" s="234"/>
      <c r="Q175" s="221"/>
      <c r="R175" s="221"/>
      <c r="S175" s="83"/>
    </row>
    <row r="176" spans="1:19" x14ac:dyDescent="0.25">
      <c r="A176" s="83"/>
      <c r="B176" s="214"/>
      <c r="C176" s="83"/>
      <c r="D176" s="83"/>
      <c r="E176" s="232"/>
      <c r="F176" s="233"/>
      <c r="G176" s="83"/>
      <c r="H176" s="83"/>
      <c r="I176" s="83"/>
      <c r="J176" s="83"/>
      <c r="K176" s="83"/>
      <c r="L176" s="83"/>
      <c r="M176" s="221"/>
      <c r="N176" s="221"/>
      <c r="O176" s="220"/>
      <c r="P176" s="234"/>
      <c r="Q176" s="221"/>
      <c r="R176" s="221"/>
      <c r="S176" s="83"/>
    </row>
    <row r="177" spans="1:19" x14ac:dyDescent="0.25">
      <c r="A177" s="83"/>
      <c r="B177" s="214"/>
      <c r="C177" s="83"/>
      <c r="D177" s="83"/>
      <c r="E177" s="232"/>
      <c r="F177" s="233"/>
      <c r="G177" s="83"/>
      <c r="H177" s="83"/>
      <c r="I177" s="83"/>
      <c r="J177" s="83"/>
      <c r="K177" s="83"/>
      <c r="L177" s="83"/>
      <c r="M177" s="221"/>
      <c r="N177" s="221"/>
      <c r="O177" s="220"/>
      <c r="P177" s="234"/>
      <c r="Q177" s="221"/>
      <c r="R177" s="221"/>
      <c r="S177" s="83"/>
    </row>
    <row r="178" spans="1:19" x14ac:dyDescent="0.25">
      <c r="A178" s="83"/>
      <c r="B178" s="214"/>
      <c r="C178" s="83"/>
      <c r="D178" s="83"/>
      <c r="E178" s="232"/>
      <c r="F178" s="233"/>
      <c r="G178" s="83"/>
      <c r="H178" s="83"/>
      <c r="I178" s="83"/>
      <c r="J178" s="83"/>
      <c r="K178" s="83"/>
      <c r="L178" s="83"/>
      <c r="M178" s="221"/>
      <c r="N178" s="221"/>
      <c r="O178" s="220"/>
      <c r="P178" s="234"/>
      <c r="Q178" s="221"/>
      <c r="R178" s="221"/>
      <c r="S178" s="83"/>
    </row>
    <row r="179" spans="1:19" x14ac:dyDescent="0.25">
      <c r="A179" s="83"/>
      <c r="B179" s="214"/>
      <c r="C179" s="83"/>
      <c r="D179" s="83"/>
      <c r="E179" s="232"/>
      <c r="F179" s="233"/>
      <c r="G179" s="83"/>
      <c r="H179" s="83"/>
      <c r="I179" s="83"/>
      <c r="J179" s="83"/>
      <c r="K179" s="83"/>
      <c r="L179" s="83"/>
      <c r="M179" s="221"/>
      <c r="N179" s="221"/>
      <c r="O179" s="220"/>
      <c r="P179" s="234"/>
      <c r="Q179" s="221"/>
      <c r="R179" s="221"/>
      <c r="S179" s="83"/>
    </row>
    <row r="180" spans="1:19" x14ac:dyDescent="0.25">
      <c r="A180" s="83"/>
      <c r="B180" s="214"/>
      <c r="C180" s="83"/>
      <c r="D180" s="83"/>
      <c r="E180" s="232"/>
      <c r="F180" s="233"/>
      <c r="G180" s="83"/>
      <c r="H180" s="83"/>
      <c r="I180" s="83"/>
      <c r="J180" s="83"/>
      <c r="K180" s="83"/>
      <c r="L180" s="83"/>
      <c r="M180" s="221"/>
      <c r="N180" s="221"/>
      <c r="O180" s="220"/>
      <c r="P180" s="234"/>
      <c r="Q180" s="221"/>
      <c r="R180" s="221"/>
      <c r="S180" s="83"/>
    </row>
    <row r="181" spans="1:19" x14ac:dyDescent="0.25">
      <c r="A181" s="83"/>
      <c r="B181" s="214"/>
      <c r="C181" s="83"/>
      <c r="D181" s="83"/>
      <c r="E181" s="232"/>
      <c r="F181" s="233"/>
      <c r="G181" s="83"/>
      <c r="H181" s="83"/>
      <c r="I181" s="83"/>
      <c r="J181" s="83"/>
      <c r="K181" s="83"/>
      <c r="L181" s="83"/>
      <c r="M181" s="221"/>
      <c r="N181" s="221"/>
      <c r="O181" s="220"/>
      <c r="P181" s="234"/>
      <c r="Q181" s="221"/>
      <c r="R181" s="221"/>
      <c r="S181" s="83"/>
    </row>
    <row r="182" spans="1:19" x14ac:dyDescent="0.25">
      <c r="A182" s="83"/>
      <c r="B182" s="214"/>
      <c r="C182" s="83"/>
      <c r="D182" s="83"/>
      <c r="E182" s="232"/>
      <c r="F182" s="233"/>
      <c r="G182" s="83"/>
      <c r="H182" s="83"/>
      <c r="I182" s="83"/>
      <c r="J182" s="83"/>
      <c r="K182" s="83"/>
      <c r="L182" s="83"/>
      <c r="M182" s="221"/>
      <c r="N182" s="221"/>
      <c r="O182" s="220"/>
      <c r="P182" s="234"/>
      <c r="Q182" s="221"/>
      <c r="R182" s="221"/>
      <c r="S182" s="83"/>
    </row>
    <row r="183" spans="1:19" x14ac:dyDescent="0.25">
      <c r="A183" s="83"/>
      <c r="B183" s="214"/>
      <c r="C183" s="83"/>
      <c r="D183" s="83"/>
      <c r="E183" s="232"/>
      <c r="F183" s="233"/>
      <c r="G183" s="83"/>
      <c r="H183" s="83"/>
      <c r="I183" s="83"/>
      <c r="J183" s="83"/>
      <c r="K183" s="83"/>
      <c r="L183" s="83"/>
      <c r="M183" s="221"/>
      <c r="N183" s="221"/>
      <c r="O183" s="220"/>
      <c r="P183" s="234"/>
      <c r="Q183" s="221"/>
      <c r="R183" s="221"/>
      <c r="S183" s="83"/>
    </row>
    <row r="184" spans="1:19" x14ac:dyDescent="0.25">
      <c r="A184" s="83"/>
      <c r="B184" s="214"/>
      <c r="C184" s="83"/>
      <c r="D184" s="83"/>
      <c r="E184" s="232"/>
      <c r="F184" s="233"/>
      <c r="G184" s="83"/>
      <c r="H184" s="83"/>
      <c r="I184" s="83"/>
      <c r="J184" s="83"/>
      <c r="K184" s="83"/>
      <c r="L184" s="83"/>
      <c r="M184" s="221"/>
      <c r="N184" s="221"/>
      <c r="O184" s="220"/>
      <c r="P184" s="234"/>
      <c r="Q184" s="221"/>
      <c r="R184" s="221"/>
      <c r="S184" s="83"/>
    </row>
    <row r="185" spans="1:19" x14ac:dyDescent="0.25">
      <c r="A185" s="83"/>
      <c r="B185" s="214"/>
      <c r="C185" s="83"/>
      <c r="D185" s="83"/>
      <c r="E185" s="232"/>
      <c r="F185" s="233"/>
      <c r="G185" s="83"/>
      <c r="H185" s="83"/>
      <c r="I185" s="83"/>
      <c r="J185" s="83"/>
      <c r="K185" s="83"/>
      <c r="L185" s="83"/>
      <c r="M185" s="221"/>
      <c r="N185" s="221"/>
      <c r="O185" s="220"/>
      <c r="P185" s="234"/>
      <c r="Q185" s="221"/>
      <c r="R185" s="221"/>
      <c r="S185" s="83"/>
    </row>
    <row r="186" spans="1:19" x14ac:dyDescent="0.25">
      <c r="A186" s="83"/>
      <c r="B186" s="214"/>
      <c r="C186" s="83"/>
      <c r="D186" s="83"/>
      <c r="E186" s="232"/>
      <c r="F186" s="233"/>
      <c r="G186" s="83"/>
      <c r="H186" s="83"/>
      <c r="I186" s="83"/>
      <c r="J186" s="83"/>
      <c r="K186" s="83"/>
      <c r="L186" s="83"/>
      <c r="M186" s="221"/>
      <c r="N186" s="221"/>
      <c r="O186" s="220"/>
      <c r="P186" s="234"/>
      <c r="Q186" s="221"/>
      <c r="R186" s="221"/>
      <c r="S186" s="83"/>
    </row>
    <row r="187" spans="1:19" x14ac:dyDescent="0.25">
      <c r="A187" s="83"/>
      <c r="B187" s="214"/>
      <c r="C187" s="83"/>
      <c r="D187" s="83"/>
      <c r="E187" s="232"/>
      <c r="F187" s="233"/>
      <c r="G187" s="83"/>
      <c r="H187" s="83"/>
      <c r="I187" s="83"/>
      <c r="J187" s="83"/>
      <c r="K187" s="83"/>
      <c r="L187" s="83"/>
      <c r="M187" s="221"/>
      <c r="N187" s="221"/>
      <c r="O187" s="220"/>
      <c r="P187" s="234"/>
      <c r="Q187" s="221"/>
      <c r="R187" s="221"/>
      <c r="S187" s="83"/>
    </row>
    <row r="188" spans="1:19" x14ac:dyDescent="0.25">
      <c r="A188" s="83"/>
      <c r="B188" s="214"/>
      <c r="C188" s="83"/>
      <c r="D188" s="83"/>
      <c r="E188" s="232"/>
      <c r="F188" s="233"/>
      <c r="G188" s="83"/>
      <c r="H188" s="83"/>
      <c r="I188" s="83"/>
      <c r="J188" s="83"/>
      <c r="K188" s="83"/>
      <c r="L188" s="83"/>
      <c r="M188" s="221"/>
      <c r="N188" s="221"/>
      <c r="O188" s="220"/>
      <c r="P188" s="234"/>
      <c r="Q188" s="221"/>
      <c r="R188" s="221"/>
      <c r="S188" s="83"/>
    </row>
    <row r="189" spans="1:19" x14ac:dyDescent="0.25">
      <c r="A189" s="83"/>
      <c r="B189" s="214"/>
      <c r="C189" s="83"/>
      <c r="D189" s="83"/>
      <c r="E189" s="232"/>
      <c r="F189" s="233"/>
      <c r="G189" s="83"/>
      <c r="H189" s="83"/>
      <c r="I189" s="83"/>
      <c r="J189" s="83"/>
      <c r="K189" s="83"/>
      <c r="L189" s="83"/>
      <c r="M189" s="221"/>
      <c r="N189" s="221"/>
      <c r="O189" s="220"/>
      <c r="P189" s="234"/>
      <c r="Q189" s="221"/>
      <c r="R189" s="221"/>
      <c r="S189" s="83"/>
    </row>
    <row r="190" spans="1:19" x14ac:dyDescent="0.25">
      <c r="A190" s="83"/>
      <c r="B190" s="214"/>
      <c r="C190" s="83"/>
      <c r="D190" s="83"/>
      <c r="E190" s="232"/>
      <c r="F190" s="233"/>
      <c r="G190" s="83"/>
      <c r="H190" s="83"/>
      <c r="I190" s="83"/>
      <c r="J190" s="83"/>
      <c r="K190" s="83"/>
      <c r="L190" s="83"/>
      <c r="M190" s="221"/>
      <c r="N190" s="221"/>
      <c r="O190" s="220"/>
      <c r="P190" s="234"/>
      <c r="Q190" s="221"/>
      <c r="R190" s="221"/>
      <c r="S190" s="83"/>
    </row>
    <row r="191" spans="1:19" x14ac:dyDescent="0.25">
      <c r="A191" s="83"/>
      <c r="B191" s="214"/>
      <c r="C191" s="83"/>
      <c r="D191" s="83"/>
      <c r="E191" s="232"/>
      <c r="F191" s="233"/>
      <c r="G191" s="83"/>
      <c r="H191" s="83"/>
      <c r="I191" s="83"/>
      <c r="J191" s="83"/>
      <c r="K191" s="83"/>
      <c r="L191" s="83"/>
      <c r="M191" s="221"/>
      <c r="N191" s="221"/>
      <c r="O191" s="220"/>
      <c r="P191" s="234"/>
      <c r="Q191" s="221"/>
      <c r="R191" s="221"/>
      <c r="S191" s="83"/>
    </row>
    <row r="192" spans="1:19" x14ac:dyDescent="0.25">
      <c r="A192" s="83"/>
      <c r="B192" s="214"/>
      <c r="C192" s="83"/>
      <c r="D192" s="83"/>
      <c r="E192" s="232"/>
      <c r="F192" s="233"/>
      <c r="G192" s="83"/>
      <c r="H192" s="83"/>
      <c r="I192" s="83"/>
      <c r="J192" s="83"/>
      <c r="K192" s="83"/>
      <c r="L192" s="83"/>
      <c r="M192" s="221"/>
      <c r="N192" s="221"/>
      <c r="O192" s="220"/>
      <c r="P192" s="234"/>
      <c r="Q192" s="221"/>
      <c r="R192" s="221"/>
      <c r="S192" s="83"/>
    </row>
    <row r="193" spans="1:19" x14ac:dyDescent="0.25">
      <c r="A193" s="83"/>
      <c r="B193" s="214"/>
      <c r="C193" s="83"/>
      <c r="D193" s="83"/>
      <c r="E193" s="232"/>
      <c r="F193" s="233"/>
      <c r="G193" s="83"/>
      <c r="H193" s="83"/>
      <c r="I193" s="83"/>
      <c r="J193" s="83"/>
      <c r="K193" s="83"/>
      <c r="L193" s="83"/>
      <c r="M193" s="221"/>
      <c r="N193" s="221"/>
      <c r="O193" s="220"/>
      <c r="P193" s="234"/>
      <c r="Q193" s="221"/>
      <c r="R193" s="221"/>
      <c r="S193" s="83"/>
    </row>
    <row r="194" spans="1:19" x14ac:dyDescent="0.25">
      <c r="A194" s="83"/>
      <c r="B194" s="214"/>
      <c r="C194" s="83"/>
      <c r="D194" s="83"/>
      <c r="E194" s="232"/>
      <c r="F194" s="233"/>
      <c r="G194" s="83"/>
      <c r="H194" s="83"/>
      <c r="I194" s="83"/>
      <c r="J194" s="83"/>
      <c r="K194" s="83"/>
      <c r="L194" s="83"/>
      <c r="M194" s="221"/>
      <c r="N194" s="221"/>
      <c r="O194" s="220"/>
      <c r="P194" s="234"/>
      <c r="Q194" s="221"/>
      <c r="R194" s="221"/>
      <c r="S194" s="83"/>
    </row>
    <row r="195" spans="1:19" x14ac:dyDescent="0.25">
      <c r="A195" s="83"/>
      <c r="B195" s="214"/>
      <c r="C195" s="83"/>
      <c r="D195" s="83"/>
      <c r="E195" s="232"/>
      <c r="F195" s="233"/>
      <c r="G195" s="83"/>
      <c r="H195" s="83"/>
      <c r="I195" s="83"/>
      <c r="J195" s="83"/>
      <c r="K195" s="83"/>
      <c r="L195" s="83"/>
      <c r="M195" s="221"/>
      <c r="N195" s="221"/>
      <c r="O195" s="220"/>
      <c r="P195" s="234"/>
      <c r="Q195" s="221"/>
      <c r="R195" s="221"/>
      <c r="S195" s="83"/>
    </row>
    <row r="196" spans="1:19" x14ac:dyDescent="0.25">
      <c r="A196" s="83"/>
      <c r="B196" s="214"/>
      <c r="C196" s="83"/>
      <c r="D196" s="83"/>
      <c r="E196" s="232"/>
      <c r="F196" s="233"/>
      <c r="G196" s="83"/>
      <c r="H196" s="83"/>
      <c r="I196" s="83"/>
      <c r="J196" s="83"/>
      <c r="K196" s="83"/>
      <c r="L196" s="83"/>
      <c r="M196" s="221"/>
      <c r="N196" s="221"/>
      <c r="O196" s="220"/>
      <c r="P196" s="234"/>
      <c r="Q196" s="221"/>
      <c r="R196" s="221"/>
      <c r="S196" s="83"/>
    </row>
    <row r="197" spans="1:19" x14ac:dyDescent="0.25">
      <c r="A197" s="83"/>
      <c r="B197" s="214"/>
      <c r="C197" s="83"/>
      <c r="D197" s="83"/>
      <c r="E197" s="232"/>
      <c r="F197" s="233"/>
      <c r="G197" s="83"/>
      <c r="H197" s="83"/>
      <c r="I197" s="83"/>
      <c r="J197" s="83"/>
      <c r="K197" s="83"/>
      <c r="L197" s="83"/>
      <c r="M197" s="221"/>
      <c r="N197" s="221"/>
      <c r="O197" s="220"/>
      <c r="P197" s="234"/>
      <c r="Q197" s="221"/>
      <c r="R197" s="221"/>
      <c r="S197" s="83"/>
    </row>
    <row r="198" spans="1:19" x14ac:dyDescent="0.25">
      <c r="A198" s="83"/>
      <c r="B198" s="214"/>
      <c r="C198" s="83"/>
      <c r="D198" s="83"/>
      <c r="E198" s="232"/>
      <c r="F198" s="233"/>
      <c r="G198" s="83"/>
      <c r="H198" s="83"/>
      <c r="I198" s="83"/>
      <c r="J198" s="83"/>
      <c r="K198" s="83"/>
      <c r="L198" s="83"/>
      <c r="M198" s="221"/>
      <c r="N198" s="221"/>
      <c r="O198" s="220"/>
      <c r="P198" s="234"/>
      <c r="Q198" s="221"/>
      <c r="R198" s="221"/>
      <c r="S198" s="83"/>
    </row>
    <row r="199" spans="1:19" x14ac:dyDescent="0.25">
      <c r="A199" s="83"/>
      <c r="B199" s="214"/>
      <c r="C199" s="83"/>
      <c r="D199" s="83"/>
      <c r="E199" s="232"/>
      <c r="F199" s="233"/>
      <c r="G199" s="83"/>
      <c r="H199" s="83"/>
      <c r="I199" s="83"/>
      <c r="J199" s="83"/>
      <c r="K199" s="83"/>
      <c r="L199" s="83"/>
      <c r="M199" s="221"/>
      <c r="N199" s="221"/>
      <c r="O199" s="220"/>
      <c r="P199" s="234"/>
      <c r="Q199" s="221"/>
      <c r="R199" s="221"/>
      <c r="S199" s="83"/>
    </row>
    <row r="200" spans="1:19" x14ac:dyDescent="0.25">
      <c r="A200" s="83"/>
      <c r="B200" s="214"/>
      <c r="C200" s="83"/>
      <c r="D200" s="83"/>
      <c r="E200" s="232"/>
      <c r="F200" s="233"/>
      <c r="G200" s="83"/>
      <c r="H200" s="83"/>
      <c r="I200" s="83"/>
      <c r="J200" s="83"/>
      <c r="K200" s="83"/>
      <c r="L200" s="83"/>
      <c r="M200" s="221"/>
      <c r="N200" s="221"/>
      <c r="O200" s="220"/>
      <c r="P200" s="234"/>
      <c r="Q200" s="221"/>
      <c r="R200" s="221"/>
      <c r="S200" s="83"/>
    </row>
    <row r="201" spans="1:19" x14ac:dyDescent="0.25">
      <c r="A201" s="83"/>
      <c r="B201" s="214"/>
      <c r="C201" s="83"/>
      <c r="D201" s="83"/>
      <c r="E201" s="232"/>
      <c r="F201" s="233"/>
      <c r="G201" s="83"/>
      <c r="H201" s="83"/>
      <c r="I201" s="83"/>
      <c r="J201" s="83"/>
      <c r="K201" s="83"/>
      <c r="L201" s="83"/>
      <c r="M201" s="221"/>
      <c r="N201" s="221"/>
      <c r="O201" s="220"/>
      <c r="P201" s="234"/>
      <c r="Q201" s="221"/>
      <c r="R201" s="221"/>
      <c r="S201" s="83"/>
    </row>
    <row r="202" spans="1:19" x14ac:dyDescent="0.25">
      <c r="A202" s="83"/>
      <c r="B202" s="214"/>
      <c r="C202" s="83"/>
      <c r="D202" s="83"/>
      <c r="E202" s="232"/>
      <c r="F202" s="233"/>
      <c r="G202" s="83"/>
      <c r="H202" s="83"/>
      <c r="I202" s="83"/>
      <c r="J202" s="83"/>
      <c r="K202" s="83"/>
      <c r="L202" s="83"/>
      <c r="M202" s="221"/>
      <c r="N202" s="221"/>
      <c r="O202" s="220"/>
      <c r="P202" s="234"/>
      <c r="Q202" s="221"/>
      <c r="R202" s="221"/>
      <c r="S202" s="83"/>
    </row>
    <row r="203" spans="1:19" x14ac:dyDescent="0.25">
      <c r="A203" s="83"/>
      <c r="B203" s="214"/>
      <c r="C203" s="83"/>
      <c r="D203" s="83"/>
      <c r="E203" s="232"/>
      <c r="F203" s="233"/>
      <c r="G203" s="83"/>
      <c r="H203" s="83"/>
      <c r="I203" s="83"/>
      <c r="J203" s="83"/>
      <c r="K203" s="83"/>
      <c r="L203" s="83"/>
      <c r="M203" s="221"/>
      <c r="N203" s="221"/>
      <c r="O203" s="220"/>
      <c r="P203" s="234"/>
      <c r="Q203" s="221"/>
      <c r="R203" s="221"/>
      <c r="S203" s="83"/>
    </row>
    <row r="204" spans="1:19" x14ac:dyDescent="0.25">
      <c r="A204" s="83"/>
      <c r="B204" s="214"/>
      <c r="C204" s="83"/>
      <c r="D204" s="83"/>
      <c r="E204" s="232"/>
      <c r="F204" s="233"/>
      <c r="G204" s="83"/>
      <c r="H204" s="83"/>
      <c r="I204" s="83"/>
      <c r="J204" s="83"/>
      <c r="K204" s="83"/>
      <c r="L204" s="83"/>
      <c r="M204" s="221"/>
      <c r="N204" s="221"/>
      <c r="O204" s="220"/>
      <c r="P204" s="234"/>
      <c r="Q204" s="221"/>
      <c r="R204" s="221"/>
      <c r="S204" s="83"/>
    </row>
    <row r="205" spans="1:19" x14ac:dyDescent="0.25">
      <c r="A205" s="83"/>
      <c r="B205" s="214"/>
      <c r="C205" s="83"/>
      <c r="D205" s="83"/>
      <c r="E205" s="232"/>
      <c r="F205" s="233"/>
      <c r="G205" s="83"/>
      <c r="H205" s="83"/>
      <c r="I205" s="83"/>
      <c r="J205" s="83"/>
      <c r="K205" s="83"/>
      <c r="L205" s="83"/>
      <c r="M205" s="221"/>
      <c r="N205" s="235"/>
      <c r="O205" s="220"/>
      <c r="P205" s="234"/>
      <c r="Q205" s="221"/>
      <c r="R205" s="221"/>
      <c r="S205" s="83"/>
    </row>
    <row r="206" spans="1:19" x14ac:dyDescent="0.25">
      <c r="A206" s="83"/>
      <c r="B206" s="214"/>
      <c r="C206" s="83"/>
      <c r="D206" s="83"/>
      <c r="E206" s="232"/>
      <c r="F206" s="233"/>
      <c r="G206" s="83"/>
      <c r="H206" s="83"/>
      <c r="I206" s="83"/>
      <c r="J206" s="83"/>
      <c r="K206" s="83"/>
      <c r="L206" s="83"/>
      <c r="M206" s="221"/>
      <c r="N206" s="221"/>
      <c r="O206" s="220"/>
      <c r="P206" s="234"/>
      <c r="Q206" s="221"/>
      <c r="R206" s="221"/>
      <c r="S206" s="83"/>
    </row>
    <row r="207" spans="1:19" x14ac:dyDescent="0.25">
      <c r="A207" s="83"/>
      <c r="B207" s="214"/>
      <c r="C207" s="83"/>
      <c r="D207" s="83"/>
      <c r="E207" s="232"/>
      <c r="F207" s="233"/>
      <c r="G207" s="83"/>
      <c r="H207" s="83"/>
      <c r="I207" s="83"/>
      <c r="J207" s="83"/>
      <c r="K207" s="83"/>
      <c r="L207" s="83"/>
      <c r="M207" s="221"/>
      <c r="N207" s="221"/>
      <c r="O207" s="220"/>
      <c r="P207" s="234"/>
      <c r="Q207" s="221"/>
      <c r="R207" s="221"/>
      <c r="S207" s="83"/>
    </row>
    <row r="208" spans="1:19" x14ac:dyDescent="0.25">
      <c r="A208" s="83"/>
      <c r="B208" s="214"/>
      <c r="C208" s="83"/>
      <c r="D208" s="83"/>
      <c r="E208" s="232"/>
      <c r="F208" s="233"/>
      <c r="G208" s="83"/>
      <c r="H208" s="83"/>
      <c r="I208" s="83"/>
      <c r="J208" s="83"/>
      <c r="K208" s="83"/>
      <c r="L208" s="83"/>
      <c r="M208" s="221"/>
      <c r="N208" s="221"/>
      <c r="O208" s="220"/>
      <c r="P208" s="234"/>
      <c r="Q208" s="221"/>
      <c r="R208" s="221"/>
      <c r="S208" s="83"/>
    </row>
    <row r="209" spans="1:19" x14ac:dyDescent="0.25">
      <c r="A209" s="83"/>
      <c r="B209" s="214"/>
      <c r="C209" s="83"/>
      <c r="D209" s="83"/>
      <c r="E209" s="232"/>
      <c r="F209" s="233"/>
      <c r="G209" s="83"/>
      <c r="H209" s="83"/>
      <c r="I209" s="83"/>
      <c r="J209" s="83"/>
      <c r="K209" s="83"/>
      <c r="L209" s="83"/>
      <c r="M209" s="221"/>
      <c r="N209" s="221"/>
      <c r="O209" s="220"/>
      <c r="P209" s="234"/>
      <c r="Q209" s="221"/>
      <c r="R209" s="221"/>
      <c r="S209" s="83"/>
    </row>
    <row r="210" spans="1:19" x14ac:dyDescent="0.25">
      <c r="A210" s="83"/>
      <c r="B210" s="214"/>
      <c r="C210" s="83"/>
      <c r="D210" s="83"/>
      <c r="E210" s="232"/>
      <c r="F210" s="233"/>
      <c r="G210" s="83"/>
      <c r="H210" s="83"/>
      <c r="I210" s="83"/>
      <c r="J210" s="83"/>
      <c r="K210" s="83"/>
      <c r="L210" s="83"/>
      <c r="M210" s="221"/>
      <c r="N210" s="221"/>
      <c r="O210" s="220"/>
      <c r="P210" s="234"/>
      <c r="Q210" s="221"/>
      <c r="R210" s="221"/>
      <c r="S210" s="83"/>
    </row>
    <row r="211" spans="1:19" x14ac:dyDescent="0.25">
      <c r="A211" s="83"/>
      <c r="B211" s="214"/>
      <c r="C211" s="83"/>
      <c r="D211" s="83"/>
      <c r="E211" s="232"/>
      <c r="F211" s="233"/>
      <c r="G211" s="83"/>
      <c r="H211" s="83"/>
      <c r="I211" s="83"/>
      <c r="J211" s="83"/>
      <c r="K211" s="83"/>
      <c r="L211" s="83"/>
      <c r="M211" s="221"/>
      <c r="N211" s="221"/>
      <c r="O211" s="220"/>
      <c r="P211" s="234"/>
      <c r="Q211" s="221"/>
      <c r="R211" s="221"/>
      <c r="S211" s="83"/>
    </row>
    <row r="212" spans="1:19" x14ac:dyDescent="0.25">
      <c r="A212" s="83"/>
      <c r="B212" s="214"/>
      <c r="C212" s="83"/>
      <c r="D212" s="83"/>
      <c r="E212" s="232"/>
      <c r="F212" s="233"/>
      <c r="G212" s="83"/>
      <c r="H212" s="83"/>
      <c r="I212" s="83"/>
      <c r="J212" s="83"/>
      <c r="K212" s="83"/>
      <c r="L212" s="83"/>
      <c r="M212" s="221"/>
      <c r="N212" s="221"/>
      <c r="O212" s="220"/>
      <c r="P212" s="234"/>
      <c r="Q212" s="221"/>
      <c r="R212" s="221"/>
      <c r="S212" s="83"/>
    </row>
    <row r="213" spans="1:19" x14ac:dyDescent="0.25">
      <c r="A213" s="83"/>
      <c r="B213" s="214"/>
      <c r="C213" s="83"/>
      <c r="D213" s="83"/>
      <c r="E213" s="232"/>
      <c r="F213" s="233"/>
      <c r="G213" s="83"/>
      <c r="H213" s="83"/>
      <c r="I213" s="83"/>
      <c r="J213" s="83"/>
      <c r="K213" s="83"/>
      <c r="L213" s="83"/>
      <c r="M213" s="221"/>
      <c r="N213" s="221"/>
      <c r="O213" s="220"/>
      <c r="P213" s="234"/>
      <c r="Q213" s="221"/>
      <c r="R213" s="221"/>
      <c r="S213" s="83"/>
    </row>
    <row r="214" spans="1:19" x14ac:dyDescent="0.25">
      <c r="A214" s="83"/>
      <c r="B214" s="214"/>
      <c r="C214" s="83"/>
      <c r="D214" s="83"/>
      <c r="E214" s="232"/>
      <c r="F214" s="233"/>
      <c r="G214" s="83"/>
      <c r="H214" s="83"/>
      <c r="I214" s="83"/>
      <c r="J214" s="83"/>
      <c r="K214" s="83"/>
      <c r="L214" s="83"/>
      <c r="M214" s="221"/>
      <c r="N214" s="221"/>
      <c r="O214" s="220"/>
      <c r="P214" s="234"/>
      <c r="Q214" s="221"/>
      <c r="R214" s="221"/>
      <c r="S214" s="83"/>
    </row>
    <row r="215" spans="1:19" x14ac:dyDescent="0.25">
      <c r="A215" s="83"/>
      <c r="B215" s="214"/>
      <c r="C215" s="83"/>
      <c r="D215" s="83"/>
      <c r="E215" s="232"/>
      <c r="F215" s="233"/>
      <c r="G215" s="83"/>
      <c r="H215" s="83"/>
      <c r="I215" s="83"/>
      <c r="J215" s="83"/>
      <c r="K215" s="83"/>
      <c r="L215" s="83"/>
      <c r="M215" s="221"/>
      <c r="N215" s="221"/>
      <c r="O215" s="220"/>
      <c r="P215" s="234"/>
      <c r="Q215" s="221"/>
      <c r="R215" s="221"/>
      <c r="S215" s="83"/>
    </row>
    <row r="216" spans="1:19" x14ac:dyDescent="0.25">
      <c r="A216" s="83"/>
      <c r="B216" s="214"/>
      <c r="C216" s="83"/>
      <c r="D216" s="83"/>
      <c r="E216" s="232"/>
      <c r="F216" s="233"/>
      <c r="G216" s="83"/>
      <c r="H216" s="83"/>
      <c r="I216" s="83"/>
      <c r="J216" s="83"/>
      <c r="K216" s="83"/>
      <c r="L216" s="83"/>
      <c r="M216" s="221"/>
      <c r="N216" s="221"/>
      <c r="O216" s="220"/>
      <c r="P216" s="234"/>
      <c r="Q216" s="221"/>
      <c r="R216" s="221"/>
      <c r="S216" s="83"/>
    </row>
    <row r="217" spans="1:19" x14ac:dyDescent="0.25">
      <c r="A217" s="83"/>
      <c r="B217" s="214"/>
      <c r="C217" s="83"/>
      <c r="D217" s="83"/>
      <c r="E217" s="232"/>
      <c r="F217" s="233"/>
      <c r="G217" s="83"/>
      <c r="H217" s="83"/>
      <c r="I217" s="83"/>
      <c r="J217" s="83"/>
      <c r="K217" s="83"/>
      <c r="L217" s="83"/>
      <c r="M217" s="221"/>
      <c r="N217" s="221"/>
      <c r="O217" s="220"/>
      <c r="P217" s="234"/>
      <c r="Q217" s="221"/>
      <c r="R217" s="221"/>
      <c r="S217" s="83"/>
    </row>
    <row r="218" spans="1:19" x14ac:dyDescent="0.25">
      <c r="A218" s="83"/>
      <c r="B218" s="214"/>
      <c r="C218" s="83"/>
      <c r="D218" s="83"/>
      <c r="E218" s="232"/>
      <c r="F218" s="233"/>
      <c r="G218" s="83"/>
      <c r="H218" s="83"/>
      <c r="I218" s="83"/>
      <c r="J218" s="83"/>
      <c r="K218" s="83"/>
      <c r="L218" s="83"/>
      <c r="M218" s="221"/>
      <c r="N218" s="221"/>
      <c r="O218" s="220"/>
      <c r="P218" s="234"/>
      <c r="Q218" s="221"/>
      <c r="R218" s="221"/>
      <c r="S218" s="83"/>
    </row>
    <row r="219" spans="1:19" x14ac:dyDescent="0.25">
      <c r="A219" s="83"/>
      <c r="B219" s="214"/>
      <c r="C219" s="83"/>
      <c r="D219" s="83"/>
      <c r="E219" s="232"/>
      <c r="F219" s="233"/>
      <c r="G219" s="83"/>
      <c r="H219" s="83"/>
      <c r="I219" s="83"/>
      <c r="J219" s="83"/>
      <c r="K219" s="83"/>
      <c r="L219" s="83"/>
      <c r="M219" s="221"/>
      <c r="N219" s="221"/>
      <c r="O219" s="220"/>
      <c r="P219" s="234"/>
      <c r="Q219" s="221"/>
      <c r="R219" s="221"/>
      <c r="S219" s="83"/>
    </row>
    <row r="220" spans="1:19" x14ac:dyDescent="0.25">
      <c r="A220" s="83"/>
      <c r="B220" s="214"/>
      <c r="C220" s="83"/>
      <c r="D220" s="83"/>
      <c r="E220" s="232"/>
      <c r="F220" s="233"/>
      <c r="G220" s="83"/>
      <c r="H220" s="83"/>
      <c r="I220" s="83"/>
      <c r="J220" s="83"/>
      <c r="K220" s="83"/>
      <c r="L220" s="83"/>
      <c r="M220" s="221"/>
      <c r="N220" s="221"/>
      <c r="O220" s="220"/>
      <c r="P220" s="234"/>
      <c r="Q220" s="221"/>
      <c r="R220" s="221"/>
      <c r="S220" s="83"/>
    </row>
    <row r="221" spans="1:19" x14ac:dyDescent="0.25">
      <c r="A221" s="83"/>
      <c r="B221" s="214"/>
      <c r="C221" s="83"/>
      <c r="D221" s="83"/>
      <c r="E221" s="232"/>
      <c r="F221" s="233"/>
      <c r="G221" s="83"/>
      <c r="H221" s="83"/>
      <c r="I221" s="83"/>
      <c r="J221" s="83"/>
      <c r="K221" s="83"/>
      <c r="L221" s="83"/>
      <c r="M221" s="221"/>
      <c r="N221" s="221"/>
      <c r="O221" s="220"/>
      <c r="P221" s="234"/>
      <c r="Q221" s="221"/>
      <c r="R221" s="221"/>
      <c r="S221" s="83"/>
    </row>
    <row r="222" spans="1:19" x14ac:dyDescent="0.25">
      <c r="A222" s="83"/>
      <c r="B222" s="214"/>
      <c r="C222" s="83"/>
      <c r="D222" s="83"/>
      <c r="E222" s="232"/>
      <c r="F222" s="233"/>
      <c r="G222" s="83"/>
      <c r="H222" s="83"/>
      <c r="I222" s="83"/>
      <c r="J222" s="83"/>
      <c r="K222" s="83"/>
      <c r="L222" s="83"/>
      <c r="M222" s="221"/>
      <c r="N222" s="221"/>
      <c r="O222" s="220"/>
      <c r="P222" s="234"/>
      <c r="Q222" s="221"/>
      <c r="R222" s="221"/>
      <c r="S222" s="83"/>
    </row>
    <row r="223" spans="1:19" x14ac:dyDescent="0.25">
      <c r="A223" s="83"/>
      <c r="B223" s="214"/>
      <c r="C223" s="83"/>
      <c r="D223" s="83"/>
      <c r="E223" s="232"/>
      <c r="F223" s="233"/>
      <c r="G223" s="83"/>
      <c r="H223" s="83"/>
      <c r="I223" s="83"/>
      <c r="J223" s="83"/>
      <c r="K223" s="83"/>
      <c r="L223" s="83"/>
      <c r="M223" s="221"/>
      <c r="N223" s="221"/>
      <c r="O223" s="220"/>
      <c r="P223" s="234"/>
      <c r="Q223" s="221"/>
      <c r="R223" s="221"/>
      <c r="S223" s="83"/>
    </row>
    <row r="224" spans="1:19" x14ac:dyDescent="0.25">
      <c r="A224" s="83"/>
      <c r="B224" s="214"/>
      <c r="C224" s="83"/>
      <c r="D224" s="83"/>
      <c r="E224" s="232"/>
      <c r="F224" s="233"/>
      <c r="G224" s="83"/>
      <c r="H224" s="83"/>
      <c r="I224" s="83"/>
      <c r="J224" s="83"/>
      <c r="K224" s="83"/>
      <c r="L224" s="83"/>
      <c r="M224" s="221"/>
      <c r="N224" s="221"/>
      <c r="O224" s="220"/>
      <c r="P224" s="234"/>
      <c r="Q224" s="221"/>
      <c r="R224" s="221"/>
      <c r="S224" s="83"/>
    </row>
    <row r="225" spans="1:19" x14ac:dyDescent="0.25">
      <c r="A225" s="83"/>
      <c r="B225" s="214"/>
      <c r="C225" s="83"/>
      <c r="D225" s="83"/>
      <c r="E225" s="232"/>
      <c r="F225" s="233"/>
      <c r="G225" s="83"/>
      <c r="H225" s="83"/>
      <c r="I225" s="83"/>
      <c r="J225" s="83"/>
      <c r="K225" s="83"/>
      <c r="L225" s="83"/>
      <c r="M225" s="221"/>
      <c r="N225" s="221"/>
      <c r="O225" s="220"/>
      <c r="P225" s="234"/>
      <c r="Q225" s="221"/>
      <c r="R225" s="221"/>
      <c r="S225" s="83"/>
    </row>
    <row r="226" spans="1:19" x14ac:dyDescent="0.25">
      <c r="A226" s="83"/>
      <c r="B226" s="214"/>
      <c r="C226" s="83"/>
      <c r="D226" s="83"/>
      <c r="E226" s="232"/>
      <c r="F226" s="233"/>
      <c r="G226" s="83"/>
      <c r="H226" s="83"/>
      <c r="I226" s="83"/>
      <c r="J226" s="83"/>
      <c r="K226" s="83"/>
      <c r="L226" s="83"/>
      <c r="M226" s="221"/>
      <c r="N226" s="221"/>
      <c r="O226" s="220"/>
      <c r="P226" s="234"/>
      <c r="Q226" s="221"/>
      <c r="R226" s="221"/>
      <c r="S226" s="83"/>
    </row>
    <row r="227" spans="1:19" x14ac:dyDescent="0.25">
      <c r="A227" s="83"/>
      <c r="B227" s="214"/>
      <c r="C227" s="83"/>
      <c r="D227" s="83"/>
      <c r="E227" s="232"/>
      <c r="F227" s="233"/>
      <c r="G227" s="83"/>
      <c r="H227" s="83"/>
      <c r="I227" s="83"/>
      <c r="J227" s="83"/>
      <c r="K227" s="83"/>
      <c r="L227" s="83"/>
      <c r="M227" s="221"/>
      <c r="N227" s="221"/>
      <c r="O227" s="220"/>
      <c r="P227" s="234"/>
      <c r="Q227" s="221"/>
      <c r="R227" s="221"/>
      <c r="S227" s="83"/>
    </row>
    <row r="228" spans="1:19" x14ac:dyDescent="0.25">
      <c r="A228" s="83"/>
      <c r="B228" s="214"/>
      <c r="C228" s="83"/>
      <c r="D228" s="83"/>
      <c r="E228" s="232"/>
      <c r="F228" s="233"/>
      <c r="G228" s="83"/>
      <c r="H228" s="83"/>
      <c r="I228" s="83"/>
      <c r="J228" s="83"/>
      <c r="K228" s="83"/>
      <c r="L228" s="83"/>
      <c r="M228" s="221"/>
      <c r="N228" s="221"/>
      <c r="O228" s="220"/>
      <c r="P228" s="234"/>
      <c r="Q228" s="221"/>
      <c r="R228" s="221"/>
      <c r="S228" s="83"/>
    </row>
    <row r="229" spans="1:19" x14ac:dyDescent="0.25">
      <c r="A229" s="83"/>
      <c r="B229" s="214"/>
      <c r="C229" s="83"/>
      <c r="D229" s="83"/>
      <c r="E229" s="232"/>
      <c r="F229" s="233"/>
      <c r="G229" s="83"/>
      <c r="H229" s="83"/>
      <c r="I229" s="83"/>
      <c r="J229" s="83"/>
      <c r="K229" s="83"/>
      <c r="L229" s="83"/>
      <c r="M229" s="221"/>
      <c r="N229" s="221"/>
      <c r="O229" s="220"/>
      <c r="P229" s="234"/>
      <c r="Q229" s="221"/>
      <c r="R229" s="221"/>
      <c r="S229" s="83"/>
    </row>
    <row r="230" spans="1:19" x14ac:dyDescent="0.25">
      <c r="A230" s="83"/>
      <c r="B230" s="214"/>
      <c r="C230" s="83"/>
      <c r="D230" s="83"/>
      <c r="E230" s="232"/>
      <c r="F230" s="233"/>
      <c r="G230" s="83"/>
      <c r="H230" s="83"/>
      <c r="I230" s="83"/>
      <c r="J230" s="83"/>
      <c r="K230" s="83"/>
      <c r="L230" s="83"/>
      <c r="M230" s="221"/>
      <c r="N230" s="221"/>
      <c r="O230" s="220"/>
      <c r="P230" s="234"/>
      <c r="Q230" s="221"/>
      <c r="R230" s="221"/>
      <c r="S230" s="83"/>
    </row>
    <row r="231" spans="1:19" x14ac:dyDescent="0.25">
      <c r="A231" s="83"/>
      <c r="B231" s="214"/>
      <c r="C231" s="83"/>
      <c r="D231" s="83"/>
      <c r="E231" s="232"/>
      <c r="F231" s="233"/>
      <c r="G231" s="83"/>
      <c r="H231" s="83"/>
      <c r="I231" s="83"/>
      <c r="J231" s="83"/>
      <c r="K231" s="83"/>
      <c r="L231" s="83"/>
      <c r="M231" s="221"/>
      <c r="N231" s="221"/>
      <c r="O231" s="220"/>
      <c r="P231" s="234"/>
      <c r="Q231" s="221"/>
      <c r="R231" s="221"/>
      <c r="S231" s="83"/>
    </row>
    <row r="232" spans="1:19" x14ac:dyDescent="0.25">
      <c r="A232" s="83"/>
      <c r="B232" s="214"/>
      <c r="C232" s="83"/>
      <c r="D232" s="83"/>
      <c r="E232" s="232"/>
      <c r="F232" s="233"/>
      <c r="G232" s="83"/>
      <c r="H232" s="83"/>
      <c r="I232" s="83"/>
      <c r="J232" s="83"/>
      <c r="K232" s="83"/>
      <c r="L232" s="83"/>
      <c r="M232" s="221"/>
      <c r="N232" s="221"/>
      <c r="O232" s="220"/>
      <c r="P232" s="234"/>
      <c r="Q232" s="221"/>
      <c r="R232" s="221"/>
      <c r="S232" s="83"/>
    </row>
    <row r="233" spans="1:19" x14ac:dyDescent="0.25">
      <c r="A233" s="83"/>
      <c r="B233" s="214"/>
      <c r="C233" s="83"/>
      <c r="D233" s="83"/>
      <c r="E233" s="232"/>
      <c r="F233" s="233"/>
      <c r="G233" s="83"/>
      <c r="H233" s="83"/>
      <c r="I233" s="83"/>
      <c r="J233" s="83"/>
      <c r="K233" s="83"/>
      <c r="L233" s="83"/>
      <c r="M233" s="221"/>
      <c r="N233" s="221"/>
      <c r="O233" s="220"/>
      <c r="P233" s="234"/>
      <c r="Q233" s="221"/>
      <c r="R233" s="221"/>
      <c r="S233" s="83"/>
    </row>
    <row r="234" spans="1:19" x14ac:dyDescent="0.25">
      <c r="A234" s="83"/>
      <c r="B234" s="214"/>
      <c r="C234" s="83"/>
      <c r="D234" s="83"/>
      <c r="E234" s="232"/>
      <c r="F234" s="233"/>
      <c r="G234" s="83"/>
      <c r="H234" s="83"/>
      <c r="I234" s="83"/>
      <c r="J234" s="83"/>
      <c r="K234" s="83"/>
      <c r="L234" s="83"/>
      <c r="M234" s="221"/>
      <c r="N234" s="221"/>
      <c r="O234" s="220"/>
      <c r="P234" s="234"/>
      <c r="Q234" s="221"/>
      <c r="R234" s="221"/>
      <c r="S234" s="83"/>
    </row>
    <row r="235" spans="1:19" x14ac:dyDescent="0.25">
      <c r="A235" s="83"/>
      <c r="B235" s="214"/>
      <c r="C235" s="83"/>
      <c r="D235" s="83"/>
      <c r="E235" s="232"/>
      <c r="F235" s="233"/>
      <c r="G235" s="83"/>
      <c r="H235" s="83"/>
      <c r="I235" s="83"/>
      <c r="J235" s="83"/>
      <c r="K235" s="83"/>
      <c r="L235" s="83"/>
      <c r="M235" s="221"/>
      <c r="N235" s="221"/>
      <c r="O235" s="220"/>
      <c r="P235" s="234"/>
      <c r="Q235" s="221"/>
      <c r="R235" s="221"/>
      <c r="S235" s="83"/>
    </row>
    <row r="236" spans="1:19" x14ac:dyDescent="0.25">
      <c r="A236" s="83"/>
      <c r="B236" s="214"/>
      <c r="C236" s="83"/>
      <c r="D236" s="83"/>
      <c r="E236" s="232"/>
      <c r="F236" s="233"/>
      <c r="G236" s="83"/>
      <c r="H236" s="83"/>
      <c r="I236" s="83"/>
      <c r="J236" s="83"/>
      <c r="K236" s="83"/>
      <c r="L236" s="83"/>
      <c r="M236" s="221"/>
      <c r="N236" s="221"/>
      <c r="O236" s="220"/>
      <c r="P236" s="234"/>
      <c r="Q236" s="221"/>
      <c r="R236" s="221"/>
      <c r="S236" s="83"/>
    </row>
    <row r="237" spans="1:19" x14ac:dyDescent="0.25">
      <c r="A237" s="83"/>
      <c r="B237" s="214"/>
      <c r="C237" s="83"/>
      <c r="D237" s="83"/>
      <c r="E237" s="232"/>
      <c r="F237" s="233"/>
      <c r="G237" s="83"/>
      <c r="H237" s="83"/>
      <c r="I237" s="83"/>
      <c r="J237" s="83"/>
      <c r="K237" s="83"/>
      <c r="L237" s="83"/>
      <c r="M237" s="221"/>
      <c r="N237" s="221"/>
      <c r="O237" s="220"/>
      <c r="P237" s="234"/>
      <c r="Q237" s="221"/>
      <c r="R237" s="221"/>
      <c r="S237" s="83"/>
    </row>
    <row r="238" spans="1:19" x14ac:dyDescent="0.25">
      <c r="A238" s="83"/>
      <c r="B238" s="214"/>
      <c r="C238" s="83"/>
      <c r="D238" s="83"/>
      <c r="E238" s="232"/>
      <c r="F238" s="233"/>
      <c r="G238" s="83"/>
      <c r="H238" s="83"/>
      <c r="I238" s="83"/>
      <c r="J238" s="83"/>
      <c r="K238" s="83"/>
      <c r="L238" s="83"/>
      <c r="M238" s="221"/>
      <c r="N238" s="221"/>
      <c r="O238" s="220"/>
      <c r="P238" s="234"/>
      <c r="Q238" s="221"/>
      <c r="R238" s="221"/>
      <c r="S238" s="83"/>
    </row>
    <row r="239" spans="1:19" x14ac:dyDescent="0.25">
      <c r="A239" s="83"/>
      <c r="B239" s="214"/>
      <c r="C239" s="83"/>
      <c r="D239" s="83"/>
      <c r="E239" s="232"/>
      <c r="F239" s="233"/>
      <c r="G239" s="83"/>
      <c r="H239" s="83"/>
      <c r="I239" s="83"/>
      <c r="J239" s="83"/>
      <c r="K239" s="83"/>
      <c r="L239" s="83"/>
      <c r="M239" s="221"/>
      <c r="N239" s="221"/>
      <c r="O239" s="220"/>
      <c r="P239" s="234"/>
      <c r="Q239" s="221"/>
      <c r="R239" s="221"/>
      <c r="S239" s="83"/>
    </row>
    <row r="240" spans="1:19" x14ac:dyDescent="0.25">
      <c r="A240" s="83"/>
      <c r="B240" s="214"/>
      <c r="C240" s="83"/>
      <c r="D240" s="83"/>
      <c r="E240" s="232"/>
      <c r="F240" s="233"/>
      <c r="G240" s="83"/>
      <c r="H240" s="83"/>
      <c r="I240" s="83"/>
      <c r="J240" s="83"/>
      <c r="K240" s="83"/>
      <c r="L240" s="83"/>
      <c r="M240" s="221"/>
      <c r="N240" s="221"/>
      <c r="O240" s="220"/>
      <c r="P240" s="234"/>
      <c r="Q240" s="221"/>
      <c r="R240" s="221"/>
      <c r="S240" s="83"/>
    </row>
    <row r="241" spans="1:19" x14ac:dyDescent="0.25">
      <c r="A241" s="83"/>
      <c r="B241" s="214"/>
      <c r="C241" s="83"/>
      <c r="D241" s="83"/>
      <c r="E241" s="232"/>
      <c r="F241" s="233"/>
      <c r="G241" s="83"/>
      <c r="H241" s="83"/>
      <c r="I241" s="83"/>
      <c r="J241" s="83"/>
      <c r="K241" s="83"/>
      <c r="L241" s="83"/>
      <c r="M241" s="221"/>
      <c r="N241" s="221"/>
      <c r="O241" s="220"/>
      <c r="P241" s="234"/>
      <c r="Q241" s="221"/>
      <c r="R241" s="221"/>
      <c r="S241" s="83"/>
    </row>
    <row r="242" spans="1:19" x14ac:dyDescent="0.25">
      <c r="A242" s="83"/>
      <c r="B242" s="214"/>
      <c r="C242" s="83"/>
      <c r="D242" s="83"/>
      <c r="E242" s="232"/>
      <c r="F242" s="233"/>
      <c r="G242" s="83"/>
      <c r="H242" s="83"/>
      <c r="I242" s="83"/>
      <c r="J242" s="83"/>
      <c r="K242" s="83"/>
      <c r="L242" s="83"/>
      <c r="M242" s="221"/>
      <c r="N242" s="221"/>
      <c r="O242" s="220"/>
      <c r="P242" s="234"/>
      <c r="Q242" s="221"/>
      <c r="R242" s="221"/>
      <c r="S242" s="83"/>
    </row>
    <row r="243" spans="1:19" x14ac:dyDescent="0.25">
      <c r="A243" s="83"/>
      <c r="B243" s="214"/>
      <c r="C243" s="83"/>
      <c r="D243" s="83"/>
      <c r="E243" s="232"/>
      <c r="F243" s="233"/>
      <c r="G243" s="83"/>
      <c r="H243" s="83"/>
      <c r="I243" s="83"/>
      <c r="J243" s="83"/>
      <c r="K243" s="83"/>
      <c r="L243" s="83"/>
      <c r="M243" s="221"/>
      <c r="N243" s="221"/>
      <c r="O243" s="220"/>
      <c r="P243" s="234"/>
      <c r="Q243" s="221"/>
      <c r="R243" s="221"/>
      <c r="S243" s="83"/>
    </row>
    <row r="244" spans="1:19" x14ac:dyDescent="0.25">
      <c r="A244" s="83"/>
      <c r="B244" s="214"/>
      <c r="C244" s="83"/>
      <c r="D244" s="83"/>
      <c r="E244" s="232"/>
      <c r="F244" s="233"/>
      <c r="G244" s="83"/>
      <c r="H244" s="83"/>
      <c r="I244" s="83"/>
      <c r="J244" s="83"/>
      <c r="K244" s="83"/>
      <c r="L244" s="83"/>
      <c r="M244" s="221"/>
      <c r="N244" s="221"/>
      <c r="O244" s="220"/>
      <c r="P244" s="234"/>
      <c r="Q244" s="221"/>
      <c r="R244" s="221"/>
      <c r="S244" s="83"/>
    </row>
    <row r="245" spans="1:19" x14ac:dyDescent="0.25">
      <c r="A245" s="83"/>
      <c r="B245" s="214"/>
      <c r="C245" s="83"/>
      <c r="D245" s="83"/>
      <c r="E245" s="232"/>
      <c r="F245" s="233"/>
      <c r="G245" s="83"/>
      <c r="H245" s="83"/>
      <c r="I245" s="83"/>
      <c r="J245" s="83"/>
      <c r="K245" s="83"/>
      <c r="L245" s="83"/>
      <c r="M245" s="221"/>
      <c r="N245" s="221"/>
      <c r="O245" s="220"/>
      <c r="P245" s="234"/>
      <c r="Q245" s="221"/>
      <c r="R245" s="221"/>
      <c r="S245" s="83"/>
    </row>
    <row r="246" spans="1:19" x14ac:dyDescent="0.25">
      <c r="A246" s="83"/>
      <c r="B246" s="214"/>
      <c r="C246" s="83"/>
      <c r="D246" s="83"/>
      <c r="E246" s="232"/>
      <c r="F246" s="233"/>
      <c r="G246" s="83"/>
      <c r="H246" s="83"/>
      <c r="I246" s="83"/>
      <c r="J246" s="83"/>
      <c r="K246" s="83"/>
      <c r="L246" s="83"/>
      <c r="M246" s="221"/>
      <c r="N246" s="221"/>
      <c r="O246" s="220"/>
      <c r="P246" s="234"/>
      <c r="Q246" s="221"/>
      <c r="R246" s="221"/>
      <c r="S246" s="83"/>
    </row>
    <row r="247" spans="1:19" x14ac:dyDescent="0.25">
      <c r="A247" s="83"/>
      <c r="B247" s="214"/>
      <c r="C247" s="83"/>
      <c r="D247" s="83"/>
      <c r="E247" s="232"/>
      <c r="F247" s="233"/>
      <c r="G247" s="83"/>
      <c r="H247" s="83"/>
      <c r="I247" s="83"/>
      <c r="J247" s="83"/>
      <c r="K247" s="83"/>
      <c r="L247" s="83"/>
      <c r="M247" s="221"/>
      <c r="N247" s="221"/>
      <c r="O247" s="220"/>
      <c r="P247" s="234"/>
      <c r="Q247" s="221"/>
      <c r="R247" s="221"/>
      <c r="S247" s="83"/>
    </row>
    <row r="248" spans="1:19" x14ac:dyDescent="0.25">
      <c r="A248" s="83"/>
      <c r="B248" s="214"/>
      <c r="C248" s="83"/>
      <c r="D248" s="83"/>
      <c r="E248" s="232"/>
      <c r="F248" s="233"/>
      <c r="G248" s="83"/>
      <c r="H248" s="83"/>
      <c r="I248" s="83"/>
      <c r="J248" s="83"/>
      <c r="K248" s="83"/>
      <c r="L248" s="83"/>
      <c r="M248" s="221"/>
      <c r="N248" s="221"/>
      <c r="O248" s="220"/>
      <c r="P248" s="234"/>
      <c r="Q248" s="221"/>
      <c r="R248" s="221"/>
      <c r="S248" s="83"/>
    </row>
    <row r="249" spans="1:19" x14ac:dyDescent="0.25">
      <c r="A249" s="83"/>
      <c r="B249" s="214"/>
      <c r="C249" s="83"/>
      <c r="D249" s="83"/>
      <c r="E249" s="232"/>
      <c r="F249" s="233"/>
      <c r="G249" s="83"/>
      <c r="H249" s="83"/>
      <c r="I249" s="83"/>
      <c r="J249" s="83"/>
      <c r="K249" s="83"/>
      <c r="L249" s="83"/>
      <c r="M249" s="221"/>
      <c r="N249" s="221"/>
      <c r="O249" s="220"/>
      <c r="P249" s="234"/>
      <c r="Q249" s="221"/>
      <c r="R249" s="221"/>
      <c r="S249" s="83"/>
    </row>
    <row r="250" spans="1:19" x14ac:dyDescent="0.25">
      <c r="A250" s="83"/>
      <c r="B250" s="214"/>
      <c r="C250" s="83"/>
      <c r="D250" s="83"/>
      <c r="E250" s="232"/>
      <c r="F250" s="233"/>
      <c r="G250" s="83"/>
      <c r="H250" s="83"/>
      <c r="I250" s="83"/>
      <c r="J250" s="83"/>
      <c r="K250" s="83"/>
      <c r="L250" s="83"/>
      <c r="M250" s="221"/>
      <c r="N250" s="221"/>
      <c r="O250" s="220"/>
      <c r="P250" s="234"/>
      <c r="Q250" s="221"/>
      <c r="R250" s="221"/>
      <c r="S250" s="83"/>
    </row>
    <row r="251" spans="1:19" x14ac:dyDescent="0.25">
      <c r="A251" s="83"/>
      <c r="B251" s="214"/>
      <c r="C251" s="83"/>
      <c r="D251" s="83"/>
      <c r="E251" s="232"/>
      <c r="F251" s="233"/>
      <c r="G251" s="83"/>
      <c r="H251" s="83"/>
      <c r="I251" s="83"/>
      <c r="J251" s="83"/>
      <c r="K251" s="83"/>
      <c r="L251" s="83"/>
      <c r="M251" s="221"/>
      <c r="N251" s="221"/>
      <c r="O251" s="220"/>
      <c r="P251" s="234"/>
      <c r="Q251" s="221"/>
      <c r="R251" s="221"/>
      <c r="S251" s="83"/>
    </row>
    <row r="252" spans="1:19" x14ac:dyDescent="0.25">
      <c r="A252" s="83"/>
      <c r="B252" s="214"/>
      <c r="C252" s="83"/>
      <c r="D252" s="83"/>
      <c r="E252" s="232"/>
      <c r="F252" s="233"/>
      <c r="G252" s="83"/>
      <c r="H252" s="83"/>
      <c r="I252" s="83"/>
      <c r="J252" s="83"/>
      <c r="K252" s="83"/>
      <c r="L252" s="83"/>
      <c r="M252" s="221"/>
      <c r="N252" s="221"/>
      <c r="O252" s="220"/>
      <c r="P252" s="234"/>
      <c r="Q252" s="221"/>
      <c r="R252" s="221"/>
      <c r="S252" s="83"/>
    </row>
    <row r="253" spans="1:19" x14ac:dyDescent="0.25">
      <c r="A253" s="83"/>
      <c r="B253" s="214"/>
      <c r="C253" s="83"/>
      <c r="D253" s="83"/>
      <c r="E253" s="232"/>
      <c r="F253" s="233"/>
      <c r="G253" s="83"/>
      <c r="H253" s="83"/>
      <c r="I253" s="83"/>
      <c r="J253" s="83"/>
      <c r="K253" s="83"/>
      <c r="L253" s="83"/>
      <c r="M253" s="221"/>
      <c r="N253" s="221"/>
      <c r="O253" s="220"/>
      <c r="P253" s="234"/>
      <c r="Q253" s="221"/>
      <c r="R253" s="221"/>
      <c r="S253" s="83"/>
    </row>
    <row r="254" spans="1:19" x14ac:dyDescent="0.25">
      <c r="A254" s="83"/>
      <c r="B254" s="214"/>
      <c r="C254" s="83"/>
      <c r="D254" s="83"/>
      <c r="E254" s="232"/>
      <c r="F254" s="233"/>
      <c r="G254" s="83"/>
      <c r="H254" s="83"/>
      <c r="I254" s="83"/>
      <c r="J254" s="83"/>
      <c r="K254" s="83"/>
      <c r="L254" s="83"/>
      <c r="M254" s="221"/>
      <c r="N254" s="221"/>
      <c r="O254" s="220"/>
      <c r="P254" s="234"/>
      <c r="Q254" s="221"/>
      <c r="R254" s="221"/>
      <c r="S254" s="83"/>
    </row>
    <row r="255" spans="1:19" x14ac:dyDescent="0.25">
      <c r="A255" s="83"/>
      <c r="B255" s="214"/>
      <c r="C255" s="83"/>
      <c r="D255" s="83"/>
      <c r="E255" s="232"/>
      <c r="F255" s="233"/>
      <c r="G255" s="83"/>
      <c r="H255" s="83"/>
      <c r="I255" s="83"/>
      <c r="J255" s="83"/>
      <c r="K255" s="83"/>
      <c r="L255" s="83"/>
      <c r="M255" s="221"/>
      <c r="N255" s="221"/>
      <c r="O255" s="220"/>
      <c r="P255" s="234"/>
      <c r="Q255" s="221"/>
      <c r="R255" s="221"/>
      <c r="S255" s="83"/>
    </row>
    <row r="256" spans="1:19" x14ac:dyDescent="0.25">
      <c r="A256" s="83"/>
      <c r="B256" s="214"/>
      <c r="C256" s="83"/>
      <c r="D256" s="83"/>
      <c r="E256" s="232"/>
      <c r="F256" s="233"/>
      <c r="G256" s="83"/>
      <c r="H256" s="83"/>
      <c r="I256" s="83"/>
      <c r="J256" s="83"/>
      <c r="K256" s="83"/>
      <c r="L256" s="83"/>
      <c r="M256" s="221"/>
      <c r="N256" s="221"/>
      <c r="O256" s="220"/>
      <c r="P256" s="234"/>
      <c r="Q256" s="221"/>
      <c r="R256" s="221"/>
      <c r="S256" s="83"/>
    </row>
    <row r="257" spans="1:19" x14ac:dyDescent="0.25">
      <c r="A257" s="83"/>
      <c r="B257" s="214"/>
      <c r="C257" s="83"/>
      <c r="D257" s="83"/>
      <c r="E257" s="232"/>
      <c r="F257" s="233"/>
      <c r="G257" s="83"/>
      <c r="H257" s="83"/>
      <c r="I257" s="83"/>
      <c r="J257" s="83"/>
      <c r="K257" s="83"/>
      <c r="L257" s="83"/>
      <c r="M257" s="221"/>
      <c r="N257" s="221"/>
      <c r="O257" s="220"/>
      <c r="P257" s="234"/>
      <c r="Q257" s="221"/>
      <c r="R257" s="221"/>
      <c r="S257" s="83"/>
    </row>
    <row r="258" spans="1:19" x14ac:dyDescent="0.25">
      <c r="A258" s="83"/>
      <c r="B258" s="214"/>
      <c r="C258" s="83"/>
      <c r="D258" s="83"/>
      <c r="E258" s="232"/>
      <c r="F258" s="233"/>
      <c r="G258" s="83"/>
      <c r="H258" s="83"/>
      <c r="I258" s="83"/>
      <c r="J258" s="83"/>
      <c r="K258" s="83"/>
      <c r="L258" s="83"/>
      <c r="M258" s="221"/>
      <c r="N258" s="221"/>
      <c r="O258" s="220"/>
      <c r="P258" s="234"/>
      <c r="Q258" s="221"/>
      <c r="R258" s="221"/>
      <c r="S258" s="83"/>
    </row>
    <row r="259" spans="1:19" x14ac:dyDescent="0.25">
      <c r="A259" s="83"/>
      <c r="B259" s="214"/>
      <c r="C259" s="83"/>
      <c r="D259" s="83"/>
      <c r="E259" s="232"/>
      <c r="F259" s="233"/>
      <c r="G259" s="83"/>
      <c r="H259" s="83"/>
      <c r="I259" s="83"/>
      <c r="J259" s="83"/>
      <c r="K259" s="83"/>
      <c r="L259" s="83"/>
      <c r="M259" s="221"/>
      <c r="N259" s="221"/>
      <c r="O259" s="220"/>
      <c r="P259" s="234"/>
      <c r="Q259" s="221"/>
      <c r="R259" s="221"/>
      <c r="S259" s="83"/>
    </row>
    <row r="260" spans="1:19" x14ac:dyDescent="0.25">
      <c r="A260" s="83"/>
      <c r="B260" s="214"/>
      <c r="C260" s="83"/>
      <c r="D260" s="83"/>
      <c r="E260" s="232"/>
      <c r="F260" s="233"/>
      <c r="G260" s="83"/>
      <c r="H260" s="83"/>
      <c r="I260" s="83"/>
      <c r="J260" s="83"/>
      <c r="K260" s="83"/>
      <c r="L260" s="83"/>
      <c r="M260" s="221"/>
      <c r="N260" s="221"/>
      <c r="O260" s="220"/>
      <c r="P260" s="234"/>
      <c r="Q260" s="221"/>
      <c r="R260" s="221"/>
      <c r="S260" s="83"/>
    </row>
    <row r="261" spans="1:19" x14ac:dyDescent="0.25">
      <c r="A261" s="83"/>
      <c r="B261" s="214"/>
      <c r="C261" s="83"/>
      <c r="D261" s="83"/>
      <c r="E261" s="232"/>
      <c r="F261" s="233"/>
      <c r="G261" s="83"/>
      <c r="H261" s="83"/>
      <c r="I261" s="83"/>
      <c r="J261" s="83"/>
      <c r="K261" s="83"/>
      <c r="L261" s="83"/>
      <c r="M261" s="221"/>
      <c r="N261" s="221"/>
      <c r="O261" s="220"/>
      <c r="P261" s="234"/>
      <c r="Q261" s="221"/>
      <c r="R261" s="221"/>
      <c r="S261" s="83"/>
    </row>
    <row r="262" spans="1:19" x14ac:dyDescent="0.25">
      <c r="A262" s="83"/>
      <c r="B262" s="214"/>
      <c r="C262" s="83"/>
      <c r="D262" s="83"/>
      <c r="E262" s="232"/>
      <c r="F262" s="233"/>
      <c r="G262" s="83"/>
      <c r="H262" s="83"/>
      <c r="I262" s="83"/>
      <c r="J262" s="83"/>
      <c r="K262" s="83"/>
      <c r="L262" s="83"/>
      <c r="M262" s="221"/>
      <c r="N262" s="221"/>
      <c r="O262" s="220"/>
      <c r="P262" s="234"/>
      <c r="Q262" s="221"/>
      <c r="R262" s="221"/>
      <c r="S262" s="83"/>
    </row>
    <row r="263" spans="1:19" x14ac:dyDescent="0.25">
      <c r="A263" s="83"/>
      <c r="B263" s="214"/>
      <c r="C263" s="83"/>
      <c r="D263" s="83"/>
      <c r="E263" s="232"/>
      <c r="F263" s="233"/>
      <c r="G263" s="83"/>
      <c r="H263" s="83"/>
      <c r="I263" s="83"/>
      <c r="J263" s="83"/>
      <c r="K263" s="83"/>
      <c r="L263" s="83"/>
      <c r="M263" s="221"/>
      <c r="N263" s="221"/>
      <c r="O263" s="220"/>
      <c r="P263" s="234"/>
      <c r="Q263" s="221"/>
      <c r="R263" s="221"/>
      <c r="S263" s="83"/>
    </row>
    <row r="264" spans="1:19" x14ac:dyDescent="0.25">
      <c r="A264" s="83"/>
      <c r="B264" s="214"/>
      <c r="C264" s="83"/>
      <c r="D264" s="83"/>
      <c r="E264" s="232"/>
      <c r="F264" s="233"/>
      <c r="G264" s="83"/>
      <c r="H264" s="83"/>
      <c r="I264" s="83"/>
      <c r="J264" s="83"/>
      <c r="K264" s="83"/>
      <c r="L264" s="83"/>
      <c r="M264" s="221"/>
      <c r="N264" s="221"/>
      <c r="O264" s="220"/>
      <c r="P264" s="234"/>
      <c r="Q264" s="221"/>
      <c r="R264" s="221"/>
      <c r="S264" s="83"/>
    </row>
    <row r="265" spans="1:19" x14ac:dyDescent="0.25">
      <c r="A265" s="83"/>
      <c r="B265" s="214"/>
      <c r="C265" s="83"/>
      <c r="D265" s="83"/>
      <c r="E265" s="232"/>
      <c r="F265" s="233"/>
      <c r="G265" s="83"/>
      <c r="H265" s="83"/>
      <c r="I265" s="83"/>
      <c r="J265" s="83"/>
      <c r="K265" s="83"/>
      <c r="L265" s="83"/>
      <c r="M265" s="221"/>
      <c r="N265" s="221"/>
      <c r="O265" s="220"/>
      <c r="P265" s="234"/>
      <c r="Q265" s="221"/>
      <c r="R265" s="221"/>
      <c r="S265" s="83"/>
    </row>
    <row r="266" spans="1:19" x14ac:dyDescent="0.25">
      <c r="A266" s="83"/>
      <c r="B266" s="214"/>
      <c r="C266" s="83"/>
      <c r="D266" s="83"/>
      <c r="E266" s="232"/>
      <c r="F266" s="233"/>
      <c r="G266" s="83"/>
      <c r="H266" s="83"/>
      <c r="I266" s="83"/>
      <c r="J266" s="83"/>
      <c r="K266" s="83"/>
      <c r="L266" s="83"/>
      <c r="M266" s="221"/>
      <c r="N266" s="221"/>
      <c r="O266" s="220"/>
      <c r="P266" s="234"/>
      <c r="Q266" s="221"/>
      <c r="R266" s="221"/>
      <c r="S266" s="83"/>
    </row>
    <row r="267" spans="1:19" x14ac:dyDescent="0.25">
      <c r="A267" s="83"/>
      <c r="B267" s="214"/>
      <c r="C267" s="83"/>
      <c r="D267" s="83"/>
      <c r="E267" s="232"/>
      <c r="F267" s="233"/>
      <c r="G267" s="83"/>
      <c r="H267" s="83"/>
      <c r="I267" s="83"/>
      <c r="J267" s="83"/>
      <c r="K267" s="83"/>
      <c r="L267" s="83"/>
      <c r="M267" s="221"/>
      <c r="N267" s="221"/>
      <c r="O267" s="220"/>
      <c r="P267" s="234"/>
      <c r="Q267" s="221"/>
      <c r="R267" s="221"/>
      <c r="S267" s="83"/>
    </row>
    <row r="268" spans="1:19" x14ac:dyDescent="0.25">
      <c r="A268" s="83"/>
      <c r="B268" s="214"/>
      <c r="C268" s="83"/>
      <c r="D268" s="83"/>
      <c r="E268" s="232"/>
      <c r="F268" s="233"/>
      <c r="G268" s="83"/>
      <c r="H268" s="83"/>
      <c r="I268" s="83"/>
      <c r="J268" s="83"/>
      <c r="K268" s="83"/>
      <c r="L268" s="83"/>
      <c r="M268" s="221"/>
      <c r="N268" s="221"/>
      <c r="O268" s="220"/>
      <c r="P268" s="234"/>
      <c r="Q268" s="221"/>
      <c r="R268" s="221"/>
      <c r="S268" s="83"/>
    </row>
    <row r="269" spans="1:19" x14ac:dyDescent="0.25">
      <c r="A269" s="83"/>
      <c r="B269" s="214"/>
      <c r="C269" s="83"/>
      <c r="D269" s="83"/>
      <c r="E269" s="232"/>
      <c r="F269" s="233"/>
      <c r="G269" s="83"/>
      <c r="H269" s="83"/>
      <c r="I269" s="83"/>
      <c r="J269" s="83"/>
      <c r="K269" s="83"/>
      <c r="L269" s="83"/>
      <c r="M269" s="221"/>
      <c r="N269" s="221"/>
      <c r="O269" s="220"/>
      <c r="P269" s="234"/>
      <c r="Q269" s="221"/>
      <c r="R269" s="221"/>
      <c r="S269" s="83"/>
    </row>
    <row r="270" spans="1:19" x14ac:dyDescent="0.25">
      <c r="A270" s="83"/>
      <c r="B270" s="214"/>
      <c r="C270" s="83"/>
      <c r="D270" s="83"/>
      <c r="E270" s="232"/>
      <c r="F270" s="233"/>
      <c r="G270" s="83"/>
      <c r="H270" s="83"/>
      <c r="I270" s="83"/>
      <c r="J270" s="83"/>
      <c r="K270" s="83"/>
      <c r="L270" s="83"/>
      <c r="M270" s="221"/>
      <c r="N270" s="221"/>
      <c r="O270" s="220"/>
      <c r="P270" s="234"/>
      <c r="Q270" s="221"/>
      <c r="R270" s="221"/>
      <c r="S270" s="83"/>
    </row>
    <row r="271" spans="1:19" x14ac:dyDescent="0.25">
      <c r="A271" s="83"/>
      <c r="B271" s="214"/>
      <c r="C271" s="83"/>
      <c r="D271" s="83"/>
      <c r="E271" s="232"/>
      <c r="F271" s="233"/>
      <c r="G271" s="83"/>
      <c r="H271" s="83"/>
      <c r="I271" s="83"/>
      <c r="J271" s="83"/>
      <c r="K271" s="83"/>
      <c r="L271" s="83"/>
      <c r="M271" s="221"/>
      <c r="N271" s="221"/>
      <c r="O271" s="220"/>
      <c r="P271" s="234"/>
      <c r="Q271" s="221"/>
      <c r="R271" s="221"/>
      <c r="S271" s="83"/>
    </row>
    <row r="272" spans="1:19" x14ac:dyDescent="0.25">
      <c r="A272" s="223"/>
      <c r="B272" s="236"/>
      <c r="C272" s="223"/>
      <c r="D272" s="223"/>
      <c r="E272" s="237"/>
      <c r="F272" s="238"/>
      <c r="G272" s="223"/>
      <c r="H272" s="223"/>
      <c r="I272" s="223"/>
      <c r="J272" s="223"/>
      <c r="K272" s="223"/>
      <c r="L272" s="223"/>
      <c r="M272" s="227"/>
      <c r="N272" s="227"/>
      <c r="O272" s="231"/>
      <c r="P272" s="239"/>
      <c r="Q272" s="227"/>
      <c r="R272" s="227"/>
      <c r="S272" s="223"/>
    </row>
    <row r="273" spans="1:19" ht="23.25" x14ac:dyDescent="0.35">
      <c r="A273" s="471" t="s">
        <v>61</v>
      </c>
      <c r="B273" s="472"/>
      <c r="C273" s="472"/>
      <c r="D273" s="472"/>
      <c r="E273" s="472"/>
      <c r="F273" s="472"/>
      <c r="G273" s="472"/>
      <c r="H273" s="472"/>
      <c r="I273" s="472"/>
      <c r="J273" s="472"/>
      <c r="K273" s="472"/>
      <c r="L273" s="472"/>
      <c r="M273" s="472"/>
      <c r="N273" s="472"/>
      <c r="O273" s="472"/>
      <c r="P273" s="472"/>
      <c r="Q273" s="472"/>
      <c r="R273" s="472"/>
      <c r="S273" s="472"/>
    </row>
    <row r="274" spans="1:19" ht="18.75" x14ac:dyDescent="0.3">
      <c r="A274" s="473" t="s">
        <v>658</v>
      </c>
      <c r="B274" s="474"/>
      <c r="C274" s="474"/>
      <c r="D274" s="474"/>
      <c r="E274" s="474"/>
      <c r="F274" s="474"/>
      <c r="G274" s="474"/>
      <c r="H274" s="474"/>
      <c r="I274" s="474"/>
      <c r="J274" s="474"/>
      <c r="K274" s="474"/>
      <c r="L274" s="474"/>
      <c r="M274" s="474"/>
      <c r="N274" s="474"/>
      <c r="O274" s="474"/>
      <c r="P274" s="474"/>
      <c r="Q274" s="474"/>
      <c r="R274" s="474"/>
      <c r="S274" s="475"/>
    </row>
    <row r="275" spans="1:19" ht="15.75" customHeight="1" x14ac:dyDescent="0.25">
      <c r="A275" s="430" t="s">
        <v>3</v>
      </c>
      <c r="B275" s="452" t="s">
        <v>54</v>
      </c>
      <c r="C275" s="452" t="s">
        <v>55</v>
      </c>
      <c r="D275" s="430" t="s">
        <v>6</v>
      </c>
      <c r="E275" s="431" t="s">
        <v>7</v>
      </c>
      <c r="F275" s="431" t="s">
        <v>8</v>
      </c>
      <c r="G275" s="431" t="s">
        <v>9</v>
      </c>
      <c r="H275" s="431" t="s">
        <v>10</v>
      </c>
      <c r="I275" s="431" t="s">
        <v>11</v>
      </c>
      <c r="J275" s="452" t="s">
        <v>58</v>
      </c>
      <c r="K275" s="302"/>
      <c r="L275" s="430" t="s">
        <v>12</v>
      </c>
      <c r="M275" s="431" t="s">
        <v>13</v>
      </c>
      <c r="N275" s="431" t="s">
        <v>14</v>
      </c>
      <c r="O275" s="430" t="s">
        <v>15</v>
      </c>
      <c r="P275" s="430" t="s">
        <v>16</v>
      </c>
      <c r="Q275" s="430"/>
      <c r="R275" s="430"/>
      <c r="S275" s="430"/>
    </row>
    <row r="276" spans="1:19" ht="15.75" x14ac:dyDescent="0.25">
      <c r="A276" s="430"/>
      <c r="B276" s="453"/>
      <c r="C276" s="453"/>
      <c r="D276" s="430"/>
      <c r="E276" s="430"/>
      <c r="F276" s="430"/>
      <c r="G276" s="430"/>
      <c r="H276" s="430"/>
      <c r="I276" s="430"/>
      <c r="J276" s="453"/>
      <c r="K276" s="301"/>
      <c r="L276" s="430"/>
      <c r="M276" s="430"/>
      <c r="N276" s="430"/>
      <c r="O276" s="430"/>
      <c r="P276" s="1" t="s">
        <v>17</v>
      </c>
      <c r="Q276" s="1" t="s">
        <v>18</v>
      </c>
      <c r="R276" s="1" t="s">
        <v>19</v>
      </c>
      <c r="S276" s="1" t="s">
        <v>20</v>
      </c>
    </row>
    <row r="277" spans="1:19" x14ac:dyDescent="0.25">
      <c r="A277" s="83">
        <v>42</v>
      </c>
      <c r="B277" s="214" t="s">
        <v>158</v>
      </c>
      <c r="C277" s="83" t="str">
        <f>VLOOKUP(B277,'PURCHSE PARTY &amp; HSN MASTER'!$B$9:$E$5001,2,FALSE)</f>
        <v>27AMMPB3648M1ZO</v>
      </c>
      <c r="D277" s="83" t="str">
        <f>VLOOKUP(B277,'PURCHSE PARTY &amp; HSN MASTER'!$B$9:$E$5001,4,FALSE)</f>
        <v>Local</v>
      </c>
      <c r="E277" s="320" t="s">
        <v>804</v>
      </c>
      <c r="F277" s="321">
        <v>43566</v>
      </c>
      <c r="G277" s="83">
        <v>85129000</v>
      </c>
      <c r="H277" s="217">
        <v>1000</v>
      </c>
      <c r="I277" s="83" t="s">
        <v>22</v>
      </c>
      <c r="J277" s="83" t="s">
        <v>194</v>
      </c>
      <c r="K277" s="83" t="s">
        <v>255</v>
      </c>
      <c r="L277" s="83">
        <f t="shared" ref="L277:L279" si="99">+H277</f>
        <v>1000</v>
      </c>
      <c r="M277" s="218">
        <f>+N277+P277+Q277+R277+S277-0.2</f>
        <v>27127.999999999996</v>
      </c>
      <c r="N277" s="219">
        <v>22990</v>
      </c>
      <c r="O277" s="220">
        <f>VLOOKUP(G277,'PURCHSE PARTY &amp; HSN MASTER'!$N$14:$S$5001,5,FALSE)</f>
        <v>18</v>
      </c>
      <c r="P277" s="221">
        <f t="shared" ref="P277" si="100">+IF(D277="oms",N277/100*O277,0)</f>
        <v>0</v>
      </c>
      <c r="Q277" s="221">
        <f>+IF(D277="local",N277/100*O277/2,0)</f>
        <v>2069.1</v>
      </c>
      <c r="R277" s="221">
        <f>+IF(D277="local",N277/100*O277/2,0)</f>
        <v>2069.1</v>
      </c>
      <c r="S277" s="221">
        <v>0</v>
      </c>
    </row>
    <row r="278" spans="1:19" x14ac:dyDescent="0.25">
      <c r="A278" s="83"/>
      <c r="B278" s="214" t="s">
        <v>182</v>
      </c>
      <c r="C278" s="83" t="str">
        <f>VLOOKUP(B278,'PURCHSE PARTY &amp; HSN MASTER'!$B$9:$E$5001,2,FALSE)</f>
        <v>27AAACA8832H1ZO</v>
      </c>
      <c r="D278" s="83" t="str">
        <f>VLOOKUP(B278,'PURCHSE PARTY &amp; HSN MASTER'!$B$9:$E$5001,4,FALSE)</f>
        <v>Local</v>
      </c>
      <c r="E278" s="232" t="s">
        <v>184</v>
      </c>
      <c r="F278" s="233">
        <v>43235</v>
      </c>
      <c r="G278" s="83"/>
      <c r="H278" s="217"/>
      <c r="I278" s="83" t="s">
        <v>22</v>
      </c>
      <c r="J278" s="83" t="s">
        <v>194</v>
      </c>
      <c r="K278" s="83" t="s">
        <v>255</v>
      </c>
      <c r="L278" s="83">
        <f t="shared" si="99"/>
        <v>0</v>
      </c>
      <c r="M278" s="221"/>
      <c r="N278" s="221"/>
      <c r="O278" s="220"/>
      <c r="P278" s="234"/>
      <c r="Q278" s="221"/>
      <c r="R278" s="221"/>
      <c r="S278" s="221"/>
    </row>
    <row r="279" spans="1:19" x14ac:dyDescent="0.25">
      <c r="A279" s="83"/>
      <c r="B279" s="214" t="s">
        <v>182</v>
      </c>
      <c r="C279" s="83" t="str">
        <f>VLOOKUP(B279,'PURCHSE PARTY &amp; HSN MASTER'!$B$9:$E$5001,2,FALSE)</f>
        <v>27AAACA8832H1ZO</v>
      </c>
      <c r="D279" s="83" t="str">
        <f>VLOOKUP(B279,'PURCHSE PARTY &amp; HSN MASTER'!$B$9:$E$5001,4,FALSE)</f>
        <v>Local</v>
      </c>
      <c r="E279" s="232" t="s">
        <v>185</v>
      </c>
      <c r="F279" s="233">
        <v>43235</v>
      </c>
      <c r="G279" s="83"/>
      <c r="H279" s="217"/>
      <c r="I279" s="83" t="s">
        <v>22</v>
      </c>
      <c r="J279" s="83" t="s">
        <v>194</v>
      </c>
      <c r="K279" s="83" t="s">
        <v>255</v>
      </c>
      <c r="L279" s="83">
        <f t="shared" si="99"/>
        <v>0</v>
      </c>
      <c r="M279" s="221"/>
      <c r="N279" s="221"/>
      <c r="O279" s="220"/>
      <c r="P279" s="234"/>
      <c r="Q279" s="221"/>
      <c r="R279" s="221"/>
      <c r="S279" s="221"/>
    </row>
    <row r="286" spans="1:19" ht="23.25" x14ac:dyDescent="0.35">
      <c r="A286" s="471" t="s">
        <v>61</v>
      </c>
      <c r="B286" s="472"/>
      <c r="C286" s="472"/>
      <c r="D286" s="472"/>
      <c r="E286" s="472"/>
      <c r="F286" s="472"/>
      <c r="G286" s="472"/>
      <c r="H286" s="472"/>
      <c r="I286" s="472"/>
      <c r="J286" s="472"/>
      <c r="K286" s="472"/>
      <c r="L286" s="472"/>
      <c r="M286" s="472"/>
      <c r="N286" s="472"/>
      <c r="O286" s="472"/>
      <c r="P286" s="472"/>
      <c r="Q286" s="472"/>
      <c r="R286" s="472"/>
      <c r="S286" s="472"/>
    </row>
    <row r="287" spans="1:19" ht="18.75" x14ac:dyDescent="0.3">
      <c r="A287" s="473" t="s">
        <v>659</v>
      </c>
      <c r="B287" s="474"/>
      <c r="C287" s="474"/>
      <c r="D287" s="474"/>
      <c r="E287" s="474"/>
      <c r="F287" s="474"/>
      <c r="G287" s="474"/>
      <c r="H287" s="474"/>
      <c r="I287" s="474"/>
      <c r="J287" s="474"/>
      <c r="K287" s="474"/>
      <c r="L287" s="474"/>
      <c r="M287" s="474"/>
      <c r="N287" s="474"/>
      <c r="O287" s="474"/>
      <c r="P287" s="474"/>
      <c r="Q287" s="474"/>
      <c r="R287" s="474"/>
      <c r="S287" s="475"/>
    </row>
    <row r="288" spans="1:19" ht="15.75" customHeight="1" x14ac:dyDescent="0.25">
      <c r="A288" s="430" t="s">
        <v>3</v>
      </c>
      <c r="B288" s="452" t="s">
        <v>54</v>
      </c>
      <c r="C288" s="452" t="s">
        <v>55</v>
      </c>
      <c r="D288" s="430" t="s">
        <v>6</v>
      </c>
      <c r="E288" s="431" t="s">
        <v>7</v>
      </c>
      <c r="F288" s="431" t="s">
        <v>8</v>
      </c>
      <c r="G288" s="431" t="s">
        <v>9</v>
      </c>
      <c r="H288" s="431" t="s">
        <v>10</v>
      </c>
      <c r="I288" s="431" t="s">
        <v>11</v>
      </c>
      <c r="J288" s="452" t="s">
        <v>58</v>
      </c>
      <c r="K288" s="302"/>
      <c r="L288" s="430" t="s">
        <v>12</v>
      </c>
      <c r="M288" s="431" t="s">
        <v>13</v>
      </c>
      <c r="N288" s="431" t="s">
        <v>14</v>
      </c>
      <c r="O288" s="430" t="s">
        <v>15</v>
      </c>
      <c r="P288" s="430" t="s">
        <v>16</v>
      </c>
      <c r="Q288" s="430"/>
      <c r="R288" s="430"/>
      <c r="S288" s="430"/>
    </row>
    <row r="289" spans="1:19" ht="15.75" x14ac:dyDescent="0.25">
      <c r="A289" s="430"/>
      <c r="B289" s="453"/>
      <c r="C289" s="453"/>
      <c r="D289" s="430"/>
      <c r="E289" s="430"/>
      <c r="F289" s="430"/>
      <c r="G289" s="430"/>
      <c r="H289" s="430"/>
      <c r="I289" s="430"/>
      <c r="J289" s="453"/>
      <c r="K289" s="301"/>
      <c r="L289" s="430"/>
      <c r="M289" s="430"/>
      <c r="N289" s="430"/>
      <c r="O289" s="430"/>
      <c r="P289" s="1" t="s">
        <v>17</v>
      </c>
      <c r="Q289" s="1" t="s">
        <v>18</v>
      </c>
      <c r="R289" s="1" t="s">
        <v>19</v>
      </c>
      <c r="S289" s="1" t="s">
        <v>20</v>
      </c>
    </row>
    <row r="290" spans="1:19" x14ac:dyDescent="0.25">
      <c r="A290" s="83">
        <v>42</v>
      </c>
      <c r="B290" s="214" t="s">
        <v>158</v>
      </c>
      <c r="C290" s="83" t="str">
        <f>VLOOKUP(B290,'PURCHSE PARTY &amp; HSN MASTER'!$B$9:$E$5001,2,FALSE)</f>
        <v>27AMMPB3648M1ZO</v>
      </c>
      <c r="D290" s="83" t="str">
        <f>VLOOKUP(B290,'PURCHSE PARTY &amp; HSN MASTER'!$B$9:$E$5001,4,FALSE)</f>
        <v>Local</v>
      </c>
      <c r="E290" s="320" t="s">
        <v>804</v>
      </c>
      <c r="F290" s="321">
        <v>43566</v>
      </c>
      <c r="G290" s="83">
        <v>85129000</v>
      </c>
      <c r="H290" s="217">
        <v>1000</v>
      </c>
      <c r="I290" s="83" t="s">
        <v>23</v>
      </c>
      <c r="J290" s="83" t="s">
        <v>194</v>
      </c>
      <c r="K290" s="83" t="s">
        <v>255</v>
      </c>
      <c r="L290" s="83">
        <f t="shared" ref="L290" si="101">+H290</f>
        <v>1000</v>
      </c>
      <c r="M290" s="218">
        <f>+N290+P290+Q290+R290+S290-0.2</f>
        <v>27127.999999999996</v>
      </c>
      <c r="N290" s="219">
        <v>22990</v>
      </c>
      <c r="O290" s="220">
        <f>VLOOKUP(G290,'PURCHSE PARTY &amp; HSN MASTER'!$N$14:$S$5001,5,FALSE)</f>
        <v>18</v>
      </c>
      <c r="P290" s="221">
        <f t="shared" ref="P290" si="102">+IF(D290="oms",N290/100*O290,0)</f>
        <v>0</v>
      </c>
      <c r="Q290" s="221">
        <f>+IF(D290="local",N290/100*O290/2,0)</f>
        <v>2069.1</v>
      </c>
      <c r="R290" s="221">
        <f>+IF(D290="local",N290/100*O290/2,0)</f>
        <v>2069.1</v>
      </c>
      <c r="S290" s="221">
        <v>0</v>
      </c>
    </row>
    <row r="291" spans="1:19" x14ac:dyDescent="0.25">
      <c r="A291" s="83"/>
      <c r="B291" s="214"/>
      <c r="C291" s="83"/>
      <c r="D291" s="83"/>
      <c r="E291" s="232"/>
      <c r="F291" s="233"/>
      <c r="G291" s="83"/>
      <c r="H291" s="217"/>
      <c r="I291" s="83"/>
      <c r="J291" s="83"/>
      <c r="K291" s="83"/>
      <c r="L291" s="83"/>
      <c r="M291" s="221"/>
      <c r="N291" s="221"/>
      <c r="O291" s="220"/>
      <c r="P291" s="234"/>
      <c r="Q291" s="221"/>
      <c r="R291" s="221"/>
      <c r="S291" s="221"/>
    </row>
    <row r="292" spans="1:19" x14ac:dyDescent="0.25">
      <c r="A292" s="83"/>
      <c r="B292" s="214"/>
      <c r="C292" s="83"/>
      <c r="D292" s="83"/>
      <c r="E292" s="232"/>
      <c r="F292" s="233"/>
      <c r="G292" s="83"/>
      <c r="H292" s="217"/>
      <c r="I292" s="83"/>
      <c r="J292" s="83"/>
      <c r="K292" s="83"/>
      <c r="L292" s="83"/>
      <c r="M292" s="221"/>
      <c r="N292" s="221"/>
      <c r="O292" s="220"/>
      <c r="P292" s="234"/>
      <c r="Q292" s="221"/>
      <c r="R292" s="221"/>
      <c r="S292" s="221"/>
    </row>
    <row r="298" spans="1:19" ht="23.25" x14ac:dyDescent="0.35">
      <c r="A298" s="471" t="s">
        <v>61</v>
      </c>
      <c r="B298" s="472"/>
      <c r="C298" s="472"/>
      <c r="D298" s="472"/>
      <c r="E298" s="472"/>
      <c r="F298" s="472"/>
      <c r="G298" s="472"/>
      <c r="H298" s="472"/>
      <c r="I298" s="472"/>
      <c r="J298" s="472"/>
      <c r="K298" s="472"/>
      <c r="L298" s="472"/>
      <c r="M298" s="472"/>
      <c r="N298" s="472"/>
      <c r="O298" s="472"/>
      <c r="P298" s="472"/>
      <c r="Q298" s="472"/>
      <c r="R298" s="472"/>
      <c r="S298" s="472"/>
    </row>
    <row r="299" spans="1:19" ht="18.75" x14ac:dyDescent="0.3">
      <c r="A299" s="473" t="s">
        <v>660</v>
      </c>
      <c r="B299" s="474"/>
      <c r="C299" s="474"/>
      <c r="D299" s="474"/>
      <c r="E299" s="474"/>
      <c r="F299" s="474"/>
      <c r="G299" s="474"/>
      <c r="H299" s="474"/>
      <c r="I299" s="474"/>
      <c r="J299" s="474"/>
      <c r="K299" s="474"/>
      <c r="L299" s="474"/>
      <c r="M299" s="474"/>
      <c r="N299" s="474"/>
      <c r="O299" s="474"/>
      <c r="P299" s="474"/>
      <c r="Q299" s="474"/>
      <c r="R299" s="474"/>
      <c r="S299" s="475"/>
    </row>
    <row r="300" spans="1:19" ht="15.75" customHeight="1" x14ac:dyDescent="0.25">
      <c r="A300" s="430" t="s">
        <v>3</v>
      </c>
      <c r="B300" s="452" t="s">
        <v>54</v>
      </c>
      <c r="C300" s="452" t="s">
        <v>55</v>
      </c>
      <c r="D300" s="430" t="s">
        <v>6</v>
      </c>
      <c r="E300" s="431" t="s">
        <v>7</v>
      </c>
      <c r="F300" s="431" t="s">
        <v>8</v>
      </c>
      <c r="G300" s="431" t="s">
        <v>9</v>
      </c>
      <c r="H300" s="431" t="s">
        <v>10</v>
      </c>
      <c r="I300" s="431" t="s">
        <v>11</v>
      </c>
      <c r="J300" s="452" t="s">
        <v>58</v>
      </c>
      <c r="K300" s="302"/>
      <c r="L300" s="430" t="s">
        <v>12</v>
      </c>
      <c r="M300" s="431" t="s">
        <v>13</v>
      </c>
      <c r="N300" s="431" t="s">
        <v>14</v>
      </c>
      <c r="O300" s="430" t="s">
        <v>15</v>
      </c>
      <c r="P300" s="430" t="s">
        <v>16</v>
      </c>
      <c r="Q300" s="430"/>
      <c r="R300" s="430"/>
      <c r="S300" s="430"/>
    </row>
    <row r="301" spans="1:19" ht="15.75" x14ac:dyDescent="0.25">
      <c r="A301" s="430"/>
      <c r="B301" s="453"/>
      <c r="C301" s="453"/>
      <c r="D301" s="430"/>
      <c r="E301" s="430"/>
      <c r="F301" s="430"/>
      <c r="G301" s="430"/>
      <c r="H301" s="430"/>
      <c r="I301" s="430"/>
      <c r="J301" s="453"/>
      <c r="K301" s="301"/>
      <c r="L301" s="430"/>
      <c r="M301" s="430"/>
      <c r="N301" s="430"/>
      <c r="O301" s="430"/>
      <c r="P301" s="1" t="s">
        <v>17</v>
      </c>
      <c r="Q301" s="1" t="s">
        <v>18</v>
      </c>
      <c r="R301" s="1" t="s">
        <v>19</v>
      </c>
      <c r="S301" s="1" t="s">
        <v>20</v>
      </c>
    </row>
    <row r="302" spans="1:19" x14ac:dyDescent="0.25">
      <c r="A302" s="83">
        <v>42</v>
      </c>
      <c r="B302" s="214" t="s">
        <v>158</v>
      </c>
      <c r="C302" s="83" t="str">
        <f>VLOOKUP(B302,'PURCHSE PARTY &amp; HSN MASTER'!$B$9:$E$5001,2,FALSE)</f>
        <v>27AMMPB3648M1ZO</v>
      </c>
      <c r="D302" s="83" t="str">
        <f>VLOOKUP(B302,'PURCHSE PARTY &amp; HSN MASTER'!$B$9:$E$5001,4,FALSE)</f>
        <v>Local</v>
      </c>
      <c r="E302" s="320" t="s">
        <v>804</v>
      </c>
      <c r="F302" s="321">
        <v>43566</v>
      </c>
      <c r="G302" s="83">
        <v>85129000</v>
      </c>
      <c r="H302" s="217">
        <v>1000</v>
      </c>
      <c r="I302" s="83" t="s">
        <v>24</v>
      </c>
      <c r="J302" s="83" t="s">
        <v>194</v>
      </c>
      <c r="K302" s="83" t="s">
        <v>255</v>
      </c>
      <c r="L302" s="83">
        <f t="shared" ref="L302" si="103">+H302</f>
        <v>1000</v>
      </c>
      <c r="M302" s="218">
        <f>+N302+P302+Q302+R302+S302-0.2</f>
        <v>27127.999999999996</v>
      </c>
      <c r="N302" s="219">
        <v>22990</v>
      </c>
      <c r="O302" s="220">
        <f>VLOOKUP(G302,'PURCHSE PARTY &amp; HSN MASTER'!$N$14:$S$5001,5,FALSE)</f>
        <v>18</v>
      </c>
      <c r="P302" s="221">
        <f t="shared" ref="P302" si="104">+IF(D302="oms",N302/100*O302,0)</f>
        <v>0</v>
      </c>
      <c r="Q302" s="221">
        <f>+IF(D302="local",N302/100*O302/2,0)</f>
        <v>2069.1</v>
      </c>
      <c r="R302" s="221">
        <f>+IF(D302="local",N302/100*O302/2,0)</f>
        <v>2069.1</v>
      </c>
      <c r="S302" s="221">
        <v>0</v>
      </c>
    </row>
    <row r="303" spans="1:19" x14ac:dyDescent="0.25">
      <c r="A303" s="83"/>
      <c r="B303" s="214"/>
      <c r="C303" s="83"/>
      <c r="D303" s="83"/>
      <c r="E303" s="232"/>
      <c r="F303" s="233"/>
      <c r="G303" s="83"/>
      <c r="H303" s="217"/>
      <c r="I303" s="83"/>
      <c r="J303" s="83"/>
      <c r="K303" s="83"/>
      <c r="L303" s="83"/>
      <c r="M303" s="221"/>
      <c r="N303" s="221"/>
      <c r="O303" s="220"/>
      <c r="P303" s="234"/>
      <c r="Q303" s="221"/>
      <c r="R303" s="221"/>
      <c r="S303" s="221"/>
    </row>
    <row r="304" spans="1:19" x14ac:dyDescent="0.25">
      <c r="A304" s="83"/>
      <c r="B304" s="214"/>
      <c r="C304" s="83"/>
      <c r="D304" s="83"/>
      <c r="E304" s="232"/>
      <c r="F304" s="233"/>
      <c r="G304" s="83"/>
      <c r="H304" s="217"/>
      <c r="I304" s="83"/>
      <c r="J304" s="83"/>
      <c r="K304" s="83"/>
      <c r="L304" s="83"/>
      <c r="M304" s="221"/>
      <c r="N304" s="221"/>
      <c r="O304" s="220"/>
      <c r="P304" s="234"/>
      <c r="Q304" s="221"/>
      <c r="R304" s="221"/>
      <c r="S304" s="221"/>
    </row>
    <row r="308" spans="1:19" ht="23.25" x14ac:dyDescent="0.35">
      <c r="A308" s="471" t="s">
        <v>61</v>
      </c>
      <c r="B308" s="472"/>
      <c r="C308" s="472"/>
      <c r="D308" s="472"/>
      <c r="E308" s="472"/>
      <c r="F308" s="472"/>
      <c r="G308" s="472"/>
      <c r="H308" s="472"/>
      <c r="I308" s="472"/>
      <c r="J308" s="472"/>
      <c r="K308" s="472"/>
      <c r="L308" s="472"/>
      <c r="M308" s="472"/>
      <c r="N308" s="472"/>
      <c r="O308" s="472"/>
      <c r="P308" s="472"/>
      <c r="Q308" s="472"/>
      <c r="R308" s="472"/>
      <c r="S308" s="472"/>
    </row>
    <row r="309" spans="1:19" ht="18.75" x14ac:dyDescent="0.3">
      <c r="A309" s="473" t="s">
        <v>661</v>
      </c>
      <c r="B309" s="474"/>
      <c r="C309" s="474"/>
      <c r="D309" s="474"/>
      <c r="E309" s="474"/>
      <c r="F309" s="474"/>
      <c r="G309" s="474"/>
      <c r="H309" s="474"/>
      <c r="I309" s="474"/>
      <c r="J309" s="474"/>
      <c r="K309" s="474"/>
      <c r="L309" s="474"/>
      <c r="M309" s="474"/>
      <c r="N309" s="474"/>
      <c r="O309" s="474"/>
      <c r="P309" s="474"/>
      <c r="Q309" s="474"/>
      <c r="R309" s="474"/>
      <c r="S309" s="475"/>
    </row>
    <row r="310" spans="1:19" ht="15.75" customHeight="1" x14ac:dyDescent="0.25">
      <c r="A310" s="430" t="s">
        <v>3</v>
      </c>
      <c r="B310" s="452" t="s">
        <v>54</v>
      </c>
      <c r="C310" s="452" t="s">
        <v>55</v>
      </c>
      <c r="D310" s="430" t="s">
        <v>6</v>
      </c>
      <c r="E310" s="431" t="s">
        <v>7</v>
      </c>
      <c r="F310" s="431" t="s">
        <v>8</v>
      </c>
      <c r="G310" s="431" t="s">
        <v>9</v>
      </c>
      <c r="H310" s="431" t="s">
        <v>10</v>
      </c>
      <c r="I310" s="431" t="s">
        <v>11</v>
      </c>
      <c r="J310" s="452" t="s">
        <v>58</v>
      </c>
      <c r="K310" s="302"/>
      <c r="L310" s="430" t="s">
        <v>12</v>
      </c>
      <c r="M310" s="431" t="s">
        <v>13</v>
      </c>
      <c r="N310" s="431" t="s">
        <v>14</v>
      </c>
      <c r="O310" s="430" t="s">
        <v>15</v>
      </c>
      <c r="P310" s="430" t="s">
        <v>16</v>
      </c>
      <c r="Q310" s="430"/>
      <c r="R310" s="430"/>
      <c r="S310" s="430"/>
    </row>
    <row r="311" spans="1:19" ht="15.75" x14ac:dyDescent="0.25">
      <c r="A311" s="430"/>
      <c r="B311" s="453"/>
      <c r="C311" s="453"/>
      <c r="D311" s="430"/>
      <c r="E311" s="430"/>
      <c r="F311" s="430"/>
      <c r="G311" s="430"/>
      <c r="H311" s="430"/>
      <c r="I311" s="430"/>
      <c r="J311" s="453"/>
      <c r="K311" s="301"/>
      <c r="L311" s="430"/>
      <c r="M311" s="430"/>
      <c r="N311" s="430"/>
      <c r="O311" s="430"/>
      <c r="P311" s="1" t="s">
        <v>17</v>
      </c>
      <c r="Q311" s="1" t="s">
        <v>18</v>
      </c>
      <c r="R311" s="1" t="s">
        <v>19</v>
      </c>
      <c r="S311" s="1" t="s">
        <v>20</v>
      </c>
    </row>
    <row r="312" spans="1:19" x14ac:dyDescent="0.25">
      <c r="A312" s="83">
        <v>42</v>
      </c>
      <c r="B312" s="214" t="s">
        <v>158</v>
      </c>
      <c r="C312" s="83" t="str">
        <f>VLOOKUP(B312,'PURCHSE PARTY &amp; HSN MASTER'!$B$9:$E$5001,2,FALSE)</f>
        <v>27AMMPB3648M1ZO</v>
      </c>
      <c r="D312" s="83" t="str">
        <f>VLOOKUP(B312,'PURCHSE PARTY &amp; HSN MASTER'!$B$9:$E$5001,4,FALSE)</f>
        <v>Local</v>
      </c>
      <c r="E312" s="320" t="s">
        <v>804</v>
      </c>
      <c r="F312" s="321">
        <v>43566</v>
      </c>
      <c r="G312" s="83">
        <v>85129000</v>
      </c>
      <c r="H312" s="217">
        <v>1000</v>
      </c>
      <c r="I312" s="83" t="s">
        <v>25</v>
      </c>
      <c r="J312" s="83" t="s">
        <v>194</v>
      </c>
      <c r="K312" s="83" t="s">
        <v>255</v>
      </c>
      <c r="L312" s="83">
        <f t="shared" ref="L312" si="105">+H312</f>
        <v>1000</v>
      </c>
      <c r="M312" s="218">
        <f>+N312+P312+Q312+R312+S312-0.2</f>
        <v>27127.999999999996</v>
      </c>
      <c r="N312" s="219">
        <v>22990</v>
      </c>
      <c r="O312" s="220">
        <f>VLOOKUP(G312,'PURCHSE PARTY &amp; HSN MASTER'!$N$14:$S$5001,5,FALSE)</f>
        <v>18</v>
      </c>
      <c r="P312" s="221">
        <f t="shared" ref="P312" si="106">+IF(D312="oms",N312/100*O312,0)</f>
        <v>0</v>
      </c>
      <c r="Q312" s="221">
        <f>+IF(D312="local",N312/100*O312/2,0)</f>
        <v>2069.1</v>
      </c>
      <c r="R312" s="221">
        <f>+IF(D312="local",N312/100*O312/2,0)</f>
        <v>2069.1</v>
      </c>
      <c r="S312" s="221">
        <v>0</v>
      </c>
    </row>
    <row r="313" spans="1:19" x14ac:dyDescent="0.25">
      <c r="A313" s="83"/>
      <c r="B313" s="214"/>
      <c r="C313" s="83"/>
      <c r="D313" s="83"/>
      <c r="E313" s="232"/>
      <c r="F313" s="233"/>
      <c r="G313" s="83"/>
      <c r="H313" s="217"/>
      <c r="I313" s="83"/>
      <c r="J313" s="83"/>
      <c r="K313" s="83"/>
      <c r="L313" s="83"/>
      <c r="M313" s="221"/>
      <c r="N313" s="221"/>
      <c r="O313" s="220"/>
      <c r="P313" s="234"/>
      <c r="Q313" s="221"/>
      <c r="R313" s="221"/>
      <c r="S313" s="221"/>
    </row>
    <row r="314" spans="1:19" x14ac:dyDescent="0.25">
      <c r="A314" s="83"/>
      <c r="B314" s="214"/>
      <c r="C314" s="83"/>
      <c r="D314" s="83"/>
      <c r="E314" s="232"/>
      <c r="F314" s="233"/>
      <c r="G314" s="83"/>
      <c r="H314" s="217"/>
      <c r="I314" s="83"/>
      <c r="J314" s="83"/>
      <c r="K314" s="83"/>
      <c r="L314" s="83"/>
      <c r="M314" s="221"/>
      <c r="N314" s="221"/>
      <c r="O314" s="220"/>
      <c r="P314" s="234"/>
      <c r="Q314" s="221"/>
      <c r="R314" s="221"/>
      <c r="S314" s="221"/>
    </row>
  </sheetData>
  <mergeCells count="87">
    <mergeCell ref="A1:H9"/>
    <mergeCell ref="H13:H14"/>
    <mergeCell ref="I13:I14"/>
    <mergeCell ref="L13:L14"/>
    <mergeCell ref="M13:M14"/>
    <mergeCell ref="A10:H10"/>
    <mergeCell ref="A11:S11"/>
    <mergeCell ref="A12:S12"/>
    <mergeCell ref="A13:A14"/>
    <mergeCell ref="B13:B14"/>
    <mergeCell ref="C13:C14"/>
    <mergeCell ref="D13:D14"/>
    <mergeCell ref="J13:J14"/>
    <mergeCell ref="E13:E14"/>
    <mergeCell ref="F13:F14"/>
    <mergeCell ref="G13:G14"/>
    <mergeCell ref="A273:S273"/>
    <mergeCell ref="P13:S13"/>
    <mergeCell ref="N13:N14"/>
    <mergeCell ref="O13:O14"/>
    <mergeCell ref="A274:S274"/>
    <mergeCell ref="A275:A276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J275:J276"/>
    <mergeCell ref="L275:L276"/>
    <mergeCell ref="M275:M276"/>
    <mergeCell ref="N275:N276"/>
    <mergeCell ref="O275:O276"/>
    <mergeCell ref="P275:S275"/>
    <mergeCell ref="A286:S286"/>
    <mergeCell ref="A287:S287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J288:J289"/>
    <mergeCell ref="L288:L289"/>
    <mergeCell ref="M288:M289"/>
    <mergeCell ref="N288:N289"/>
    <mergeCell ref="O288:O289"/>
    <mergeCell ref="P288:S288"/>
    <mergeCell ref="A298:S298"/>
    <mergeCell ref="A299:S299"/>
    <mergeCell ref="A300:A301"/>
    <mergeCell ref="B300:B301"/>
    <mergeCell ref="C300:C301"/>
    <mergeCell ref="D300:D301"/>
    <mergeCell ref="E300:E301"/>
    <mergeCell ref="O300:O301"/>
    <mergeCell ref="F300:F301"/>
    <mergeCell ref="G300:G301"/>
    <mergeCell ref="H300:H301"/>
    <mergeCell ref="I300:I301"/>
    <mergeCell ref="J300:J301"/>
    <mergeCell ref="M310:M311"/>
    <mergeCell ref="N310:N311"/>
    <mergeCell ref="L300:L301"/>
    <mergeCell ref="M300:M301"/>
    <mergeCell ref="N300:N301"/>
    <mergeCell ref="O310:O311"/>
    <mergeCell ref="P310:S310"/>
    <mergeCell ref="P300:S300"/>
    <mergeCell ref="A308:S308"/>
    <mergeCell ref="A309:S309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J310:J311"/>
    <mergeCell ref="L310:L311"/>
  </mergeCells>
  <conditionalFormatting sqref="B164:B169 B171:B175 B177:B181 B183 B185 B187 B189 B191 B193 B195 B197 B199:B205">
    <cfRule type="duplicateValues" dxfId="51" priority="12"/>
  </conditionalFormatting>
  <conditionalFormatting sqref="B170">
    <cfRule type="duplicateValues" dxfId="50" priority="11"/>
  </conditionalFormatting>
  <conditionalFormatting sqref="B176">
    <cfRule type="duplicateValues" dxfId="49" priority="10"/>
  </conditionalFormatting>
  <conditionalFormatting sqref="B182">
    <cfRule type="duplicateValues" dxfId="48" priority="9"/>
  </conditionalFormatting>
  <conditionalFormatting sqref="B184">
    <cfRule type="duplicateValues" dxfId="47" priority="8"/>
  </conditionalFormatting>
  <conditionalFormatting sqref="B186">
    <cfRule type="duplicateValues" dxfId="46" priority="7"/>
  </conditionalFormatting>
  <conditionalFormatting sqref="B188">
    <cfRule type="duplicateValues" dxfId="45" priority="6"/>
  </conditionalFormatting>
  <conditionalFormatting sqref="B190">
    <cfRule type="duplicateValues" dxfId="44" priority="5"/>
  </conditionalFormatting>
  <conditionalFormatting sqref="B192">
    <cfRule type="duplicateValues" dxfId="43" priority="4"/>
  </conditionalFormatting>
  <conditionalFormatting sqref="B194">
    <cfRule type="duplicateValues" dxfId="42" priority="3"/>
  </conditionalFormatting>
  <conditionalFormatting sqref="B196">
    <cfRule type="duplicateValues" dxfId="41" priority="2"/>
  </conditionalFormatting>
  <conditionalFormatting sqref="B198">
    <cfRule type="duplicateValues" dxfId="40" priority="1"/>
  </conditionalFormatting>
  <dataValidations count="3">
    <dataValidation type="list" allowBlank="1" showInputMessage="1" showErrorMessage="1" sqref="J3:J5 J302:J304 J277:J279 J290:J292 J15:J272 J312:J314">
      <formula1>"B2B,B2CLARGE,B2CSMALL,IMPORT,NIL,D/N REJ,D/N UNREJ,C/N REJ,C/N UNREJ,ADVANCE,ADVANCE ADJ"</formula1>
    </dataValidation>
    <dataValidation type="list" allowBlank="1" showInputMessage="1" showErrorMessage="1" sqref="K3:K5 K302:K304 K277:K279 K290:K292 K15:K272 K312:K314">
      <formula1>"INPUT,CAPITAL GOODS,INPUT SERVICE,"</formula1>
    </dataValidation>
    <dataValidation type="list" allowBlank="1" showInputMessage="1" showErrorMessage="1" sqref="I302:I304 I15:I272 I290:I292 I277:I279 I312:I314">
      <formula1>"TAXABLE SUPPLY,DEBIT NOTE,CREDIT NOTE,AMENDED +,AMENDED -"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'PURCHSE PARTY &amp; HSN MASTER'!$B$9:$B$128</xm:f>
          </x14:formula1>
          <xm:sqref>B15:B56 B277 B290 B302 B312</xm:sqref>
        </x14:dataValidation>
        <x14:dataValidation type="list" allowBlank="1" showInputMessage="1" showErrorMessage="1">
          <x14:formula1>
            <xm:f>'PURCHSE PARTY &amp; HSN MASTER'!$N$9:$N$198</xm:f>
          </x14:formula1>
          <xm:sqref>G15:G56 G277 G290 G302 G312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GSTR-1</vt:lpstr>
      <vt:lpstr>GSTR-3B</vt:lpstr>
      <vt:lpstr>3.1(A)</vt:lpstr>
      <vt:lpstr>3.1(A)AMD+-</vt:lpstr>
      <vt:lpstr>3.1(B)</vt:lpstr>
      <vt:lpstr>3.1(c) &amp; 3.1(E)</vt:lpstr>
      <vt:lpstr>3.1(d)</vt:lpstr>
      <vt:lpstr>4 (A) (1) (2)</vt:lpstr>
      <vt:lpstr>4(A)(5)</vt:lpstr>
      <vt:lpstr>4 (B) (1 &amp;2)</vt:lpstr>
      <vt:lpstr>4 (d) (1 &amp;2)</vt:lpstr>
      <vt:lpstr>5</vt:lpstr>
      <vt:lpstr>6.1</vt:lpstr>
      <vt:lpstr>SALE PARTY &amp; HSN MASTER</vt:lpstr>
      <vt:lpstr>PURCHSE PARTY &amp; HSN MASTER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Shankar</dc:creator>
  <cp:lastModifiedBy>Shankar</cp:lastModifiedBy>
  <cp:lastPrinted>2019-03-15T05:00:29Z</cp:lastPrinted>
  <dcterms:created xsi:type="dcterms:W3CDTF">2019-02-11T09:00:52Z</dcterms:created>
  <dcterms:modified xsi:type="dcterms:W3CDTF">2019-04-20T06:41:37Z</dcterms:modified>
</cp:coreProperties>
</file>