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240" yWindow="105" windowWidth="14805" windowHeight="8010" activeTab="1"/>
  </bookViews>
  <sheets>
    <sheet name="SALE TALLY" sheetId="1" r:id="rId1"/>
    <sheet name="GST PAYABLE" sheetId="8" r:id="rId2"/>
    <sheet name="GSTR-1 RETURN" sheetId="2" r:id="rId3"/>
    <sheet name="GSTR-2A RETURN" sheetId="5" r:id="rId4"/>
    <sheet name="GSTR-3B RETURN" sheetId="3" r:id="rId5"/>
    <sheet name="PURCHASE TALLY" sheetId="4" r:id="rId6"/>
    <sheet name="CONS SALE &amp; PURCHASE" sheetId="9" r:id="rId7"/>
    <sheet name="RECO GSTR-1&amp;3B&amp;2A" sheetId="6" r:id="rId8"/>
    <sheet name="RMC" sheetId="7" r:id="rId9"/>
    <sheet name="GSTR-9" sheetId="10" r:id="rId10"/>
  </sheets>
  <externalReferences>
    <externalReference r:id="rId11"/>
  </externalReferences>
  <calcPr calcId="152511"/>
</workbook>
</file>

<file path=xl/calcChain.xml><?xml version="1.0" encoding="utf-8"?>
<calcChain xmlns="http://schemas.openxmlformats.org/spreadsheetml/2006/main">
  <c r="F155" i="4" l="1"/>
  <c r="G155" i="4"/>
  <c r="H155" i="4"/>
  <c r="I155" i="4"/>
  <c r="J155" i="4"/>
  <c r="K155" i="4"/>
  <c r="L155" i="4"/>
  <c r="M155" i="4"/>
  <c r="N155" i="4"/>
  <c r="O155" i="4"/>
  <c r="P155" i="4"/>
  <c r="E155" i="4"/>
  <c r="AN26" i="8"/>
  <c r="AM26" i="8"/>
  <c r="AL26" i="8"/>
  <c r="AK26" i="8"/>
  <c r="AJ26" i="8"/>
  <c r="AI26" i="8"/>
  <c r="AH26" i="8"/>
  <c r="AG26" i="8"/>
  <c r="AF26" i="8"/>
  <c r="AE26" i="8"/>
  <c r="AD26" i="8"/>
  <c r="AC26" i="8"/>
  <c r="AB26" i="8"/>
  <c r="AA26" i="8"/>
  <c r="Z26" i="8"/>
  <c r="Y26" i="8"/>
  <c r="X26" i="8"/>
  <c r="W26" i="8"/>
  <c r="V26" i="8"/>
  <c r="U26" i="8"/>
  <c r="T26" i="8"/>
  <c r="S26" i="8"/>
  <c r="R26" i="8"/>
  <c r="Q26" i="8"/>
  <c r="P26" i="8"/>
  <c r="O26" i="8"/>
  <c r="N26" i="8"/>
  <c r="M26" i="8"/>
  <c r="L26" i="8"/>
  <c r="K26" i="8"/>
  <c r="J26" i="8"/>
  <c r="I26" i="8"/>
  <c r="H26" i="8"/>
  <c r="G26" i="8"/>
  <c r="F26" i="8"/>
  <c r="E26" i="8"/>
  <c r="D26" i="8"/>
  <c r="C26" i="8"/>
  <c r="B26" i="8"/>
  <c r="E9" i="8"/>
  <c r="F9" i="8"/>
  <c r="H9" i="8"/>
  <c r="I9" i="8"/>
  <c r="K9" i="8"/>
  <c r="L9" i="8"/>
  <c r="N9" i="8"/>
  <c r="O9" i="8"/>
  <c r="P9" i="8"/>
  <c r="Q9" i="8"/>
  <c r="R9" i="8"/>
  <c r="S9" i="8"/>
  <c r="T9" i="8"/>
  <c r="U9" i="8"/>
  <c r="V9" i="8"/>
  <c r="W9" i="8"/>
  <c r="X9" i="8"/>
  <c r="Y9" i="8"/>
  <c r="Z9" i="8"/>
  <c r="AA9" i="8"/>
  <c r="AB9" i="8"/>
  <c r="AC9" i="8"/>
  <c r="AD9" i="8"/>
  <c r="AE9" i="8"/>
  <c r="AF9" i="8"/>
  <c r="AG9" i="8"/>
  <c r="AH9" i="8"/>
  <c r="AI9" i="8"/>
  <c r="AJ9" i="8"/>
  <c r="AK9" i="8"/>
  <c r="B9" i="8"/>
  <c r="AB8" i="8"/>
  <c r="AA8" i="8"/>
  <c r="Z8" i="8"/>
  <c r="Y8" i="8"/>
  <c r="X8" i="8"/>
  <c r="W8" i="8"/>
  <c r="V8" i="8"/>
  <c r="U8" i="8"/>
  <c r="T8" i="8"/>
  <c r="S8" i="8"/>
  <c r="R8" i="8"/>
  <c r="Q8" i="8"/>
  <c r="P8" i="8"/>
  <c r="O8" i="8"/>
  <c r="N8" i="8"/>
  <c r="M8" i="8"/>
  <c r="L8" i="8"/>
  <c r="K8" i="8"/>
  <c r="J8" i="8"/>
  <c r="I8" i="8"/>
  <c r="H8" i="8"/>
  <c r="AC8" i="8"/>
  <c r="AD8" i="8"/>
  <c r="AE8" i="8"/>
  <c r="AF8" i="8"/>
  <c r="AG8" i="8"/>
  <c r="AH8" i="8"/>
  <c r="AI8" i="8"/>
  <c r="AJ8" i="8"/>
  <c r="AK8" i="8"/>
  <c r="L78" i="1"/>
  <c r="J78" i="1"/>
  <c r="I78" i="1"/>
  <c r="F138" i="4"/>
  <c r="G138" i="4"/>
  <c r="H138" i="4"/>
  <c r="I138" i="4"/>
  <c r="J138" i="4"/>
  <c r="K138" i="4"/>
  <c r="L138" i="4"/>
  <c r="M138" i="4"/>
  <c r="N138" i="4"/>
  <c r="O138" i="4"/>
  <c r="P138" i="4"/>
  <c r="F139" i="4"/>
  <c r="G139" i="4"/>
  <c r="H139" i="4"/>
  <c r="I139" i="4"/>
  <c r="J139" i="4"/>
  <c r="K139" i="4"/>
  <c r="L139" i="4"/>
  <c r="M139" i="4"/>
  <c r="N139" i="4"/>
  <c r="O139" i="4"/>
  <c r="P139" i="4"/>
  <c r="E139" i="4"/>
  <c r="E138" i="4"/>
  <c r="F135" i="4"/>
  <c r="G135" i="4"/>
  <c r="H135" i="4"/>
  <c r="I135" i="4"/>
  <c r="J135" i="4"/>
  <c r="K135" i="4"/>
  <c r="L135" i="4"/>
  <c r="M135" i="4"/>
  <c r="N135" i="4"/>
  <c r="O135" i="4"/>
  <c r="P135" i="4"/>
  <c r="F136" i="4"/>
  <c r="G136" i="4"/>
  <c r="H136" i="4"/>
  <c r="I136" i="4"/>
  <c r="J136" i="4"/>
  <c r="K136" i="4"/>
  <c r="L136" i="4"/>
  <c r="M136" i="4"/>
  <c r="N136" i="4"/>
  <c r="O136" i="4"/>
  <c r="P136" i="4"/>
  <c r="E136" i="4"/>
  <c r="E135" i="4"/>
  <c r="AO32" i="8" l="1"/>
  <c r="AO31" i="8"/>
  <c r="AO30" i="8"/>
  <c r="AO29" i="8"/>
  <c r="AO27" i="8"/>
  <c r="AO25" i="8"/>
  <c r="AO19" i="8"/>
  <c r="AO18" i="8"/>
  <c r="AO17" i="8"/>
  <c r="AO16" i="8"/>
  <c r="AO15" i="8"/>
  <c r="AO13" i="8"/>
  <c r="AO11" i="8"/>
  <c r="AO7" i="8"/>
  <c r="AN31" i="8"/>
  <c r="AM31" i="8"/>
  <c r="AL31" i="8"/>
  <c r="AN30" i="8"/>
  <c r="AM30" i="8"/>
  <c r="AL30" i="8"/>
  <c r="AN29" i="8"/>
  <c r="AM29" i="8"/>
  <c r="AL29" i="8"/>
  <c r="AL23" i="8"/>
  <c r="AL22" i="8"/>
  <c r="AL21" i="8"/>
  <c r="AL20" i="8"/>
  <c r="AN16" i="8"/>
  <c r="AN17" i="8" s="1"/>
  <c r="AN19" i="8" s="1"/>
  <c r="AM16" i="8"/>
  <c r="AL16" i="8"/>
  <c r="AN15" i="8"/>
  <c r="AM15" i="8"/>
  <c r="AL15" i="8"/>
  <c r="AN13" i="8"/>
  <c r="AM13" i="8"/>
  <c r="AL13" i="8"/>
  <c r="AN11" i="8"/>
  <c r="AM11" i="8"/>
  <c r="AL11" i="8"/>
  <c r="AL9" i="8"/>
  <c r="AN7" i="8"/>
  <c r="AM7" i="8"/>
  <c r="AL7" i="8"/>
  <c r="AN6" i="8"/>
  <c r="AM6" i="8"/>
  <c r="AL6" i="8"/>
  <c r="AN5" i="8"/>
  <c r="AM5" i="8"/>
  <c r="AL5" i="8"/>
  <c r="AM18" i="8" s="1"/>
  <c r="AN4" i="8"/>
  <c r="AM4" i="8"/>
  <c r="AL4" i="8"/>
  <c r="AM3" i="8"/>
  <c r="AN3" i="8"/>
  <c r="AL3" i="8"/>
  <c r="AL24" i="8"/>
  <c r="AN18" i="8"/>
  <c r="AL18" i="8"/>
  <c r="AM17" i="8"/>
  <c r="AL17" i="8"/>
  <c r="AL19" i="8" s="1"/>
  <c r="AK18" i="8"/>
  <c r="AJ18" i="8"/>
  <c r="AI18" i="8"/>
  <c r="AH18" i="8"/>
  <c r="AG18" i="8"/>
  <c r="AF18" i="8"/>
  <c r="AE18" i="8"/>
  <c r="AD18" i="8"/>
  <c r="AC18" i="8"/>
  <c r="AB18" i="8"/>
  <c r="AA18" i="8"/>
  <c r="Z18" i="8"/>
  <c r="Y18" i="8"/>
  <c r="X18" i="8"/>
  <c r="W18" i="8"/>
  <c r="V18" i="8"/>
  <c r="U18" i="8"/>
  <c r="T18" i="8"/>
  <c r="S18" i="8"/>
  <c r="R18" i="8"/>
  <c r="Q18" i="8"/>
  <c r="P18" i="8"/>
  <c r="O18" i="8"/>
  <c r="N18" i="8"/>
  <c r="M18" i="8"/>
  <c r="L18" i="8"/>
  <c r="K18" i="8"/>
  <c r="D18" i="8"/>
  <c r="C18" i="8"/>
  <c r="B18" i="8"/>
  <c r="J18" i="8"/>
  <c r="I18" i="8"/>
  <c r="H18" i="8"/>
  <c r="G18" i="8"/>
  <c r="F18" i="8"/>
  <c r="E18" i="8"/>
  <c r="E93" i="1"/>
  <c r="F93" i="1"/>
  <c r="G93" i="1"/>
  <c r="H93" i="1"/>
  <c r="I93" i="1"/>
  <c r="J93" i="1"/>
  <c r="K93" i="1"/>
  <c r="L93" i="1"/>
  <c r="M93" i="1"/>
  <c r="N93" i="1"/>
  <c r="O93" i="1"/>
  <c r="D93" i="1"/>
  <c r="E89" i="1"/>
  <c r="F89" i="1"/>
  <c r="G89" i="1"/>
  <c r="H89" i="1"/>
  <c r="I89" i="1"/>
  <c r="J89" i="1"/>
  <c r="K89" i="1"/>
  <c r="L89" i="1"/>
  <c r="M89" i="1"/>
  <c r="N89" i="1"/>
  <c r="O89" i="1"/>
  <c r="D89" i="1"/>
  <c r="E84" i="1"/>
  <c r="F84" i="1"/>
  <c r="G84" i="1"/>
  <c r="H84" i="1"/>
  <c r="I84" i="1"/>
  <c r="J84" i="1"/>
  <c r="K84" i="1"/>
  <c r="L84" i="1"/>
  <c r="M84" i="1"/>
  <c r="N84" i="1"/>
  <c r="O84" i="1"/>
  <c r="D84" i="1"/>
  <c r="F59" i="4"/>
  <c r="G59" i="4"/>
  <c r="H59" i="4"/>
  <c r="I59" i="4"/>
  <c r="J59" i="4"/>
  <c r="K59" i="4"/>
  <c r="L59" i="4"/>
  <c r="M59" i="4"/>
  <c r="N59" i="4"/>
  <c r="O59" i="4"/>
  <c r="P59" i="4"/>
  <c r="F54" i="4"/>
  <c r="G54" i="4"/>
  <c r="H54" i="4"/>
  <c r="I54" i="4"/>
  <c r="J54" i="4"/>
  <c r="K54" i="4"/>
  <c r="L54" i="4"/>
  <c r="M54" i="4"/>
  <c r="N54" i="4"/>
  <c r="O54" i="4"/>
  <c r="P54" i="4"/>
  <c r="C16" i="3"/>
  <c r="D16" i="3"/>
  <c r="E16" i="3"/>
  <c r="F16" i="3"/>
  <c r="G16" i="3"/>
  <c r="H16" i="3"/>
  <c r="I16" i="3"/>
  <c r="J16" i="3"/>
  <c r="K16" i="3"/>
  <c r="L16" i="3"/>
  <c r="M16" i="3"/>
  <c r="F154" i="4"/>
  <c r="G154" i="4"/>
  <c r="H154" i="4"/>
  <c r="I154" i="4"/>
  <c r="J154" i="4"/>
  <c r="K154" i="4"/>
  <c r="L154" i="4"/>
  <c r="M154" i="4"/>
  <c r="N154" i="4"/>
  <c r="O154" i="4"/>
  <c r="P154" i="4"/>
  <c r="F156" i="4"/>
  <c r="G156" i="4"/>
  <c r="H156" i="4"/>
  <c r="G9" i="8" s="1"/>
  <c r="I156" i="4"/>
  <c r="J156" i="4"/>
  <c r="K156" i="4"/>
  <c r="J9" i="8" s="1"/>
  <c r="L156" i="4"/>
  <c r="M156" i="4"/>
  <c r="N156" i="4"/>
  <c r="M9" i="8" s="1"/>
  <c r="O156" i="4"/>
  <c r="P156" i="4"/>
  <c r="E154" i="4"/>
  <c r="E150" i="4"/>
  <c r="F126" i="4"/>
  <c r="G126" i="4"/>
  <c r="H126" i="4"/>
  <c r="I126" i="4"/>
  <c r="J126" i="4"/>
  <c r="K126" i="4"/>
  <c r="L126" i="4"/>
  <c r="M126" i="4"/>
  <c r="N126" i="4"/>
  <c r="O126" i="4"/>
  <c r="P126" i="4"/>
  <c r="F127" i="4"/>
  <c r="G127" i="4"/>
  <c r="H127" i="4"/>
  <c r="I127" i="4"/>
  <c r="J127" i="4"/>
  <c r="K127" i="4"/>
  <c r="L127" i="4"/>
  <c r="M127" i="4"/>
  <c r="N127" i="4"/>
  <c r="O127" i="4"/>
  <c r="P127" i="4"/>
  <c r="E127" i="4"/>
  <c r="E126" i="4"/>
  <c r="E148" i="4"/>
  <c r="F123" i="4"/>
  <c r="G123" i="4"/>
  <c r="H123" i="4"/>
  <c r="I123" i="4"/>
  <c r="J123" i="4"/>
  <c r="K123" i="4"/>
  <c r="L123" i="4"/>
  <c r="M123" i="4"/>
  <c r="N123" i="4"/>
  <c r="O123" i="4"/>
  <c r="P123" i="4"/>
  <c r="F124" i="4"/>
  <c r="G124" i="4"/>
  <c r="H124" i="4"/>
  <c r="I124" i="4"/>
  <c r="J124" i="4"/>
  <c r="K124" i="4"/>
  <c r="L124" i="4"/>
  <c r="M124" i="4"/>
  <c r="N124" i="4"/>
  <c r="O124" i="4"/>
  <c r="P124" i="4"/>
  <c r="E124" i="4"/>
  <c r="E123" i="4"/>
  <c r="F150" i="4"/>
  <c r="G150" i="4"/>
  <c r="H150" i="4"/>
  <c r="I150" i="4"/>
  <c r="J150" i="4"/>
  <c r="K150" i="4"/>
  <c r="L150" i="4"/>
  <c r="M150" i="4"/>
  <c r="N150" i="4"/>
  <c r="O150" i="4"/>
  <c r="P150" i="4"/>
  <c r="F151" i="4"/>
  <c r="G151" i="4"/>
  <c r="H151" i="4"/>
  <c r="I151" i="4"/>
  <c r="J151" i="4"/>
  <c r="K151" i="4"/>
  <c r="L151" i="4"/>
  <c r="M151" i="4"/>
  <c r="N151" i="4"/>
  <c r="O151" i="4"/>
  <c r="P151" i="4"/>
  <c r="F147" i="4"/>
  <c r="G147" i="4"/>
  <c r="H147" i="4"/>
  <c r="I147" i="4"/>
  <c r="J147" i="4"/>
  <c r="K147" i="4"/>
  <c r="L147" i="4"/>
  <c r="M147" i="4"/>
  <c r="N147" i="4"/>
  <c r="O147" i="4"/>
  <c r="P147" i="4"/>
  <c r="F148" i="4"/>
  <c r="G148" i="4"/>
  <c r="H148" i="4"/>
  <c r="I148" i="4"/>
  <c r="J148" i="4"/>
  <c r="K148" i="4"/>
  <c r="L148" i="4"/>
  <c r="M148" i="4"/>
  <c r="N148" i="4"/>
  <c r="O148" i="4"/>
  <c r="P148" i="4"/>
  <c r="E151" i="4"/>
  <c r="E147" i="4"/>
  <c r="E144" i="4"/>
  <c r="E143" i="4"/>
  <c r="E142" i="4"/>
  <c r="E141" i="4"/>
  <c r="F142" i="4"/>
  <c r="F141" i="4" s="1"/>
  <c r="G142" i="4"/>
  <c r="H142" i="4"/>
  <c r="H141" i="4" s="1"/>
  <c r="I142" i="4"/>
  <c r="J142" i="4"/>
  <c r="J141" i="4" s="1"/>
  <c r="K142" i="4"/>
  <c r="L142" i="4"/>
  <c r="L141" i="4" s="1"/>
  <c r="M142" i="4"/>
  <c r="N142" i="4"/>
  <c r="N141" i="4" s="1"/>
  <c r="O142" i="4"/>
  <c r="P142" i="4"/>
  <c r="P141" i="4" s="1"/>
  <c r="F143" i="4"/>
  <c r="G143" i="4"/>
  <c r="G141" i="4" s="1"/>
  <c r="H143" i="4"/>
  <c r="I143" i="4"/>
  <c r="I141" i="4" s="1"/>
  <c r="J143" i="4"/>
  <c r="K143" i="4"/>
  <c r="K141" i="4" s="1"/>
  <c r="L143" i="4"/>
  <c r="M143" i="4"/>
  <c r="M141" i="4" s="1"/>
  <c r="N143" i="4"/>
  <c r="O143" i="4"/>
  <c r="O141" i="4" s="1"/>
  <c r="P143" i="4"/>
  <c r="F144" i="4"/>
  <c r="G144" i="4"/>
  <c r="H144" i="4"/>
  <c r="I144" i="4"/>
  <c r="J144" i="4"/>
  <c r="K144" i="4"/>
  <c r="L144" i="4"/>
  <c r="M144" i="4"/>
  <c r="N144" i="4"/>
  <c r="O144" i="4"/>
  <c r="P144" i="4"/>
  <c r="AM19" i="8" l="1"/>
  <c r="B32" i="3"/>
  <c r="B33" i="3"/>
  <c r="L40" i="3"/>
  <c r="K40" i="3"/>
  <c r="L32" i="3"/>
  <c r="M32" i="3"/>
  <c r="K32" i="3"/>
  <c r="M40" i="3"/>
  <c r="P104" i="4"/>
  <c r="O104" i="4"/>
  <c r="N104" i="4"/>
  <c r="M104" i="4"/>
  <c r="L104" i="4"/>
  <c r="K104" i="4"/>
  <c r="J104" i="4"/>
  <c r="I104" i="4"/>
  <c r="H104" i="4"/>
  <c r="G104" i="4"/>
  <c r="F104" i="4"/>
  <c r="E104" i="4"/>
  <c r="P90" i="4"/>
  <c r="O90" i="4"/>
  <c r="N90" i="4"/>
  <c r="M90" i="4"/>
  <c r="L90" i="4"/>
  <c r="K90" i="4"/>
  <c r="J90" i="4"/>
  <c r="I90" i="4"/>
  <c r="H90" i="4"/>
  <c r="G90" i="4"/>
  <c r="F90" i="4"/>
  <c r="E90" i="4"/>
  <c r="P71" i="4"/>
  <c r="O71" i="4"/>
  <c r="N71" i="4"/>
  <c r="M71" i="4"/>
  <c r="L71" i="4"/>
  <c r="K71" i="4"/>
  <c r="J71" i="4"/>
  <c r="I71" i="4"/>
  <c r="H71" i="4"/>
  <c r="G71" i="4"/>
  <c r="F71" i="4"/>
  <c r="E71" i="4"/>
  <c r="B16" i="3" s="1"/>
  <c r="B11" i="3"/>
  <c r="C47" i="2"/>
  <c r="D47" i="2"/>
  <c r="E47" i="2"/>
  <c r="F47" i="2"/>
  <c r="G47" i="2"/>
  <c r="H47" i="2"/>
  <c r="I47" i="2"/>
  <c r="J47" i="2"/>
  <c r="K47" i="2"/>
  <c r="L47" i="2"/>
  <c r="M47" i="2"/>
  <c r="C48" i="2"/>
  <c r="D48" i="2"/>
  <c r="E48" i="2"/>
  <c r="F48" i="2"/>
  <c r="G48" i="2"/>
  <c r="H48" i="2"/>
  <c r="I48" i="2"/>
  <c r="J48" i="2"/>
  <c r="K48" i="2"/>
  <c r="L48" i="2"/>
  <c r="M48" i="2"/>
  <c r="C49" i="2"/>
  <c r="D49" i="2"/>
  <c r="E49" i="2"/>
  <c r="F49" i="2"/>
  <c r="G49" i="2"/>
  <c r="H49" i="2"/>
  <c r="I49" i="2"/>
  <c r="J49" i="2"/>
  <c r="K49" i="2"/>
  <c r="L49" i="2"/>
  <c r="M49" i="2"/>
  <c r="C50" i="2"/>
  <c r="D50" i="2"/>
  <c r="E50" i="2"/>
  <c r="F50" i="2"/>
  <c r="G50" i="2"/>
  <c r="H50" i="2"/>
  <c r="I50" i="2"/>
  <c r="J50" i="2"/>
  <c r="K50" i="2"/>
  <c r="L50" i="2"/>
  <c r="M50" i="2"/>
  <c r="B50" i="2"/>
  <c r="B49" i="2"/>
  <c r="B48" i="2"/>
  <c r="B47" i="2"/>
  <c r="F106" i="4"/>
  <c r="G106" i="4"/>
  <c r="H106" i="4"/>
  <c r="I106" i="4"/>
  <c r="J106" i="4"/>
  <c r="K106" i="4"/>
  <c r="L106" i="4"/>
  <c r="M106" i="4"/>
  <c r="N106" i="4"/>
  <c r="O106" i="4"/>
  <c r="P106" i="4"/>
  <c r="E106" i="4"/>
  <c r="F111" i="4"/>
  <c r="G111" i="4"/>
  <c r="H111" i="4"/>
  <c r="I111" i="4"/>
  <c r="J111" i="4"/>
  <c r="K111" i="4"/>
  <c r="L111" i="4"/>
  <c r="M111" i="4"/>
  <c r="N111" i="4"/>
  <c r="O111" i="4"/>
  <c r="P111" i="4"/>
  <c r="E111" i="4"/>
  <c r="H53" i="4"/>
  <c r="K53" i="4"/>
  <c r="M53" i="4"/>
  <c r="E59" i="4"/>
  <c r="C20" i="2"/>
  <c r="D20" i="2"/>
  <c r="E20" i="2"/>
  <c r="F20" i="2"/>
  <c r="G20" i="2"/>
  <c r="H20" i="2"/>
  <c r="I20" i="2"/>
  <c r="J20" i="2"/>
  <c r="K20" i="2"/>
  <c r="L20" i="2"/>
  <c r="M20" i="2"/>
  <c r="B20" i="2"/>
  <c r="E32" i="1"/>
  <c r="F32" i="1"/>
  <c r="G32" i="1"/>
  <c r="H32" i="1"/>
  <c r="I32" i="1"/>
  <c r="J32" i="1"/>
  <c r="K32" i="1"/>
  <c r="L32" i="1"/>
  <c r="M32" i="1"/>
  <c r="N32" i="1"/>
  <c r="O32" i="1"/>
  <c r="D32" i="1"/>
  <c r="C47" i="3"/>
  <c r="D47" i="3"/>
  <c r="E47" i="3"/>
  <c r="F47" i="3"/>
  <c r="G47" i="3"/>
  <c r="H47" i="3"/>
  <c r="I47" i="3"/>
  <c r="J47" i="3"/>
  <c r="K47" i="3"/>
  <c r="L47" i="3"/>
  <c r="M47" i="3"/>
  <c r="C48" i="3"/>
  <c r="D48" i="3"/>
  <c r="E48" i="3"/>
  <c r="F48" i="3"/>
  <c r="G48" i="3"/>
  <c r="H48" i="3"/>
  <c r="I48" i="3"/>
  <c r="J48" i="3"/>
  <c r="K48" i="3"/>
  <c r="L48" i="3"/>
  <c r="M48" i="3"/>
  <c r="B48" i="3"/>
  <c r="B47" i="3"/>
  <c r="C44" i="3"/>
  <c r="D44" i="3"/>
  <c r="E44" i="3"/>
  <c r="F44" i="3"/>
  <c r="G44" i="3"/>
  <c r="H44" i="3"/>
  <c r="I44" i="3"/>
  <c r="J44" i="3"/>
  <c r="K44" i="3"/>
  <c r="L44" i="3"/>
  <c r="M44" i="3"/>
  <c r="C45" i="3"/>
  <c r="D45" i="3"/>
  <c r="E45" i="3"/>
  <c r="F45" i="3"/>
  <c r="G45" i="3"/>
  <c r="H45" i="3"/>
  <c r="I45" i="3"/>
  <c r="J45" i="3"/>
  <c r="K45" i="3"/>
  <c r="L45" i="3"/>
  <c r="M45" i="3"/>
  <c r="B44" i="3"/>
  <c r="B45" i="3"/>
  <c r="E85" i="1" l="1"/>
  <c r="C8" i="2" s="1"/>
  <c r="F85" i="1"/>
  <c r="D8" i="2" s="1"/>
  <c r="G85" i="1"/>
  <c r="E8" i="2" s="1"/>
  <c r="H85" i="1"/>
  <c r="F8" i="2" s="1"/>
  <c r="I85" i="1"/>
  <c r="G8" i="2" s="1"/>
  <c r="J85" i="1"/>
  <c r="H8" i="2" s="1"/>
  <c r="K85" i="1"/>
  <c r="I8" i="2" s="1"/>
  <c r="L85" i="1"/>
  <c r="J8" i="2" s="1"/>
  <c r="M85" i="1"/>
  <c r="K8" i="2" s="1"/>
  <c r="N85" i="1"/>
  <c r="L8" i="2" s="1"/>
  <c r="O85" i="1"/>
  <c r="M8" i="2" s="1"/>
  <c r="E86" i="1"/>
  <c r="F86" i="1"/>
  <c r="G86" i="1"/>
  <c r="H86" i="1"/>
  <c r="I86" i="1"/>
  <c r="J86" i="1"/>
  <c r="K86" i="1"/>
  <c r="L86" i="1"/>
  <c r="M86" i="1"/>
  <c r="N86" i="1"/>
  <c r="O86" i="1"/>
  <c r="E87" i="1"/>
  <c r="F87" i="1"/>
  <c r="D22" i="2" s="1"/>
  <c r="G87" i="1"/>
  <c r="H87" i="1"/>
  <c r="F22" i="2" s="1"/>
  <c r="I87" i="1"/>
  <c r="J87" i="1"/>
  <c r="H22" i="2" s="1"/>
  <c r="K87" i="1"/>
  <c r="L87" i="1"/>
  <c r="J22" i="2" s="1"/>
  <c r="M87" i="1"/>
  <c r="N87" i="1"/>
  <c r="L22" i="2" s="1"/>
  <c r="O87" i="1"/>
  <c r="E88" i="1"/>
  <c r="F88" i="1"/>
  <c r="G88" i="1"/>
  <c r="H88" i="1"/>
  <c r="I88" i="1"/>
  <c r="J88" i="1"/>
  <c r="K88" i="1"/>
  <c r="L88" i="1"/>
  <c r="M88" i="1"/>
  <c r="N88" i="1"/>
  <c r="O88" i="1"/>
  <c r="E90" i="1"/>
  <c r="C9" i="2" s="1"/>
  <c r="F90" i="1"/>
  <c r="D9" i="2" s="1"/>
  <c r="G90" i="1"/>
  <c r="E9" i="2" s="1"/>
  <c r="H90" i="1"/>
  <c r="F9" i="2" s="1"/>
  <c r="I90" i="1"/>
  <c r="G9" i="2" s="1"/>
  <c r="J90" i="1"/>
  <c r="H9" i="2" s="1"/>
  <c r="K90" i="1"/>
  <c r="I9" i="2" s="1"/>
  <c r="L90" i="1"/>
  <c r="J9" i="2" s="1"/>
  <c r="M90" i="1"/>
  <c r="K9" i="2" s="1"/>
  <c r="N90" i="1"/>
  <c r="L9" i="2" s="1"/>
  <c r="O90" i="1"/>
  <c r="M9" i="2" s="1"/>
  <c r="E91" i="1"/>
  <c r="F91" i="1"/>
  <c r="G91" i="1"/>
  <c r="H91" i="1"/>
  <c r="I91" i="1"/>
  <c r="J91" i="1"/>
  <c r="K91" i="1"/>
  <c r="L91" i="1"/>
  <c r="M91" i="1"/>
  <c r="N91" i="1"/>
  <c r="O91" i="1"/>
  <c r="E92" i="1"/>
  <c r="C23" i="2" s="1"/>
  <c r="F92" i="1"/>
  <c r="D23" i="2" s="1"/>
  <c r="G92" i="1"/>
  <c r="E23" i="2" s="1"/>
  <c r="H92" i="1"/>
  <c r="F23" i="2" s="1"/>
  <c r="I92" i="1"/>
  <c r="G23" i="2" s="1"/>
  <c r="J92" i="1"/>
  <c r="H23" i="2" s="1"/>
  <c r="K92" i="1"/>
  <c r="I23" i="2" s="1"/>
  <c r="L92" i="1"/>
  <c r="J23" i="2" s="1"/>
  <c r="M92" i="1"/>
  <c r="K23" i="2" s="1"/>
  <c r="N92" i="1"/>
  <c r="L23" i="2" s="1"/>
  <c r="O92" i="1"/>
  <c r="M23" i="2" s="1"/>
  <c r="D91" i="1"/>
  <c r="D90" i="1"/>
  <c r="B9" i="2" s="1"/>
  <c r="D86" i="1"/>
  <c r="D85" i="1"/>
  <c r="B8" i="2" s="1"/>
  <c r="H64" i="1"/>
  <c r="I64" i="1"/>
  <c r="J64" i="1"/>
  <c r="K64" i="1"/>
  <c r="L64" i="1"/>
  <c r="M64" i="1"/>
  <c r="N64" i="1"/>
  <c r="O64" i="1"/>
  <c r="G64" i="1"/>
  <c r="F64" i="1"/>
  <c r="E64" i="1"/>
  <c r="D64" i="1"/>
  <c r="E57" i="1"/>
  <c r="F57" i="1"/>
  <c r="G57" i="1"/>
  <c r="H57" i="1"/>
  <c r="I57" i="1"/>
  <c r="J57" i="1"/>
  <c r="K57" i="1"/>
  <c r="L57" i="1"/>
  <c r="M57" i="1"/>
  <c r="N57" i="1"/>
  <c r="O57" i="1"/>
  <c r="D57" i="1"/>
  <c r="M22" i="2" l="1"/>
  <c r="K22" i="2"/>
  <c r="I22" i="2"/>
  <c r="G22" i="2"/>
  <c r="E22" i="2"/>
  <c r="C22" i="2"/>
  <c r="G32" i="9"/>
  <c r="G15" i="9"/>
  <c r="D14" i="9"/>
  <c r="D13" i="9"/>
  <c r="D12" i="9"/>
  <c r="D11" i="9"/>
  <c r="D10" i="9"/>
  <c r="D9" i="9"/>
  <c r="D8" i="9"/>
  <c r="D7" i="9"/>
  <c r="D6" i="9"/>
  <c r="D5" i="9"/>
  <c r="D4" i="9"/>
  <c r="C14" i="9"/>
  <c r="C13" i="9"/>
  <c r="C12" i="9"/>
  <c r="C11" i="9"/>
  <c r="C10" i="9"/>
  <c r="C9" i="9"/>
  <c r="C8" i="9"/>
  <c r="C7" i="9"/>
  <c r="C6" i="9"/>
  <c r="C5" i="9"/>
  <c r="C4" i="9"/>
  <c r="C10" i="6"/>
  <c r="D10" i="6"/>
  <c r="E10" i="6"/>
  <c r="F10" i="6"/>
  <c r="G10" i="6"/>
  <c r="H10" i="6"/>
  <c r="I10" i="6"/>
  <c r="J10" i="6"/>
  <c r="K10" i="6"/>
  <c r="L10" i="6"/>
  <c r="M10" i="6"/>
  <c r="B10" i="6"/>
  <c r="C8" i="6"/>
  <c r="D8" i="6"/>
  <c r="E8" i="6"/>
  <c r="F8" i="6"/>
  <c r="G8" i="6"/>
  <c r="H8" i="6"/>
  <c r="I8" i="6"/>
  <c r="J8" i="6"/>
  <c r="K8" i="6"/>
  <c r="L8" i="6"/>
  <c r="M8" i="6"/>
  <c r="B8" i="6"/>
  <c r="C6" i="6"/>
  <c r="D6" i="6"/>
  <c r="E6" i="6"/>
  <c r="F6" i="6"/>
  <c r="G6" i="6"/>
  <c r="H6" i="6"/>
  <c r="I6" i="6"/>
  <c r="J6" i="6"/>
  <c r="K6" i="6"/>
  <c r="L6" i="6"/>
  <c r="M6" i="6"/>
  <c r="B6" i="6"/>
  <c r="L42" i="3" l="1"/>
  <c r="L34" i="3"/>
  <c r="M41" i="3"/>
  <c r="L41" i="3"/>
  <c r="K41" i="3"/>
  <c r="J41" i="3"/>
  <c r="M33" i="3"/>
  <c r="L33" i="3"/>
  <c r="K33" i="3"/>
  <c r="J33" i="3"/>
  <c r="AF10" i="8"/>
  <c r="AG10" i="8"/>
  <c r="AG12" i="8" s="1"/>
  <c r="AH10" i="8"/>
  <c r="AI10" i="8"/>
  <c r="AJ10" i="8"/>
  <c r="AK10" i="8"/>
  <c r="AK12" i="8" s="1"/>
  <c r="B25" i="8"/>
  <c r="AK24" i="8"/>
  <c r="AJ24" i="8"/>
  <c r="AI24" i="8"/>
  <c r="AH24" i="8"/>
  <c r="AG24" i="8"/>
  <c r="AF24" i="8"/>
  <c r="AE24" i="8"/>
  <c r="AD24" i="8"/>
  <c r="AC24" i="8"/>
  <c r="AB24" i="8"/>
  <c r="AA24" i="8"/>
  <c r="Z24" i="8"/>
  <c r="Y24" i="8"/>
  <c r="X24" i="8"/>
  <c r="W24" i="8"/>
  <c r="V24" i="8"/>
  <c r="U24" i="8"/>
  <c r="T24" i="8"/>
  <c r="S24" i="8"/>
  <c r="R24" i="8"/>
  <c r="Q24" i="8"/>
  <c r="P24" i="8"/>
  <c r="O24" i="8"/>
  <c r="N24" i="8"/>
  <c r="M24" i="8"/>
  <c r="L24" i="8"/>
  <c r="K24" i="8"/>
  <c r="J24" i="8"/>
  <c r="I24" i="8"/>
  <c r="H24" i="8"/>
  <c r="H29" i="8"/>
  <c r="I29" i="8"/>
  <c r="L29" i="8" s="1"/>
  <c r="O29" i="8" s="1"/>
  <c r="R29" i="8" s="1"/>
  <c r="U29" i="8" s="1"/>
  <c r="X29" i="8" s="1"/>
  <c r="AA29" i="8" s="1"/>
  <c r="AD29" i="8" s="1"/>
  <c r="AG29" i="8" s="1"/>
  <c r="AJ29" i="8" s="1"/>
  <c r="J29" i="8"/>
  <c r="K29" i="8"/>
  <c r="N29" i="8" s="1"/>
  <c r="Q29" i="8" s="1"/>
  <c r="T29" i="8" s="1"/>
  <c r="W29" i="8" s="1"/>
  <c r="Z29" i="8" s="1"/>
  <c r="AC29" i="8" s="1"/>
  <c r="AF29" i="8" s="1"/>
  <c r="AI29" i="8" s="1"/>
  <c r="M29" i="8"/>
  <c r="P29" i="8" s="1"/>
  <c r="S29" i="8" s="1"/>
  <c r="V29" i="8" s="1"/>
  <c r="Y29" i="8" s="1"/>
  <c r="AB29" i="8" s="1"/>
  <c r="AE29" i="8" s="1"/>
  <c r="AH29" i="8" s="1"/>
  <c r="AK29" i="8" s="1"/>
  <c r="G29" i="8"/>
  <c r="F29" i="8"/>
  <c r="E29" i="8"/>
  <c r="C11" i="8"/>
  <c r="D11" i="8"/>
  <c r="E11" i="8"/>
  <c r="F11" i="8"/>
  <c r="G11" i="8"/>
  <c r="H11" i="8"/>
  <c r="I11" i="8"/>
  <c r="J11" i="8"/>
  <c r="K11" i="8"/>
  <c r="L11" i="8"/>
  <c r="M11" i="8"/>
  <c r="N11" i="8"/>
  <c r="O11" i="8"/>
  <c r="P11" i="8"/>
  <c r="Q11" i="8"/>
  <c r="R11" i="8"/>
  <c r="S11" i="8"/>
  <c r="T11" i="8"/>
  <c r="U11" i="8"/>
  <c r="V11" i="8"/>
  <c r="W11" i="8"/>
  <c r="X11" i="8"/>
  <c r="Y11" i="8"/>
  <c r="Z11" i="8"/>
  <c r="AA11" i="8"/>
  <c r="AB11" i="8"/>
  <c r="AC11" i="8"/>
  <c r="AD11" i="8"/>
  <c r="AE11" i="8"/>
  <c r="AF11" i="8"/>
  <c r="AG11" i="8"/>
  <c r="AH11" i="8"/>
  <c r="AI11" i="8"/>
  <c r="AJ11" i="8"/>
  <c r="AK11" i="8"/>
  <c r="AI12" i="8"/>
  <c r="B11" i="8"/>
  <c r="AK7" i="8"/>
  <c r="AJ7" i="8"/>
  <c r="AI7" i="8"/>
  <c r="AH7" i="8"/>
  <c r="AG7" i="8"/>
  <c r="AF7" i="8"/>
  <c r="K34" i="3" l="1"/>
  <c r="M34" i="3"/>
  <c r="K42" i="3"/>
  <c r="M42" i="3"/>
  <c r="AJ12" i="8"/>
  <c r="AH12" i="8"/>
  <c r="AF12" i="8"/>
  <c r="G88" i="10" l="1"/>
  <c r="G89" i="10" s="1"/>
  <c r="G90" i="10" s="1"/>
  <c r="F88" i="10"/>
  <c r="F89" i="10" s="1"/>
  <c r="F90" i="10" s="1"/>
  <c r="I87" i="10"/>
  <c r="I88" i="10" s="1"/>
  <c r="I89" i="10" s="1"/>
  <c r="I90" i="10" s="1"/>
  <c r="H87" i="10"/>
  <c r="H88" i="10" s="1"/>
  <c r="H89" i="10" s="1"/>
  <c r="H90" i="10" s="1"/>
  <c r="I81" i="10"/>
  <c r="I83" i="10" s="1"/>
  <c r="H81" i="10"/>
  <c r="H83" i="10" s="1"/>
  <c r="G81" i="10"/>
  <c r="G83" i="10" s="1"/>
  <c r="F81" i="10"/>
  <c r="F83" i="10" s="1"/>
  <c r="I77" i="10"/>
  <c r="H77" i="10"/>
  <c r="G77" i="10"/>
  <c r="F77" i="10"/>
  <c r="I66" i="10"/>
  <c r="H66" i="10"/>
  <c r="G66" i="10"/>
  <c r="F66" i="10"/>
  <c r="I61" i="10"/>
  <c r="I67" i="10" s="1"/>
  <c r="I78" i="10" s="1"/>
  <c r="H61" i="10"/>
  <c r="H67" i="10" s="1"/>
  <c r="H78" i="10" s="1"/>
  <c r="G61" i="10"/>
  <c r="G67" i="10" s="1"/>
  <c r="G78" i="10" s="1"/>
  <c r="F61" i="10"/>
  <c r="F67" i="10" s="1"/>
  <c r="F78" i="10" s="1"/>
  <c r="I39" i="10"/>
  <c r="H39" i="10"/>
  <c r="G39" i="10"/>
  <c r="F39" i="10"/>
  <c r="E39" i="10"/>
  <c r="I34" i="10"/>
  <c r="I40" i="10" s="1"/>
  <c r="H34" i="10"/>
  <c r="H40" i="10" s="1"/>
  <c r="G34" i="10"/>
  <c r="G40" i="10" s="1"/>
  <c r="F34" i="10"/>
  <c r="F40" i="10" s="1"/>
  <c r="E34" i="10"/>
  <c r="E40" i="10" s="1"/>
  <c r="E25" i="10"/>
  <c r="I25" i="10"/>
  <c r="H25" i="10"/>
  <c r="G25" i="10"/>
  <c r="F25" i="10"/>
  <c r="I20" i="10"/>
  <c r="I26" i="10" s="1"/>
  <c r="I41" i="10" s="1"/>
  <c r="G20" i="10"/>
  <c r="G26" i="10" s="1"/>
  <c r="G41" i="10" s="1"/>
  <c r="F20" i="10"/>
  <c r="F26" i="10" s="1"/>
  <c r="F41" i="10" s="1"/>
  <c r="H20" i="10"/>
  <c r="H26" i="10" s="1"/>
  <c r="H41" i="10" s="1"/>
  <c r="E20" i="10"/>
  <c r="E26" i="10" s="1"/>
  <c r="E41" i="10" s="1"/>
  <c r="M32" i="7"/>
  <c r="L32" i="7"/>
  <c r="K32" i="7"/>
  <c r="J32" i="7"/>
  <c r="I32" i="7"/>
  <c r="H32" i="7"/>
  <c r="G32" i="7"/>
  <c r="F32" i="7"/>
  <c r="AW25" i="7"/>
  <c r="AV25" i="7"/>
  <c r="AU25" i="7"/>
  <c r="AT25" i="7"/>
  <c r="AS25" i="7"/>
  <c r="AR25" i="7"/>
  <c r="AQ25" i="7"/>
  <c r="AP25" i="7"/>
  <c r="AO25" i="7"/>
  <c r="AN25" i="7"/>
  <c r="AM25" i="7"/>
  <c r="AL25" i="7"/>
  <c r="AK25" i="7"/>
  <c r="AJ25" i="7"/>
  <c r="AI25" i="7"/>
  <c r="AH25" i="7"/>
  <c r="AG25" i="7"/>
  <c r="AF25" i="7"/>
  <c r="AE25" i="7"/>
  <c r="AD25" i="7"/>
  <c r="AC25" i="7"/>
  <c r="AB25" i="7"/>
  <c r="AA25" i="7"/>
  <c r="Z25" i="7"/>
  <c r="Y25" i="7"/>
  <c r="X25" i="7"/>
  <c r="W25" i="7"/>
  <c r="V25" i="7"/>
  <c r="U25" i="7"/>
  <c r="T25" i="7"/>
  <c r="S25" i="7"/>
  <c r="R25" i="7"/>
  <c r="Q25" i="7"/>
  <c r="P25" i="7"/>
  <c r="O25" i="7"/>
  <c r="N25" i="7"/>
  <c r="M25" i="7"/>
  <c r="L25" i="7"/>
  <c r="K25" i="7"/>
  <c r="J25" i="7"/>
  <c r="I25" i="7"/>
  <c r="H25" i="7"/>
  <c r="G25" i="7"/>
  <c r="F25" i="7"/>
  <c r="E25" i="7"/>
  <c r="D25" i="7"/>
  <c r="C25" i="7"/>
  <c r="B25" i="7"/>
  <c r="BA24" i="7"/>
  <c r="BA25" i="7" s="1"/>
  <c r="AZ24" i="7"/>
  <c r="AZ25" i="7" s="1"/>
  <c r="AY24" i="7"/>
  <c r="AY25" i="7" s="1"/>
  <c r="AX24" i="7"/>
  <c r="AX25" i="7" s="1"/>
  <c r="AW16" i="7"/>
  <c r="AV16" i="7"/>
  <c r="AU16" i="7"/>
  <c r="AT16" i="7"/>
  <c r="AS16" i="7"/>
  <c r="AR16" i="7"/>
  <c r="AQ16" i="7"/>
  <c r="AP16" i="7"/>
  <c r="AO16" i="7"/>
  <c r="AN16" i="7"/>
  <c r="AM16" i="7"/>
  <c r="AL16" i="7"/>
  <c r="AK16" i="7"/>
  <c r="AJ16" i="7"/>
  <c r="AI16" i="7"/>
  <c r="AH16" i="7"/>
  <c r="AG16" i="7"/>
  <c r="AF16" i="7"/>
  <c r="AE16" i="7"/>
  <c r="AD16" i="7"/>
  <c r="AC16" i="7"/>
  <c r="AB16" i="7"/>
  <c r="AA16" i="7"/>
  <c r="Z16" i="7"/>
  <c r="Y16" i="7"/>
  <c r="X16" i="7"/>
  <c r="W16" i="7"/>
  <c r="V16" i="7"/>
  <c r="U16" i="7"/>
  <c r="T16" i="7"/>
  <c r="S16" i="7"/>
  <c r="R16" i="7"/>
  <c r="Q16" i="7"/>
  <c r="P16" i="7"/>
  <c r="O16" i="7"/>
  <c r="N16" i="7"/>
  <c r="M16" i="7"/>
  <c r="L16" i="7"/>
  <c r="K16" i="7"/>
  <c r="J16" i="7"/>
  <c r="G16" i="7"/>
  <c r="F16" i="7"/>
  <c r="E16" i="7"/>
  <c r="D16" i="7"/>
  <c r="C16" i="7"/>
  <c r="B16" i="7"/>
  <c r="BA15" i="7"/>
  <c r="AZ15" i="7"/>
  <c r="AY15" i="7"/>
  <c r="AX15" i="7"/>
  <c r="BA14" i="7"/>
  <c r="AZ14" i="7"/>
  <c r="AY14" i="7"/>
  <c r="AX14" i="7"/>
  <c r="I14" i="7"/>
  <c r="I16" i="7" s="1"/>
  <c r="H14" i="7"/>
  <c r="H16" i="7" s="1"/>
  <c r="BA13" i="7"/>
  <c r="AZ13" i="7"/>
  <c r="AY13" i="7"/>
  <c r="AX13" i="7"/>
  <c r="BA12" i="7"/>
  <c r="BA16" i="7" s="1"/>
  <c r="AZ12" i="7"/>
  <c r="AZ16" i="7" s="1"/>
  <c r="AY12" i="7"/>
  <c r="AY16" i="7" s="1"/>
  <c r="AX12" i="7"/>
  <c r="AX16" i="7" s="1"/>
  <c r="AW9" i="7"/>
  <c r="AW18" i="7" s="1"/>
  <c r="AW31" i="7" s="1"/>
  <c r="AW32" i="7" s="1"/>
  <c r="AV9" i="7"/>
  <c r="AV18" i="7" s="1"/>
  <c r="AV31" i="7" s="1"/>
  <c r="AV32" i="7" s="1"/>
  <c r="AU9" i="7"/>
  <c r="AU18" i="7" s="1"/>
  <c r="AU31" i="7" s="1"/>
  <c r="AU32" i="7" s="1"/>
  <c r="AT9" i="7"/>
  <c r="AT18" i="7" s="1"/>
  <c r="AT31" i="7" s="1"/>
  <c r="AT32" i="7" s="1"/>
  <c r="AS9" i="7"/>
  <c r="AS18" i="7" s="1"/>
  <c r="AS31" i="7" s="1"/>
  <c r="AS32" i="7" s="1"/>
  <c r="AR9" i="7"/>
  <c r="AR18" i="7" s="1"/>
  <c r="AR31" i="7" s="1"/>
  <c r="AR32" i="7" s="1"/>
  <c r="AQ9" i="7"/>
  <c r="AQ18" i="7" s="1"/>
  <c r="AQ31" i="7" s="1"/>
  <c r="AQ32" i="7" s="1"/>
  <c r="AP9" i="7"/>
  <c r="AP18" i="7" s="1"/>
  <c r="AP31" i="7" s="1"/>
  <c r="AP32" i="7" s="1"/>
  <c r="AO9" i="7"/>
  <c r="AO18" i="7" s="1"/>
  <c r="AO31" i="7" s="1"/>
  <c r="AO32" i="7" s="1"/>
  <c r="AN9" i="7"/>
  <c r="AN18" i="7" s="1"/>
  <c r="AN31" i="7" s="1"/>
  <c r="AN32" i="7" s="1"/>
  <c r="AM9" i="7"/>
  <c r="AM18" i="7" s="1"/>
  <c r="AM31" i="7" s="1"/>
  <c r="AM32" i="7" s="1"/>
  <c r="AL9" i="7"/>
  <c r="AL18" i="7" s="1"/>
  <c r="AL31" i="7" s="1"/>
  <c r="AL32" i="7" s="1"/>
  <c r="AK9" i="7"/>
  <c r="AK18" i="7" s="1"/>
  <c r="AK31" i="7" s="1"/>
  <c r="AK32" i="7" s="1"/>
  <c r="AJ9" i="7"/>
  <c r="AJ18" i="7" s="1"/>
  <c r="AJ31" i="7" s="1"/>
  <c r="AJ32" i="7" s="1"/>
  <c r="AI9" i="7"/>
  <c r="AI18" i="7" s="1"/>
  <c r="AI31" i="7" s="1"/>
  <c r="AI32" i="7" s="1"/>
  <c r="AH9" i="7"/>
  <c r="AH18" i="7" s="1"/>
  <c r="AH31" i="7" s="1"/>
  <c r="AH32" i="7" s="1"/>
  <c r="AE9" i="7"/>
  <c r="AE18" i="7" s="1"/>
  <c r="AE31" i="7" s="1"/>
  <c r="AE32" i="7" s="1"/>
  <c r="AD9" i="7"/>
  <c r="AD18" i="7" s="1"/>
  <c r="AD31" i="7" s="1"/>
  <c r="AD32" i="7" s="1"/>
  <c r="AA9" i="7"/>
  <c r="AA18" i="7" s="1"/>
  <c r="AA31" i="7" s="1"/>
  <c r="AA32" i="7" s="1"/>
  <c r="Z9" i="7"/>
  <c r="Z18" i="7" s="1"/>
  <c r="Z31" i="7" s="1"/>
  <c r="Z32" i="7" s="1"/>
  <c r="W9" i="7"/>
  <c r="W18" i="7" s="1"/>
  <c r="W31" i="7" s="1"/>
  <c r="W32" i="7" s="1"/>
  <c r="V9" i="7"/>
  <c r="V18" i="7" s="1"/>
  <c r="V31" i="7" s="1"/>
  <c r="V32" i="7" s="1"/>
  <c r="S9" i="7"/>
  <c r="S18" i="7" s="1"/>
  <c r="S31" i="7" s="1"/>
  <c r="S32" i="7" s="1"/>
  <c r="R9" i="7"/>
  <c r="R18" i="7" s="1"/>
  <c r="R31" i="7" s="1"/>
  <c r="R32" i="7" s="1"/>
  <c r="O9" i="7"/>
  <c r="O18" i="7" s="1"/>
  <c r="O31" i="7" s="1"/>
  <c r="N9" i="7"/>
  <c r="N18" i="7" s="1"/>
  <c r="N31" i="7" s="1"/>
  <c r="K9" i="7"/>
  <c r="K18" i="7" s="1"/>
  <c r="J9" i="7"/>
  <c r="J18" i="7" s="1"/>
  <c r="G9" i="7"/>
  <c r="G18" i="7" s="1"/>
  <c r="F9" i="7"/>
  <c r="F18" i="7" s="1"/>
  <c r="E9" i="7"/>
  <c r="E18" i="7" s="1"/>
  <c r="E31" i="7" s="1"/>
  <c r="E32" i="7" s="1"/>
  <c r="D9" i="7"/>
  <c r="D18" i="7" s="1"/>
  <c r="D31" i="7" s="1"/>
  <c r="D32" i="7" s="1"/>
  <c r="C9" i="7"/>
  <c r="C18" i="7" s="1"/>
  <c r="C31" i="7" s="1"/>
  <c r="C32" i="7" s="1"/>
  <c r="B9" i="7"/>
  <c r="B18" i="7" s="1"/>
  <c r="B31" i="7" s="1"/>
  <c r="B32" i="7" s="1"/>
  <c r="BA7" i="7"/>
  <c r="AZ7" i="7"/>
  <c r="AY7" i="7"/>
  <c r="AX7" i="7"/>
  <c r="I7" i="7"/>
  <c r="H7" i="7"/>
  <c r="BA6" i="7"/>
  <c r="AZ6" i="7"/>
  <c r="AY6" i="7"/>
  <c r="AX6" i="7"/>
  <c r="BA5" i="7"/>
  <c r="AY5" i="7"/>
  <c r="AX5" i="7"/>
  <c r="AG5" i="7"/>
  <c r="AG9" i="7" s="1"/>
  <c r="AG18" i="7" s="1"/>
  <c r="AG31" i="7" s="1"/>
  <c r="AG32" i="7" s="1"/>
  <c r="AF5" i="7"/>
  <c r="AF9" i="7" s="1"/>
  <c r="AF18" i="7" s="1"/>
  <c r="AF31" i="7" s="1"/>
  <c r="AF32" i="7" s="1"/>
  <c r="AC5" i="7"/>
  <c r="AC9" i="7" s="1"/>
  <c r="AC18" i="7" s="1"/>
  <c r="AC31" i="7" s="1"/>
  <c r="AC32" i="7" s="1"/>
  <c r="AB5" i="7"/>
  <c r="AB9" i="7" s="1"/>
  <c r="AB18" i="7" s="1"/>
  <c r="AB31" i="7" s="1"/>
  <c r="AB32" i="7" s="1"/>
  <c r="Y5" i="7"/>
  <c r="Y9" i="7" s="1"/>
  <c r="Y18" i="7" s="1"/>
  <c r="Y31" i="7" s="1"/>
  <c r="Y32" i="7" s="1"/>
  <c r="X5" i="7"/>
  <c r="X9" i="7" s="1"/>
  <c r="X18" i="7" s="1"/>
  <c r="X31" i="7" s="1"/>
  <c r="X32" i="7" s="1"/>
  <c r="U5" i="7"/>
  <c r="U9" i="7" s="1"/>
  <c r="U18" i="7" s="1"/>
  <c r="U31" i="7" s="1"/>
  <c r="U32" i="7" s="1"/>
  <c r="T5" i="7"/>
  <c r="T9" i="7" s="1"/>
  <c r="T18" i="7" s="1"/>
  <c r="T31" i="7" s="1"/>
  <c r="T32" i="7" s="1"/>
  <c r="Q5" i="7"/>
  <c r="Q9" i="7" s="1"/>
  <c r="Q18" i="7" s="1"/>
  <c r="Q31" i="7" s="1"/>
  <c r="P5" i="7"/>
  <c r="M5" i="7"/>
  <c r="M9" i="7" s="1"/>
  <c r="M18" i="7" s="1"/>
  <c r="L5" i="7"/>
  <c r="L9" i="7" s="1"/>
  <c r="L18" i="7" s="1"/>
  <c r="I5" i="7"/>
  <c r="I9" i="7" s="1"/>
  <c r="I18" i="7" s="1"/>
  <c r="H5" i="7"/>
  <c r="H9" i="7" s="1"/>
  <c r="H18" i="7" s="1"/>
  <c r="BA4" i="7"/>
  <c r="AZ4" i="7"/>
  <c r="AY4" i="7"/>
  <c r="AX4" i="7"/>
  <c r="AX9" i="7" s="1"/>
  <c r="AX18" i="7" s="1"/>
  <c r="D18" i="3"/>
  <c r="C18" i="3"/>
  <c r="B18" i="3"/>
  <c r="J17" i="3"/>
  <c r="H17" i="3"/>
  <c r="F17" i="3"/>
  <c r="C17" i="3"/>
  <c r="G23" i="8"/>
  <c r="D23" i="8"/>
  <c r="G21" i="8"/>
  <c r="D21" i="8"/>
  <c r="F23" i="8"/>
  <c r="C23" i="8"/>
  <c r="I41" i="3"/>
  <c r="H41" i="3"/>
  <c r="G41" i="3"/>
  <c r="F41" i="3"/>
  <c r="E41" i="3"/>
  <c r="D41" i="3"/>
  <c r="F21" i="8"/>
  <c r="C21" i="8"/>
  <c r="I33" i="3"/>
  <c r="H33" i="3"/>
  <c r="G33" i="3"/>
  <c r="F33" i="3"/>
  <c r="E33" i="3"/>
  <c r="D33" i="3"/>
  <c r="P132" i="4"/>
  <c r="O132" i="4"/>
  <c r="N132" i="4"/>
  <c r="M132" i="4"/>
  <c r="L132" i="4"/>
  <c r="K132" i="4"/>
  <c r="J132" i="4"/>
  <c r="I132" i="4"/>
  <c r="H132" i="4"/>
  <c r="G132" i="4"/>
  <c r="F132" i="4"/>
  <c r="E132" i="4"/>
  <c r="P131" i="4"/>
  <c r="O131" i="4"/>
  <c r="N131" i="4"/>
  <c r="M131" i="4"/>
  <c r="L131" i="4"/>
  <c r="K131" i="4"/>
  <c r="J131" i="4"/>
  <c r="I131" i="4"/>
  <c r="H131" i="4"/>
  <c r="G131" i="4"/>
  <c r="F131" i="4"/>
  <c r="E131" i="4"/>
  <c r="P130" i="4"/>
  <c r="O130" i="4"/>
  <c r="D30" i="9" s="1"/>
  <c r="N130" i="4"/>
  <c r="M130" i="4"/>
  <c r="L130" i="4"/>
  <c r="K130" i="4"/>
  <c r="D26" i="9" s="1"/>
  <c r="J130" i="4"/>
  <c r="I130" i="4"/>
  <c r="H130" i="4"/>
  <c r="G130" i="4"/>
  <c r="D22" i="9" s="1"/>
  <c r="F130" i="4"/>
  <c r="F129" i="4" s="1"/>
  <c r="E130" i="4"/>
  <c r="P129" i="4"/>
  <c r="M29" i="3" s="1"/>
  <c r="M37" i="3" s="1"/>
  <c r="O129" i="4"/>
  <c r="L29" i="3" s="1"/>
  <c r="L37" i="3" s="1"/>
  <c r="N129" i="4"/>
  <c r="K29" i="3" s="1"/>
  <c r="K37" i="3" s="1"/>
  <c r="M129" i="4"/>
  <c r="L129" i="4"/>
  <c r="K129" i="4"/>
  <c r="J129" i="4"/>
  <c r="I129" i="4"/>
  <c r="H129" i="4"/>
  <c r="E129" i="4"/>
  <c r="E23" i="8"/>
  <c r="B23" i="8"/>
  <c r="B21" i="8"/>
  <c r="N121" i="4"/>
  <c r="J121" i="4"/>
  <c r="G121" i="4"/>
  <c r="P120" i="4"/>
  <c r="O120" i="4"/>
  <c r="N120" i="4"/>
  <c r="M120" i="4"/>
  <c r="L120" i="4"/>
  <c r="K120" i="4"/>
  <c r="J120" i="4"/>
  <c r="I120" i="4"/>
  <c r="H120" i="4"/>
  <c r="G120" i="4"/>
  <c r="F120" i="4"/>
  <c r="E120" i="4"/>
  <c r="P119" i="4"/>
  <c r="O119" i="4"/>
  <c r="N119" i="4"/>
  <c r="M119" i="4"/>
  <c r="L119" i="4"/>
  <c r="K119" i="4"/>
  <c r="J119" i="4"/>
  <c r="I119" i="4"/>
  <c r="H119" i="4"/>
  <c r="G119" i="4"/>
  <c r="F119" i="4"/>
  <c r="E119" i="4"/>
  <c r="P118" i="4"/>
  <c r="C31" i="9" s="1"/>
  <c r="O118" i="4"/>
  <c r="C30" i="9" s="1"/>
  <c r="N118" i="4"/>
  <c r="C29" i="9" s="1"/>
  <c r="M118" i="4"/>
  <c r="C28" i="9" s="1"/>
  <c r="L118" i="4"/>
  <c r="C27" i="9" s="1"/>
  <c r="K118" i="4"/>
  <c r="C26" i="9" s="1"/>
  <c r="J118" i="4"/>
  <c r="C25" i="9" s="1"/>
  <c r="I118" i="4"/>
  <c r="C24" i="9" s="1"/>
  <c r="H118" i="4"/>
  <c r="C23" i="9" s="1"/>
  <c r="G118" i="4"/>
  <c r="C22" i="9" s="1"/>
  <c r="F118" i="4"/>
  <c r="C21" i="9" s="1"/>
  <c r="E118" i="4"/>
  <c r="C20" i="9" s="1"/>
  <c r="I121" i="4"/>
  <c r="I117" i="4" s="1"/>
  <c r="F28" i="3" s="1"/>
  <c r="L121" i="4"/>
  <c r="F121" i="4"/>
  <c r="E121" i="4"/>
  <c r="N53" i="4"/>
  <c r="L53" i="4"/>
  <c r="J53" i="4"/>
  <c r="G53" i="4"/>
  <c r="F53" i="4"/>
  <c r="E54" i="4"/>
  <c r="E53" i="4" s="1"/>
  <c r="P41" i="4"/>
  <c r="O41" i="4"/>
  <c r="N41" i="4"/>
  <c r="M41" i="4"/>
  <c r="L41" i="4"/>
  <c r="K41" i="4"/>
  <c r="K40" i="4" s="1"/>
  <c r="J41" i="4"/>
  <c r="I41" i="4"/>
  <c r="I40" i="4" s="1"/>
  <c r="H41" i="4"/>
  <c r="G41" i="4"/>
  <c r="F41" i="4"/>
  <c r="E41" i="4"/>
  <c r="P28" i="4"/>
  <c r="O28" i="4"/>
  <c r="N28" i="4"/>
  <c r="M28" i="4"/>
  <c r="L28" i="4"/>
  <c r="K28" i="4"/>
  <c r="J28" i="4"/>
  <c r="I28" i="4"/>
  <c r="H28" i="4"/>
  <c r="G28" i="4"/>
  <c r="F28" i="4"/>
  <c r="E28" i="4"/>
  <c r="P7" i="4"/>
  <c r="B31" i="9" s="1"/>
  <c r="O7" i="4"/>
  <c r="B30" i="9" s="1"/>
  <c r="N7" i="4"/>
  <c r="M7" i="4"/>
  <c r="B28" i="9" s="1"/>
  <c r="L7" i="4"/>
  <c r="K7" i="4"/>
  <c r="B26" i="9" s="1"/>
  <c r="J7" i="4"/>
  <c r="I7" i="4"/>
  <c r="B24" i="9" s="1"/>
  <c r="H7" i="4"/>
  <c r="G7" i="4"/>
  <c r="F7" i="4"/>
  <c r="E7" i="4"/>
  <c r="O100" i="1"/>
  <c r="O101" i="1" s="1"/>
  <c r="N100" i="1"/>
  <c r="N101" i="1" s="1"/>
  <c r="M100" i="1"/>
  <c r="M101" i="1" s="1"/>
  <c r="L100" i="1"/>
  <c r="L101" i="1" s="1"/>
  <c r="K100" i="1"/>
  <c r="K101" i="1" s="1"/>
  <c r="J100" i="1"/>
  <c r="J101" i="1" s="1"/>
  <c r="I100" i="1"/>
  <c r="I101" i="1" s="1"/>
  <c r="H100" i="1"/>
  <c r="H101" i="1" s="1"/>
  <c r="G100" i="1"/>
  <c r="F100" i="1"/>
  <c r="E100" i="1"/>
  <c r="F8" i="8" s="1"/>
  <c r="AM8" i="8" s="1"/>
  <c r="D100" i="1"/>
  <c r="O99" i="1"/>
  <c r="O102" i="1" s="1"/>
  <c r="N99" i="1"/>
  <c r="N102" i="1" s="1"/>
  <c r="M99" i="1"/>
  <c r="M102" i="1" s="1"/>
  <c r="L99" i="1"/>
  <c r="L102" i="1" s="1"/>
  <c r="K99" i="1"/>
  <c r="K102" i="1" s="1"/>
  <c r="J99" i="1"/>
  <c r="J102" i="1" s="1"/>
  <c r="I99" i="1"/>
  <c r="I102" i="1" s="1"/>
  <c r="H99" i="1"/>
  <c r="H102" i="1" s="1"/>
  <c r="G99" i="1"/>
  <c r="F99" i="1"/>
  <c r="E99" i="1"/>
  <c r="E8" i="8" s="1"/>
  <c r="AL8" i="8" s="1"/>
  <c r="D99" i="1"/>
  <c r="O96" i="1"/>
  <c r="M24" i="2" s="1"/>
  <c r="N96" i="1"/>
  <c r="L24" i="2" s="1"/>
  <c r="M96" i="1"/>
  <c r="K24" i="2" s="1"/>
  <c r="L96" i="1"/>
  <c r="J24" i="2" s="1"/>
  <c r="K96" i="1"/>
  <c r="I24" i="2" s="1"/>
  <c r="J96" i="1"/>
  <c r="H24" i="2" s="1"/>
  <c r="I96" i="1"/>
  <c r="G24" i="2" s="1"/>
  <c r="H96" i="1"/>
  <c r="F24" i="2" s="1"/>
  <c r="G96" i="1"/>
  <c r="E24" i="2" s="1"/>
  <c r="F96" i="1"/>
  <c r="D24" i="2" s="1"/>
  <c r="E96" i="1"/>
  <c r="C24" i="2" s="1"/>
  <c r="D92" i="1"/>
  <c r="O95" i="1"/>
  <c r="N95" i="1"/>
  <c r="M95" i="1"/>
  <c r="L95" i="1"/>
  <c r="K95" i="1"/>
  <c r="J95" i="1"/>
  <c r="I95" i="1"/>
  <c r="H95" i="1"/>
  <c r="G95" i="1"/>
  <c r="F95" i="1"/>
  <c r="E95" i="1"/>
  <c r="D95" i="1"/>
  <c r="O94" i="1"/>
  <c r="M10" i="2" s="1"/>
  <c r="N94" i="1"/>
  <c r="L10" i="2" s="1"/>
  <c r="M94" i="1"/>
  <c r="K10" i="2" s="1"/>
  <c r="L94" i="1"/>
  <c r="J10" i="2" s="1"/>
  <c r="K94" i="1"/>
  <c r="I10" i="2" s="1"/>
  <c r="J94" i="1"/>
  <c r="H10" i="2" s="1"/>
  <c r="I94" i="1"/>
  <c r="G10" i="2" s="1"/>
  <c r="H94" i="1"/>
  <c r="F10" i="2" s="1"/>
  <c r="G94" i="1"/>
  <c r="E10" i="2" s="1"/>
  <c r="F94" i="1"/>
  <c r="D10" i="2" s="1"/>
  <c r="E94" i="1"/>
  <c r="C10" i="2" s="1"/>
  <c r="AD3" i="8"/>
  <c r="AD7" i="8" s="1"/>
  <c r="AA3" i="8"/>
  <c r="AA7" i="8" s="1"/>
  <c r="X3" i="8"/>
  <c r="X7" i="8" s="1"/>
  <c r="U3" i="8"/>
  <c r="U7" i="8" s="1"/>
  <c r="R3" i="8"/>
  <c r="R7" i="8" s="1"/>
  <c r="O3" i="8"/>
  <c r="O7" i="8" s="1"/>
  <c r="L3" i="8"/>
  <c r="L7" i="8" s="1"/>
  <c r="I3" i="8"/>
  <c r="I7" i="8" s="1"/>
  <c r="F3" i="8"/>
  <c r="F7" i="8" s="1"/>
  <c r="D88" i="1"/>
  <c r="D87" i="1"/>
  <c r="B22" i="2" s="1"/>
  <c r="N52" i="1"/>
  <c r="M52" i="1"/>
  <c r="L52" i="1"/>
  <c r="K52" i="1"/>
  <c r="J52" i="1"/>
  <c r="I52" i="1"/>
  <c r="H52" i="1"/>
  <c r="G52" i="1"/>
  <c r="F52" i="1"/>
  <c r="D52" i="1"/>
  <c r="N45" i="1"/>
  <c r="M45" i="1"/>
  <c r="L45" i="1"/>
  <c r="K45" i="1"/>
  <c r="J45" i="1"/>
  <c r="I45" i="1"/>
  <c r="H45" i="1"/>
  <c r="G45" i="1"/>
  <c r="F45" i="1"/>
  <c r="D45" i="1"/>
  <c r="O33" i="1"/>
  <c r="N33" i="1"/>
  <c r="M33" i="1"/>
  <c r="L33" i="1"/>
  <c r="J21" i="2" s="1"/>
  <c r="J9" i="6" s="1"/>
  <c r="K33" i="1"/>
  <c r="I21" i="2" s="1"/>
  <c r="I9" i="6" s="1"/>
  <c r="J33" i="1"/>
  <c r="H21" i="2" s="1"/>
  <c r="H9" i="6" s="1"/>
  <c r="I33" i="1"/>
  <c r="G21" i="2" s="1"/>
  <c r="G9" i="6" s="1"/>
  <c r="H33" i="1"/>
  <c r="F21" i="2" s="1"/>
  <c r="F9" i="6" s="1"/>
  <c r="G33" i="1"/>
  <c r="E21" i="2" s="1"/>
  <c r="E9" i="6" s="1"/>
  <c r="F33" i="1"/>
  <c r="D21" i="2" s="1"/>
  <c r="D9" i="6" s="1"/>
  <c r="E33" i="1"/>
  <c r="C21" i="2" s="1"/>
  <c r="C9" i="6" s="1"/>
  <c r="D33" i="1"/>
  <c r="O20" i="1"/>
  <c r="N20" i="1"/>
  <c r="M20" i="1"/>
  <c r="L20" i="1"/>
  <c r="K20" i="1"/>
  <c r="J20" i="1"/>
  <c r="I20" i="1"/>
  <c r="H20" i="1"/>
  <c r="G20" i="1"/>
  <c r="F20" i="1"/>
  <c r="E20" i="1"/>
  <c r="D20" i="1"/>
  <c r="O7" i="1"/>
  <c r="N7" i="1"/>
  <c r="M7" i="1"/>
  <c r="L7" i="1"/>
  <c r="K7" i="1"/>
  <c r="J7" i="1"/>
  <c r="I7" i="1"/>
  <c r="H7" i="1"/>
  <c r="G7" i="1"/>
  <c r="F7" i="1"/>
  <c r="E7" i="1"/>
  <c r="D7" i="1"/>
  <c r="B7" i="2" s="1"/>
  <c r="B7" i="6" s="1"/>
  <c r="AM23" i="8" l="1"/>
  <c r="AN23" i="8"/>
  <c r="AM21" i="8"/>
  <c r="AN21" i="8"/>
  <c r="AO21" i="8"/>
  <c r="F40" i="4"/>
  <c r="H40" i="4"/>
  <c r="J40" i="4"/>
  <c r="L40" i="4"/>
  <c r="P40" i="4"/>
  <c r="E32" i="3"/>
  <c r="G32" i="3"/>
  <c r="I32" i="3"/>
  <c r="E40" i="3"/>
  <c r="G40" i="3"/>
  <c r="I40" i="3"/>
  <c r="E34" i="3"/>
  <c r="G34" i="3"/>
  <c r="I34" i="3"/>
  <c r="E42" i="3"/>
  <c r="G42" i="3"/>
  <c r="I42" i="3"/>
  <c r="H157" i="4"/>
  <c r="E17" i="3"/>
  <c r="J157" i="4"/>
  <c r="G17" i="3"/>
  <c r="L157" i="4"/>
  <c r="I17" i="3"/>
  <c r="N157" i="4"/>
  <c r="K17" i="3"/>
  <c r="P157" i="4"/>
  <c r="M17" i="3"/>
  <c r="E19" i="3"/>
  <c r="E18" i="3"/>
  <c r="G19" i="3"/>
  <c r="G18" i="3"/>
  <c r="I19" i="3"/>
  <c r="I18" i="3"/>
  <c r="K19" i="3"/>
  <c r="K18" i="3"/>
  <c r="M19" i="3"/>
  <c r="M18" i="3"/>
  <c r="B17" i="3"/>
  <c r="D17" i="3"/>
  <c r="O157" i="4"/>
  <c r="L17" i="3"/>
  <c r="F19" i="3"/>
  <c r="F18" i="3"/>
  <c r="H19" i="3"/>
  <c r="H18" i="3"/>
  <c r="J19" i="3"/>
  <c r="J18" i="3"/>
  <c r="L19" i="3"/>
  <c r="L18" i="3"/>
  <c r="H28" i="9"/>
  <c r="M40" i="4"/>
  <c r="H30" i="9"/>
  <c r="O40" i="4"/>
  <c r="G117" i="4"/>
  <c r="D28" i="3" s="1"/>
  <c r="N117" i="4"/>
  <c r="K28" i="3" s="1"/>
  <c r="K36" i="3" s="1"/>
  <c r="H31" i="9"/>
  <c r="E40" i="4"/>
  <c r="H29" i="9"/>
  <c r="N40" i="4"/>
  <c r="C7" i="2"/>
  <c r="C7" i="6" s="1"/>
  <c r="C5" i="6"/>
  <c r="B4" i="9"/>
  <c r="E7" i="2"/>
  <c r="E7" i="6" s="1"/>
  <c r="B6" i="9"/>
  <c r="E5" i="6"/>
  <c r="G7" i="2"/>
  <c r="G7" i="6" s="1"/>
  <c r="B8" i="9"/>
  <c r="G5" i="6"/>
  <c r="I7" i="2"/>
  <c r="I7" i="6" s="1"/>
  <c r="B10" i="9"/>
  <c r="I5" i="6"/>
  <c r="K7" i="2"/>
  <c r="K7" i="6" s="1"/>
  <c r="B12" i="9"/>
  <c r="K5" i="6"/>
  <c r="M7" i="2"/>
  <c r="M7" i="6" s="1"/>
  <c r="B14" i="9"/>
  <c r="M5" i="6"/>
  <c r="K21" i="2"/>
  <c r="K9" i="6" s="1"/>
  <c r="H12" i="9"/>
  <c r="M21" i="2"/>
  <c r="M9" i="6" s="1"/>
  <c r="H14" i="9"/>
  <c r="D96" i="1"/>
  <c r="B24" i="2" s="1"/>
  <c r="B23" i="2"/>
  <c r="F75" i="1"/>
  <c r="D7" i="2"/>
  <c r="D7" i="6" s="1"/>
  <c r="B5" i="9"/>
  <c r="D5" i="6"/>
  <c r="H75" i="1"/>
  <c r="F7" i="2"/>
  <c r="F7" i="6" s="1"/>
  <c r="B7" i="9"/>
  <c r="F5" i="6"/>
  <c r="J75" i="1"/>
  <c r="H7" i="2"/>
  <c r="H7" i="6" s="1"/>
  <c r="B9" i="9"/>
  <c r="H5" i="6"/>
  <c r="L75" i="1"/>
  <c r="J7" i="2"/>
  <c r="J7" i="6" s="1"/>
  <c r="B11" i="9"/>
  <c r="J5" i="6"/>
  <c r="N75" i="1"/>
  <c r="L7" i="2"/>
  <c r="L7" i="6" s="1"/>
  <c r="B13" i="9"/>
  <c r="L5" i="6"/>
  <c r="B21" i="2"/>
  <c r="B9" i="6" s="1"/>
  <c r="L21" i="2"/>
  <c r="L9" i="6" s="1"/>
  <c r="H13" i="9"/>
  <c r="E20" i="8"/>
  <c r="C32" i="3"/>
  <c r="E22" i="8"/>
  <c r="C40" i="3"/>
  <c r="L16" i="8"/>
  <c r="E29" i="3"/>
  <c r="E37" i="3" s="1"/>
  <c r="R16" i="8"/>
  <c r="G29" i="3"/>
  <c r="G37" i="3" s="1"/>
  <c r="X16" i="8"/>
  <c r="I29" i="3"/>
  <c r="I37" i="3" s="1"/>
  <c r="F16" i="8"/>
  <c r="C29" i="3"/>
  <c r="F20" i="8"/>
  <c r="C33" i="3"/>
  <c r="F22" i="8"/>
  <c r="C41" i="3"/>
  <c r="G20" i="8"/>
  <c r="C34" i="3"/>
  <c r="G22" i="8"/>
  <c r="C42" i="3"/>
  <c r="B20" i="8"/>
  <c r="D32" i="3"/>
  <c r="F32" i="3"/>
  <c r="F36" i="3" s="1"/>
  <c r="H32" i="3"/>
  <c r="J32" i="3"/>
  <c r="B22" i="8"/>
  <c r="B40" i="3"/>
  <c r="D40" i="3"/>
  <c r="F40" i="3"/>
  <c r="H40" i="3"/>
  <c r="J40" i="3"/>
  <c r="C16" i="8"/>
  <c r="C17" i="8" s="1"/>
  <c r="C19" i="8" s="1"/>
  <c r="F15" i="8" s="1"/>
  <c r="F17" i="8" s="1"/>
  <c r="F19" i="8" s="1"/>
  <c r="I15" i="8" s="1"/>
  <c r="I17" i="8" s="1"/>
  <c r="B29" i="3"/>
  <c r="O16" i="8"/>
  <c r="F29" i="3"/>
  <c r="F37" i="3" s="1"/>
  <c r="U16" i="8"/>
  <c r="H29" i="3"/>
  <c r="H37" i="3" s="1"/>
  <c r="AA16" i="8"/>
  <c r="J29" i="3"/>
  <c r="J37" i="3" s="1"/>
  <c r="C20" i="8"/>
  <c r="AM20" i="8" s="1"/>
  <c r="C22" i="8"/>
  <c r="AM22" i="8" s="1"/>
  <c r="B41" i="3"/>
  <c r="D20" i="8"/>
  <c r="AN20" i="8" s="1"/>
  <c r="B34" i="3"/>
  <c r="D34" i="3"/>
  <c r="F34" i="3"/>
  <c r="H34" i="3"/>
  <c r="J34" i="3"/>
  <c r="D22" i="8"/>
  <c r="AN22" i="8" s="1"/>
  <c r="AO22" i="8" s="1"/>
  <c r="B42" i="3"/>
  <c r="D42" i="3"/>
  <c r="F42" i="3"/>
  <c r="H42" i="3"/>
  <c r="J42" i="3"/>
  <c r="E117" i="4"/>
  <c r="F117" i="4"/>
  <c r="C28" i="3" s="1"/>
  <c r="C36" i="3" s="1"/>
  <c r="O97" i="1"/>
  <c r="G3" i="8"/>
  <c r="G7" i="8" s="1"/>
  <c r="E4" i="9"/>
  <c r="M3" i="8"/>
  <c r="M7" i="8" s="1"/>
  <c r="E6" i="9"/>
  <c r="S3" i="8"/>
  <c r="S7" i="8" s="1"/>
  <c r="E8" i="9"/>
  <c r="F8" i="9" s="1"/>
  <c r="I8" i="9" s="1"/>
  <c r="Y3" i="8"/>
  <c r="Y7" i="8" s="1"/>
  <c r="Y10" i="8" s="1"/>
  <c r="Y12" i="8" s="1"/>
  <c r="E10" i="9"/>
  <c r="AE3" i="8"/>
  <c r="AE7" i="8" s="1"/>
  <c r="E12" i="9"/>
  <c r="F12" i="9" s="1"/>
  <c r="I12" i="9" s="1"/>
  <c r="E14" i="9"/>
  <c r="J3" i="8"/>
  <c r="J7" i="8" s="1"/>
  <c r="E5" i="9"/>
  <c r="P3" i="8"/>
  <c r="P7" i="8" s="1"/>
  <c r="P10" i="8" s="1"/>
  <c r="P12" i="8" s="1"/>
  <c r="E7" i="9"/>
  <c r="V3" i="8"/>
  <c r="V7" i="8" s="1"/>
  <c r="V10" i="8" s="1"/>
  <c r="V12" i="8" s="1"/>
  <c r="E9" i="9"/>
  <c r="AB3" i="8"/>
  <c r="AB7" i="8" s="1"/>
  <c r="AB10" i="8" s="1"/>
  <c r="AB12" i="8" s="1"/>
  <c r="E11" i="9"/>
  <c r="N97" i="1"/>
  <c r="E13" i="9"/>
  <c r="C3" i="9"/>
  <c r="C15" i="9" s="1"/>
  <c r="G40" i="4"/>
  <c r="E22" i="9"/>
  <c r="O5" i="4"/>
  <c r="E156" i="4"/>
  <c r="E157" i="4" s="1"/>
  <c r="C9" i="8"/>
  <c r="AM9" i="8" s="1"/>
  <c r="B20" i="9"/>
  <c r="B22" i="9"/>
  <c r="L117" i="4"/>
  <c r="J117" i="4"/>
  <c r="G28" i="3" s="1"/>
  <c r="C32" i="9"/>
  <c r="F5" i="4"/>
  <c r="D21" i="9"/>
  <c r="D23" i="9"/>
  <c r="D25" i="9"/>
  <c r="D27" i="9"/>
  <c r="D29" i="9"/>
  <c r="D31" i="9"/>
  <c r="B21" i="9"/>
  <c r="B23" i="9"/>
  <c r="B25" i="9"/>
  <c r="B27" i="9"/>
  <c r="B29" i="9"/>
  <c r="E16" i="8"/>
  <c r="E21" i="8"/>
  <c r="G129" i="4"/>
  <c r="D20" i="9"/>
  <c r="I5" i="4"/>
  <c r="D24" i="9"/>
  <c r="D28" i="9"/>
  <c r="O52" i="1"/>
  <c r="E52" i="1"/>
  <c r="D75" i="1"/>
  <c r="B3" i="9"/>
  <c r="B5" i="6"/>
  <c r="D94" i="1"/>
  <c r="D3" i="9"/>
  <c r="D15" i="9" s="1"/>
  <c r="C3" i="8"/>
  <c r="C7" i="8" s="1"/>
  <c r="O10" i="8"/>
  <c r="O12" i="8" s="1"/>
  <c r="U10" i="8"/>
  <c r="U12" i="8" s="1"/>
  <c r="AA10" i="8"/>
  <c r="AA12" i="8" s="1"/>
  <c r="R10" i="8"/>
  <c r="R12" i="8" s="1"/>
  <c r="X10" i="8"/>
  <c r="X12" i="8" s="1"/>
  <c r="AD10" i="8"/>
  <c r="AD12" i="8" s="1"/>
  <c r="S10" i="8"/>
  <c r="S12" i="8" s="1"/>
  <c r="AE10" i="8"/>
  <c r="AE12" i="8" s="1"/>
  <c r="H16" i="8"/>
  <c r="F101" i="1"/>
  <c r="G101" i="1"/>
  <c r="M10" i="8" s="1"/>
  <c r="M12" i="8" s="1"/>
  <c r="L10" i="8"/>
  <c r="L12" i="8" s="1"/>
  <c r="E101" i="1"/>
  <c r="G8" i="8" s="1"/>
  <c r="AN8" i="8" s="1"/>
  <c r="AO8" i="8" s="1"/>
  <c r="D101" i="1"/>
  <c r="D8" i="8" s="1"/>
  <c r="C8" i="8"/>
  <c r="D102" i="1"/>
  <c r="B8" i="8"/>
  <c r="N16" i="8"/>
  <c r="I53" i="4"/>
  <c r="L5" i="1"/>
  <c r="J6" i="2" s="1"/>
  <c r="G75" i="1"/>
  <c r="I75" i="1"/>
  <c r="K75" i="1"/>
  <c r="M75" i="1"/>
  <c r="O75" i="1"/>
  <c r="E75" i="1"/>
  <c r="Z3" i="8"/>
  <c r="Z7" i="8" s="1"/>
  <c r="F97" i="1"/>
  <c r="H3" i="8"/>
  <c r="H7" i="8" s="1"/>
  <c r="H97" i="1"/>
  <c r="N3" i="8"/>
  <c r="N7" i="8" s="1"/>
  <c r="J97" i="1"/>
  <c r="T3" i="8"/>
  <c r="T7" i="8" s="1"/>
  <c r="E97" i="1"/>
  <c r="E3" i="8"/>
  <c r="E7" i="8" s="1"/>
  <c r="G97" i="1"/>
  <c r="K3" i="8"/>
  <c r="K7" i="8" s="1"/>
  <c r="I97" i="1"/>
  <c r="Q3" i="8"/>
  <c r="Q7" i="8" s="1"/>
  <c r="K97" i="1"/>
  <c r="W3" i="8"/>
  <c r="W7" i="8" s="1"/>
  <c r="M97" i="1"/>
  <c r="AC3" i="8"/>
  <c r="AC7" i="8" s="1"/>
  <c r="E5" i="1"/>
  <c r="C6" i="2" s="1"/>
  <c r="G5" i="1"/>
  <c r="E6" i="2" s="1"/>
  <c r="I5" i="1"/>
  <c r="G6" i="2" s="1"/>
  <c r="K5" i="1"/>
  <c r="I6" i="2" s="1"/>
  <c r="M5" i="1"/>
  <c r="K6" i="2" s="1"/>
  <c r="O5" i="1"/>
  <c r="M6" i="2" s="1"/>
  <c r="H5" i="1"/>
  <c r="F6" i="2" s="1"/>
  <c r="F62" i="10"/>
  <c r="H62" i="10"/>
  <c r="G62" i="10"/>
  <c r="I62" i="10"/>
  <c r="P9" i="7"/>
  <c r="P18" i="7" s="1"/>
  <c r="P31" i="7" s="1"/>
  <c r="AZ5" i="7"/>
  <c r="AZ9" i="7" s="1"/>
  <c r="AZ18" i="7" s="1"/>
  <c r="N32" i="7"/>
  <c r="AX31" i="7"/>
  <c r="AX32" i="7" s="1"/>
  <c r="AY9" i="7"/>
  <c r="AY18" i="7" s="1"/>
  <c r="BA9" i="7"/>
  <c r="BA18" i="7" s="1"/>
  <c r="Q32" i="7"/>
  <c r="BA31" i="7"/>
  <c r="BA32" i="7" s="1"/>
  <c r="O32" i="7"/>
  <c r="AY31" i="7"/>
  <c r="AY32" i="7" s="1"/>
  <c r="N5" i="4"/>
  <c r="H121" i="4"/>
  <c r="H117" i="4" s="1"/>
  <c r="M5" i="4"/>
  <c r="I157" i="4"/>
  <c r="K157" i="4"/>
  <c r="M157" i="4"/>
  <c r="F5" i="1"/>
  <c r="D6" i="2" s="1"/>
  <c r="J5" i="1"/>
  <c r="H6" i="2" s="1"/>
  <c r="N5" i="1"/>
  <c r="L6" i="2" s="1"/>
  <c r="AO26" i="8" l="1"/>
  <c r="AO23" i="8"/>
  <c r="AM24" i="8"/>
  <c r="AO20" i="8"/>
  <c r="AN24" i="8"/>
  <c r="AO24" i="8" s="1"/>
  <c r="G36" i="3"/>
  <c r="D19" i="3"/>
  <c r="D9" i="8"/>
  <c r="AN9" i="8" s="1"/>
  <c r="AO9" i="8" s="1"/>
  <c r="B19" i="3"/>
  <c r="H32" i="9"/>
  <c r="D36" i="3"/>
  <c r="G10" i="8"/>
  <c r="C19" i="3"/>
  <c r="B15" i="9"/>
  <c r="F13" i="9"/>
  <c r="I13" i="9" s="1"/>
  <c r="F11" i="9"/>
  <c r="I11" i="9" s="1"/>
  <c r="F9" i="9"/>
  <c r="I9" i="9" s="1"/>
  <c r="F7" i="9"/>
  <c r="I7" i="9" s="1"/>
  <c r="F5" i="9"/>
  <c r="I5" i="9" s="1"/>
  <c r="F14" i="9"/>
  <c r="I14" i="9" s="1"/>
  <c r="F10" i="9"/>
  <c r="I10" i="9" s="1"/>
  <c r="F6" i="9"/>
  <c r="I6" i="9" s="1"/>
  <c r="F4" i="9"/>
  <c r="I4" i="9" s="1"/>
  <c r="D24" i="8"/>
  <c r="B24" i="8"/>
  <c r="G24" i="8"/>
  <c r="E24" i="8"/>
  <c r="D5" i="1"/>
  <c r="B6" i="2" s="1"/>
  <c r="B10" i="2"/>
  <c r="H15" i="9"/>
  <c r="K16" i="8"/>
  <c r="E28" i="3"/>
  <c r="E36" i="3" s="1"/>
  <c r="I16" i="8"/>
  <c r="D29" i="3"/>
  <c r="D37" i="3" s="1"/>
  <c r="W16" i="8"/>
  <c r="I28" i="3"/>
  <c r="I36" i="3" s="1"/>
  <c r="B37" i="3"/>
  <c r="C37" i="3"/>
  <c r="B16" i="8"/>
  <c r="B17" i="8" s="1"/>
  <c r="B19" i="8" s="1"/>
  <c r="E15" i="8" s="1"/>
  <c r="E17" i="8" s="1"/>
  <c r="E19" i="8" s="1"/>
  <c r="H15" i="8" s="1"/>
  <c r="B28" i="3"/>
  <c r="B36" i="3" s="1"/>
  <c r="C24" i="8"/>
  <c r="F24" i="8"/>
  <c r="L97" i="1"/>
  <c r="J10" i="8"/>
  <c r="J12" i="8" s="1"/>
  <c r="I19" i="8"/>
  <c r="L15" i="8" s="1"/>
  <c r="L17" i="8" s="1"/>
  <c r="L19" i="8" s="1"/>
  <c r="O15" i="8" s="1"/>
  <c r="O17" i="8" s="1"/>
  <c r="D32" i="9"/>
  <c r="Q16" i="8"/>
  <c r="D30" i="3"/>
  <c r="D38" i="3" s="1"/>
  <c r="G157" i="4"/>
  <c r="J30" i="3"/>
  <c r="J38" i="3" s="1"/>
  <c r="E28" i="9"/>
  <c r="F28" i="9" s="1"/>
  <c r="J28" i="9" s="1"/>
  <c r="F30" i="3"/>
  <c r="F38" i="3" s="1"/>
  <c r="E24" i="9"/>
  <c r="F24" i="9" s="1"/>
  <c r="J24" i="9" s="1"/>
  <c r="B30" i="3"/>
  <c r="B38" i="3" s="1"/>
  <c r="E20" i="9"/>
  <c r="E26" i="9"/>
  <c r="F26" i="9" s="1"/>
  <c r="J26" i="9" s="1"/>
  <c r="H30" i="3"/>
  <c r="H38" i="3" s="1"/>
  <c r="M30" i="3"/>
  <c r="M38" i="3" s="1"/>
  <c r="E31" i="9"/>
  <c r="F31" i="9" s="1"/>
  <c r="J31" i="9" s="1"/>
  <c r="P5" i="4"/>
  <c r="E29" i="9"/>
  <c r="F29" i="9" s="1"/>
  <c r="J29" i="9" s="1"/>
  <c r="E27" i="9"/>
  <c r="F27" i="9" s="1"/>
  <c r="J27" i="9" s="1"/>
  <c r="E25" i="9"/>
  <c r="F25" i="9" s="1"/>
  <c r="J25" i="9" s="1"/>
  <c r="E23" i="9"/>
  <c r="F23" i="9" s="1"/>
  <c r="J23" i="9" s="1"/>
  <c r="C30" i="3"/>
  <c r="C38" i="3" s="1"/>
  <c r="E21" i="9"/>
  <c r="F21" i="9" s="1"/>
  <c r="F22" i="9"/>
  <c r="B32" i="9"/>
  <c r="E30" i="9"/>
  <c r="F30" i="9" s="1"/>
  <c r="J30" i="9" s="1"/>
  <c r="L30" i="3"/>
  <c r="L38" i="3" s="1"/>
  <c r="L5" i="4"/>
  <c r="E45" i="1"/>
  <c r="O45" i="1"/>
  <c r="I10" i="8"/>
  <c r="I12" i="8" s="1"/>
  <c r="C10" i="8"/>
  <c r="C12" i="8" s="1"/>
  <c r="D3" i="8"/>
  <c r="D7" i="8" s="1"/>
  <c r="D10" i="8" s="1"/>
  <c r="D12" i="8" s="1"/>
  <c r="E3" i="9"/>
  <c r="W10" i="8"/>
  <c r="W12" i="8" s="1"/>
  <c r="AC10" i="8"/>
  <c r="AC12" i="8" s="1"/>
  <c r="Q10" i="8"/>
  <c r="Q12" i="8" s="1"/>
  <c r="T10" i="8"/>
  <c r="T12" i="8" s="1"/>
  <c r="N10" i="8"/>
  <c r="N12" i="8" s="1"/>
  <c r="Z10" i="8"/>
  <c r="Z12" i="8" s="1"/>
  <c r="K10" i="8"/>
  <c r="K12" i="8" s="1"/>
  <c r="H10" i="8"/>
  <c r="H12" i="8" s="1"/>
  <c r="F10" i="8"/>
  <c r="E10" i="8"/>
  <c r="G102" i="1"/>
  <c r="F102" i="1"/>
  <c r="E102" i="1"/>
  <c r="F157" i="4"/>
  <c r="B3" i="8"/>
  <c r="B7" i="8" s="1"/>
  <c r="P32" i="7"/>
  <c r="AZ31" i="7"/>
  <c r="AZ32" i="7" s="1"/>
  <c r="F12" i="8" l="1"/>
  <c r="AM12" i="8" s="1"/>
  <c r="AM10" i="8"/>
  <c r="E12" i="8"/>
  <c r="AL12" i="8" s="1"/>
  <c r="G12" i="8"/>
  <c r="AN12" i="8" s="1"/>
  <c r="AN10" i="8"/>
  <c r="H17" i="8"/>
  <c r="H19" i="8" s="1"/>
  <c r="K15" i="8" s="1"/>
  <c r="K17" i="8" s="1"/>
  <c r="K19" i="8" s="1"/>
  <c r="N15" i="8" s="1"/>
  <c r="N17" i="8" s="1"/>
  <c r="M16" i="8"/>
  <c r="E30" i="3"/>
  <c r="E38" i="3" s="1"/>
  <c r="S16" i="8"/>
  <c r="G30" i="3"/>
  <c r="G38" i="3" s="1"/>
  <c r="Y16" i="8"/>
  <c r="I30" i="3"/>
  <c r="I38" i="3" s="1"/>
  <c r="N152" i="4"/>
  <c r="K30" i="3"/>
  <c r="K38" i="3" s="1"/>
  <c r="J21" i="9"/>
  <c r="K21" i="9"/>
  <c r="V16" i="8"/>
  <c r="E32" i="9"/>
  <c r="J16" i="8"/>
  <c r="G152" i="4"/>
  <c r="J152" i="4"/>
  <c r="H152" i="4"/>
  <c r="F20" i="9"/>
  <c r="F32" i="9" s="1"/>
  <c r="G16" i="8"/>
  <c r="F152" i="4"/>
  <c r="D16" i="8"/>
  <c r="D17" i="8" s="1"/>
  <c r="D19" i="8" s="1"/>
  <c r="G15" i="8" s="1"/>
  <c r="G17" i="8" s="1"/>
  <c r="G19" i="8" s="1"/>
  <c r="J15" i="8" s="1"/>
  <c r="J17" i="8" s="1"/>
  <c r="E152" i="4"/>
  <c r="P16" i="8"/>
  <c r="I152" i="4"/>
  <c r="AB16" i="8"/>
  <c r="L152" i="4"/>
  <c r="E15" i="9"/>
  <c r="F3" i="9"/>
  <c r="D97" i="1"/>
  <c r="B10" i="8"/>
  <c r="B12" i="8" s="1"/>
  <c r="O19" i="8"/>
  <c r="R15" i="8" s="1"/>
  <c r="R17" i="8" s="1"/>
  <c r="AO12" i="8" l="1"/>
  <c r="AL10" i="8"/>
  <c r="AO10" i="8" s="1"/>
  <c r="J19" i="8"/>
  <c r="M15" i="8" s="1"/>
  <c r="M17" i="8" s="1"/>
  <c r="M19" i="8" s="1"/>
  <c r="P15" i="8" s="1"/>
  <c r="P17" i="8" s="1"/>
  <c r="P19" i="8" s="1"/>
  <c r="S15" i="8" s="1"/>
  <c r="S17" i="8" s="1"/>
  <c r="S19" i="8" s="1"/>
  <c r="V15" i="8" s="1"/>
  <c r="V17" i="8" s="1"/>
  <c r="F15" i="9"/>
  <c r="I3" i="9"/>
  <c r="I15" i="9" s="1"/>
  <c r="N19" i="8"/>
  <c r="Q15" i="8" s="1"/>
  <c r="Q17" i="8" s="1"/>
  <c r="R19" i="8"/>
  <c r="U15" i="8" s="1"/>
  <c r="U17" i="8" s="1"/>
  <c r="V19" i="8" l="1"/>
  <c r="Y15" i="8" s="1"/>
  <c r="Y17" i="8" s="1"/>
  <c r="U19" i="8"/>
  <c r="X15" i="8" s="1"/>
  <c r="X17" i="8" s="1"/>
  <c r="Q19" i="8"/>
  <c r="T15" i="8" s="1"/>
  <c r="X19" i="8" l="1"/>
  <c r="AA15" i="8" s="1"/>
  <c r="AA17" i="8" s="1"/>
  <c r="Y19" i="8"/>
  <c r="AB15" i="8" s="1"/>
  <c r="AB17" i="8" s="1"/>
  <c r="AB19" i="8" l="1"/>
  <c r="AE15" i="8" s="1"/>
  <c r="AE17" i="8" s="1"/>
  <c r="AA19" i="8"/>
  <c r="AD15" i="8" s="1"/>
  <c r="AD17" i="8" s="1"/>
  <c r="AE19" i="8" l="1"/>
  <c r="AH15" i="8" s="1"/>
  <c r="AH17" i="8" s="1"/>
  <c r="AD19" i="8"/>
  <c r="AG15" i="8" s="1"/>
  <c r="AG17" i="8" s="1"/>
  <c r="AG19" i="8" l="1"/>
  <c r="AJ15" i="8" s="1"/>
  <c r="AJ17" i="8" s="1"/>
  <c r="AJ19" i="8" s="1"/>
  <c r="AH19" i="8"/>
  <c r="AK15" i="8" s="1"/>
  <c r="AK17" i="8" s="1"/>
  <c r="AK19" i="8" s="1"/>
  <c r="O121" i="4" l="1"/>
  <c r="O117" i="4" s="1"/>
  <c r="O53" i="4"/>
  <c r="P121" i="4"/>
  <c r="P117" i="4" s="1"/>
  <c r="P53" i="4"/>
  <c r="P152" i="4" l="1"/>
  <c r="M28" i="3"/>
  <c r="M36" i="3" s="1"/>
  <c r="O152" i="4"/>
  <c r="L28" i="3"/>
  <c r="L36" i="3" s="1"/>
  <c r="K121" i="4"/>
  <c r="K117" i="4" s="1"/>
  <c r="M121" i="4"/>
  <c r="M117" i="4" s="1"/>
  <c r="I20" i="9"/>
  <c r="E114" i="4"/>
  <c r="H5" i="4"/>
  <c r="M114" i="4"/>
  <c r="F114" i="4"/>
  <c r="K5" i="4"/>
  <c r="K114" i="4"/>
  <c r="H114" i="4"/>
  <c r="J5" i="4"/>
  <c r="J114" i="4"/>
  <c r="L114" i="4"/>
  <c r="N114" i="4"/>
  <c r="I22" i="9"/>
  <c r="P114" i="4"/>
  <c r="O114" i="4"/>
  <c r="Z16" i="8" l="1"/>
  <c r="M152" i="4"/>
  <c r="J28" i="3"/>
  <c r="J36" i="3" s="1"/>
  <c r="T16" i="8"/>
  <c r="T17" i="8" s="1"/>
  <c r="T19" i="8" s="1"/>
  <c r="W15" i="8" s="1"/>
  <c r="W17" i="8" s="1"/>
  <c r="W19" i="8" s="1"/>
  <c r="Z15" i="8" s="1"/>
  <c r="H28" i="3"/>
  <c r="H36" i="3" s="1"/>
  <c r="K152" i="4"/>
  <c r="J22" i="9"/>
  <c r="J32" i="9" s="1"/>
  <c r="I32" i="9"/>
  <c r="G5" i="4"/>
  <c r="G114" i="4"/>
  <c r="Z17" i="8" l="1"/>
  <c r="Z19" i="8" s="1"/>
  <c r="AC15" i="8" s="1"/>
  <c r="AC17" i="8" s="1"/>
  <c r="AC19" i="8" s="1"/>
  <c r="AF15" i="8" s="1"/>
  <c r="AF17" i="8" s="1"/>
  <c r="AF19" i="8" s="1"/>
  <c r="AI15" i="8" s="1"/>
  <c r="AI17" i="8" s="1"/>
  <c r="AI19" i="8" s="1"/>
</calcChain>
</file>

<file path=xl/comments1.xml><?xml version="1.0" encoding="utf-8"?>
<comments xmlns="http://schemas.openxmlformats.org/spreadsheetml/2006/main">
  <authors>
    <author>Author</author>
  </authors>
  <commentList>
    <comment ref="A31" authorId="0" shapeId="0">
      <text>
        <r>
          <rPr>
            <b/>
            <sz val="9"/>
            <color indexed="81"/>
            <rFont val="Tahoma"/>
            <family val="2"/>
          </rPr>
          <t>Enter Credit Note Figure in Negative and Debit Note figure in Positive</t>
        </r>
        <r>
          <rPr>
            <sz val="9"/>
            <color indexed="81"/>
            <rFont val="Tahoma"/>
            <family val="2"/>
          </rPr>
          <t xml:space="preserve">
</t>
        </r>
      </text>
    </comment>
  </commentList>
</comments>
</file>

<file path=xl/comments2.xml><?xml version="1.0" encoding="utf-8"?>
<comments xmlns="http://schemas.openxmlformats.org/spreadsheetml/2006/main">
  <authors>
    <author>Author</author>
  </authors>
  <commentList>
    <comment ref="A39" authorId="0" shapeId="0">
      <text>
        <r>
          <rPr>
            <b/>
            <sz val="9"/>
            <color indexed="81"/>
            <rFont val="Tahoma"/>
            <family val="2"/>
          </rPr>
          <t>Enter Credit Note Figure in Negative and Debit Note figure in Positive</t>
        </r>
        <r>
          <rPr>
            <sz val="9"/>
            <color indexed="81"/>
            <rFont val="Tahoma"/>
            <family val="2"/>
          </rPr>
          <t xml:space="preserve">
</t>
        </r>
      </text>
    </comment>
  </commentList>
</comments>
</file>

<file path=xl/sharedStrings.xml><?xml version="1.0" encoding="utf-8"?>
<sst xmlns="http://schemas.openxmlformats.org/spreadsheetml/2006/main" count="1530" uniqueCount="399">
  <si>
    <t>Statement Showing Inward and Outward Supplies as per Tally for the F.Y. 2018-19</t>
  </si>
  <si>
    <t>Month</t>
  </si>
  <si>
    <t>Type of Transaction</t>
  </si>
  <si>
    <t>POS</t>
  </si>
  <si>
    <t>%</t>
  </si>
  <si>
    <t>OUTWARD SUPPLIES</t>
  </si>
  <si>
    <t>B2B-Sales to Registered Dealer (Incl. SEZ &amp; Deemed Export)</t>
  </si>
  <si>
    <t>SALE</t>
  </si>
  <si>
    <t>Local</t>
  </si>
  <si>
    <t>Export</t>
  </si>
  <si>
    <t xml:space="preserve">SALE - IGST </t>
  </si>
  <si>
    <t>Interstate</t>
  </si>
  <si>
    <t>B2CS-Sales to URD (Enter Net Sales=(Sales-CN+DN)</t>
  </si>
  <si>
    <t>(CN)/DN-B2B-Registered Dealer (Incl. SEZ &amp; Deemed Export)</t>
  </si>
  <si>
    <t>Credit Note</t>
  </si>
  <si>
    <t>Debit Note</t>
  </si>
  <si>
    <t>SERVICE</t>
  </si>
  <si>
    <t>Zero Rated</t>
  </si>
  <si>
    <t>SEZ with GST</t>
  </si>
  <si>
    <t>SEZ</t>
  </si>
  <si>
    <t>Advances Received</t>
  </si>
  <si>
    <t>Advances - 5%</t>
  </si>
  <si>
    <t>Advances - 12%</t>
  </si>
  <si>
    <t xml:space="preserve"> </t>
  </si>
  <si>
    <t>Advances - 18%</t>
  </si>
  <si>
    <t>Advances - 28%</t>
  </si>
  <si>
    <t>Last Month Advances</t>
  </si>
  <si>
    <t>NIL Rated/ Exempted/ Non-GST</t>
  </si>
  <si>
    <t>NIL Rated</t>
  </si>
  <si>
    <t>Exempted</t>
  </si>
  <si>
    <t>Non-GST</t>
  </si>
  <si>
    <t>TOTAL OUTWARD SUPPLIES</t>
  </si>
  <si>
    <t>INWARD SUPPLIES LIABLE TO RCM (O/W)</t>
  </si>
  <si>
    <t xml:space="preserve">Transport </t>
  </si>
  <si>
    <t>Rent</t>
  </si>
  <si>
    <t>Legal fees</t>
  </si>
  <si>
    <t>OUTPUT GST</t>
  </si>
  <si>
    <t>Output IGST</t>
  </si>
  <si>
    <t>CN/DN-B2B-Registered Dealer (Incl. SEZ &amp; Deemed Export)</t>
  </si>
  <si>
    <t>Output CGST</t>
  </si>
  <si>
    <t>Output SGST</t>
  </si>
  <si>
    <t>TOTAL OUTPUT GST</t>
  </si>
  <si>
    <t>OUTPUT GST RCM</t>
  </si>
  <si>
    <t>Output IGST -RCM</t>
  </si>
  <si>
    <t>Output CGST -RCM</t>
  </si>
  <si>
    <t>Output SGST -RCM</t>
  </si>
  <si>
    <t>TOTAL OUTPUT GST-RCM</t>
  </si>
  <si>
    <t>MONTH</t>
  </si>
  <si>
    <t>Total</t>
  </si>
  <si>
    <t>GSTIN</t>
  </si>
  <si>
    <t>B2B INVOCE</t>
  </si>
  <si>
    <t>No. of Records</t>
  </si>
  <si>
    <t>Total Invoice value</t>
  </si>
  <si>
    <t>Total Taxable value</t>
  </si>
  <si>
    <t>Total Integrated Tax</t>
  </si>
  <si>
    <t>Total Central Tax</t>
  </si>
  <si>
    <t>Total State/UT Tax</t>
  </si>
  <si>
    <t>Total Cess</t>
  </si>
  <si>
    <t xml:space="preserve">B2C LARGE </t>
  </si>
  <si>
    <t>Credit/Debit Notes (Reg)</t>
  </si>
  <si>
    <t>Credit/Debit Notes (Un Reg)</t>
  </si>
  <si>
    <t>Exports Invoices</t>
  </si>
  <si>
    <t>B2C (other)</t>
  </si>
  <si>
    <t>Nil rated/exempted/non GST</t>
  </si>
  <si>
    <t>Total NIL Amount</t>
  </si>
  <si>
    <t>Total Exempted Amount</t>
  </si>
  <si>
    <t>Total Non GST Amount</t>
  </si>
  <si>
    <t>Total ZERO GST Amount</t>
  </si>
  <si>
    <t>Tax Liability (Advances received)</t>
  </si>
  <si>
    <t>Adjustment of Advances</t>
  </si>
  <si>
    <t>HSN-WISE</t>
  </si>
  <si>
    <t>Documents Issued</t>
  </si>
  <si>
    <t>Documents Cancelled</t>
  </si>
  <si>
    <t>Net issued Documents</t>
  </si>
  <si>
    <t xml:space="preserve"> AMENDED B2B INVOCE</t>
  </si>
  <si>
    <t>Outward taxable supplies (other than zero rated, nil rated and exempted)</t>
  </si>
  <si>
    <t>Total Taxable Value</t>
  </si>
  <si>
    <t>IGST</t>
  </si>
  <si>
    <t>CGST</t>
  </si>
  <si>
    <t>SGST</t>
  </si>
  <si>
    <t>CESS</t>
  </si>
  <si>
    <t>Outward taxable supplies (zero rated)</t>
  </si>
  <si>
    <t>Other outward supplies (Nil rated, exempted)</t>
  </si>
  <si>
    <t>Inward supplies (liable to reverse charge)</t>
  </si>
  <si>
    <t>Non-GST outward supplies</t>
  </si>
  <si>
    <t>Eligible ITC</t>
  </si>
  <si>
    <t>ITC Reversed</t>
  </si>
  <si>
    <t>Net ITC</t>
  </si>
  <si>
    <t>Ineligible ITC</t>
  </si>
  <si>
    <t>From a supplier under composition scheme, Exempt and Nil rated supply</t>
  </si>
  <si>
    <t>Inter-State</t>
  </si>
  <si>
    <t>Intra-State</t>
  </si>
  <si>
    <t>Non-GST Supplies</t>
  </si>
  <si>
    <t>Interest</t>
  </si>
  <si>
    <t>Interest IGST</t>
  </si>
  <si>
    <t>Interest CGST</t>
  </si>
  <si>
    <t>Interest SGST</t>
  </si>
  <si>
    <t>Late Fee</t>
  </si>
  <si>
    <t>Late Fee IGST</t>
  </si>
  <si>
    <t>Late Fee CGST</t>
  </si>
  <si>
    <t>Late Fee SGST</t>
  </si>
  <si>
    <t>Payment of Tax (Other than RCM)</t>
  </si>
  <si>
    <t>Paid Throught IGST</t>
  </si>
  <si>
    <t>Paid Throught CGST</t>
  </si>
  <si>
    <t>Paid Throught SGST</t>
  </si>
  <si>
    <t>Paid Throught CESS</t>
  </si>
  <si>
    <t>Tax Paid in Cash</t>
  </si>
  <si>
    <t>Interest Paid in Cash</t>
  </si>
  <si>
    <t>Paid Through ITC IGST</t>
  </si>
  <si>
    <t>Paid Through ITC CGST</t>
  </si>
  <si>
    <t>Paid Through ITC SGST</t>
  </si>
  <si>
    <t>Paid Through ITC Cess</t>
  </si>
  <si>
    <t>Tax Paid In Cash</t>
  </si>
  <si>
    <t>Interest Paid In Cash</t>
  </si>
  <si>
    <t>Late Fee Paid in Cash</t>
  </si>
  <si>
    <t>RCM</t>
  </si>
  <si>
    <t>Statement Showing Inward and Outward Supplies as per Tally for the F.Y. 2017-18</t>
  </si>
  <si>
    <t>INWARD SUPPLIES</t>
  </si>
  <si>
    <t>B2B-Purchse to Registered Dealer (Incl. SEZ &amp; Deemed Export)</t>
  </si>
  <si>
    <t>PURCHASE</t>
  </si>
  <si>
    <t>Input</t>
  </si>
  <si>
    <t>Capital</t>
  </si>
  <si>
    <t>Service</t>
  </si>
  <si>
    <t xml:space="preserve">PURCHASE - IGST </t>
  </si>
  <si>
    <t>Import</t>
  </si>
  <si>
    <t>Goods</t>
  </si>
  <si>
    <t>Inward suppliers form ISD</t>
  </si>
  <si>
    <t>TOTAL INWARD SUPPLIES</t>
  </si>
  <si>
    <t>TOTAL INWARD SUPPLIES LIABLE TO RCM</t>
  </si>
  <si>
    <t xml:space="preserve">(1)   As per Rule 42 &amp; 43 of SGST/CGST rules </t>
  </si>
  <si>
    <t>(2)   Others</t>
  </si>
  <si>
    <t xml:space="preserve"> (D) Ineligible ITC</t>
  </si>
  <si>
    <t>(1)   As per section 17(5) of CGST//SGST Act</t>
  </si>
  <si>
    <t>B2B-Purchase to Registered Dealer (Incl. SEZ &amp; Deemed Export)</t>
  </si>
  <si>
    <t>B2CS-Purchase to URD (Enter Net Purchase=(Purchase-CN+DN)</t>
  </si>
  <si>
    <t>Input IGST -RCM</t>
  </si>
  <si>
    <t>Input CGST -RCM</t>
  </si>
  <si>
    <t>Input SGST -RCM</t>
  </si>
  <si>
    <t xml:space="preserve"> Statement Showing Reconciliation of Outward and Inward Supplies for the F.Y. 2018-19</t>
  </si>
  <si>
    <t>OUTWARD SUPPLY</t>
  </si>
  <si>
    <t xml:space="preserve">SALE TALLY </t>
  </si>
  <si>
    <t>GSTR-1 RETURN</t>
  </si>
  <si>
    <t>B2B</t>
  </si>
  <si>
    <t>B2CS</t>
  </si>
  <si>
    <t>CN/DN</t>
  </si>
  <si>
    <t>NIL</t>
  </si>
  <si>
    <t>ZERO Rated</t>
  </si>
  <si>
    <t>GSTR-3B-RETURN</t>
  </si>
  <si>
    <t>Diff</t>
  </si>
  <si>
    <t>OUTWARD RCM</t>
  </si>
  <si>
    <t>TALLY-3B</t>
  </si>
  <si>
    <t>SALE TALLY</t>
  </si>
  <si>
    <t>GSTR -1 RETURN</t>
  </si>
  <si>
    <t>GSTR3B-GSTR-1</t>
  </si>
  <si>
    <t>OUTPUT GST (RCM)</t>
  </si>
  <si>
    <t>Tally-GSTR-3B</t>
  </si>
  <si>
    <t>INPUT GST (Incl. RCM)</t>
  </si>
  <si>
    <t xml:space="preserve">PURCHASE TALLY </t>
  </si>
  <si>
    <t>TALLY-2A</t>
  </si>
  <si>
    <t>GSTR3B-GSTR-2A</t>
  </si>
  <si>
    <t>Total ITC to be Adjusted</t>
  </si>
  <si>
    <t>HSN-GSTR-1</t>
  </si>
  <si>
    <t>Total Tax value</t>
  </si>
  <si>
    <t>As per Books</t>
  </si>
  <si>
    <t>Type of Sale</t>
  </si>
  <si>
    <t>April</t>
  </si>
  <si>
    <t>May</t>
  </si>
  <si>
    <t>June</t>
  </si>
  <si>
    <t>July</t>
  </si>
  <si>
    <t>August</t>
  </si>
  <si>
    <t>September</t>
  </si>
  <si>
    <t>October</t>
  </si>
  <si>
    <t>November</t>
  </si>
  <si>
    <t>December</t>
  </si>
  <si>
    <t>January</t>
  </si>
  <si>
    <t>February</t>
  </si>
  <si>
    <t>March</t>
  </si>
  <si>
    <t>Basic</t>
  </si>
  <si>
    <t xml:space="preserve">Eligible Input </t>
  </si>
  <si>
    <t>RCM - 5%</t>
  </si>
  <si>
    <t>RCM - 12%</t>
  </si>
  <si>
    <t>RCM - 18%</t>
  </si>
  <si>
    <t>RCM - 28%</t>
  </si>
  <si>
    <t>Total - A</t>
  </si>
  <si>
    <t xml:space="preserve">Ineligible Input </t>
  </si>
  <si>
    <t>Total - B</t>
  </si>
  <si>
    <t>Total (A + B)</t>
  </si>
  <si>
    <t>AS Per Return 3B</t>
  </si>
  <si>
    <t>Inward supplies (liable to RCM)</t>
  </si>
  <si>
    <t>Difference</t>
  </si>
  <si>
    <t>Particulars</t>
  </si>
  <si>
    <t>GST Output</t>
  </si>
  <si>
    <t>Credit Utilized: IGST</t>
  </si>
  <si>
    <t>Credit Utilized: CGST</t>
  </si>
  <si>
    <t>Credit Utilized: SGST</t>
  </si>
  <si>
    <t>Payable before RCM</t>
  </si>
  <si>
    <t>GST Payable</t>
  </si>
  <si>
    <t>Cash Paid</t>
  </si>
  <si>
    <t>Balance</t>
  </si>
  <si>
    <t>GST Input</t>
  </si>
  <si>
    <t>Opening Balance</t>
  </si>
  <si>
    <t>Input GST</t>
  </si>
  <si>
    <t>Available ITC</t>
  </si>
  <si>
    <t>Credit Utilized:</t>
  </si>
  <si>
    <t>Closing Balance</t>
  </si>
  <si>
    <t>Rule 42 &amp; 43</t>
  </si>
  <si>
    <t>Other</t>
  </si>
  <si>
    <t>Section 17(5)</t>
  </si>
  <si>
    <t>Available ITC ADD/LESS</t>
  </si>
  <si>
    <t>Cash Ledger Balance</t>
  </si>
  <si>
    <t>Paid</t>
  </si>
  <si>
    <t xml:space="preserve">Utilized </t>
  </si>
  <si>
    <t>As per Book</t>
  </si>
  <si>
    <t>As Per Return/Workings</t>
  </si>
  <si>
    <t>Net Sales</t>
  </si>
  <si>
    <t>tally</t>
  </si>
  <si>
    <t>Return</t>
  </si>
  <si>
    <t>Net Purchases</t>
  </si>
  <si>
    <t xml:space="preserve"> Net Purchases</t>
  </si>
  <si>
    <t>GST Net Purchases</t>
  </si>
  <si>
    <t>By: B Y Parikh - 85111 43963</t>
  </si>
  <si>
    <t>Financial Year</t>
  </si>
  <si>
    <t>3A</t>
  </si>
  <si>
    <t>Legal Name</t>
  </si>
  <si>
    <t>3B</t>
  </si>
  <si>
    <t>Trade Name (if any)</t>
  </si>
  <si>
    <t>Nature of Supplies</t>
  </si>
  <si>
    <t>(Amount in ₹ in all tables)</t>
  </si>
  <si>
    <t>Taxable Value</t>
  </si>
  <si>
    <t>Central Tax</t>
  </si>
  <si>
    <t>State Tax / UT Tax</t>
  </si>
  <si>
    <t>Integrated Tax</t>
  </si>
  <si>
    <t>Cess</t>
  </si>
  <si>
    <t>Details of advances, inward and outward supplies on which tax is payable as declared in returns filed during the financial year</t>
  </si>
  <si>
    <t>A</t>
  </si>
  <si>
    <t>Supplies made to un-registered persons (B2C)</t>
  </si>
  <si>
    <t>B</t>
  </si>
  <si>
    <t>Supplies made to registered persons (B2B)</t>
  </si>
  <si>
    <t>C</t>
  </si>
  <si>
    <t>Zero rated supply (Export) on payment of tax (except supplies to SEZs)</t>
  </si>
  <si>
    <t>D</t>
  </si>
  <si>
    <t>Supply to SEZs on payment of tax</t>
  </si>
  <si>
    <t>E</t>
  </si>
  <si>
    <t>Deemed Exports</t>
  </si>
  <si>
    <t>F</t>
  </si>
  <si>
    <t>Advances on which tax has been paid but invoice has not been issued (not covered under (A) to (E) above)</t>
  </si>
  <si>
    <t>G</t>
  </si>
  <si>
    <t>Inward supplies on which tax is to be paid on reverse charge basis</t>
  </si>
  <si>
    <t>H</t>
  </si>
  <si>
    <t>Sub-total (A to G above)</t>
  </si>
  <si>
    <t>I</t>
  </si>
  <si>
    <t>Credit Notes issued in respect of transactions specified in (B) to (E) above (-)</t>
  </si>
  <si>
    <t>J</t>
  </si>
  <si>
    <t>Debit Notes issued in respect of transactions specified in (B) to (E) above (+)</t>
  </si>
  <si>
    <t>K</t>
  </si>
  <si>
    <t>Supplies / tax declared through Amendments (+)</t>
  </si>
  <si>
    <t>L</t>
  </si>
  <si>
    <t>Supplies / tax reduced through Amendments (-)</t>
  </si>
  <si>
    <t>M</t>
  </si>
  <si>
    <t>Sub-total (I to L above)</t>
  </si>
  <si>
    <t>N</t>
  </si>
  <si>
    <t>Supplies and advances on which tax is to be paid (H + M) above</t>
  </si>
  <si>
    <t>Details of Outward supplies on which tax is not payable as declared in returns filed during the financial year</t>
  </si>
  <si>
    <t>Zero rated supply (Export) without payment of tax</t>
  </si>
  <si>
    <t>Supply to SEZs without payment of tax</t>
  </si>
  <si>
    <t>Supplies on which tax is to be paid by the recipient on reverse charge basis</t>
  </si>
  <si>
    <t>Nil Rated</t>
  </si>
  <si>
    <t>Non-GST supply</t>
  </si>
  <si>
    <t>Sub-total (A to F above)</t>
  </si>
  <si>
    <t>Credit Notes issued in respect of transactions specified in A to F above (-)</t>
  </si>
  <si>
    <t>Debit Notes issued in respect of transactions specified in A to F above (+)</t>
  </si>
  <si>
    <t>Supplies declared through Amendments (+)</t>
  </si>
  <si>
    <t>Supplies reduced through Amendments (-)</t>
  </si>
  <si>
    <t>Sub-Total (H to K above)</t>
  </si>
  <si>
    <t>Turnover on which tax is not to be paid  (G + L above)</t>
  </si>
  <si>
    <t>Total Turnover (including advances) (4N + 5M - 4G above)</t>
  </si>
  <si>
    <t>Description</t>
  </si>
  <si>
    <t>Type</t>
  </si>
  <si>
    <t>State Tax/UT Tax</t>
  </si>
  <si>
    <t>Details of ITC availed as declared in returns filed during the financial year</t>
  </si>
  <si>
    <t>Total amount of input tax credit availed through FORM GSTR-3B (sum total of Table 4A of FORM GSTR-3B)</t>
  </si>
  <si>
    <t>Inward supplies (other than imports and inward supplies liable to reverse charge but includes services received from SEZs)</t>
  </si>
  <si>
    <t>Inputs</t>
  </si>
  <si>
    <t>Capital Goods</t>
  </si>
  <si>
    <t>Input Services</t>
  </si>
  <si>
    <t>Inward supplies received from unregistered persons liable to reverse charge (other than B above) on which tax is paid &amp; ITC availed</t>
  </si>
  <si>
    <t>Inward supplies received from registered persons liable to reverse charge (other than B above) on which tax is paid and ITC availed</t>
  </si>
  <si>
    <t>Import of goods (including supplies from SEZs)</t>
  </si>
  <si>
    <t>Import of services (excluding inward supplies from SEZs)</t>
  </si>
  <si>
    <t>Input Tax credit received from ISD</t>
  </si>
  <si>
    <t>Amount of ITC reclaimed (other than B above) under the provisions of the Act</t>
  </si>
  <si>
    <t>Sub-total (B to H above)</t>
  </si>
  <si>
    <t>Difference (I - A above)</t>
  </si>
  <si>
    <t>Transition Credit through TRAN-I (including revisions if any)</t>
  </si>
  <si>
    <t>Transition Credit through TRAN-II</t>
  </si>
  <si>
    <t>Any other ITC availed but not specified above</t>
  </si>
  <si>
    <t>Sub-total (K to M  above)</t>
  </si>
  <si>
    <t>O</t>
  </si>
  <si>
    <t>Total ITC availed (I +  N above)</t>
  </si>
  <si>
    <t>Details of ITC Reversed and  Ineligible ITC as declared in returns filed during the financial year</t>
  </si>
  <si>
    <t>As per Rule 37</t>
  </si>
  <si>
    <t>As per Rule 39</t>
  </si>
  <si>
    <t>As per Rule 42</t>
  </si>
  <si>
    <t>As per Rule 43</t>
  </si>
  <si>
    <t>As per section 17(5)</t>
  </si>
  <si>
    <t>Reversal of TRAN-I credit</t>
  </si>
  <si>
    <t>Reversal of TRAN-II credit</t>
  </si>
  <si>
    <t>Other reversals (pl. specify)</t>
  </si>
  <si>
    <t>Total ITC Reversed (A to H above)</t>
  </si>
  <si>
    <t>Net ITC Available for Utilization (6O - 7I)</t>
  </si>
  <si>
    <t>Other ITC related information</t>
  </si>
  <si>
    <t>ITC as per GSTR-2A (Table 3 &amp; 5 thereof)</t>
  </si>
  <si>
    <t>ITC as per sum total of 6(B) and 6(H) above</t>
  </si>
  <si>
    <t>ITC on inward supplies (other than imports and inward supplies liable to reverse charge but includes services received from SEZs) received during 2017-18 but availed during April to September, 2018</t>
  </si>
  <si>
    <t>Difference [A-(B+C)]</t>
  </si>
  <si>
    <t>ITC available but not availed (out of D)</t>
  </si>
  <si>
    <t>ITC available but ineligible (out of D)</t>
  </si>
  <si>
    <t>IGST paid on import of goods (including supplies from SEZ)</t>
  </si>
  <si>
    <t>IGST credit availed on import of goods (as per 6(E) above)</t>
  </si>
  <si>
    <t>Difference (G-H)</t>
  </si>
  <si>
    <t>ITC available but not availed on import of goods (Equal to I)</t>
  </si>
  <si>
    <t>Total ITC to be lapsed in current financial year (E + F + J)</t>
  </si>
  <si>
    <t>Tax 
Payable</t>
  </si>
  <si>
    <t>Paid through cash</t>
  </si>
  <si>
    <t>Paid through ITC</t>
  </si>
  <si>
    <t>State/UT Tax</t>
  </si>
  <si>
    <t>Late fee</t>
  </si>
  <si>
    <t>Penalty</t>
  </si>
  <si>
    <t>Supplies / tax declared through Amendments (+) (net of debit notes)</t>
  </si>
  <si>
    <t>Supplies / tax reduced through Amendments (-) (net of credit notes)</t>
  </si>
  <si>
    <t>Reversal of ITC availed during previous financial year</t>
  </si>
  <si>
    <t>ITC availed for the previous financial year</t>
  </si>
  <si>
    <t xml:space="preserve">Differential tax paid on account of declaration in 10 &amp; 11 above </t>
  </si>
  <si>
    <t>Payable</t>
  </si>
  <si>
    <t>Details</t>
  </si>
  <si>
    <t>Late Fee/Others</t>
  </si>
  <si>
    <t>Total Refund claimed</t>
  </si>
  <si>
    <t>Total Refund sanctioned</t>
  </si>
  <si>
    <t>Total Refund Rejected</t>
  </si>
  <si>
    <t>Total Refund Pending</t>
  </si>
  <si>
    <t>Total demand of taxes</t>
  </si>
  <si>
    <t>Total taxes paid in respect of E above</t>
  </si>
  <si>
    <t>Total demands pending out of E above</t>
  </si>
  <si>
    <t>Supplies received from Composition taxpayers</t>
  </si>
  <si>
    <t>Deemed supply  under Section 143</t>
  </si>
  <si>
    <t>Goods sent on approval basis but not returned</t>
  </si>
  <si>
    <t>UQC</t>
  </si>
  <si>
    <t>Total Quantity</t>
  </si>
  <si>
    <t>Rate of Tax</t>
  </si>
  <si>
    <t>State Tax</t>
  </si>
  <si>
    <t>Value Fields legends</t>
  </si>
  <si>
    <t>Calculated field (no inputs in this field)</t>
  </si>
  <si>
    <t>Data restricted for this cell. Super impossible data</t>
  </si>
  <si>
    <t xml:space="preserve">Auto populated from external sources, for excel take value from portal </t>
  </si>
  <si>
    <t>Values to be inserted, some of data validation maintained based on return</t>
  </si>
  <si>
    <r>
      <rPr>
        <b/>
        <sz val="12"/>
        <rFont val="Times New Roman"/>
        <family val="1"/>
      </rPr>
      <t xml:space="preserve">“FORM GSTR-9
</t>
    </r>
    <r>
      <rPr>
        <sz val="12"/>
        <rFont val="Times New Roman"/>
        <family val="1"/>
      </rPr>
      <t xml:space="preserve">(See rule 80)
</t>
    </r>
    <r>
      <rPr>
        <b/>
        <sz val="12"/>
        <rFont val="Times New Roman"/>
        <family val="1"/>
      </rPr>
      <t>Annual Return</t>
    </r>
  </si>
  <si>
    <r>
      <rPr>
        <sz val="12"/>
        <color rgb="FFFFFFFF"/>
        <rFont val="Times New Roman"/>
        <family val="1"/>
      </rPr>
      <t>Pt. I</t>
    </r>
  </si>
  <si>
    <r>
      <rPr>
        <sz val="12"/>
        <color rgb="FFFFFFFF"/>
        <rFont val="Times New Roman"/>
        <family val="1"/>
      </rPr>
      <t>Basic Details</t>
    </r>
  </si>
  <si>
    <r>
      <rPr>
        <sz val="12"/>
        <color rgb="FFFFFFFF"/>
        <rFont val="Times New Roman"/>
        <family val="1"/>
      </rPr>
      <t>Pt. II</t>
    </r>
  </si>
  <si>
    <r>
      <rPr>
        <sz val="12"/>
        <color rgb="FFFFFFFF"/>
        <rFont val="Times New Roman"/>
        <family val="1"/>
      </rPr>
      <t>Details of Outward and inward supplies declared during the financial year</t>
    </r>
  </si>
  <si>
    <r>
      <rPr>
        <sz val="12"/>
        <color rgb="FFFFFFFF"/>
        <rFont val="Times New Roman"/>
        <family val="1"/>
      </rPr>
      <t>Pt. III</t>
    </r>
  </si>
  <si>
    <r>
      <rPr>
        <sz val="12"/>
        <color rgb="FFFFFFFF"/>
        <rFont val="Times New Roman"/>
        <family val="1"/>
      </rPr>
      <t>Details of ITC as declared in returns filed during the financial year</t>
    </r>
  </si>
  <si>
    <r>
      <rPr>
        <sz val="12"/>
        <color rgb="FFFFFFFF"/>
        <rFont val="Times New Roman"/>
        <family val="1"/>
      </rPr>
      <t>Pt. IV</t>
    </r>
  </si>
  <si>
    <r>
      <rPr>
        <sz val="12"/>
        <color rgb="FFFFFFFF"/>
        <rFont val="Times New Roman"/>
        <family val="1"/>
      </rPr>
      <t>Details of tax paid as declared in returns filed during the financial year</t>
    </r>
  </si>
  <si>
    <r>
      <rPr>
        <sz val="12"/>
        <color rgb="FFFFFFFF"/>
        <rFont val="Times New Roman"/>
        <family val="1"/>
      </rPr>
      <t>Pt. V</t>
    </r>
  </si>
  <si>
    <r>
      <rPr>
        <sz val="12"/>
        <color rgb="FFFFFFFF"/>
        <rFont val="Times New Roman"/>
        <family val="1"/>
      </rPr>
      <t>Particulars of the transactions for the previous FY declared in returns of April to September of current FY or upto date of filing of annual return of previous FY   whichever is earlier</t>
    </r>
  </si>
  <si>
    <r>
      <rPr>
        <sz val="12"/>
        <color rgb="FFFFFFFF"/>
        <rFont val="Times New Roman"/>
        <family val="1"/>
      </rPr>
      <t>Pt. VI</t>
    </r>
  </si>
  <si>
    <r>
      <rPr>
        <sz val="12"/>
        <color rgb="FFFFFFFF"/>
        <rFont val="Times New Roman"/>
        <family val="1"/>
      </rPr>
      <t>Other Information</t>
    </r>
  </si>
  <si>
    <r>
      <rPr>
        <sz val="12"/>
        <color rgb="FFFFFFFF"/>
        <rFont val="Times New Roman"/>
        <family val="1"/>
      </rPr>
      <t>Particulars of Demands and Refunds</t>
    </r>
  </si>
  <si>
    <r>
      <rPr>
        <sz val="12"/>
        <color rgb="FFFFFFFF"/>
        <rFont val="Times New Roman"/>
        <family val="1"/>
      </rPr>
      <t>Information on supplies received from composition taxpayers, deemed supply under section 143 and goods sent on approval basis</t>
    </r>
  </si>
  <si>
    <r>
      <rPr>
        <sz val="12"/>
        <color rgb="FFFFFFFF"/>
        <rFont val="Times New Roman"/>
        <family val="1"/>
      </rPr>
      <t>HSN Wise Summary of outward supplies</t>
    </r>
  </si>
  <si>
    <r>
      <rPr>
        <sz val="12"/>
        <rFont val="Times New Roman"/>
        <family val="1"/>
      </rPr>
      <t>HSN
Code</t>
    </r>
  </si>
  <si>
    <r>
      <rPr>
        <sz val="12"/>
        <color rgb="FFFFFFFF"/>
        <rFont val="Times New Roman"/>
        <family val="1"/>
      </rPr>
      <t>HSN Wise Summary of Inward supplies</t>
    </r>
  </si>
  <si>
    <r>
      <rPr>
        <sz val="12"/>
        <color rgb="FFFFFFFF"/>
        <rFont val="Times New Roman"/>
        <family val="1"/>
      </rPr>
      <t>Late fee payable and paid</t>
    </r>
  </si>
  <si>
    <t>B2C (Other)</t>
  </si>
  <si>
    <t>Eligible Input-RMC</t>
  </si>
  <si>
    <t>RCM INPUT</t>
  </si>
  <si>
    <t>RCM OUT</t>
  </si>
  <si>
    <t>nil return</t>
  </si>
  <si>
    <t>molding</t>
  </si>
  <si>
    <t>TOTAL</t>
  </si>
  <si>
    <t>Ineligible Input RMC</t>
  </si>
  <si>
    <t xml:space="preserve"> Ineligible ITC</t>
  </si>
  <si>
    <t>TOTAL INput IGST</t>
  </si>
  <si>
    <t>TOTAL Input CGST</t>
  </si>
  <si>
    <t>TOTAL Input SGST</t>
  </si>
  <si>
    <t>REVERSED ITC</t>
  </si>
  <si>
    <t>INPUT GST(ELIGIBLE ITC)</t>
  </si>
  <si>
    <t>TOTAL Input CGST(ELIGIBLE ITC)</t>
  </si>
  <si>
    <t>TOTAL Input SGST(ELIGIBLE ITC)</t>
  </si>
  <si>
    <t>Total invoice value</t>
  </si>
  <si>
    <t xml:space="preserve">TOTAL CREDIT/DEBIT NOTE </t>
  </si>
  <si>
    <t>TOTAL IMPORT</t>
  </si>
  <si>
    <t>Of the supplies shown in 3.1 (a) above, details of inter-state supplies made to unregistered persons, composition taxable persons and UIN holders</t>
  </si>
  <si>
    <t>Supplies made to Unregistered Persons</t>
  </si>
  <si>
    <t>Supplies made to Composition Taxable Persons</t>
  </si>
  <si>
    <t>Supplies made to UIN holders</t>
  </si>
  <si>
    <t>Ineligible Input</t>
  </si>
  <si>
    <t>GST PAYABLE</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</si>
</sst>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 #,##0_ ;_ * \-#,##0_ ;_ * &quot;-&quot;_ ;_ @_ "/>
    <numFmt numFmtId="43" formatCode="_ * #,##0.00_ ;_ * \-#,##0.00_ ;_ * &quot;-&quot;??_ ;_ @_ "/>
    <numFmt numFmtId="164" formatCode="_(* #,##0_);_(* \(#,##0\);_(* &quot;-&quot;_);_(@_)"/>
    <numFmt numFmtId="165" formatCode="_(* #,##0_);_(* \(#,##0\);_(* &quot;-&quot;??_);_(@_)"/>
    <numFmt numFmtId="166" formatCode="_ * #,##0_ ;_ * \-#,##0_ ;_ * &quot;-&quot;??_ ;_ @_ "/>
    <numFmt numFmtId="167" formatCode="_ * #,##0.0_ ;_ * \-#,##0.0_ ;_ * &quot;-&quot;??_ ;_ @_ "/>
  </numFmts>
  <fonts count="29" x14ac:knownFonts="1">
    <font>
      <sz val="11"/>
      <color theme="1"/>
      <name val="Calibri"/>
      <family val="2"/>
      <scheme val="minor"/>
    </font>
    <font>
      <sz val="11"/>
      <color theme="1"/>
      <name val="Calibri"/>
      <family val="2"/>
      <scheme val="minor"/>
    </font>
    <font>
      <b/>
      <sz val="8"/>
      <color rgb="FF000000"/>
      <name val="Verdana"/>
      <family val="2"/>
    </font>
    <font>
      <sz val="8"/>
      <color rgb="FF000000"/>
      <name val="Verdana"/>
      <family val="2"/>
    </font>
    <font>
      <sz val="8"/>
      <color theme="1"/>
      <name val="Verdana"/>
      <family val="2"/>
    </font>
    <font>
      <b/>
      <sz val="9"/>
      <color indexed="81"/>
      <name val="Tahoma"/>
      <family val="2"/>
    </font>
    <font>
      <sz val="9"/>
      <color indexed="81"/>
      <name val="Tahoma"/>
      <family val="2"/>
    </font>
    <font>
      <b/>
      <sz val="10"/>
      <color theme="1"/>
      <name val="Verdana"/>
      <family val="2"/>
    </font>
    <font>
      <sz val="10"/>
      <color theme="1"/>
      <name val="Verdana"/>
      <family val="2"/>
    </font>
    <font>
      <b/>
      <sz val="8"/>
      <color theme="1"/>
      <name val="Verdana"/>
      <family val="2"/>
    </font>
    <font>
      <b/>
      <sz val="10"/>
      <color rgb="FF000000"/>
      <name val="Times New Roman"/>
      <family val="1"/>
    </font>
    <font>
      <sz val="12"/>
      <color rgb="FF000000"/>
      <name val="Times New Roman"/>
      <family val="1"/>
    </font>
    <font>
      <b/>
      <sz val="12"/>
      <name val="Times New Roman"/>
      <family val="1"/>
    </font>
    <font>
      <sz val="12"/>
      <name val="Times New Roman"/>
      <family val="1"/>
    </font>
    <font>
      <sz val="12"/>
      <color rgb="FFFFFFFF"/>
      <name val="Times New Roman"/>
      <family val="1"/>
    </font>
    <font>
      <sz val="12"/>
      <color rgb="FF000000"/>
      <name val="Times New Roman"/>
      <family val="2"/>
    </font>
    <font>
      <b/>
      <sz val="12"/>
      <color rgb="FF000000"/>
      <name val="Times New Roman"/>
      <family val="2"/>
    </font>
    <font>
      <b/>
      <sz val="12"/>
      <color rgb="FF000000"/>
      <name val="Calibri"/>
      <family val="2"/>
    </font>
    <font>
      <sz val="12"/>
      <color rgb="FFFFFFFF"/>
      <name val="Times New Roman"/>
      <family val="2"/>
    </font>
    <font>
      <sz val="12"/>
      <color rgb="FF000000"/>
      <name val="Calibri"/>
      <family val="2"/>
    </font>
    <font>
      <sz val="10"/>
      <color rgb="FF000000"/>
      <name val="Times New Roman"/>
      <family val="1"/>
    </font>
    <font>
      <b/>
      <sz val="12"/>
      <color theme="1"/>
      <name val="Calibri"/>
      <family val="2"/>
      <scheme val="minor"/>
    </font>
    <font>
      <b/>
      <sz val="10"/>
      <color rgb="FF000000"/>
      <name val="Verdana"/>
      <family val="2"/>
    </font>
    <font>
      <b/>
      <sz val="9"/>
      <color rgb="FF000000"/>
      <name val="Calibri"/>
      <family val="2"/>
      <scheme val="minor"/>
    </font>
    <font>
      <sz val="9"/>
      <color rgb="FF000000"/>
      <name val="Calibri"/>
      <family val="2"/>
      <scheme val="minor"/>
    </font>
    <font>
      <sz val="9"/>
      <color theme="1"/>
      <name val="Calibri"/>
      <family val="2"/>
      <scheme val="minor"/>
    </font>
    <font>
      <b/>
      <sz val="9"/>
      <color theme="1"/>
      <name val="Calibri"/>
      <family val="2"/>
      <scheme val="minor"/>
    </font>
    <font>
      <sz val="9"/>
      <color theme="1"/>
      <name val="Arial"/>
      <family val="2"/>
    </font>
    <font>
      <b/>
      <sz val="9"/>
      <color theme="1"/>
      <name val="Arial"/>
      <family val="2"/>
    </font>
  </fonts>
  <fills count="49">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rgb="FFCCC0DA"/>
      </patternFill>
    </fill>
    <fill>
      <patternFill patternType="solid">
        <fgColor rgb="FF528DD4"/>
      </patternFill>
    </fill>
    <fill>
      <patternFill patternType="solid">
        <fgColor rgb="FF1F487C"/>
      </patternFill>
    </fill>
    <fill>
      <patternFill patternType="solid">
        <fgColor rgb="FFDCE6F0"/>
      </patternFill>
    </fill>
    <fill>
      <patternFill patternType="solid">
        <fgColor rgb="FFDDD9C4"/>
      </patternFill>
    </fill>
    <fill>
      <patternFill patternType="solid">
        <fgColor rgb="FFD9D9D9"/>
      </patternFill>
    </fill>
    <fill>
      <patternFill patternType="solid">
        <fgColor rgb="FF8DB4E1"/>
      </patternFill>
    </fill>
    <fill>
      <patternFill patternType="solid">
        <fgColor rgb="FF808080"/>
      </patternFill>
    </fill>
    <fill>
      <patternFill patternType="solid">
        <fgColor rgb="FFE6B8B7"/>
      </patternFill>
    </fill>
    <fill>
      <patternFill patternType="solid">
        <fgColor rgb="FFF1DCDB"/>
      </patternFill>
    </fill>
    <fill>
      <patternFill patternType="solid">
        <fgColor rgb="FFF1F1F1"/>
      </patternFill>
    </fill>
    <fill>
      <patternFill patternType="solid">
        <fgColor rgb="FFC5D9F0"/>
      </patternFill>
    </fill>
    <fill>
      <patternFill patternType="solid">
        <fgColor rgb="FFDDD9C3"/>
      </patternFill>
    </fill>
    <fill>
      <patternFill patternType="solid">
        <fgColor theme="3" tint="0.79998168889431442"/>
        <bgColor indexed="64"/>
      </patternFill>
    </fill>
    <fill>
      <patternFill patternType="solid">
        <fgColor theme="3" tint="0.39997558519241921"/>
        <bgColor indexed="64"/>
      </patternFill>
    </fill>
    <fill>
      <patternFill patternType="solid">
        <fgColor rgb="FF00B050"/>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rgb="FF00B0F0"/>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2" tint="-0.499984740745262"/>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2" tint="-0.249977111117893"/>
        <bgColor indexed="64"/>
      </patternFill>
    </fill>
    <fill>
      <patternFill patternType="solid">
        <fgColor theme="4" tint="0.39997558519241921"/>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8" tint="-0.249977111117893"/>
        <bgColor indexed="64"/>
      </patternFill>
    </fill>
    <fill>
      <patternFill patternType="solid">
        <fgColor theme="9"/>
        <bgColor indexed="64"/>
      </patternFill>
    </fill>
    <fill>
      <patternFill patternType="solid">
        <fgColor theme="9" tint="-0.249977111117893"/>
        <bgColor indexed="64"/>
      </patternFill>
    </fill>
    <fill>
      <patternFill patternType="solid">
        <fgColor theme="0" tint="-0.499984740745262"/>
        <bgColor indexed="64"/>
      </patternFill>
    </fill>
    <fill>
      <patternFill patternType="solid">
        <fgColor rgb="FF92D050"/>
        <bgColor indexed="64"/>
      </patternFill>
    </fill>
    <fill>
      <patternFill patternType="solid">
        <fgColor rgb="FF66FFFF"/>
        <bgColor indexed="64"/>
      </patternFill>
    </fill>
  </fills>
  <borders count="46">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auto="1"/>
      </right>
      <top/>
      <bottom/>
      <diagonal/>
    </border>
    <border>
      <left style="medium">
        <color auto="1"/>
      </left>
      <right style="medium">
        <color indexed="64"/>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indexed="64"/>
      </right>
      <top style="medium">
        <color indexed="64"/>
      </top>
      <bottom style="medium">
        <color indexed="64"/>
      </bottom>
      <diagonal/>
    </border>
    <border>
      <left style="medium">
        <color auto="1"/>
      </left>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auto="1"/>
      </left>
      <right/>
      <top style="thin">
        <color auto="1"/>
      </top>
      <bottom style="thin">
        <color auto="1"/>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style="thin">
        <color auto="1"/>
      </top>
      <bottom style="double">
        <color auto="1"/>
      </bottom>
      <diagonal/>
    </border>
    <border>
      <left style="medium">
        <color indexed="64"/>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right style="medium">
        <color auto="1"/>
      </right>
      <top style="thin">
        <color indexed="64"/>
      </top>
      <bottom style="thin">
        <color indexed="64"/>
      </bottom>
      <diagonal/>
    </border>
    <border>
      <left style="medium">
        <color indexed="64"/>
      </left>
      <right style="medium">
        <color auto="1"/>
      </right>
      <top style="thin">
        <color auto="1"/>
      </top>
      <bottom style="double">
        <color auto="1"/>
      </bottom>
      <diagonal/>
    </border>
  </borders>
  <cellStyleXfs count="2">
    <xf numFmtId="0" fontId="0" fillId="0" borderId="0"/>
    <xf numFmtId="43" fontId="1" fillId="0" borderId="0" applyFont="0" applyFill="0" applyBorder="0" applyAlignment="0" applyProtection="0"/>
  </cellStyleXfs>
  <cellXfs count="430">
    <xf numFmtId="0" fontId="0" fillId="0" borderId="0" xfId="0"/>
    <xf numFmtId="0" fontId="2" fillId="0" borderId="0" xfId="0" applyFont="1"/>
    <xf numFmtId="0" fontId="3" fillId="0" borderId="0" xfId="0" applyFont="1"/>
    <xf numFmtId="0" fontId="4" fillId="0" borderId="0" xfId="0" applyFont="1"/>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4" fillId="0" borderId="12" xfId="0" applyFont="1" applyBorder="1" applyAlignment="1" applyProtection="1"/>
    <xf numFmtId="0" fontId="7" fillId="0" borderId="0" xfId="0" applyFont="1" applyProtection="1"/>
    <xf numFmtId="0" fontId="4" fillId="0" borderId="0" xfId="0" applyFont="1" applyProtection="1"/>
    <xf numFmtId="0" fontId="8" fillId="0" borderId="0" xfId="0" applyFont="1" applyProtection="1"/>
    <xf numFmtId="0" fontId="9" fillId="3" borderId="20" xfId="0" applyFont="1" applyFill="1" applyBorder="1" applyAlignment="1" applyProtection="1">
      <alignment horizontal="center" vertical="center"/>
    </xf>
    <xf numFmtId="0" fontId="9" fillId="3" borderId="16" xfId="0" applyFont="1" applyFill="1" applyBorder="1" applyAlignment="1" applyProtection="1">
      <alignment horizontal="center" vertical="center"/>
    </xf>
    <xf numFmtId="0" fontId="9" fillId="3" borderId="25" xfId="0" applyFont="1" applyFill="1" applyBorder="1" applyAlignment="1" applyProtection="1">
      <alignment horizontal="center" vertical="center"/>
    </xf>
    <xf numFmtId="0" fontId="7" fillId="0" borderId="14" xfId="0" applyFont="1" applyBorder="1" applyProtection="1"/>
    <xf numFmtId="165" fontId="4" fillId="0" borderId="12" xfId="1" applyNumberFormat="1" applyFont="1" applyBorder="1" applyProtection="1"/>
    <xf numFmtId="165" fontId="4" fillId="0" borderId="0" xfId="1" applyNumberFormat="1" applyFont="1" applyBorder="1" applyProtection="1"/>
    <xf numFmtId="165" fontId="4" fillId="0" borderId="7" xfId="1" applyNumberFormat="1" applyFont="1" applyBorder="1" applyProtection="1"/>
    <xf numFmtId="165" fontId="8" fillId="0" borderId="0" xfId="1" applyNumberFormat="1" applyFont="1" applyProtection="1"/>
    <xf numFmtId="0" fontId="8" fillId="0" borderId="14" xfId="0" applyFont="1" applyBorder="1" applyProtection="1"/>
    <xf numFmtId="165" fontId="4" fillId="0" borderId="26" xfId="1" applyNumberFormat="1" applyFont="1" applyBorder="1" applyProtection="1"/>
    <xf numFmtId="165" fontId="4" fillId="0" borderId="27" xfId="1" applyNumberFormat="1" applyFont="1" applyBorder="1" applyProtection="1"/>
    <xf numFmtId="165" fontId="4" fillId="0" borderId="28" xfId="1" applyNumberFormat="1" applyFont="1" applyBorder="1" applyProtection="1"/>
    <xf numFmtId="0" fontId="7" fillId="4" borderId="14" xfId="0" applyFont="1" applyFill="1" applyBorder="1" applyProtection="1"/>
    <xf numFmtId="165" fontId="4" fillId="4" borderId="12" xfId="1" applyNumberFormat="1" applyFont="1" applyFill="1" applyBorder="1" applyProtection="1"/>
    <xf numFmtId="165" fontId="4" fillId="4" borderId="0" xfId="1" applyNumberFormat="1" applyFont="1" applyFill="1" applyBorder="1" applyProtection="1"/>
    <xf numFmtId="165" fontId="4" fillId="4" borderId="7" xfId="1" applyNumberFormat="1" applyFont="1" applyFill="1" applyBorder="1" applyProtection="1"/>
    <xf numFmtId="0" fontId="7" fillId="0" borderId="29" xfId="0" applyFont="1" applyBorder="1" applyProtection="1"/>
    <xf numFmtId="165" fontId="4" fillId="0" borderId="30" xfId="1" applyNumberFormat="1" applyFont="1" applyBorder="1" applyProtection="1"/>
    <xf numFmtId="165" fontId="4" fillId="0" borderId="31" xfId="1" applyNumberFormat="1" applyFont="1" applyBorder="1" applyProtection="1"/>
    <xf numFmtId="165" fontId="4" fillId="0" borderId="32" xfId="1" applyNumberFormat="1" applyFont="1" applyBorder="1" applyProtection="1"/>
    <xf numFmtId="165" fontId="4" fillId="0" borderId="0" xfId="1" applyNumberFormat="1" applyFont="1" applyProtection="1"/>
    <xf numFmtId="0" fontId="8" fillId="0" borderId="14" xfId="0" applyFont="1" applyBorder="1" applyAlignment="1" applyProtection="1">
      <alignment horizontal="center" vertical="center" wrapText="1"/>
    </xf>
    <xf numFmtId="165" fontId="4" fillId="0" borderId="12" xfId="1" applyNumberFormat="1" applyFont="1" applyBorder="1" applyAlignment="1" applyProtection="1">
      <alignment vertical="center"/>
    </xf>
    <xf numFmtId="165" fontId="4" fillId="0" borderId="0" xfId="1" applyNumberFormat="1" applyFont="1" applyBorder="1" applyAlignment="1" applyProtection="1">
      <alignment vertical="center"/>
    </xf>
    <xf numFmtId="165" fontId="4" fillId="0" borderId="7" xfId="1" applyNumberFormat="1" applyFont="1" applyBorder="1" applyAlignment="1" applyProtection="1">
      <alignment vertical="center"/>
    </xf>
    <xf numFmtId="165" fontId="8" fillId="0" borderId="0" xfId="1" applyNumberFormat="1" applyFont="1" applyAlignment="1" applyProtection="1">
      <alignment vertical="center"/>
    </xf>
    <xf numFmtId="0" fontId="7" fillId="0" borderId="0" xfId="0" applyFont="1" applyAlignment="1" applyProtection="1">
      <alignment horizontal="left" indent="1"/>
    </xf>
    <xf numFmtId="0" fontId="8" fillId="0" borderId="0" xfId="0" applyFont="1" applyAlignment="1" applyProtection="1">
      <alignment horizontal="left" indent="1"/>
    </xf>
    <xf numFmtId="0" fontId="0" fillId="0" borderId="0" xfId="0" applyFill="1" applyBorder="1" applyAlignment="1">
      <alignment horizontal="left" vertical="top"/>
    </xf>
    <xf numFmtId="0" fontId="10" fillId="0" borderId="0" xfId="0" applyFont="1" applyFill="1" applyBorder="1" applyAlignment="1">
      <alignment horizontal="right" vertical="top"/>
    </xf>
    <xf numFmtId="0" fontId="13" fillId="6" borderId="16" xfId="0" applyFont="1" applyFill="1" applyBorder="1" applyAlignment="1">
      <alignment horizontal="center" vertical="top" wrapText="1"/>
    </xf>
    <xf numFmtId="1" fontId="15" fillId="8" borderId="16" xfId="0" applyNumberFormat="1" applyFont="1" applyFill="1" applyBorder="1" applyAlignment="1">
      <alignment horizontal="left" vertical="top" wrapText="1" shrinkToFit="1"/>
    </xf>
    <xf numFmtId="0" fontId="13" fillId="9" borderId="16" xfId="0" applyFont="1" applyFill="1" applyBorder="1" applyAlignment="1">
      <alignment horizontal="left" vertical="top" wrapText="1"/>
    </xf>
    <xf numFmtId="0" fontId="11" fillId="10" borderId="34" xfId="0" applyFont="1" applyFill="1" applyBorder="1" applyAlignment="1">
      <alignment horizontal="center" wrapText="1"/>
    </xf>
    <xf numFmtId="0" fontId="11" fillId="10" borderId="27" xfId="0" applyFont="1" applyFill="1" applyBorder="1" applyAlignment="1">
      <alignment horizontal="center" wrapText="1"/>
    </xf>
    <xf numFmtId="0" fontId="13" fillId="8" borderId="16" xfId="0" applyFont="1" applyFill="1" applyBorder="1" applyAlignment="1">
      <alignment horizontal="left" vertical="top" wrapText="1"/>
    </xf>
    <xf numFmtId="0" fontId="11" fillId="0" borderId="16" xfId="0" applyFont="1" applyFill="1" applyBorder="1" applyAlignment="1">
      <alignment horizontal="left" wrapText="1"/>
    </xf>
    <xf numFmtId="0" fontId="13" fillId="0" borderId="16" xfId="0" applyFont="1" applyFill="1" applyBorder="1" applyAlignment="1">
      <alignment horizontal="center" vertical="top" wrapText="1"/>
    </xf>
    <xf numFmtId="1" fontId="15" fillId="0" borderId="16" xfId="0" applyNumberFormat="1" applyFont="1" applyFill="1" applyBorder="1" applyAlignment="1">
      <alignment horizontal="center" vertical="top" wrapText="1" shrinkToFit="1"/>
    </xf>
    <xf numFmtId="1" fontId="16" fillId="8" borderId="16" xfId="0" applyNumberFormat="1" applyFont="1" applyFill="1" applyBorder="1" applyAlignment="1">
      <alignment horizontal="left" vertical="top" wrapText="1" shrinkToFit="1"/>
    </xf>
    <xf numFmtId="0" fontId="13" fillId="8" borderId="16" xfId="0" applyFont="1" applyFill="1" applyBorder="1" applyAlignment="1">
      <alignment horizontal="center" vertical="top" wrapText="1"/>
    </xf>
    <xf numFmtId="166" fontId="11" fillId="0" borderId="16" xfId="1" applyNumberFormat="1" applyFont="1" applyFill="1" applyBorder="1" applyAlignment="1">
      <alignment horizontal="left" vertical="center" wrapText="1"/>
    </xf>
    <xf numFmtId="166" fontId="11" fillId="0" borderId="16" xfId="1" applyNumberFormat="1" applyFont="1" applyFill="1" applyBorder="1" applyAlignment="1">
      <alignment horizontal="left" vertical="top" wrapText="1"/>
    </xf>
    <xf numFmtId="167" fontId="11" fillId="12" borderId="16" xfId="1" applyNumberFormat="1" applyFont="1" applyFill="1" applyBorder="1" applyAlignment="1">
      <alignment horizontal="left" vertical="center" wrapText="1"/>
    </xf>
    <xf numFmtId="166" fontId="11" fillId="0" borderId="16" xfId="1" applyNumberFormat="1" applyFont="1" applyFill="1" applyBorder="1" applyAlignment="1">
      <alignment horizontal="left" wrapText="1"/>
    </xf>
    <xf numFmtId="0" fontId="13" fillId="8" borderId="16" xfId="0" applyFont="1" applyFill="1" applyBorder="1" applyAlignment="1">
      <alignment horizontal="center" vertical="center" wrapText="1"/>
    </xf>
    <xf numFmtId="43" fontId="11" fillId="14" borderId="16" xfId="1" applyFont="1" applyFill="1" applyBorder="1" applyAlignment="1">
      <alignment horizontal="left" wrapText="1"/>
    </xf>
    <xf numFmtId="43" fontId="11" fillId="14" borderId="16" xfId="0" applyNumberFormat="1" applyFont="1" applyFill="1" applyBorder="1" applyAlignment="1">
      <alignment horizontal="left" vertical="center" wrapText="1"/>
    </xf>
    <xf numFmtId="166" fontId="11" fillId="12" borderId="16" xfId="1" applyNumberFormat="1" applyFont="1" applyFill="1" applyBorder="1" applyAlignment="1">
      <alignment horizontal="left" vertical="center" wrapText="1"/>
    </xf>
    <xf numFmtId="166" fontId="11" fillId="14" borderId="16" xfId="1" applyNumberFormat="1" applyFont="1" applyFill="1" applyBorder="1" applyAlignment="1">
      <alignment horizontal="left" vertical="center" wrapText="1"/>
    </xf>
    <xf numFmtId="166" fontId="11" fillId="15" borderId="16" xfId="1" applyNumberFormat="1" applyFont="1" applyFill="1" applyBorder="1" applyAlignment="1">
      <alignment horizontal="left" vertical="top" wrapText="1"/>
    </xf>
    <xf numFmtId="0" fontId="13" fillId="2" borderId="16" xfId="0" applyFont="1" applyFill="1" applyBorder="1" applyAlignment="1">
      <alignment horizontal="center" vertical="center" wrapText="1"/>
    </xf>
    <xf numFmtId="0" fontId="13" fillId="2" borderId="16" xfId="0" applyFont="1" applyFill="1" applyBorder="1" applyAlignment="1">
      <alignment horizontal="left" vertical="center" wrapText="1"/>
    </xf>
    <xf numFmtId="166" fontId="11" fillId="14" borderId="16" xfId="1" applyNumberFormat="1" applyFont="1" applyFill="1" applyBorder="1" applyAlignment="1">
      <alignment horizontal="left" wrapText="1"/>
    </xf>
    <xf numFmtId="166" fontId="11" fillId="0" borderId="16" xfId="1" applyNumberFormat="1" applyFont="1" applyFill="1" applyBorder="1" applyAlignment="1">
      <alignment wrapText="1"/>
    </xf>
    <xf numFmtId="166" fontId="11" fillId="0" borderId="16" xfId="1" applyNumberFormat="1" applyFont="1" applyFill="1" applyBorder="1" applyAlignment="1">
      <alignment vertical="center" wrapText="1"/>
    </xf>
    <xf numFmtId="166" fontId="11" fillId="0" borderId="16" xfId="1" applyNumberFormat="1" applyFont="1" applyFill="1" applyBorder="1" applyAlignment="1">
      <alignment vertical="top" wrapText="1"/>
    </xf>
    <xf numFmtId="0" fontId="11" fillId="17" borderId="16" xfId="0" applyFont="1" applyFill="1" applyBorder="1" applyAlignment="1">
      <alignment vertical="center" wrapText="1"/>
    </xf>
    <xf numFmtId="1" fontId="18" fillId="6" borderId="16" xfId="0" applyNumberFormat="1" applyFont="1" applyFill="1" applyBorder="1" applyAlignment="1">
      <alignment horizontal="left" vertical="top" wrapText="1" shrinkToFit="1"/>
    </xf>
    <xf numFmtId="0" fontId="11" fillId="0" borderId="16" xfId="0" applyFont="1" applyFill="1" applyBorder="1" applyAlignment="1">
      <alignment horizontal="center" vertical="center" wrapText="1"/>
    </xf>
    <xf numFmtId="0" fontId="11" fillId="0" borderId="16" xfId="0" applyFont="1" applyFill="1" applyBorder="1" applyAlignment="1">
      <alignment horizontal="center" wrapText="1"/>
    </xf>
    <xf numFmtId="1" fontId="19" fillId="0" borderId="16" xfId="0" applyNumberFormat="1" applyFont="1" applyFill="1" applyBorder="1" applyAlignment="1">
      <alignment horizontal="center" vertical="top" wrapText="1" shrinkToFit="1"/>
    </xf>
    <xf numFmtId="0" fontId="13" fillId="9" borderId="16" xfId="0" applyFont="1" applyFill="1" applyBorder="1" applyAlignment="1">
      <alignment vertical="top" wrapText="1"/>
    </xf>
    <xf numFmtId="0" fontId="11" fillId="0" borderId="16" xfId="0" applyFont="1" applyFill="1" applyBorder="1" applyAlignment="1">
      <alignment horizontal="left" vertical="top" wrapText="1"/>
    </xf>
    <xf numFmtId="0" fontId="13" fillId="0" borderId="16" xfId="0" applyFont="1" applyFill="1" applyBorder="1" applyAlignment="1">
      <alignment horizontal="center" vertical="center" wrapText="1"/>
    </xf>
    <xf numFmtId="0" fontId="11" fillId="0" borderId="16" xfId="0" applyFont="1" applyFill="1" applyBorder="1" applyAlignment="1">
      <alignment wrapText="1"/>
    </xf>
    <xf numFmtId="9" fontId="11" fillId="0" borderId="16" xfId="0" applyNumberFormat="1" applyFont="1" applyFill="1" applyBorder="1" applyAlignment="1">
      <alignment horizontal="center" wrapText="1"/>
    </xf>
    <xf numFmtId="0" fontId="13" fillId="7" borderId="16" xfId="0" applyFont="1" applyFill="1" applyBorder="1" applyAlignment="1">
      <alignment vertical="top" wrapText="1"/>
    </xf>
    <xf numFmtId="0" fontId="11" fillId="0" borderId="16" xfId="0" applyFont="1" applyFill="1" applyBorder="1" applyAlignment="1">
      <alignment horizontal="center" vertical="top" wrapText="1"/>
    </xf>
    <xf numFmtId="0" fontId="20" fillId="0" borderId="0" xfId="0" applyFont="1" applyFill="1" applyBorder="1" applyAlignment="1">
      <alignment horizontal="left" vertical="top"/>
    </xf>
    <xf numFmtId="0" fontId="0" fillId="0" borderId="16" xfId="0" applyBorder="1"/>
    <xf numFmtId="0" fontId="0" fillId="0" borderId="15" xfId="0" applyBorder="1"/>
    <xf numFmtId="0" fontId="21" fillId="0" borderId="17" xfId="0" applyFont="1" applyBorder="1"/>
    <xf numFmtId="17" fontId="0" fillId="0" borderId="16" xfId="0" applyNumberFormat="1" applyBorder="1"/>
    <xf numFmtId="166" fontId="2" fillId="0" borderId="8" xfId="0" applyNumberFormat="1" applyFont="1" applyBorder="1" applyAlignment="1" applyProtection="1"/>
    <xf numFmtId="166" fontId="3" fillId="0" borderId="12" xfId="0" applyNumberFormat="1" applyFont="1" applyBorder="1" applyAlignment="1" applyProtection="1">
      <protection locked="0"/>
    </xf>
    <xf numFmtId="166" fontId="4" fillId="0" borderId="12" xfId="1" applyNumberFormat="1" applyFont="1" applyFill="1" applyBorder="1" applyProtection="1"/>
    <xf numFmtId="166" fontId="3" fillId="2" borderId="12" xfId="0" applyNumberFormat="1" applyFont="1" applyFill="1" applyBorder="1" applyAlignment="1" applyProtection="1">
      <protection locked="0"/>
    </xf>
    <xf numFmtId="166" fontId="3" fillId="0" borderId="11" xfId="1" applyNumberFormat="1" applyFont="1" applyBorder="1" applyAlignment="1" applyProtection="1"/>
    <xf numFmtId="166" fontId="3" fillId="0" borderId="12" xfId="1" applyNumberFormat="1" applyFont="1" applyBorder="1" applyAlignment="1" applyProtection="1">
      <protection locked="0"/>
    </xf>
    <xf numFmtId="166" fontId="2" fillId="0" borderId="9" xfId="1" applyNumberFormat="1" applyFont="1" applyBorder="1" applyAlignment="1" applyProtection="1"/>
    <xf numFmtId="166" fontId="2" fillId="0" borderId="8" xfId="1" applyNumberFormat="1" applyFont="1" applyBorder="1" applyAlignment="1" applyProtection="1">
      <protection locked="0"/>
    </xf>
    <xf numFmtId="166" fontId="3" fillId="0" borderId="12" xfId="1" applyNumberFormat="1" applyFont="1" applyBorder="1" applyAlignment="1" applyProtection="1"/>
    <xf numFmtId="166" fontId="2" fillId="0" borderId="12" xfId="1" applyNumberFormat="1" applyFont="1" applyBorder="1" applyAlignment="1" applyProtection="1"/>
    <xf numFmtId="17" fontId="2" fillId="0" borderId="1" xfId="0" applyNumberFormat="1" applyFont="1" applyBorder="1" applyAlignment="1">
      <alignment horizontal="center" vertical="center"/>
    </xf>
    <xf numFmtId="0" fontId="2" fillId="0" borderId="0" xfId="0" applyFont="1" applyBorder="1" applyAlignment="1" applyProtection="1">
      <alignment horizontal="left"/>
    </xf>
    <xf numFmtId="17" fontId="0" fillId="0" borderId="0" xfId="0" applyNumberFormat="1"/>
    <xf numFmtId="43" fontId="0" fillId="0" borderId="0" xfId="0" applyNumberFormat="1"/>
    <xf numFmtId="43" fontId="0" fillId="0" borderId="16" xfId="0" applyNumberFormat="1" applyBorder="1"/>
    <xf numFmtId="166" fontId="0" fillId="0" borderId="16" xfId="0" applyNumberFormat="1" applyBorder="1"/>
    <xf numFmtId="17" fontId="2" fillId="0" borderId="13" xfId="0" applyNumberFormat="1" applyFont="1" applyBorder="1" applyAlignment="1">
      <alignment horizontal="center" vertical="center"/>
    </xf>
    <xf numFmtId="0" fontId="2" fillId="0" borderId="29" xfId="0" applyFont="1" applyBorder="1" applyAlignment="1">
      <alignment horizontal="center" vertical="center"/>
    </xf>
    <xf numFmtId="0" fontId="3" fillId="0" borderId="12" xfId="0" applyFont="1" applyBorder="1" applyProtection="1">
      <protection locked="0"/>
    </xf>
    <xf numFmtId="0" fontId="3" fillId="0" borderId="0" xfId="0" applyFont="1" applyBorder="1" applyProtection="1">
      <protection locked="0"/>
    </xf>
    <xf numFmtId="10" fontId="3" fillId="0" borderId="0" xfId="0" applyNumberFormat="1" applyFont="1" applyBorder="1" applyAlignment="1" applyProtection="1">
      <alignment horizontal="center" vertical="center"/>
      <protection locked="0"/>
    </xf>
    <xf numFmtId="166" fontId="3" fillId="0" borderId="14" xfId="0" applyNumberFormat="1" applyFont="1" applyBorder="1" applyAlignment="1" applyProtection="1">
      <protection locked="0"/>
    </xf>
    <xf numFmtId="0" fontId="3" fillId="2" borderId="12" xfId="0" applyFont="1" applyFill="1" applyBorder="1" applyProtection="1">
      <protection locked="0"/>
    </xf>
    <xf numFmtId="0" fontId="3" fillId="2" borderId="0" xfId="0" applyFont="1" applyFill="1" applyBorder="1" applyProtection="1">
      <protection locked="0"/>
    </xf>
    <xf numFmtId="166" fontId="3" fillId="0" borderId="14" xfId="1" applyNumberFormat="1" applyFont="1" applyBorder="1" applyAlignment="1" applyProtection="1">
      <protection locked="0"/>
    </xf>
    <xf numFmtId="0" fontId="3" fillId="0" borderId="12" xfId="0" applyFont="1" applyBorder="1" applyAlignment="1" applyProtection="1">
      <protection locked="0"/>
    </xf>
    <xf numFmtId="166" fontId="2" fillId="0" borderId="8" xfId="1" applyNumberFormat="1" applyFont="1" applyBorder="1" applyAlignment="1" applyProtection="1"/>
    <xf numFmtId="166" fontId="2" fillId="0" borderId="14" xfId="1" applyNumberFormat="1" applyFont="1" applyBorder="1" applyAlignment="1" applyProtection="1"/>
    <xf numFmtId="0" fontId="3" fillId="0" borderId="0" xfId="0" applyFont="1" applyBorder="1" applyProtection="1"/>
    <xf numFmtId="0" fontId="3" fillId="0" borderId="0" xfId="0" applyFont="1" applyBorder="1" applyAlignment="1" applyProtection="1">
      <alignment horizontal="center" vertical="center"/>
    </xf>
    <xf numFmtId="166" fontId="3" fillId="0" borderId="14" xfId="1" applyNumberFormat="1" applyFont="1" applyBorder="1" applyAlignment="1" applyProtection="1"/>
    <xf numFmtId="0" fontId="3" fillId="0" borderId="12" xfId="0" applyFont="1" applyBorder="1" applyAlignment="1" applyProtection="1">
      <alignment horizontal="left"/>
    </xf>
    <xf numFmtId="0" fontId="3" fillId="0" borderId="12" xfId="0" applyFont="1" applyBorder="1" applyProtection="1"/>
    <xf numFmtId="0" fontId="21" fillId="37" borderId="16" xfId="0" applyFont="1" applyFill="1" applyBorder="1" applyAlignment="1">
      <alignment horizontal="center"/>
    </xf>
    <xf numFmtId="166" fontId="22" fillId="27" borderId="8" xfId="0" applyNumberFormat="1" applyFont="1" applyFill="1" applyBorder="1" applyAlignment="1" applyProtection="1">
      <alignment horizontal="center" wrapText="1" shrinkToFit="1"/>
    </xf>
    <xf numFmtId="0" fontId="21" fillId="0" borderId="16" xfId="0" applyFont="1" applyFill="1" applyBorder="1" applyAlignment="1">
      <alignment horizontal="center" wrapText="1" shrinkToFit="1"/>
    </xf>
    <xf numFmtId="0" fontId="2" fillId="0" borderId="0" xfId="0" applyFont="1" applyBorder="1" applyAlignment="1" applyProtection="1">
      <alignment horizontal="left"/>
    </xf>
    <xf numFmtId="0" fontId="23" fillId="0" borderId="0" xfId="0" applyFont="1"/>
    <xf numFmtId="0" fontId="24" fillId="0" borderId="0" xfId="0" applyFont="1"/>
    <xf numFmtId="0" fontId="25" fillId="0" borderId="0" xfId="0" applyFont="1"/>
    <xf numFmtId="164" fontId="25" fillId="0" borderId="0" xfId="0" applyNumberFormat="1" applyFont="1"/>
    <xf numFmtId="17" fontId="23" fillId="0" borderId="1" xfId="0" applyNumberFormat="1" applyFont="1" applyBorder="1" applyAlignment="1">
      <alignment horizontal="center" vertical="center"/>
    </xf>
    <xf numFmtId="17" fontId="23" fillId="0" borderId="13" xfId="0" applyNumberFormat="1" applyFont="1" applyBorder="1" applyAlignment="1">
      <alignment horizontal="center" vertical="center"/>
    </xf>
    <xf numFmtId="0" fontId="23" fillId="0" borderId="4" xfId="0" applyFont="1" applyBorder="1" applyAlignment="1">
      <alignment horizontal="center" vertical="center"/>
    </xf>
    <xf numFmtId="0" fontId="23" fillId="0" borderId="5" xfId="0" applyFont="1" applyBorder="1" applyAlignment="1">
      <alignment horizontal="center" vertical="center"/>
    </xf>
    <xf numFmtId="0" fontId="23" fillId="0" borderId="6" xfId="0" applyFont="1" applyBorder="1" applyAlignment="1">
      <alignment horizontal="center" vertical="center"/>
    </xf>
    <xf numFmtId="0" fontId="23" fillId="0" borderId="29" xfId="0" applyFont="1" applyBorder="1" applyAlignment="1">
      <alignment horizontal="center" vertical="center"/>
    </xf>
    <xf numFmtId="164" fontId="23" fillId="0" borderId="8" xfId="0" applyNumberFormat="1" applyFont="1" applyBorder="1" applyAlignment="1" applyProtection="1"/>
    <xf numFmtId="0" fontId="24" fillId="0" borderId="12" xfId="0" applyFont="1" applyBorder="1" applyProtection="1">
      <protection locked="0"/>
    </xf>
    <xf numFmtId="0" fontId="24" fillId="0" borderId="0" xfId="0" applyFont="1" applyBorder="1" applyProtection="1">
      <protection locked="0"/>
    </xf>
    <xf numFmtId="10" fontId="24" fillId="0" borderId="0" xfId="0" applyNumberFormat="1" applyFont="1" applyBorder="1" applyAlignment="1" applyProtection="1">
      <alignment horizontal="center" vertical="center"/>
      <protection locked="0"/>
    </xf>
    <xf numFmtId="164" fontId="24" fillId="0" borderId="12" xfId="0" applyNumberFormat="1" applyFont="1" applyBorder="1" applyAlignment="1" applyProtection="1">
      <protection locked="0"/>
    </xf>
    <xf numFmtId="0" fontId="25" fillId="0" borderId="13" xfId="0" applyFont="1" applyBorder="1"/>
    <xf numFmtId="164" fontId="24" fillId="0" borderId="14" xfId="0" applyNumberFormat="1" applyFont="1" applyBorder="1" applyAlignment="1" applyProtection="1">
      <protection locked="0"/>
    </xf>
    <xf numFmtId="0" fontId="25" fillId="0" borderId="14" xfId="0" applyFont="1" applyBorder="1"/>
    <xf numFmtId="164" fontId="24" fillId="0" borderId="12" xfId="0" applyNumberFormat="1" applyFont="1" applyFill="1" applyBorder="1" applyAlignment="1" applyProtection="1">
      <protection locked="0"/>
    </xf>
    <xf numFmtId="0" fontId="24" fillId="2" borderId="12" xfId="0" applyFont="1" applyFill="1" applyBorder="1" applyProtection="1">
      <protection locked="0"/>
    </xf>
    <xf numFmtId="0" fontId="24" fillId="2" borderId="0" xfId="0" applyFont="1" applyFill="1" applyBorder="1" applyProtection="1">
      <protection locked="0"/>
    </xf>
    <xf numFmtId="164" fontId="24" fillId="2" borderId="12" xfId="0" applyNumberFormat="1" applyFont="1" applyFill="1" applyBorder="1" applyAlignment="1" applyProtection="1">
      <protection locked="0"/>
    </xf>
    <xf numFmtId="164" fontId="24" fillId="0" borderId="11" xfId="1" applyNumberFormat="1" applyFont="1" applyBorder="1" applyAlignment="1" applyProtection="1"/>
    <xf numFmtId="164" fontId="24" fillId="0" borderId="12" xfId="1" applyNumberFormat="1" applyFont="1" applyBorder="1" applyAlignment="1" applyProtection="1">
      <protection locked="0"/>
    </xf>
    <xf numFmtId="164" fontId="24" fillId="0" borderId="14" xfId="1" applyNumberFormat="1" applyFont="1" applyBorder="1" applyAlignment="1" applyProtection="1">
      <protection locked="0"/>
    </xf>
    <xf numFmtId="164" fontId="23" fillId="25" borderId="8" xfId="0" applyNumberFormat="1" applyFont="1" applyFill="1" applyBorder="1" applyAlignment="1" applyProtection="1">
      <alignment horizontal="center" wrapText="1" shrinkToFit="1"/>
    </xf>
    <xf numFmtId="0" fontId="25" fillId="0" borderId="0" xfId="0" applyFont="1" applyBorder="1"/>
    <xf numFmtId="164" fontId="23" fillId="0" borderId="12" xfId="0" applyNumberFormat="1" applyFont="1" applyBorder="1" applyAlignment="1" applyProtection="1">
      <alignment horizontal="center" vertical="center"/>
      <protection locked="0"/>
    </xf>
    <xf numFmtId="164" fontId="23" fillId="0" borderId="14" xfId="0" applyNumberFormat="1" applyFont="1" applyBorder="1" applyAlignment="1" applyProtection="1">
      <alignment horizontal="center" vertical="center"/>
      <protection locked="0"/>
    </xf>
    <xf numFmtId="164" fontId="23" fillId="0" borderId="9" xfId="1" applyNumberFormat="1" applyFont="1" applyBorder="1" applyAlignment="1" applyProtection="1"/>
    <xf numFmtId="164" fontId="23" fillId="0" borderId="8" xfId="1" applyNumberFormat="1" applyFont="1" applyBorder="1" applyAlignment="1" applyProtection="1"/>
    <xf numFmtId="0" fontId="24" fillId="0" borderId="0" xfId="0" applyFont="1" applyFill="1" applyBorder="1" applyAlignment="1" applyProtection="1">
      <alignment horizontal="center"/>
      <protection locked="0"/>
    </xf>
    <xf numFmtId="0" fontId="24" fillId="0" borderId="7" xfId="0" applyFont="1" applyFill="1" applyBorder="1" applyAlignment="1" applyProtection="1">
      <alignment horizontal="center"/>
      <protection locked="0"/>
    </xf>
    <xf numFmtId="0" fontId="25" fillId="0" borderId="0" xfId="0" applyFont="1" applyFill="1"/>
    <xf numFmtId="0" fontId="25" fillId="0" borderId="12" xfId="0" applyFont="1" applyBorder="1"/>
    <xf numFmtId="164" fontId="23" fillId="0" borderId="12" xfId="1" applyNumberFormat="1" applyFont="1" applyBorder="1" applyAlignment="1" applyProtection="1">
      <protection locked="0"/>
    </xf>
    <xf numFmtId="164" fontId="23" fillId="0" borderId="14" xfId="1" applyNumberFormat="1" applyFont="1" applyBorder="1" applyAlignment="1" applyProtection="1">
      <protection locked="0"/>
    </xf>
    <xf numFmtId="164" fontId="23" fillId="0" borderId="16" xfId="1" applyNumberFormat="1" applyFont="1" applyBorder="1" applyAlignment="1" applyProtection="1"/>
    <xf numFmtId="164" fontId="23" fillId="0" borderId="25" xfId="1" applyNumberFormat="1" applyFont="1" applyBorder="1" applyAlignment="1" applyProtection="1"/>
    <xf numFmtId="0" fontId="24" fillId="0" borderId="12" xfId="0" applyFont="1" applyBorder="1" applyAlignment="1" applyProtection="1">
      <alignment horizontal="left"/>
    </xf>
    <xf numFmtId="0" fontId="23" fillId="0" borderId="0" xfId="0" applyFont="1" applyBorder="1" applyAlignment="1" applyProtection="1">
      <alignment horizontal="left"/>
    </xf>
    <xf numFmtId="164" fontId="24" fillId="0" borderId="12" xfId="1" applyNumberFormat="1" applyFont="1" applyBorder="1" applyAlignment="1" applyProtection="1"/>
    <xf numFmtId="164" fontId="24" fillId="0" borderId="14" xfId="1" applyNumberFormat="1" applyFont="1" applyBorder="1" applyAlignment="1" applyProtection="1"/>
    <xf numFmtId="164" fontId="23" fillId="0" borderId="12" xfId="1" applyNumberFormat="1" applyFont="1" applyBorder="1" applyAlignment="1" applyProtection="1"/>
    <xf numFmtId="164" fontId="23" fillId="0" borderId="14" xfId="1" applyNumberFormat="1" applyFont="1" applyBorder="1" applyAlignment="1" applyProtection="1"/>
    <xf numFmtId="164" fontId="24" fillId="0" borderId="16" xfId="1" applyNumberFormat="1" applyFont="1" applyBorder="1" applyAlignment="1" applyProtection="1"/>
    <xf numFmtId="164" fontId="24" fillId="0" borderId="25" xfId="1" applyNumberFormat="1" applyFont="1" applyBorder="1" applyAlignment="1" applyProtection="1"/>
    <xf numFmtId="0" fontId="24" fillId="0" borderId="0" xfId="0" applyFont="1" applyBorder="1" applyProtection="1"/>
    <xf numFmtId="0" fontId="24" fillId="0" borderId="0" xfId="0" applyFont="1" applyBorder="1" applyAlignment="1" applyProtection="1">
      <alignment horizontal="center" vertical="center"/>
    </xf>
    <xf numFmtId="0" fontId="24" fillId="0" borderId="12" xfId="0" applyFont="1" applyBorder="1" applyProtection="1"/>
    <xf numFmtId="43" fontId="25" fillId="0" borderId="0" xfId="0" applyNumberFormat="1" applyFont="1"/>
    <xf numFmtId="165" fontId="25" fillId="2" borderId="12" xfId="1" applyNumberFormat="1" applyFont="1" applyFill="1" applyBorder="1"/>
    <xf numFmtId="165" fontId="25" fillId="0" borderId="12" xfId="1" applyNumberFormat="1" applyFont="1" applyFill="1" applyBorder="1"/>
    <xf numFmtId="166" fontId="25" fillId="2" borderId="15" xfId="1" applyNumberFormat="1" applyFont="1" applyFill="1" applyBorder="1" applyAlignment="1">
      <alignment vertical="center"/>
    </xf>
    <xf numFmtId="165" fontId="25" fillId="2" borderId="15" xfId="1" applyNumberFormat="1" applyFont="1" applyFill="1" applyBorder="1" applyAlignment="1">
      <alignment vertical="center"/>
    </xf>
    <xf numFmtId="0" fontId="26" fillId="4" borderId="14" xfId="0" applyFont="1" applyFill="1" applyBorder="1" applyProtection="1"/>
    <xf numFmtId="0" fontId="2" fillId="19" borderId="9" xfId="0" applyFont="1" applyFill="1" applyBorder="1" applyAlignment="1" applyProtection="1">
      <alignment horizontal="center"/>
    </xf>
    <xf numFmtId="0" fontId="2" fillId="19" borderId="10" xfId="0" applyFont="1" applyFill="1" applyBorder="1" applyAlignment="1" applyProtection="1">
      <alignment horizontal="center"/>
    </xf>
    <xf numFmtId="0" fontId="2" fillId="19" borderId="11" xfId="0" applyFont="1" applyFill="1" applyBorder="1" applyAlignment="1" applyProtection="1">
      <alignment horizontal="center"/>
    </xf>
    <xf numFmtId="0" fontId="2" fillId="0" borderId="9" xfId="0" applyFont="1" applyBorder="1" applyAlignment="1" applyProtection="1">
      <alignment horizontal="center"/>
    </xf>
    <xf numFmtId="0" fontId="2" fillId="0" borderId="10" xfId="0" applyFont="1" applyBorder="1" applyAlignment="1" applyProtection="1">
      <alignment horizontal="center"/>
    </xf>
    <xf numFmtId="0" fontId="2" fillId="0" borderId="11" xfId="0" applyFont="1" applyBorder="1" applyAlignment="1" applyProtection="1">
      <alignment horizontal="center"/>
    </xf>
    <xf numFmtId="0" fontId="2" fillId="0" borderId="12" xfId="0" applyFont="1" applyBorder="1" applyAlignment="1" applyProtection="1">
      <alignment horizontal="left"/>
    </xf>
    <xf numFmtId="0" fontId="2" fillId="0" borderId="0" xfId="0" applyFont="1" applyBorder="1" applyAlignment="1" applyProtection="1">
      <alignment horizontal="left"/>
    </xf>
    <xf numFmtId="0" fontId="2" fillId="0" borderId="7" xfId="0" applyFont="1" applyBorder="1" applyAlignment="1" applyProtection="1">
      <alignment horizontal="left"/>
    </xf>
    <xf numFmtId="0" fontId="2" fillId="0" borderId="8" xfId="0" applyFont="1" applyBorder="1" applyAlignment="1" applyProtection="1">
      <alignment horizontal="left"/>
    </xf>
    <xf numFmtId="0" fontId="2" fillId="0" borderId="9" xfId="0" applyFont="1" applyBorder="1" applyAlignment="1" applyProtection="1">
      <alignment horizontal="center" wrapText="1" shrinkToFit="1"/>
    </xf>
    <xf numFmtId="0" fontId="2" fillId="0" borderId="10" xfId="0" applyFont="1" applyBorder="1" applyAlignment="1" applyProtection="1">
      <alignment horizontal="center" wrapText="1" shrinkToFit="1"/>
    </xf>
    <xf numFmtId="0" fontId="2" fillId="0" borderId="11" xfId="0" applyFont="1" applyBorder="1" applyAlignment="1" applyProtection="1">
      <alignment horizontal="center" wrapText="1" shrinkToFit="1"/>
    </xf>
    <xf numFmtId="0" fontId="2" fillId="43" borderId="9" xfId="0" applyFont="1" applyFill="1" applyBorder="1" applyAlignment="1" applyProtection="1">
      <alignment horizontal="center"/>
    </xf>
    <xf numFmtId="0" fontId="2" fillId="43" borderId="10" xfId="0" applyFont="1" applyFill="1" applyBorder="1" applyAlignment="1" applyProtection="1">
      <alignment horizontal="center"/>
    </xf>
    <xf numFmtId="0" fontId="2" fillId="43" borderId="11" xfId="0" applyFont="1" applyFill="1" applyBorder="1" applyAlignment="1" applyProtection="1">
      <alignment horizontal="center"/>
    </xf>
    <xf numFmtId="0" fontId="2" fillId="34" borderId="9" xfId="0" applyFont="1" applyFill="1" applyBorder="1" applyAlignment="1" applyProtection="1">
      <alignment horizontal="center"/>
    </xf>
    <xf numFmtId="0" fontId="2" fillId="34" borderId="10" xfId="0" applyFont="1" applyFill="1" applyBorder="1" applyAlignment="1" applyProtection="1">
      <alignment horizontal="center"/>
    </xf>
    <xf numFmtId="0" fontId="2" fillId="34" borderId="11" xfId="0" applyFont="1" applyFill="1" applyBorder="1" applyAlignment="1" applyProtection="1">
      <alignment horizontal="center"/>
    </xf>
    <xf numFmtId="0" fontId="2" fillId="26" borderId="9" xfId="0" applyFont="1" applyFill="1" applyBorder="1" applyAlignment="1" applyProtection="1">
      <alignment horizontal="center"/>
    </xf>
    <xf numFmtId="0" fontId="2" fillId="26" borderId="10" xfId="0" applyFont="1" applyFill="1" applyBorder="1" applyAlignment="1" applyProtection="1">
      <alignment horizontal="center"/>
    </xf>
    <xf numFmtId="0" fontId="2" fillId="26" borderId="11" xfId="0" applyFont="1" applyFill="1" applyBorder="1" applyAlignment="1" applyProtection="1">
      <alignment horizontal="center"/>
    </xf>
    <xf numFmtId="17" fontId="2" fillId="0" borderId="1" xfId="0" applyNumberFormat="1" applyFont="1" applyBorder="1" applyAlignment="1">
      <alignment horizontal="center" vertical="center"/>
    </xf>
    <xf numFmtId="17" fontId="2" fillId="0" borderId="2" xfId="0" applyNumberFormat="1" applyFont="1" applyBorder="1" applyAlignment="1">
      <alignment horizontal="center" vertical="center"/>
    </xf>
    <xf numFmtId="17" fontId="2" fillId="0" borderId="3" xfId="0" applyNumberFormat="1" applyFont="1" applyBorder="1" applyAlignment="1">
      <alignment horizontal="center" vertical="center"/>
    </xf>
    <xf numFmtId="0" fontId="22" fillId="44" borderId="9" xfId="0" applyFont="1" applyFill="1" applyBorder="1" applyAlignment="1" applyProtection="1">
      <alignment horizontal="center" wrapText="1" shrinkToFit="1"/>
    </xf>
    <xf numFmtId="0" fontId="22" fillId="44" borderId="10" xfId="0" applyFont="1" applyFill="1" applyBorder="1" applyAlignment="1" applyProtection="1">
      <alignment horizontal="center" wrapText="1" shrinkToFit="1"/>
    </xf>
    <xf numFmtId="0" fontId="22" fillId="44" borderId="11" xfId="0" applyFont="1" applyFill="1" applyBorder="1" applyAlignment="1" applyProtection="1">
      <alignment horizontal="center" wrapText="1" shrinkToFit="1"/>
    </xf>
    <xf numFmtId="0" fontId="22" fillId="39" borderId="9" xfId="0" applyFont="1" applyFill="1" applyBorder="1" applyAlignment="1" applyProtection="1">
      <alignment horizontal="center" wrapText="1" shrinkToFit="1"/>
    </xf>
    <xf numFmtId="0" fontId="22" fillId="39" borderId="10" xfId="0" applyFont="1" applyFill="1" applyBorder="1" applyAlignment="1" applyProtection="1">
      <alignment horizontal="center" wrapText="1" shrinkToFit="1"/>
    </xf>
    <xf numFmtId="0" fontId="22" fillId="39" borderId="11" xfId="0" applyFont="1" applyFill="1" applyBorder="1" applyAlignment="1" applyProtection="1">
      <alignment horizontal="center" wrapText="1" shrinkToFit="1"/>
    </xf>
    <xf numFmtId="0" fontId="22" fillId="21" borderId="9" xfId="0" applyFont="1" applyFill="1" applyBorder="1" applyAlignment="1" applyProtection="1">
      <alignment horizontal="center" wrapText="1" shrinkToFit="1"/>
    </xf>
    <xf numFmtId="0" fontId="22" fillId="21" borderId="10" xfId="0" applyFont="1" applyFill="1" applyBorder="1" applyAlignment="1" applyProtection="1">
      <alignment horizontal="center" wrapText="1" shrinkToFit="1"/>
    </xf>
    <xf numFmtId="0" fontId="22" fillId="21" borderId="11" xfId="0" applyFont="1" applyFill="1" applyBorder="1" applyAlignment="1" applyProtection="1">
      <alignment horizontal="center" wrapText="1" shrinkToFit="1"/>
    </xf>
    <xf numFmtId="0" fontId="2" fillId="27" borderId="8" xfId="0" applyFont="1" applyFill="1" applyBorder="1" applyAlignment="1" applyProtection="1">
      <alignment horizontal="center" wrapText="1" shrinkToFit="1"/>
    </xf>
    <xf numFmtId="0" fontId="21" fillId="34" borderId="17" xfId="0" applyFont="1" applyFill="1" applyBorder="1" applyAlignment="1">
      <alignment horizontal="center" wrapText="1" shrinkToFit="1"/>
    </xf>
    <xf numFmtId="0" fontId="21" fillId="34" borderId="18" xfId="0" applyFont="1" applyFill="1" applyBorder="1" applyAlignment="1">
      <alignment horizontal="center" wrapText="1" shrinkToFit="1"/>
    </xf>
    <xf numFmtId="0" fontId="21" fillId="34" borderId="33" xfId="0" applyFont="1" applyFill="1" applyBorder="1" applyAlignment="1">
      <alignment horizontal="center" wrapText="1" shrinkToFit="1"/>
    </xf>
    <xf numFmtId="0" fontId="21" fillId="18" borderId="17" xfId="0" applyFont="1" applyFill="1" applyBorder="1" applyAlignment="1">
      <alignment horizontal="center"/>
    </xf>
    <xf numFmtId="0" fontId="21" fillId="18" borderId="18" xfId="0" applyFont="1" applyFill="1" applyBorder="1" applyAlignment="1">
      <alignment horizontal="center"/>
    </xf>
    <xf numFmtId="0" fontId="21" fillId="18" borderId="33" xfId="0" applyFont="1" applyFill="1" applyBorder="1" applyAlignment="1">
      <alignment horizontal="center"/>
    </xf>
    <xf numFmtId="0" fontId="21" fillId="21" borderId="17" xfId="0" applyFont="1" applyFill="1" applyBorder="1" applyAlignment="1">
      <alignment horizontal="center"/>
    </xf>
    <xf numFmtId="0" fontId="21" fillId="21" borderId="18" xfId="0" applyFont="1" applyFill="1" applyBorder="1" applyAlignment="1">
      <alignment horizontal="center"/>
    </xf>
    <xf numFmtId="0" fontId="21" fillId="21" borderId="33" xfId="0" applyFont="1" applyFill="1" applyBorder="1" applyAlignment="1">
      <alignment horizontal="center"/>
    </xf>
    <xf numFmtId="0" fontId="21" fillId="28" borderId="17" xfId="0" applyFont="1" applyFill="1" applyBorder="1" applyAlignment="1">
      <alignment horizontal="center" wrapText="1" shrinkToFit="1"/>
    </xf>
    <xf numFmtId="0" fontId="21" fillId="28" borderId="18" xfId="0" applyFont="1" applyFill="1" applyBorder="1" applyAlignment="1">
      <alignment horizontal="center" wrapText="1" shrinkToFit="1"/>
    </xf>
    <xf numFmtId="0" fontId="21" fillId="28" borderId="33" xfId="0" applyFont="1" applyFill="1" applyBorder="1" applyAlignment="1">
      <alignment horizontal="center" wrapText="1" shrinkToFit="1"/>
    </xf>
    <xf numFmtId="0" fontId="21" fillId="31" borderId="17" xfId="0" applyFont="1" applyFill="1" applyBorder="1" applyAlignment="1">
      <alignment horizontal="center" wrapText="1" shrinkToFit="1"/>
    </xf>
    <xf numFmtId="0" fontId="21" fillId="31" borderId="18" xfId="0" applyFont="1" applyFill="1" applyBorder="1" applyAlignment="1">
      <alignment horizontal="center" wrapText="1" shrinkToFit="1"/>
    </xf>
    <xf numFmtId="0" fontId="21" fillId="31" borderId="33" xfId="0" applyFont="1" applyFill="1" applyBorder="1" applyAlignment="1">
      <alignment horizontal="center" wrapText="1" shrinkToFit="1"/>
    </xf>
    <xf numFmtId="0" fontId="21" fillId="29" borderId="17" xfId="0" applyFont="1" applyFill="1" applyBorder="1" applyAlignment="1">
      <alignment horizontal="center"/>
    </xf>
    <xf numFmtId="0" fontId="21" fillId="29" borderId="18" xfId="0" applyFont="1" applyFill="1" applyBorder="1" applyAlignment="1">
      <alignment horizontal="center"/>
    </xf>
    <xf numFmtId="0" fontId="21" fillId="29" borderId="33" xfId="0" applyFont="1" applyFill="1" applyBorder="1" applyAlignment="1">
      <alignment horizontal="center"/>
    </xf>
    <xf numFmtId="0" fontId="21" fillId="4" borderId="17" xfId="0" applyFont="1" applyFill="1" applyBorder="1" applyAlignment="1">
      <alignment horizontal="center"/>
    </xf>
    <xf numFmtId="0" fontId="21" fillId="4" borderId="18" xfId="0" applyFont="1" applyFill="1" applyBorder="1" applyAlignment="1">
      <alignment horizontal="center"/>
    </xf>
    <xf numFmtId="0" fontId="21" fillId="4" borderId="33" xfId="0" applyFont="1" applyFill="1" applyBorder="1" applyAlignment="1">
      <alignment horizontal="center"/>
    </xf>
    <xf numFmtId="0" fontId="21" fillId="25" borderId="17" xfId="0" applyFont="1" applyFill="1" applyBorder="1" applyAlignment="1">
      <alignment horizontal="center" wrapText="1" shrinkToFit="1"/>
    </xf>
    <xf numFmtId="0" fontId="21" fillId="25" borderId="18" xfId="0" applyFont="1" applyFill="1" applyBorder="1" applyAlignment="1">
      <alignment horizontal="center" wrapText="1" shrinkToFit="1"/>
    </xf>
    <xf numFmtId="0" fontId="21" fillId="25" borderId="33" xfId="0" applyFont="1" applyFill="1" applyBorder="1" applyAlignment="1">
      <alignment horizontal="center" wrapText="1" shrinkToFit="1"/>
    </xf>
    <xf numFmtId="0" fontId="21" fillId="21" borderId="17" xfId="0" applyFont="1" applyFill="1" applyBorder="1" applyAlignment="1">
      <alignment horizontal="center" wrapText="1" shrinkToFit="1"/>
    </xf>
    <xf numFmtId="0" fontId="21" fillId="21" borderId="18" xfId="0" applyFont="1" applyFill="1" applyBorder="1" applyAlignment="1">
      <alignment horizontal="center" wrapText="1" shrinkToFit="1"/>
    </xf>
    <xf numFmtId="0" fontId="21" fillId="21" borderId="33" xfId="0" applyFont="1" applyFill="1" applyBorder="1" applyAlignment="1">
      <alignment horizontal="center" wrapText="1" shrinkToFit="1"/>
    </xf>
    <xf numFmtId="0" fontId="21" fillId="35" borderId="17" xfId="0" applyFont="1" applyFill="1" applyBorder="1" applyAlignment="1">
      <alignment horizontal="center" wrapText="1" shrinkToFit="1"/>
    </xf>
    <xf numFmtId="0" fontId="21" fillId="35" borderId="18" xfId="0" applyFont="1" applyFill="1" applyBorder="1" applyAlignment="1">
      <alignment horizontal="center" wrapText="1" shrinkToFit="1"/>
    </xf>
    <xf numFmtId="0" fontId="21" fillId="35" borderId="33" xfId="0" applyFont="1" applyFill="1" applyBorder="1" applyAlignment="1">
      <alignment horizontal="center" wrapText="1" shrinkToFit="1"/>
    </xf>
    <xf numFmtId="0" fontId="21" fillId="19" borderId="17" xfId="0" applyFont="1" applyFill="1" applyBorder="1" applyAlignment="1">
      <alignment horizontal="center"/>
    </xf>
    <xf numFmtId="0" fontId="21" fillId="19" borderId="18" xfId="0" applyFont="1" applyFill="1" applyBorder="1" applyAlignment="1">
      <alignment horizontal="center"/>
    </xf>
    <xf numFmtId="0" fontId="21" fillId="19" borderId="33" xfId="0" applyFont="1" applyFill="1" applyBorder="1" applyAlignment="1">
      <alignment horizontal="center"/>
    </xf>
    <xf numFmtId="0" fontId="21" fillId="28" borderId="17" xfId="0" applyFont="1" applyFill="1" applyBorder="1" applyAlignment="1">
      <alignment horizontal="center"/>
    </xf>
    <xf numFmtId="0" fontId="21" fillId="28" borderId="18" xfId="0" applyFont="1" applyFill="1" applyBorder="1" applyAlignment="1">
      <alignment horizontal="center"/>
    </xf>
    <xf numFmtId="0" fontId="21" fillId="28" borderId="33" xfId="0" applyFont="1" applyFill="1" applyBorder="1" applyAlignment="1">
      <alignment horizontal="center"/>
    </xf>
    <xf numFmtId="0" fontId="21" fillId="25" borderId="17" xfId="0" applyFont="1" applyFill="1" applyBorder="1" applyAlignment="1">
      <alignment horizontal="center"/>
    </xf>
    <xf numFmtId="0" fontId="21" fillId="25" borderId="18" xfId="0" applyFont="1" applyFill="1" applyBorder="1" applyAlignment="1">
      <alignment horizontal="center"/>
    </xf>
    <xf numFmtId="0" fontId="21" fillId="25" borderId="33" xfId="0" applyFont="1" applyFill="1" applyBorder="1" applyAlignment="1">
      <alignment horizontal="center"/>
    </xf>
    <xf numFmtId="0" fontId="21" fillId="23" borderId="17" xfId="0" applyFont="1" applyFill="1" applyBorder="1" applyAlignment="1">
      <alignment horizontal="center"/>
    </xf>
    <xf numFmtId="0" fontId="21" fillId="23" borderId="18" xfId="0" applyFont="1" applyFill="1" applyBorder="1" applyAlignment="1">
      <alignment horizontal="center"/>
    </xf>
    <xf numFmtId="0" fontId="21" fillId="23" borderId="33" xfId="0" applyFont="1" applyFill="1" applyBorder="1" applyAlignment="1">
      <alignment horizontal="center"/>
    </xf>
    <xf numFmtId="0" fontId="21" fillId="41" borderId="17" xfId="0" applyFont="1" applyFill="1" applyBorder="1" applyAlignment="1">
      <alignment horizontal="center"/>
    </xf>
    <xf numFmtId="0" fontId="21" fillId="41" borderId="18" xfId="0" applyFont="1" applyFill="1" applyBorder="1" applyAlignment="1">
      <alignment horizontal="center"/>
    </xf>
    <xf numFmtId="0" fontId="21" fillId="41" borderId="33" xfId="0" applyFont="1" applyFill="1" applyBorder="1" applyAlignment="1">
      <alignment horizontal="center"/>
    </xf>
    <xf numFmtId="0" fontId="21" fillId="40" borderId="17" xfId="0" applyFont="1" applyFill="1" applyBorder="1" applyAlignment="1">
      <alignment horizontal="center"/>
    </xf>
    <xf numFmtId="0" fontId="21" fillId="40" borderId="18" xfId="0" applyFont="1" applyFill="1" applyBorder="1" applyAlignment="1">
      <alignment horizontal="center"/>
    </xf>
    <xf numFmtId="0" fontId="21" fillId="40" borderId="33" xfId="0" applyFont="1" applyFill="1" applyBorder="1" applyAlignment="1">
      <alignment horizontal="center"/>
    </xf>
    <xf numFmtId="0" fontId="21" fillId="31" borderId="16" xfId="0" applyFont="1" applyFill="1" applyBorder="1" applyAlignment="1">
      <alignment horizontal="center"/>
    </xf>
    <xf numFmtId="0" fontId="21" fillId="24" borderId="39" xfId="0" applyFont="1" applyFill="1" applyBorder="1" applyAlignment="1">
      <alignment horizontal="center" wrapText="1" shrinkToFit="1"/>
    </xf>
    <xf numFmtId="0" fontId="21" fillId="26" borderId="16" xfId="0" applyFont="1" applyFill="1" applyBorder="1" applyAlignment="1">
      <alignment horizontal="center" wrapText="1" shrinkToFit="1"/>
    </xf>
    <xf numFmtId="0" fontId="21" fillId="27" borderId="16" xfId="0" applyFont="1" applyFill="1" applyBorder="1" applyAlignment="1">
      <alignment horizontal="center" wrapText="1" shrinkToFit="1"/>
    </xf>
    <xf numFmtId="0" fontId="21" fillId="30" borderId="16" xfId="0" applyFont="1" applyFill="1" applyBorder="1" applyAlignment="1">
      <alignment horizontal="center" wrapText="1" shrinkToFit="1"/>
    </xf>
    <xf numFmtId="0" fontId="21" fillId="32" borderId="16" xfId="0" applyFont="1" applyFill="1" applyBorder="1" applyAlignment="1">
      <alignment horizontal="center" wrapText="1" shrinkToFit="1"/>
    </xf>
    <xf numFmtId="0" fontId="21" fillId="25" borderId="16" xfId="0" applyFont="1" applyFill="1" applyBorder="1" applyAlignment="1">
      <alignment horizontal="center" wrapText="1" shrinkToFit="1"/>
    </xf>
    <xf numFmtId="0" fontId="21" fillId="33" borderId="16" xfId="0" applyFont="1" applyFill="1" applyBorder="1" applyAlignment="1">
      <alignment horizontal="center" wrapText="1" shrinkToFit="1"/>
    </xf>
    <xf numFmtId="0" fontId="21" fillId="4" borderId="16" xfId="0" applyFont="1" applyFill="1" applyBorder="1" applyAlignment="1">
      <alignment horizontal="center" wrapText="1" shrinkToFit="1"/>
    </xf>
    <xf numFmtId="0" fontId="21" fillId="35" borderId="16" xfId="0" applyFont="1" applyFill="1" applyBorder="1" applyAlignment="1">
      <alignment horizontal="center" wrapText="1" shrinkToFit="1"/>
    </xf>
    <xf numFmtId="0" fontId="21" fillId="31" borderId="16" xfId="0" applyFont="1" applyFill="1" applyBorder="1" applyAlignment="1">
      <alignment horizontal="center" wrapText="1" shrinkToFit="1"/>
    </xf>
    <xf numFmtId="0" fontId="21" fillId="36" borderId="16" xfId="0" applyFont="1" applyFill="1" applyBorder="1" applyAlignment="1">
      <alignment horizontal="center"/>
    </xf>
    <xf numFmtId="0" fontId="21" fillId="42" borderId="16" xfId="0" applyFont="1" applyFill="1" applyBorder="1" applyAlignment="1">
      <alignment horizontal="center" wrapText="1" shrinkToFit="1"/>
    </xf>
    <xf numFmtId="0" fontId="21" fillId="38" borderId="16" xfId="0" applyFont="1" applyFill="1" applyBorder="1" applyAlignment="1">
      <alignment horizontal="center"/>
    </xf>
    <xf numFmtId="0" fontId="21" fillId="29" borderId="16" xfId="0" applyFont="1" applyFill="1" applyBorder="1" applyAlignment="1">
      <alignment horizontal="center"/>
    </xf>
    <xf numFmtId="0" fontId="21" fillId="19" borderId="16" xfId="0" applyFont="1" applyFill="1" applyBorder="1" applyAlignment="1">
      <alignment horizontal="center"/>
    </xf>
    <xf numFmtId="0" fontId="21" fillId="22" borderId="16" xfId="0" applyFont="1" applyFill="1" applyBorder="1" applyAlignment="1">
      <alignment horizontal="center"/>
    </xf>
    <xf numFmtId="0" fontId="21" fillId="20" borderId="16" xfId="0" applyFont="1" applyFill="1" applyBorder="1" applyAlignment="1">
      <alignment horizontal="center" wrapText="1" shrinkToFit="1"/>
    </xf>
    <xf numFmtId="0" fontId="21" fillId="4" borderId="16" xfId="0" applyFont="1" applyFill="1" applyBorder="1" applyAlignment="1">
      <alignment horizontal="center"/>
    </xf>
    <xf numFmtId="0" fontId="21" fillId="41" borderId="16" xfId="0" applyFont="1" applyFill="1" applyBorder="1" applyAlignment="1">
      <alignment horizontal="center"/>
    </xf>
    <xf numFmtId="0" fontId="21" fillId="23" borderId="16" xfId="0" applyFont="1" applyFill="1" applyBorder="1" applyAlignment="1">
      <alignment horizontal="center"/>
    </xf>
    <xf numFmtId="0" fontId="23" fillId="0" borderId="9" xfId="0" applyFont="1" applyBorder="1" applyAlignment="1" applyProtection="1">
      <alignment horizontal="center"/>
    </xf>
    <xf numFmtId="0" fontId="23" fillId="0" borderId="10" xfId="0" applyFont="1" applyBorder="1" applyAlignment="1" applyProtection="1">
      <alignment horizontal="center"/>
    </xf>
    <xf numFmtId="0" fontId="23" fillId="0" borderId="11" xfId="0" applyFont="1" applyBorder="1" applyAlignment="1" applyProtection="1">
      <alignment horizontal="center"/>
    </xf>
    <xf numFmtId="0" fontId="23" fillId="0" borderId="9" xfId="0" applyFont="1" applyBorder="1" applyAlignment="1" applyProtection="1">
      <alignment horizontal="center" wrapText="1" shrinkToFit="1"/>
    </xf>
    <xf numFmtId="0" fontId="23" fillId="0" borderId="10" xfId="0" applyFont="1" applyBorder="1" applyAlignment="1" applyProtection="1">
      <alignment horizontal="center" wrapText="1" shrinkToFit="1"/>
    </xf>
    <xf numFmtId="0" fontId="23" fillId="0" borderId="11" xfId="0" applyFont="1" applyBorder="1" applyAlignment="1" applyProtection="1">
      <alignment horizontal="center" wrapText="1" shrinkToFit="1"/>
    </xf>
    <xf numFmtId="0" fontId="23" fillId="0" borderId="12" xfId="0" applyFont="1" applyBorder="1" applyAlignment="1" applyProtection="1">
      <alignment horizontal="left"/>
    </xf>
    <xf numFmtId="0" fontId="23" fillId="0" borderId="0" xfId="0" applyFont="1" applyBorder="1" applyAlignment="1" applyProtection="1">
      <alignment horizontal="left"/>
    </xf>
    <xf numFmtId="0" fontId="23" fillId="0" borderId="7" xfId="0" applyFont="1" applyBorder="1" applyAlignment="1" applyProtection="1">
      <alignment horizontal="left"/>
    </xf>
    <xf numFmtId="0" fontId="23" fillId="48" borderId="19" xfId="0" applyFont="1" applyFill="1" applyBorder="1" applyAlignment="1" applyProtection="1">
      <alignment horizontal="center"/>
      <protection locked="0"/>
    </xf>
    <xf numFmtId="0" fontId="23" fillId="48" borderId="18" xfId="0" applyFont="1" applyFill="1" applyBorder="1" applyAlignment="1" applyProtection="1">
      <alignment horizontal="center"/>
      <protection locked="0"/>
    </xf>
    <xf numFmtId="0" fontId="23" fillId="48" borderId="44" xfId="0" applyFont="1" applyFill="1" applyBorder="1" applyAlignment="1" applyProtection="1">
      <alignment horizontal="center"/>
      <protection locked="0"/>
    </xf>
    <xf numFmtId="0" fontId="23" fillId="47" borderId="21" xfId="0" applyFont="1" applyFill="1" applyBorder="1" applyAlignment="1" applyProtection="1">
      <alignment horizontal="center"/>
    </xf>
    <xf numFmtId="0" fontId="23" fillId="47" borderId="22" xfId="0" applyFont="1" applyFill="1" applyBorder="1" applyAlignment="1" applyProtection="1">
      <alignment horizontal="center"/>
    </xf>
    <xf numFmtId="0" fontId="23" fillId="47" borderId="23" xfId="0" applyFont="1" applyFill="1" applyBorder="1" applyAlignment="1" applyProtection="1">
      <alignment horizontal="center"/>
    </xf>
    <xf numFmtId="0" fontId="23" fillId="0" borderId="19" xfId="0" applyFont="1" applyBorder="1" applyAlignment="1" applyProtection="1">
      <alignment horizontal="center"/>
    </xf>
    <xf numFmtId="0" fontId="23" fillId="0" borderId="18" xfId="0" applyFont="1" applyBorder="1" applyAlignment="1" applyProtection="1">
      <alignment horizontal="center"/>
    </xf>
    <xf numFmtId="0" fontId="23" fillId="0" borderId="33" xfId="0" applyFont="1" applyBorder="1" applyAlignment="1" applyProtection="1">
      <alignment horizontal="center"/>
    </xf>
    <xf numFmtId="17" fontId="23" fillId="0" borderId="1" xfId="0" applyNumberFormat="1" applyFont="1" applyBorder="1" applyAlignment="1">
      <alignment horizontal="center" vertical="center"/>
    </xf>
    <xf numFmtId="17" fontId="23" fillId="0" borderId="2" xfId="0" applyNumberFormat="1" applyFont="1" applyBorder="1" applyAlignment="1">
      <alignment horizontal="center" vertical="center"/>
    </xf>
    <xf numFmtId="17" fontId="23" fillId="0" borderId="3" xfId="0" applyNumberFormat="1" applyFont="1" applyBorder="1" applyAlignment="1">
      <alignment horizontal="center" vertical="center"/>
    </xf>
    <xf numFmtId="0" fontId="23" fillId="39" borderId="9" xfId="0" applyFont="1" applyFill="1" applyBorder="1" applyAlignment="1" applyProtection="1">
      <alignment horizontal="center" wrapText="1" shrinkToFit="1"/>
    </xf>
    <xf numFmtId="0" fontId="23" fillId="39" borderId="10" xfId="0" applyFont="1" applyFill="1" applyBorder="1" applyAlignment="1" applyProtection="1">
      <alignment horizontal="center" wrapText="1" shrinkToFit="1"/>
    </xf>
    <xf numFmtId="0" fontId="23" fillId="39" borderId="11" xfId="0" applyFont="1" applyFill="1" applyBorder="1" applyAlignment="1" applyProtection="1">
      <alignment horizontal="center" wrapText="1" shrinkToFit="1"/>
    </xf>
    <xf numFmtId="0" fontId="23" fillId="26" borderId="9" xfId="0" applyFont="1" applyFill="1" applyBorder="1" applyAlignment="1" applyProtection="1">
      <alignment horizontal="center" wrapText="1" shrinkToFit="1"/>
    </xf>
    <xf numFmtId="0" fontId="23" fillId="26" borderId="10" xfId="0" applyFont="1" applyFill="1" applyBorder="1" applyAlignment="1" applyProtection="1">
      <alignment horizontal="center" wrapText="1" shrinkToFit="1"/>
    </xf>
    <xf numFmtId="0" fontId="23" fillId="26" borderId="11" xfId="0" applyFont="1" applyFill="1" applyBorder="1" applyAlignment="1" applyProtection="1">
      <alignment horizontal="center" wrapText="1" shrinkToFit="1"/>
    </xf>
    <xf numFmtId="0" fontId="23" fillId="27" borderId="9" xfId="0" applyFont="1" applyFill="1" applyBorder="1" applyAlignment="1" applyProtection="1">
      <alignment horizontal="center" wrapText="1" shrinkToFit="1"/>
    </xf>
    <xf numFmtId="0" fontId="23" fillId="27" borderId="10" xfId="0" applyFont="1" applyFill="1" applyBorder="1" applyAlignment="1" applyProtection="1">
      <alignment horizontal="center" wrapText="1" shrinkToFit="1"/>
    </xf>
    <xf numFmtId="0" fontId="23" fillId="27" borderId="11" xfId="0" applyFont="1" applyFill="1" applyBorder="1" applyAlignment="1" applyProtection="1">
      <alignment horizontal="center" wrapText="1" shrinkToFit="1"/>
    </xf>
    <xf numFmtId="0" fontId="23" fillId="25" borderId="8" xfId="0" applyFont="1" applyFill="1" applyBorder="1" applyAlignment="1" applyProtection="1">
      <alignment horizontal="center" wrapText="1" shrinkToFit="1"/>
    </xf>
    <xf numFmtId="0" fontId="23" fillId="23" borderId="9" xfId="0" applyFont="1" applyFill="1" applyBorder="1" applyAlignment="1" applyProtection="1">
      <alignment horizontal="center"/>
    </xf>
    <xf numFmtId="0" fontId="23" fillId="23" borderId="10" xfId="0" applyFont="1" applyFill="1" applyBorder="1" applyAlignment="1" applyProtection="1">
      <alignment horizontal="center"/>
    </xf>
    <xf numFmtId="0" fontId="23" fillId="23" borderId="11" xfId="0" applyFont="1" applyFill="1" applyBorder="1" applyAlignment="1" applyProtection="1">
      <alignment horizontal="center"/>
    </xf>
    <xf numFmtId="0" fontId="23" fillId="42" borderId="19" xfId="0" applyFont="1" applyFill="1" applyBorder="1" applyAlignment="1" applyProtection="1">
      <alignment horizontal="center"/>
    </xf>
    <xf numFmtId="0" fontId="23" fillId="42" borderId="18" xfId="0" applyFont="1" applyFill="1" applyBorder="1" applyAlignment="1" applyProtection="1">
      <alignment horizontal="center"/>
    </xf>
    <xf numFmtId="0" fontId="23" fillId="42" borderId="44" xfId="0" applyFont="1" applyFill="1" applyBorder="1" applyAlignment="1" applyProtection="1">
      <alignment horizontal="center"/>
    </xf>
    <xf numFmtId="0" fontId="23" fillId="35" borderId="19" xfId="0" applyFont="1" applyFill="1" applyBorder="1" applyAlignment="1" applyProtection="1">
      <alignment horizontal="center"/>
      <protection locked="0"/>
    </xf>
    <xf numFmtId="0" fontId="23" fillId="35" borderId="18" xfId="0" applyFont="1" applyFill="1" applyBorder="1" applyAlignment="1" applyProtection="1">
      <alignment horizontal="center"/>
      <protection locked="0"/>
    </xf>
    <xf numFmtId="0" fontId="23" fillId="35" borderId="44" xfId="0" applyFont="1" applyFill="1" applyBorder="1" applyAlignment="1" applyProtection="1">
      <alignment horizontal="center"/>
      <protection locked="0"/>
    </xf>
    <xf numFmtId="0" fontId="23" fillId="24" borderId="19" xfId="0" applyFont="1" applyFill="1" applyBorder="1" applyAlignment="1" applyProtection="1">
      <alignment horizontal="center"/>
      <protection locked="0"/>
    </xf>
    <xf numFmtId="0" fontId="23" fillId="24" borderId="18" xfId="0" applyFont="1" applyFill="1" applyBorder="1" applyAlignment="1" applyProtection="1">
      <alignment horizontal="center"/>
      <protection locked="0"/>
    </xf>
    <xf numFmtId="0" fontId="23" fillId="24" borderId="44" xfId="0" applyFont="1" applyFill="1" applyBorder="1" applyAlignment="1" applyProtection="1">
      <alignment horizontal="center"/>
      <protection locked="0"/>
    </xf>
    <xf numFmtId="0" fontId="23" fillId="42" borderId="9" xfId="0" applyFont="1" applyFill="1" applyBorder="1" applyAlignment="1" applyProtection="1">
      <alignment horizontal="center" vertical="center" wrapText="1" shrinkToFit="1"/>
    </xf>
    <xf numFmtId="0" fontId="23" fillId="42" borderId="10" xfId="0" applyFont="1" applyFill="1" applyBorder="1" applyAlignment="1" applyProtection="1">
      <alignment horizontal="center" vertical="center" wrapText="1" shrinkToFit="1"/>
    </xf>
    <xf numFmtId="0" fontId="23" fillId="42" borderId="11" xfId="0" applyFont="1" applyFill="1" applyBorder="1" applyAlignment="1" applyProtection="1">
      <alignment horizontal="center" vertical="center" wrapText="1" shrinkToFit="1"/>
    </xf>
    <xf numFmtId="0" fontId="24" fillId="26" borderId="9" xfId="0" applyFont="1" applyFill="1" applyBorder="1" applyAlignment="1" applyProtection="1">
      <alignment horizontal="center"/>
      <protection locked="0"/>
    </xf>
    <xf numFmtId="0" fontId="24" fillId="26" borderId="10" xfId="0" applyFont="1" applyFill="1" applyBorder="1" applyAlignment="1" applyProtection="1">
      <alignment horizontal="center"/>
      <protection locked="0"/>
    </xf>
    <xf numFmtId="0" fontId="24" fillId="26" borderId="11" xfId="0" applyFont="1" applyFill="1" applyBorder="1" applyAlignment="1" applyProtection="1">
      <alignment horizontal="center"/>
      <protection locked="0"/>
    </xf>
    <xf numFmtId="0" fontId="24" fillId="24" borderId="9" xfId="0" applyFont="1" applyFill="1" applyBorder="1" applyAlignment="1" applyProtection="1">
      <alignment horizontal="center"/>
      <protection locked="0"/>
    </xf>
    <xf numFmtId="0" fontId="24" fillId="24" borderId="10" xfId="0" applyFont="1" applyFill="1" applyBorder="1" applyAlignment="1" applyProtection="1">
      <alignment horizontal="center"/>
      <protection locked="0"/>
    </xf>
    <xf numFmtId="0" fontId="24" fillId="24" borderId="11" xfId="0" applyFont="1" applyFill="1" applyBorder="1" applyAlignment="1" applyProtection="1">
      <alignment horizontal="center"/>
      <protection locked="0"/>
    </xf>
    <xf numFmtId="0" fontId="24" fillId="39" borderId="19" xfId="0" applyFont="1" applyFill="1" applyBorder="1" applyAlignment="1" applyProtection="1">
      <alignment horizontal="center"/>
    </xf>
    <xf numFmtId="0" fontId="24" fillId="39" borderId="18" xfId="0" applyFont="1" applyFill="1" applyBorder="1" applyAlignment="1" applyProtection="1">
      <alignment horizontal="center"/>
    </xf>
    <xf numFmtId="0" fontId="24" fillId="39" borderId="44" xfId="0" applyFont="1" applyFill="1" applyBorder="1" applyAlignment="1" applyProtection="1">
      <alignment horizontal="center"/>
    </xf>
    <xf numFmtId="0" fontId="24" fillId="0" borderId="19" xfId="0" applyFont="1" applyBorder="1" applyAlignment="1" applyProtection="1">
      <alignment horizontal="center"/>
    </xf>
    <xf numFmtId="0" fontId="24" fillId="0" borderId="18" xfId="0" applyFont="1" applyBorder="1" applyAlignment="1" applyProtection="1">
      <alignment horizontal="center"/>
    </xf>
    <xf numFmtId="0" fontId="24" fillId="0" borderId="33" xfId="0" applyFont="1" applyBorder="1" applyAlignment="1" applyProtection="1">
      <alignment horizontal="center"/>
    </xf>
    <xf numFmtId="0" fontId="23" fillId="45" borderId="4" xfId="0" applyFont="1" applyFill="1" applyBorder="1" applyAlignment="1" applyProtection="1">
      <alignment horizontal="center"/>
    </xf>
    <xf numFmtId="0" fontId="23" fillId="45" borderId="5" xfId="0" applyFont="1" applyFill="1" applyBorder="1" applyAlignment="1" applyProtection="1">
      <alignment horizontal="center"/>
    </xf>
    <xf numFmtId="0" fontId="23" fillId="45" borderId="6" xfId="0" applyFont="1" applyFill="1" applyBorder="1" applyAlignment="1" applyProtection="1">
      <alignment horizontal="center"/>
    </xf>
    <xf numFmtId="0" fontId="23" fillId="46" borderId="9" xfId="0" applyFont="1" applyFill="1" applyBorder="1" applyAlignment="1" applyProtection="1">
      <alignment horizontal="center"/>
    </xf>
    <xf numFmtId="0" fontId="23" fillId="46" borderId="10" xfId="0" applyFont="1" applyFill="1" applyBorder="1" applyAlignment="1" applyProtection="1">
      <alignment horizontal="center"/>
    </xf>
    <xf numFmtId="0" fontId="23" fillId="46" borderId="11" xfId="0" applyFont="1" applyFill="1" applyBorder="1" applyAlignment="1" applyProtection="1">
      <alignment horizontal="center"/>
    </xf>
    <xf numFmtId="0" fontId="9" fillId="0" borderId="22" xfId="0" applyFont="1" applyBorder="1" applyAlignment="1" applyProtection="1">
      <alignment horizontal="center" vertical="center"/>
    </xf>
    <xf numFmtId="0" fontId="9" fillId="0" borderId="23" xfId="0" applyFont="1" applyBorder="1" applyAlignment="1" applyProtection="1">
      <alignment horizontal="center" vertical="center"/>
    </xf>
    <xf numFmtId="0" fontId="7" fillId="3" borderId="13" xfId="0" applyFont="1" applyFill="1" applyBorder="1" applyAlignment="1" applyProtection="1">
      <alignment horizontal="center" vertical="center"/>
    </xf>
    <xf numFmtId="0" fontId="7" fillId="3" borderId="24" xfId="0" applyFont="1" applyFill="1" applyBorder="1" applyAlignment="1" applyProtection="1">
      <alignment horizontal="center" vertical="center"/>
    </xf>
    <xf numFmtId="0" fontId="9" fillId="0" borderId="21" xfId="0" applyFont="1" applyBorder="1" applyAlignment="1" applyProtection="1">
      <alignment horizontal="center" vertical="center"/>
    </xf>
    <xf numFmtId="0" fontId="13" fillId="9" borderId="16" xfId="0" applyFont="1" applyFill="1" applyBorder="1" applyAlignment="1">
      <alignment horizontal="left" vertical="top" wrapText="1"/>
    </xf>
    <xf numFmtId="0" fontId="13" fillId="11" borderId="16" xfId="0" applyFont="1" applyFill="1" applyBorder="1" applyAlignment="1">
      <alignment horizontal="left" vertical="top" wrapText="1"/>
    </xf>
    <xf numFmtId="0" fontId="13" fillId="7" borderId="16" xfId="0" applyFont="1" applyFill="1" applyBorder="1" applyAlignment="1">
      <alignment horizontal="left" vertical="top" wrapText="1"/>
    </xf>
    <xf numFmtId="0" fontId="13" fillId="0" borderId="17" xfId="0" applyFont="1" applyFill="1" applyBorder="1" applyAlignment="1">
      <alignment horizontal="center" vertical="top" wrapText="1"/>
    </xf>
    <xf numFmtId="0" fontId="13" fillId="0" borderId="18" xfId="0" applyFont="1" applyFill="1" applyBorder="1" applyAlignment="1">
      <alignment horizontal="center" vertical="top" wrapText="1"/>
    </xf>
    <xf numFmtId="0" fontId="13" fillId="0" borderId="33" xfId="0" applyFont="1" applyFill="1" applyBorder="1" applyAlignment="1">
      <alignment horizontal="center" vertical="top" wrapText="1"/>
    </xf>
    <xf numFmtId="1" fontId="15" fillId="0" borderId="17" xfId="0" applyNumberFormat="1" applyFont="1" applyFill="1" applyBorder="1" applyAlignment="1">
      <alignment horizontal="center" vertical="top" wrapText="1" shrinkToFit="1"/>
    </xf>
    <xf numFmtId="1" fontId="15" fillId="0" borderId="18" xfId="0" applyNumberFormat="1" applyFont="1" applyFill="1" applyBorder="1" applyAlignment="1">
      <alignment horizontal="center" vertical="top" wrapText="1" shrinkToFit="1"/>
    </xf>
    <xf numFmtId="1" fontId="15" fillId="0" borderId="33" xfId="0" applyNumberFormat="1" applyFont="1" applyFill="1" applyBorder="1" applyAlignment="1">
      <alignment horizontal="center" vertical="top" wrapText="1" shrinkToFit="1"/>
    </xf>
    <xf numFmtId="0" fontId="13" fillId="0" borderId="16" xfId="0" applyFont="1" applyFill="1" applyBorder="1" applyAlignment="1">
      <alignment horizontal="center" vertical="top" wrapText="1"/>
    </xf>
    <xf numFmtId="1" fontId="15" fillId="0" borderId="16" xfId="0" applyNumberFormat="1" applyFont="1" applyFill="1" applyBorder="1" applyAlignment="1">
      <alignment horizontal="center" vertical="top" wrapText="1" shrinkToFit="1"/>
    </xf>
    <xf numFmtId="0" fontId="11" fillId="8" borderId="39" xfId="0" applyFont="1" applyFill="1" applyBorder="1" applyAlignment="1">
      <alignment horizontal="center" vertical="top" wrapText="1"/>
    </xf>
    <xf numFmtId="0" fontId="11" fillId="8" borderId="15" xfId="0" applyFont="1" applyFill="1" applyBorder="1" applyAlignment="1">
      <alignment horizontal="center" vertical="top" wrapText="1"/>
    </xf>
    <xf numFmtId="0" fontId="11" fillId="8" borderId="40" xfId="0" applyFont="1" applyFill="1" applyBorder="1" applyAlignment="1">
      <alignment horizontal="center" vertical="top" wrapText="1"/>
    </xf>
    <xf numFmtId="0" fontId="13" fillId="11" borderId="17" xfId="0" applyFont="1" applyFill="1" applyBorder="1" applyAlignment="1">
      <alignment horizontal="left" vertical="top" wrapText="1"/>
    </xf>
    <xf numFmtId="0" fontId="13" fillId="11" borderId="18" xfId="0" applyFont="1" applyFill="1" applyBorder="1" applyAlignment="1">
      <alignment horizontal="left" vertical="top" wrapText="1"/>
    </xf>
    <xf numFmtId="0" fontId="13" fillId="11" borderId="33" xfId="0" applyFont="1" applyFill="1" applyBorder="1" applyAlignment="1">
      <alignment horizontal="left" vertical="top" wrapText="1"/>
    </xf>
    <xf numFmtId="0" fontId="11" fillId="0" borderId="39" xfId="0" applyFont="1" applyFill="1" applyBorder="1" applyAlignment="1">
      <alignment horizontal="center" vertical="top" wrapText="1"/>
    </xf>
    <xf numFmtId="0" fontId="11" fillId="0" borderId="40" xfId="0" applyFont="1" applyFill="1" applyBorder="1" applyAlignment="1">
      <alignment horizontal="center" vertical="top" wrapText="1"/>
    </xf>
    <xf numFmtId="0" fontId="11" fillId="16" borderId="39" xfId="0" applyFont="1" applyFill="1" applyBorder="1" applyAlignment="1">
      <alignment horizontal="center" vertical="top" wrapText="1"/>
    </xf>
    <xf numFmtId="0" fontId="11" fillId="16" borderId="15" xfId="0" applyFont="1" applyFill="1" applyBorder="1" applyAlignment="1">
      <alignment horizontal="center" vertical="top" wrapText="1"/>
    </xf>
    <xf numFmtId="0" fontId="11" fillId="16" borderId="40" xfId="0" applyFont="1" applyFill="1" applyBorder="1" applyAlignment="1">
      <alignment horizontal="center" vertical="top" wrapText="1"/>
    </xf>
    <xf numFmtId="1" fontId="17" fillId="16" borderId="39" xfId="0" applyNumberFormat="1" applyFont="1" applyFill="1" applyBorder="1" applyAlignment="1">
      <alignment horizontal="left" vertical="top" wrapText="1" shrinkToFit="1"/>
    </xf>
    <xf numFmtId="1" fontId="17" fillId="16" borderId="15" xfId="0" applyNumberFormat="1" applyFont="1" applyFill="1" applyBorder="1" applyAlignment="1">
      <alignment horizontal="left" vertical="top" wrapText="1" shrinkToFit="1"/>
    </xf>
    <xf numFmtId="1" fontId="17" fillId="16" borderId="40" xfId="0" applyNumberFormat="1" applyFont="1" applyFill="1" applyBorder="1" applyAlignment="1">
      <alignment horizontal="left" vertical="top" wrapText="1" shrinkToFit="1"/>
    </xf>
    <xf numFmtId="0" fontId="13" fillId="13" borderId="16" xfId="0" applyFont="1" applyFill="1" applyBorder="1" applyAlignment="1">
      <alignment horizontal="left" vertical="top" wrapText="1"/>
    </xf>
    <xf numFmtId="0" fontId="12" fillId="11" borderId="16" xfId="0" applyFont="1" applyFill="1" applyBorder="1" applyAlignment="1">
      <alignment horizontal="left" vertical="top" wrapText="1"/>
    </xf>
    <xf numFmtId="0" fontId="13" fillId="8" borderId="39" xfId="0" applyFont="1" applyFill="1" applyBorder="1" applyAlignment="1">
      <alignment horizontal="center" vertical="center" wrapText="1"/>
    </xf>
    <xf numFmtId="0" fontId="13" fillId="8" borderId="40" xfId="0" applyFont="1" applyFill="1" applyBorder="1" applyAlignment="1">
      <alignment horizontal="center" vertical="center" wrapText="1"/>
    </xf>
    <xf numFmtId="0" fontId="13" fillId="9" borderId="16" xfId="0" applyFont="1" applyFill="1" applyBorder="1" applyAlignment="1">
      <alignment horizontal="left" vertical="center" wrapText="1"/>
    </xf>
    <xf numFmtId="0" fontId="13" fillId="8" borderId="15" xfId="0" applyFont="1" applyFill="1" applyBorder="1" applyAlignment="1">
      <alignment horizontal="center" vertical="center" wrapText="1"/>
    </xf>
    <xf numFmtId="0" fontId="11" fillId="0" borderId="39" xfId="0" applyFont="1" applyFill="1" applyBorder="1" applyAlignment="1">
      <alignment horizontal="center" vertical="center" wrapText="1"/>
    </xf>
    <xf numFmtId="0" fontId="11" fillId="0" borderId="40" xfId="0" applyFont="1" applyFill="1" applyBorder="1" applyAlignment="1">
      <alignment horizontal="center" vertical="center" wrapText="1"/>
    </xf>
    <xf numFmtId="0" fontId="12" fillId="11" borderId="16" xfId="0" applyFont="1" applyFill="1" applyBorder="1" applyAlignment="1">
      <alignment horizontal="center" vertical="top" wrapText="1"/>
    </xf>
    <xf numFmtId="0" fontId="11" fillId="9" borderId="16" xfId="0" applyFont="1" applyFill="1" applyBorder="1" applyAlignment="1">
      <alignment horizontal="left" vertical="top" wrapText="1"/>
    </xf>
    <xf numFmtId="0" fontId="12" fillId="11" borderId="17" xfId="0" applyFont="1" applyFill="1" applyBorder="1" applyAlignment="1">
      <alignment horizontal="left" vertical="top" wrapText="1"/>
    </xf>
    <xf numFmtId="0" fontId="12" fillId="11" borderId="18" xfId="0" applyFont="1" applyFill="1" applyBorder="1" applyAlignment="1">
      <alignment horizontal="left" vertical="top" wrapText="1"/>
    </xf>
    <xf numFmtId="0" fontId="12" fillId="11" borderId="33" xfId="0" applyFont="1" applyFill="1" applyBorder="1" applyAlignment="1">
      <alignment horizontal="left" vertical="top" wrapText="1"/>
    </xf>
    <xf numFmtId="0" fontId="11" fillId="5" borderId="16" xfId="0" applyFont="1" applyFill="1" applyBorder="1" applyAlignment="1">
      <alignment horizontal="center" vertical="top" wrapText="1"/>
    </xf>
    <xf numFmtId="0" fontId="11" fillId="0" borderId="16" xfId="0" applyFont="1" applyFill="1" applyBorder="1" applyAlignment="1">
      <alignment horizontal="center" vertical="top" wrapText="1"/>
    </xf>
    <xf numFmtId="0" fontId="13" fillId="0" borderId="34" xfId="0" applyFont="1" applyFill="1" applyBorder="1" applyAlignment="1">
      <alignment horizontal="center" vertical="center" wrapText="1"/>
    </xf>
    <xf numFmtId="0" fontId="13" fillId="0" borderId="27" xfId="0" applyFont="1" applyFill="1" applyBorder="1" applyAlignment="1">
      <alignment horizontal="center" vertical="center" wrapText="1"/>
    </xf>
    <xf numFmtId="0" fontId="13" fillId="0" borderId="35"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0" borderId="37" xfId="0" applyFont="1" applyFill="1" applyBorder="1" applyAlignment="1">
      <alignment horizontal="center" vertical="center" wrapText="1"/>
    </xf>
    <xf numFmtId="0" fontId="13" fillId="0" borderId="38" xfId="0" applyFont="1" applyFill="1" applyBorder="1" applyAlignment="1">
      <alignment horizontal="center" vertical="center" wrapText="1"/>
    </xf>
    <xf numFmtId="0" fontId="11" fillId="0" borderId="16" xfId="0" applyFont="1" applyFill="1" applyBorder="1" applyAlignment="1">
      <alignment horizontal="center" wrapText="1"/>
    </xf>
    <xf numFmtId="0" fontId="7" fillId="2" borderId="9" xfId="0" applyFont="1" applyFill="1" applyBorder="1" applyAlignment="1" applyProtection="1">
      <alignment horizontal="center"/>
    </xf>
    <xf numFmtId="0" fontId="7" fillId="2" borderId="10" xfId="0" applyFont="1" applyFill="1" applyBorder="1" applyAlignment="1" applyProtection="1">
      <alignment horizontal="center"/>
    </xf>
    <xf numFmtId="0" fontId="7" fillId="2" borderId="11" xfId="0" applyFont="1" applyFill="1" applyBorder="1" applyAlignment="1" applyProtection="1">
      <alignment horizontal="center"/>
    </xf>
    <xf numFmtId="0" fontId="2" fillId="0" borderId="9" xfId="0" applyFont="1" applyBorder="1" applyAlignment="1" applyProtection="1">
      <alignment horizontal="center" vertical="center" wrapText="1" shrinkToFit="1"/>
    </xf>
    <xf numFmtId="0" fontId="2" fillId="0" borderId="10" xfId="0" applyFont="1" applyBorder="1" applyAlignment="1" applyProtection="1">
      <alignment horizontal="center" vertical="center" wrapText="1" shrinkToFit="1"/>
    </xf>
    <xf numFmtId="0" fontId="2" fillId="0" borderId="11" xfId="0" applyFont="1" applyBorder="1" applyAlignment="1" applyProtection="1">
      <alignment horizontal="center" vertical="center" wrapText="1" shrinkToFit="1"/>
    </xf>
    <xf numFmtId="0" fontId="2" fillId="23" borderId="9" xfId="0" applyFont="1" applyFill="1" applyBorder="1" applyAlignment="1" applyProtection="1">
      <alignment horizontal="center"/>
    </xf>
    <xf numFmtId="0" fontId="2" fillId="23" borderId="10" xfId="0" applyFont="1" applyFill="1" applyBorder="1" applyAlignment="1" applyProtection="1">
      <alignment horizontal="center"/>
    </xf>
    <xf numFmtId="0" fontId="2" fillId="23" borderId="11" xfId="0" applyFont="1" applyFill="1" applyBorder="1" applyAlignment="1" applyProtection="1">
      <alignment horizontal="center"/>
    </xf>
    <xf numFmtId="166" fontId="3" fillId="0" borderId="8" xfId="1" applyNumberFormat="1" applyFont="1" applyBorder="1" applyAlignment="1" applyProtection="1"/>
    <xf numFmtId="0" fontId="27" fillId="0" borderId="0" xfId="0" applyFont="1"/>
    <xf numFmtId="0" fontId="27" fillId="0" borderId="13" xfId="0" applyFont="1" applyBorder="1" applyAlignment="1">
      <alignment horizontal="center"/>
    </xf>
    <xf numFmtId="0" fontId="27" fillId="0" borderId="8" xfId="0" applyFont="1" applyBorder="1"/>
    <xf numFmtId="0" fontId="28" fillId="0" borderId="0" xfId="0" applyFont="1"/>
    <xf numFmtId="165" fontId="28" fillId="0" borderId="14" xfId="0" applyNumberFormat="1" applyFont="1" applyBorder="1"/>
    <xf numFmtId="165" fontId="27" fillId="0" borderId="14" xfId="0" applyNumberFormat="1" applyFont="1" applyBorder="1"/>
    <xf numFmtId="165" fontId="27" fillId="21" borderId="14" xfId="0" applyNumberFormat="1" applyFont="1" applyFill="1" applyBorder="1"/>
    <xf numFmtId="0" fontId="27" fillId="22" borderId="41" xfId="0" applyFont="1" applyFill="1" applyBorder="1"/>
    <xf numFmtId="166" fontId="28" fillId="37" borderId="30" xfId="1" applyNumberFormat="1" applyFont="1" applyFill="1" applyBorder="1" applyAlignment="1" applyProtection="1">
      <alignment vertical="center"/>
    </xf>
    <xf numFmtId="165" fontId="27" fillId="0" borderId="0" xfId="0" applyNumberFormat="1" applyFont="1"/>
    <xf numFmtId="0" fontId="27" fillId="22" borderId="0" xfId="0" applyFont="1" applyFill="1"/>
    <xf numFmtId="165" fontId="27" fillId="22" borderId="14" xfId="0" applyNumberFormat="1" applyFont="1" applyFill="1" applyBorder="1"/>
    <xf numFmtId="41" fontId="27" fillId="0" borderId="14" xfId="0" applyNumberFormat="1" applyFont="1" applyBorder="1"/>
    <xf numFmtId="0" fontId="27" fillId="2" borderId="16" xfId="0" applyFont="1" applyFill="1" applyBorder="1"/>
    <xf numFmtId="165" fontId="27" fillId="2" borderId="16" xfId="1" applyNumberFormat="1" applyFont="1" applyFill="1" applyBorder="1" applyAlignment="1" applyProtection="1">
      <alignment vertical="center"/>
    </xf>
    <xf numFmtId="165" fontId="28" fillId="37" borderId="30" xfId="1" applyNumberFormat="1" applyFont="1" applyFill="1" applyBorder="1" applyAlignment="1" applyProtection="1">
      <alignment vertical="center"/>
    </xf>
    <xf numFmtId="165" fontId="28" fillId="37" borderId="45" xfId="1" applyNumberFormat="1" applyFont="1" applyFill="1" applyBorder="1" applyAlignment="1" applyProtection="1">
      <alignment vertical="center"/>
    </xf>
    <xf numFmtId="0" fontId="27" fillId="0" borderId="42" xfId="0" applyFont="1" applyBorder="1"/>
    <xf numFmtId="165" fontId="27" fillId="0" borderId="42" xfId="1" applyNumberFormat="1" applyFont="1" applyBorder="1" applyAlignment="1" applyProtection="1">
      <alignment vertical="center"/>
    </xf>
    <xf numFmtId="165" fontId="27" fillId="0" borderId="12" xfId="1" applyNumberFormat="1" applyFont="1" applyBorder="1" applyAlignment="1" applyProtection="1">
      <alignment vertical="center"/>
    </xf>
    <xf numFmtId="0" fontId="27" fillId="22" borderId="43" xfId="0" applyFont="1" applyFill="1" applyBorder="1"/>
    <xf numFmtId="165" fontId="27" fillId="22" borderId="42" xfId="0" applyNumberFormat="1" applyFont="1" applyFill="1" applyBorder="1"/>
  </cellXfs>
  <cellStyles count="2">
    <cellStyle name="Comma" xfId="1" builtinId="3"/>
    <cellStyle name="Normal" xfId="0" builtinId="0"/>
  </cellStyles>
  <dxfs count="0"/>
  <tableStyles count="0" defaultTableStyle="TableStyleMedium2" defaultPivotStyle="PivotStyleMedium9"/>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hankar\Downloads\1091494_20180922125619_reco_gstr_3b_1_tall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Tally-G1-3B-2A"/>
      <sheetName val="GST Input Ledger"/>
      <sheetName val="GST Output Ledger"/>
      <sheetName val="GST Liabilities Ledger"/>
      <sheetName val="GST Credit Ledger"/>
      <sheetName val="GST Cash Ledger"/>
      <sheetName val="Tally"/>
      <sheetName val="GSTR-3B"/>
      <sheetName val="GSTR-1"/>
      <sheetName val="PASTE 3B"/>
      <sheetName val="PASTE GSTR-1"/>
      <sheetName val="Sheet1"/>
      <sheetName val="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02"/>
  <sheetViews>
    <sheetView workbookViewId="0">
      <pane xSplit="3" ySplit="7" topLeftCell="D8" activePane="bottomRight" state="frozen"/>
      <selection pane="topRight" activeCell="D1" sqref="D1"/>
      <selection pane="bottomLeft" activeCell="A7" sqref="A7"/>
      <selection pane="bottomRight" activeCell="A98" sqref="A98:C98"/>
    </sheetView>
  </sheetViews>
  <sheetFormatPr defaultRowHeight="10.5" x14ac:dyDescent="0.15"/>
  <cols>
    <col min="1" max="1" width="14.5703125" style="3" customWidth="1"/>
    <col min="2" max="2" width="9.7109375" style="3" customWidth="1"/>
    <col min="3" max="3" width="7.28515625" style="3" customWidth="1"/>
    <col min="4" max="4" width="7.42578125" style="3" bestFit="1" customWidth="1"/>
    <col min="5" max="7" width="11.28515625" style="3" bestFit="1" customWidth="1"/>
    <col min="8" max="9" width="13.140625" style="3" bestFit="1" customWidth="1"/>
    <col min="10" max="11" width="11.28515625" style="3" bestFit="1" customWidth="1"/>
    <col min="12" max="12" width="7.7109375" style="3" bestFit="1" customWidth="1"/>
    <col min="13" max="13" width="7.28515625" style="3" bestFit="1" customWidth="1"/>
    <col min="14" max="15" width="7.5703125" style="3" bestFit="1" customWidth="1"/>
    <col min="16" max="16384" width="9.140625" style="3"/>
  </cols>
  <sheetData>
    <row r="1" spans="1:15" x14ac:dyDescent="0.15">
      <c r="A1" s="1" t="s">
        <v>0</v>
      </c>
      <c r="B1" s="2"/>
      <c r="C1" s="2"/>
      <c r="D1" s="2"/>
      <c r="E1" s="2"/>
    </row>
    <row r="2" spans="1:15" ht="11.25" thickBot="1" x14ac:dyDescent="0.2">
      <c r="A2" s="2"/>
      <c r="B2" s="2"/>
      <c r="C2" s="2"/>
      <c r="D2" s="2"/>
      <c r="E2" s="2"/>
    </row>
    <row r="3" spans="1:15" x14ac:dyDescent="0.15">
      <c r="A3" s="200" t="s">
        <v>1</v>
      </c>
      <c r="B3" s="201"/>
      <c r="C3" s="202"/>
      <c r="D3" s="95">
        <v>43191</v>
      </c>
      <c r="E3" s="95">
        <v>43221</v>
      </c>
      <c r="F3" s="95">
        <v>43252</v>
      </c>
      <c r="G3" s="95">
        <v>43282</v>
      </c>
      <c r="H3" s="95">
        <v>43313</v>
      </c>
      <c r="I3" s="95">
        <v>43344</v>
      </c>
      <c r="J3" s="95">
        <v>43374</v>
      </c>
      <c r="K3" s="95">
        <v>43405</v>
      </c>
      <c r="L3" s="95">
        <v>43435</v>
      </c>
      <c r="M3" s="95">
        <v>43466</v>
      </c>
      <c r="N3" s="95">
        <v>43497</v>
      </c>
      <c r="O3" s="101">
        <v>43525</v>
      </c>
    </row>
    <row r="4" spans="1:15" ht="11.25" thickBot="1" x14ac:dyDescent="0.2">
      <c r="A4" s="4" t="s">
        <v>2</v>
      </c>
      <c r="B4" s="5" t="s">
        <v>3</v>
      </c>
      <c r="C4" s="6" t="s">
        <v>4</v>
      </c>
      <c r="D4" s="4"/>
      <c r="E4" s="4"/>
      <c r="F4" s="4"/>
      <c r="G4" s="4"/>
      <c r="H4" s="4"/>
      <c r="I4" s="4"/>
      <c r="J4" s="4"/>
      <c r="K4" s="4"/>
      <c r="L4" s="4"/>
      <c r="M4" s="4"/>
      <c r="N4" s="4"/>
      <c r="O4" s="102"/>
    </row>
    <row r="5" spans="1:15" ht="11.25" thickBot="1" x14ac:dyDescent="0.2">
      <c r="A5" s="184" t="s">
        <v>5</v>
      </c>
      <c r="B5" s="185"/>
      <c r="C5" s="186"/>
      <c r="D5" s="85">
        <f t="shared" ref="D5:O5" si="0">+D7+D85+D90+D94</f>
        <v>0</v>
      </c>
      <c r="E5" s="85">
        <f t="shared" si="0"/>
        <v>7667492.3958000001</v>
      </c>
      <c r="F5" s="85">
        <f t="shared" si="0"/>
        <v>8299362.6399999997</v>
      </c>
      <c r="G5" s="85">
        <f t="shared" si="0"/>
        <v>8989493.6600000001</v>
      </c>
      <c r="H5" s="85">
        <f t="shared" si="0"/>
        <v>11643062.859999999</v>
      </c>
      <c r="I5" s="85">
        <f t="shared" si="0"/>
        <v>10607087.580000002</v>
      </c>
      <c r="J5" s="85">
        <f t="shared" si="0"/>
        <v>8685682.9600000009</v>
      </c>
      <c r="K5" s="85">
        <f t="shared" si="0"/>
        <v>6660530.8800000008</v>
      </c>
      <c r="L5" s="85">
        <f t="shared" si="0"/>
        <v>0</v>
      </c>
      <c r="M5" s="85">
        <f t="shared" si="0"/>
        <v>0</v>
      </c>
      <c r="N5" s="85">
        <f t="shared" si="0"/>
        <v>0</v>
      </c>
      <c r="O5" s="85">
        <f t="shared" si="0"/>
        <v>0</v>
      </c>
    </row>
    <row r="6" spans="1:15" ht="13.5" customHeight="1" thickBot="1" x14ac:dyDescent="0.25">
      <c r="A6" s="203" t="s">
        <v>6</v>
      </c>
      <c r="B6" s="204"/>
      <c r="C6" s="204"/>
      <c r="D6" s="204"/>
      <c r="E6" s="204"/>
      <c r="F6" s="204"/>
      <c r="G6" s="204"/>
      <c r="H6" s="204"/>
      <c r="I6" s="204"/>
      <c r="J6" s="204"/>
      <c r="K6" s="204"/>
      <c r="L6" s="204"/>
      <c r="M6" s="204"/>
      <c r="N6" s="204"/>
      <c r="O6" s="205"/>
    </row>
    <row r="7" spans="1:15" ht="12.75" customHeight="1" thickBot="1" x14ac:dyDescent="0.2">
      <c r="A7" s="188" t="s">
        <v>48</v>
      </c>
      <c r="B7" s="189"/>
      <c r="C7" s="190"/>
      <c r="D7" s="85">
        <f>SUM(D8:D18)</f>
        <v>0</v>
      </c>
      <c r="E7" s="85">
        <f t="shared" ref="E7:O7" si="1">SUM(E8:E18)</f>
        <v>6082700.71</v>
      </c>
      <c r="F7" s="85">
        <f t="shared" si="1"/>
        <v>6553673</v>
      </c>
      <c r="G7" s="85">
        <f t="shared" si="1"/>
        <v>7117867</v>
      </c>
      <c r="H7" s="85">
        <f t="shared" si="1"/>
        <v>9225997</v>
      </c>
      <c r="I7" s="85">
        <f t="shared" si="1"/>
        <v>8375146</v>
      </c>
      <c r="J7" s="85">
        <f t="shared" si="1"/>
        <v>6893977</v>
      </c>
      <c r="K7" s="85">
        <f t="shared" si="1"/>
        <v>5283101</v>
      </c>
      <c r="L7" s="85">
        <f t="shared" si="1"/>
        <v>0</v>
      </c>
      <c r="M7" s="85">
        <f t="shared" si="1"/>
        <v>0</v>
      </c>
      <c r="N7" s="85">
        <f t="shared" si="1"/>
        <v>0</v>
      </c>
      <c r="O7" s="85">
        <f t="shared" si="1"/>
        <v>0</v>
      </c>
    </row>
    <row r="8" spans="1:15" x14ac:dyDescent="0.15">
      <c r="A8" s="103" t="s">
        <v>7</v>
      </c>
      <c r="B8" s="104" t="s">
        <v>8</v>
      </c>
      <c r="C8" s="105">
        <v>0.05</v>
      </c>
      <c r="D8" s="86">
        <v>0</v>
      </c>
      <c r="E8" s="86"/>
      <c r="F8" s="86"/>
      <c r="G8" s="86"/>
      <c r="H8" s="86"/>
      <c r="I8" s="86"/>
      <c r="J8" s="86"/>
      <c r="K8" s="86"/>
      <c r="L8" s="86"/>
      <c r="M8" s="86"/>
      <c r="N8" s="86"/>
      <c r="O8" s="106"/>
    </row>
    <row r="9" spans="1:15" x14ac:dyDescent="0.15">
      <c r="A9" s="103" t="s">
        <v>7</v>
      </c>
      <c r="B9" s="104" t="s">
        <v>8</v>
      </c>
      <c r="C9" s="105">
        <v>0.12</v>
      </c>
      <c r="D9" s="86"/>
      <c r="E9" s="86"/>
      <c r="F9" s="86"/>
      <c r="G9" s="86"/>
      <c r="H9" s="86"/>
      <c r="I9" s="86"/>
      <c r="J9" s="86"/>
      <c r="K9" s="86"/>
      <c r="L9" s="86"/>
      <c r="M9" s="86"/>
      <c r="N9" s="86"/>
      <c r="O9" s="106"/>
    </row>
    <row r="10" spans="1:15" x14ac:dyDescent="0.15">
      <c r="A10" s="103" t="s">
        <v>7</v>
      </c>
      <c r="B10" s="104" t="s">
        <v>8</v>
      </c>
      <c r="C10" s="105">
        <v>0.18</v>
      </c>
      <c r="D10" s="86">
        <v>0</v>
      </c>
      <c r="E10" s="86">
        <v>1183645.1299999999</v>
      </c>
      <c r="F10" s="87">
        <v>893388</v>
      </c>
      <c r="G10" s="87">
        <v>1213761</v>
      </c>
      <c r="H10" s="87">
        <v>1662133</v>
      </c>
      <c r="I10" s="87">
        <v>1130993</v>
      </c>
      <c r="J10" s="87">
        <v>1326443</v>
      </c>
      <c r="K10" s="87">
        <v>1018384</v>
      </c>
      <c r="L10" s="86"/>
      <c r="M10" s="86"/>
      <c r="N10" s="86"/>
      <c r="O10" s="106"/>
    </row>
    <row r="11" spans="1:15" x14ac:dyDescent="0.15">
      <c r="A11" s="103" t="s">
        <v>7</v>
      </c>
      <c r="B11" s="104" t="s">
        <v>8</v>
      </c>
      <c r="C11" s="105">
        <v>0.28000000000000003</v>
      </c>
      <c r="D11" s="86">
        <v>0</v>
      </c>
      <c r="E11" s="86">
        <v>4466817.58</v>
      </c>
      <c r="F11" s="87">
        <v>5040034</v>
      </c>
      <c r="G11" s="87">
        <v>5496239</v>
      </c>
      <c r="H11" s="87">
        <v>6916421</v>
      </c>
      <c r="I11" s="87">
        <v>6500143</v>
      </c>
      <c r="J11" s="87">
        <v>5325737</v>
      </c>
      <c r="K11" s="87">
        <v>4209845</v>
      </c>
      <c r="L11" s="86"/>
      <c r="M11" s="86"/>
      <c r="N11" s="86"/>
      <c r="O11" s="106"/>
    </row>
    <row r="12" spans="1:15" x14ac:dyDescent="0.15">
      <c r="A12" s="103" t="s">
        <v>7</v>
      </c>
      <c r="B12" s="104" t="s">
        <v>9</v>
      </c>
      <c r="C12" s="105">
        <v>0</v>
      </c>
      <c r="D12" s="86">
        <v>0</v>
      </c>
      <c r="E12" s="86">
        <v>0</v>
      </c>
      <c r="F12" s="86"/>
      <c r="G12" s="86"/>
      <c r="H12" s="86"/>
      <c r="I12" s="86"/>
      <c r="J12" s="86"/>
      <c r="K12" s="86"/>
      <c r="L12" s="86"/>
      <c r="M12" s="86"/>
      <c r="N12" s="86"/>
      <c r="O12" s="106"/>
    </row>
    <row r="13" spans="1:15" x14ac:dyDescent="0.15">
      <c r="A13" s="107" t="s">
        <v>10</v>
      </c>
      <c r="B13" s="108" t="s">
        <v>11</v>
      </c>
      <c r="C13" s="105">
        <v>0.05</v>
      </c>
      <c r="D13" s="88">
        <v>0</v>
      </c>
      <c r="E13" s="86">
        <v>0</v>
      </c>
      <c r="F13" s="86"/>
      <c r="G13" s="86"/>
      <c r="H13" s="86"/>
      <c r="I13" s="86"/>
      <c r="J13" s="86"/>
      <c r="K13" s="86"/>
      <c r="L13" s="86"/>
      <c r="M13" s="86"/>
      <c r="N13" s="86"/>
      <c r="O13" s="106"/>
    </row>
    <row r="14" spans="1:15" x14ac:dyDescent="0.15">
      <c r="A14" s="107" t="s">
        <v>10</v>
      </c>
      <c r="B14" s="108" t="s">
        <v>11</v>
      </c>
      <c r="C14" s="105">
        <v>0.12</v>
      </c>
      <c r="D14" s="86">
        <v>0</v>
      </c>
      <c r="E14" s="86">
        <v>0</v>
      </c>
      <c r="F14" s="86"/>
      <c r="G14" s="86"/>
      <c r="H14" s="86"/>
      <c r="I14" s="86"/>
      <c r="J14" s="86"/>
      <c r="K14" s="86"/>
      <c r="L14" s="86"/>
      <c r="M14" s="86"/>
      <c r="N14" s="86"/>
      <c r="O14" s="106"/>
    </row>
    <row r="15" spans="1:15" x14ac:dyDescent="0.15">
      <c r="A15" s="107" t="s">
        <v>10</v>
      </c>
      <c r="B15" s="108" t="s">
        <v>11</v>
      </c>
      <c r="C15" s="105">
        <v>0.18</v>
      </c>
      <c r="D15" s="86"/>
      <c r="E15" s="86"/>
      <c r="F15" s="86"/>
      <c r="G15" s="86"/>
      <c r="H15" s="86"/>
      <c r="I15" s="86"/>
      <c r="J15" s="87">
        <v>59633</v>
      </c>
      <c r="K15" s="86"/>
      <c r="L15" s="86"/>
      <c r="M15" s="86"/>
      <c r="N15" s="86"/>
      <c r="O15" s="106"/>
    </row>
    <row r="16" spans="1:15" x14ac:dyDescent="0.15">
      <c r="A16" s="107" t="s">
        <v>10</v>
      </c>
      <c r="B16" s="108" t="s">
        <v>11</v>
      </c>
      <c r="C16" s="105">
        <v>0.28000000000000003</v>
      </c>
      <c r="D16" s="86">
        <v>0</v>
      </c>
      <c r="E16" s="86">
        <v>432238</v>
      </c>
      <c r="F16" s="86">
        <v>620251</v>
      </c>
      <c r="G16" s="87">
        <v>407867</v>
      </c>
      <c r="H16" s="87">
        <v>647443</v>
      </c>
      <c r="I16" s="87">
        <v>744010</v>
      </c>
      <c r="J16" s="87">
        <v>182164</v>
      </c>
      <c r="K16" s="87">
        <v>54872</v>
      </c>
      <c r="L16" s="86"/>
      <c r="M16" s="86"/>
      <c r="N16" s="86"/>
      <c r="O16" s="106"/>
    </row>
    <row r="17" spans="1:15" x14ac:dyDescent="0.15">
      <c r="A17" s="103" t="s">
        <v>7</v>
      </c>
      <c r="B17" s="104" t="s">
        <v>9</v>
      </c>
      <c r="C17" s="105">
        <v>0</v>
      </c>
      <c r="D17" s="86"/>
      <c r="E17" s="86"/>
      <c r="F17" s="86"/>
      <c r="G17" s="86"/>
      <c r="H17" s="86"/>
      <c r="I17" s="86"/>
      <c r="J17" s="86"/>
      <c r="K17" s="86"/>
      <c r="L17" s="86"/>
      <c r="M17" s="86"/>
      <c r="N17" s="86"/>
      <c r="O17" s="106"/>
    </row>
    <row r="18" spans="1:15" ht="11.25" thickBot="1" x14ac:dyDescent="0.2">
      <c r="A18" s="103" t="s">
        <v>7</v>
      </c>
      <c r="B18" s="104" t="s">
        <v>8</v>
      </c>
      <c r="C18" s="105">
        <v>0.12</v>
      </c>
      <c r="D18" s="86">
        <v>0</v>
      </c>
      <c r="E18" s="86"/>
      <c r="F18" s="86"/>
      <c r="G18" s="86"/>
      <c r="H18" s="86"/>
      <c r="I18" s="86"/>
      <c r="J18" s="86"/>
      <c r="K18" s="86"/>
      <c r="L18" s="86"/>
      <c r="M18" s="86"/>
      <c r="N18" s="86"/>
      <c r="O18" s="106"/>
    </row>
    <row r="19" spans="1:15" ht="12.75" customHeight="1" thickBot="1" x14ac:dyDescent="0.25">
      <c r="A19" s="206" t="s">
        <v>12</v>
      </c>
      <c r="B19" s="207"/>
      <c r="C19" s="207"/>
      <c r="D19" s="207"/>
      <c r="E19" s="207"/>
      <c r="F19" s="207"/>
      <c r="G19" s="207"/>
      <c r="H19" s="207"/>
      <c r="I19" s="207"/>
      <c r="J19" s="207"/>
      <c r="K19" s="207"/>
      <c r="L19" s="207"/>
      <c r="M19" s="207"/>
      <c r="N19" s="207"/>
      <c r="O19" s="208"/>
    </row>
    <row r="20" spans="1:15" ht="11.25" thickBot="1" x14ac:dyDescent="0.2">
      <c r="A20" s="188" t="s">
        <v>48</v>
      </c>
      <c r="B20" s="189"/>
      <c r="C20" s="190"/>
      <c r="D20" s="89">
        <f>SUM(D21:D30)</f>
        <v>0</v>
      </c>
      <c r="E20" s="89">
        <f t="shared" ref="E20:O20" si="2">SUM(E21:E30)</f>
        <v>0</v>
      </c>
      <c r="F20" s="89">
        <f t="shared" si="2"/>
        <v>0</v>
      </c>
      <c r="G20" s="89">
        <f t="shared" si="2"/>
        <v>0</v>
      </c>
      <c r="H20" s="89">
        <f t="shared" si="2"/>
        <v>0</v>
      </c>
      <c r="I20" s="89">
        <f t="shared" si="2"/>
        <v>0</v>
      </c>
      <c r="J20" s="89">
        <f t="shared" si="2"/>
        <v>0</v>
      </c>
      <c r="K20" s="89">
        <f t="shared" si="2"/>
        <v>0</v>
      </c>
      <c r="L20" s="89">
        <f t="shared" si="2"/>
        <v>0</v>
      </c>
      <c r="M20" s="89">
        <f t="shared" si="2"/>
        <v>0</v>
      </c>
      <c r="N20" s="89">
        <f t="shared" si="2"/>
        <v>0</v>
      </c>
      <c r="O20" s="89">
        <f t="shared" si="2"/>
        <v>0</v>
      </c>
    </row>
    <row r="21" spans="1:15" x14ac:dyDescent="0.15">
      <c r="A21" s="103" t="s">
        <v>7</v>
      </c>
      <c r="B21" s="104" t="s">
        <v>8</v>
      </c>
      <c r="C21" s="105">
        <v>0.05</v>
      </c>
      <c r="D21" s="90">
        <v>0</v>
      </c>
      <c r="E21" s="90">
        <v>0</v>
      </c>
      <c r="F21" s="90"/>
      <c r="G21" s="90"/>
      <c r="H21" s="90"/>
      <c r="I21" s="90"/>
      <c r="J21" s="90"/>
      <c r="K21" s="90"/>
      <c r="L21" s="90"/>
      <c r="M21" s="90"/>
      <c r="N21" s="90"/>
      <c r="O21" s="109"/>
    </row>
    <row r="22" spans="1:15" x14ac:dyDescent="0.15">
      <c r="A22" s="103" t="s">
        <v>7</v>
      </c>
      <c r="B22" s="104" t="s">
        <v>8</v>
      </c>
      <c r="C22" s="105">
        <v>0.12</v>
      </c>
      <c r="D22" s="90">
        <v>0</v>
      </c>
      <c r="E22" s="90">
        <v>0</v>
      </c>
      <c r="F22" s="90"/>
      <c r="G22" s="90"/>
      <c r="H22" s="90"/>
      <c r="I22" s="90"/>
      <c r="J22" s="90"/>
      <c r="K22" s="90"/>
      <c r="L22" s="90"/>
      <c r="M22" s="90"/>
      <c r="N22" s="90"/>
      <c r="O22" s="109"/>
    </row>
    <row r="23" spans="1:15" x14ac:dyDescent="0.15">
      <c r="A23" s="103" t="s">
        <v>7</v>
      </c>
      <c r="B23" s="104" t="s">
        <v>8</v>
      </c>
      <c r="C23" s="105">
        <v>0.18</v>
      </c>
      <c r="D23" s="90"/>
      <c r="E23" s="90"/>
      <c r="F23" s="90">
        <v>0</v>
      </c>
      <c r="G23" s="90"/>
      <c r="H23" s="90"/>
      <c r="I23" s="90"/>
      <c r="J23" s="90"/>
      <c r="K23" s="90"/>
      <c r="L23" s="90"/>
      <c r="M23" s="90"/>
      <c r="N23" s="90"/>
      <c r="O23" s="109"/>
    </row>
    <row r="24" spans="1:15" x14ac:dyDescent="0.15">
      <c r="A24" s="103" t="s">
        <v>7</v>
      </c>
      <c r="B24" s="104" t="s">
        <v>8</v>
      </c>
      <c r="C24" s="105">
        <v>0.28000000000000003</v>
      </c>
      <c r="D24" s="90"/>
      <c r="E24" s="90"/>
      <c r="F24" s="90"/>
      <c r="G24" s="90"/>
      <c r="H24" s="90"/>
      <c r="I24" s="90"/>
      <c r="J24" s="90"/>
      <c r="K24" s="90"/>
      <c r="L24" s="90"/>
      <c r="M24" s="90"/>
      <c r="N24" s="90"/>
      <c r="O24" s="109"/>
    </row>
    <row r="25" spans="1:15" x14ac:dyDescent="0.15">
      <c r="A25" s="103" t="s">
        <v>7</v>
      </c>
      <c r="B25" s="104" t="s">
        <v>9</v>
      </c>
      <c r="C25" s="105">
        <v>0</v>
      </c>
      <c r="D25" s="90"/>
      <c r="E25" s="90">
        <v>0</v>
      </c>
      <c r="F25" s="90"/>
      <c r="G25" s="90"/>
      <c r="H25" s="90"/>
      <c r="I25" s="90"/>
      <c r="J25" s="90"/>
      <c r="K25" s="90"/>
      <c r="L25" s="90"/>
      <c r="M25" s="90"/>
      <c r="N25" s="90"/>
      <c r="O25" s="109"/>
    </row>
    <row r="26" spans="1:15" x14ac:dyDescent="0.15">
      <c r="A26" s="107" t="s">
        <v>10</v>
      </c>
      <c r="B26" s="108" t="s">
        <v>11</v>
      </c>
      <c r="C26" s="105">
        <v>0.05</v>
      </c>
      <c r="D26" s="90"/>
      <c r="E26" s="90"/>
      <c r="F26" s="90"/>
      <c r="G26" s="90"/>
      <c r="H26" s="90"/>
      <c r="I26" s="90"/>
      <c r="J26" s="90"/>
      <c r="K26" s="90"/>
      <c r="L26" s="90"/>
      <c r="M26" s="90"/>
      <c r="N26" s="90"/>
      <c r="O26" s="109"/>
    </row>
    <row r="27" spans="1:15" x14ac:dyDescent="0.15">
      <c r="A27" s="107" t="s">
        <v>10</v>
      </c>
      <c r="B27" s="108" t="s">
        <v>11</v>
      </c>
      <c r="C27" s="105">
        <v>0.12</v>
      </c>
      <c r="D27" s="90"/>
      <c r="E27" s="90"/>
      <c r="F27" s="90"/>
      <c r="G27" s="90"/>
      <c r="H27" s="90"/>
      <c r="I27" s="90"/>
      <c r="J27" s="90"/>
      <c r="K27" s="90"/>
      <c r="L27" s="90"/>
      <c r="M27" s="90"/>
      <c r="N27" s="90"/>
      <c r="O27" s="109"/>
    </row>
    <row r="28" spans="1:15" x14ac:dyDescent="0.15">
      <c r="A28" s="107" t="s">
        <v>10</v>
      </c>
      <c r="B28" s="108" t="s">
        <v>11</v>
      </c>
      <c r="C28" s="105">
        <v>0.18</v>
      </c>
      <c r="D28" s="90"/>
      <c r="E28" s="90"/>
      <c r="F28" s="90">
        <v>0</v>
      </c>
      <c r="G28" s="90"/>
      <c r="H28" s="90"/>
      <c r="I28" s="90"/>
      <c r="J28" s="90"/>
      <c r="K28" s="90"/>
      <c r="L28" s="90"/>
      <c r="M28" s="90"/>
      <c r="N28" s="90"/>
      <c r="O28" s="109"/>
    </row>
    <row r="29" spans="1:15" x14ac:dyDescent="0.15">
      <c r="A29" s="107" t="s">
        <v>10</v>
      </c>
      <c r="B29" s="108" t="s">
        <v>11</v>
      </c>
      <c r="C29" s="105">
        <v>0.28000000000000003</v>
      </c>
      <c r="D29" s="90"/>
      <c r="E29" s="90"/>
      <c r="F29" s="90">
        <v>0</v>
      </c>
      <c r="G29" s="90"/>
      <c r="H29" s="90"/>
      <c r="I29" s="90"/>
      <c r="J29" s="90"/>
      <c r="K29" s="90"/>
      <c r="L29" s="90"/>
      <c r="M29" s="90"/>
      <c r="N29" s="90"/>
      <c r="O29" s="109"/>
    </row>
    <row r="30" spans="1:15" ht="11.25" thickBot="1" x14ac:dyDescent="0.2">
      <c r="A30" s="103" t="s">
        <v>7</v>
      </c>
      <c r="B30" s="104" t="s">
        <v>9</v>
      </c>
      <c r="C30" s="105">
        <v>0</v>
      </c>
      <c r="D30" s="90"/>
      <c r="E30" s="90"/>
      <c r="F30" s="90"/>
      <c r="G30" s="90"/>
      <c r="H30" s="90"/>
      <c r="I30" s="90"/>
      <c r="J30" s="90"/>
      <c r="K30" s="90"/>
      <c r="L30" s="90"/>
      <c r="M30" s="90"/>
      <c r="N30" s="90"/>
      <c r="O30" s="109"/>
    </row>
    <row r="31" spans="1:15" ht="15" customHeight="1" thickBot="1" x14ac:dyDescent="0.25">
      <c r="A31" s="209" t="s">
        <v>13</v>
      </c>
      <c r="B31" s="210"/>
      <c r="C31" s="210"/>
      <c r="D31" s="210"/>
      <c r="E31" s="210"/>
      <c r="F31" s="210"/>
      <c r="G31" s="210"/>
      <c r="H31" s="210"/>
      <c r="I31" s="210"/>
      <c r="J31" s="210"/>
      <c r="K31" s="210"/>
      <c r="L31" s="210"/>
      <c r="M31" s="210"/>
      <c r="N31" s="210"/>
      <c r="O31" s="211"/>
    </row>
    <row r="32" spans="1:15" ht="15" customHeight="1" thickBot="1" x14ac:dyDescent="0.25">
      <c r="A32" s="212" t="s">
        <v>390</v>
      </c>
      <c r="B32" s="212"/>
      <c r="C32" s="212"/>
      <c r="D32" s="119">
        <f>+D33+D87+D92+D96</f>
        <v>0</v>
      </c>
      <c r="E32" s="119">
        <f t="shared" ref="E32:O32" si="3">+E33+E87+E92+E96</f>
        <v>0</v>
      </c>
      <c r="F32" s="119">
        <f t="shared" si="3"/>
        <v>2084.5439999999999</v>
      </c>
      <c r="G32" s="119">
        <f t="shared" si="3"/>
        <v>0</v>
      </c>
      <c r="H32" s="119">
        <f t="shared" si="3"/>
        <v>50397.440000000002</v>
      </c>
      <c r="I32" s="119">
        <f t="shared" si="3"/>
        <v>25602.560000000001</v>
      </c>
      <c r="J32" s="119">
        <f t="shared" si="3"/>
        <v>17456.64</v>
      </c>
      <c r="K32" s="119">
        <f t="shared" si="3"/>
        <v>2599.6800000000003</v>
      </c>
      <c r="L32" s="119">
        <f t="shared" si="3"/>
        <v>0</v>
      </c>
      <c r="M32" s="119">
        <f t="shared" si="3"/>
        <v>0</v>
      </c>
      <c r="N32" s="119">
        <f t="shared" si="3"/>
        <v>0</v>
      </c>
      <c r="O32" s="119">
        <f t="shared" si="3"/>
        <v>0</v>
      </c>
    </row>
    <row r="33" spans="1:15" ht="11.25" thickBot="1" x14ac:dyDescent="0.2">
      <c r="A33" s="188" t="s">
        <v>48</v>
      </c>
      <c r="B33" s="189"/>
      <c r="C33" s="190"/>
      <c r="D33" s="89">
        <f>SUM(D34:D43)</f>
        <v>0</v>
      </c>
      <c r="E33" s="89">
        <f t="shared" ref="E33:O33" si="4">SUM(E34:E43)</f>
        <v>0</v>
      </c>
      <c r="F33" s="89">
        <f t="shared" si="4"/>
        <v>1628.55</v>
      </c>
      <c r="G33" s="89">
        <f t="shared" si="4"/>
        <v>0</v>
      </c>
      <c r="H33" s="89">
        <f t="shared" si="4"/>
        <v>39373</v>
      </c>
      <c r="I33" s="89">
        <f t="shared" si="4"/>
        <v>20002</v>
      </c>
      <c r="J33" s="89">
        <f t="shared" si="4"/>
        <v>13638</v>
      </c>
      <c r="K33" s="89">
        <f t="shared" si="4"/>
        <v>2031</v>
      </c>
      <c r="L33" s="89">
        <f t="shared" si="4"/>
        <v>0</v>
      </c>
      <c r="M33" s="89">
        <f t="shared" si="4"/>
        <v>0</v>
      </c>
      <c r="N33" s="89">
        <f t="shared" si="4"/>
        <v>0</v>
      </c>
      <c r="O33" s="89">
        <f t="shared" si="4"/>
        <v>0</v>
      </c>
    </row>
    <row r="34" spans="1:15" x14ac:dyDescent="0.15">
      <c r="A34" s="103" t="s">
        <v>14</v>
      </c>
      <c r="B34" s="104" t="s">
        <v>8</v>
      </c>
      <c r="C34" s="105">
        <v>0.05</v>
      </c>
      <c r="D34" s="90">
        <v>0</v>
      </c>
      <c r="E34" s="90"/>
      <c r="F34" s="90"/>
      <c r="G34" s="90"/>
      <c r="H34" s="90"/>
      <c r="I34" s="90"/>
      <c r="J34" s="90"/>
      <c r="K34" s="90"/>
      <c r="L34" s="90"/>
      <c r="M34" s="90"/>
      <c r="N34" s="90"/>
      <c r="O34" s="109"/>
    </row>
    <row r="35" spans="1:15" x14ac:dyDescent="0.15">
      <c r="A35" s="103" t="s">
        <v>15</v>
      </c>
      <c r="B35" s="104" t="s">
        <v>8</v>
      </c>
      <c r="C35" s="105">
        <v>0.12</v>
      </c>
      <c r="D35" s="90"/>
      <c r="E35" s="90"/>
      <c r="F35" s="90"/>
      <c r="G35" s="90"/>
      <c r="H35" s="90"/>
      <c r="I35" s="90"/>
      <c r="J35" s="90"/>
      <c r="K35" s="90"/>
      <c r="L35" s="90"/>
      <c r="M35" s="90"/>
      <c r="N35" s="90"/>
      <c r="O35" s="109"/>
    </row>
    <row r="36" spans="1:15" x14ac:dyDescent="0.15">
      <c r="A36" s="103" t="s">
        <v>15</v>
      </c>
      <c r="B36" s="104" t="s">
        <v>8</v>
      </c>
      <c r="C36" s="105">
        <v>0.18</v>
      </c>
      <c r="D36" s="90"/>
      <c r="E36" s="90"/>
      <c r="F36" s="90"/>
      <c r="G36" s="90"/>
      <c r="H36" s="90"/>
      <c r="I36" s="90"/>
      <c r="J36" s="90"/>
      <c r="K36" s="90"/>
      <c r="L36" s="90"/>
      <c r="M36" s="90"/>
      <c r="N36" s="90"/>
      <c r="O36" s="109"/>
    </row>
    <row r="37" spans="1:15" x14ac:dyDescent="0.15">
      <c r="A37" s="103" t="s">
        <v>15</v>
      </c>
      <c r="B37" s="104" t="s">
        <v>8</v>
      </c>
      <c r="C37" s="105">
        <v>0.28000000000000003</v>
      </c>
      <c r="D37" s="90"/>
      <c r="E37" s="90"/>
      <c r="F37" s="90"/>
      <c r="G37" s="90"/>
      <c r="H37" s="87">
        <v>15531</v>
      </c>
      <c r="I37" s="87">
        <v>7817</v>
      </c>
      <c r="J37" s="87">
        <v>11607</v>
      </c>
      <c r="K37" s="90"/>
      <c r="L37" s="90"/>
      <c r="M37" s="90"/>
      <c r="N37" s="90"/>
      <c r="O37" s="109"/>
    </row>
    <row r="38" spans="1:15" x14ac:dyDescent="0.15">
      <c r="A38" s="103" t="s">
        <v>15</v>
      </c>
      <c r="B38" s="104" t="s">
        <v>9</v>
      </c>
      <c r="C38" s="105">
        <v>0</v>
      </c>
      <c r="D38" s="90"/>
      <c r="E38" s="90"/>
      <c r="F38" s="90"/>
      <c r="G38" s="90"/>
      <c r="H38" s="90"/>
      <c r="I38" s="90"/>
      <c r="J38" s="90"/>
      <c r="K38" s="90"/>
      <c r="L38" s="90"/>
      <c r="M38" s="90"/>
      <c r="N38" s="90"/>
      <c r="O38" s="109"/>
    </row>
    <row r="39" spans="1:15" x14ac:dyDescent="0.15">
      <c r="A39" s="103" t="s">
        <v>14</v>
      </c>
      <c r="B39" s="108" t="s">
        <v>11</v>
      </c>
      <c r="C39" s="105">
        <v>0.05</v>
      </c>
      <c r="D39" s="90"/>
      <c r="E39" s="90"/>
      <c r="F39" s="90"/>
      <c r="G39" s="90"/>
      <c r="H39" s="90"/>
      <c r="I39" s="90"/>
      <c r="J39" s="90"/>
      <c r="K39" s="90"/>
      <c r="L39" s="90"/>
      <c r="M39" s="90"/>
      <c r="N39" s="90"/>
      <c r="O39" s="109"/>
    </row>
    <row r="40" spans="1:15" x14ac:dyDescent="0.15">
      <c r="A40" s="103" t="s">
        <v>14</v>
      </c>
      <c r="B40" s="108" t="s">
        <v>11</v>
      </c>
      <c r="C40" s="105">
        <v>0.12</v>
      </c>
      <c r="D40" s="90"/>
      <c r="E40" s="90"/>
      <c r="F40" s="90"/>
      <c r="G40" s="90"/>
      <c r="H40" s="90"/>
      <c r="I40" s="90"/>
      <c r="J40" s="90"/>
      <c r="K40" s="90"/>
      <c r="L40" s="90"/>
      <c r="M40" s="90"/>
      <c r="N40" s="90"/>
      <c r="O40" s="109"/>
    </row>
    <row r="41" spans="1:15" x14ac:dyDescent="0.15">
      <c r="A41" s="103" t="s">
        <v>14</v>
      </c>
      <c r="B41" s="108" t="s">
        <v>11</v>
      </c>
      <c r="C41" s="105">
        <v>0.18</v>
      </c>
      <c r="D41" s="90"/>
      <c r="E41" s="90"/>
      <c r="F41" s="90"/>
      <c r="G41" s="90"/>
      <c r="H41" s="90"/>
      <c r="I41" s="90"/>
      <c r="J41" s="90"/>
      <c r="K41" s="90"/>
      <c r="L41" s="90"/>
      <c r="M41" s="90"/>
      <c r="N41" s="90"/>
      <c r="O41" s="109"/>
    </row>
    <row r="42" spans="1:15" x14ac:dyDescent="0.15">
      <c r="A42" s="103" t="s">
        <v>14</v>
      </c>
      <c r="B42" s="108" t="s">
        <v>11</v>
      </c>
      <c r="C42" s="105">
        <v>0.28000000000000003</v>
      </c>
      <c r="D42" s="90"/>
      <c r="E42" s="90"/>
      <c r="F42" s="90">
        <v>1628.55</v>
      </c>
      <c r="G42" s="90"/>
      <c r="H42" s="87">
        <v>23842</v>
      </c>
      <c r="I42" s="87">
        <v>12185</v>
      </c>
      <c r="J42" s="87">
        <v>2031</v>
      </c>
      <c r="K42" s="87">
        <v>2031</v>
      </c>
      <c r="L42" s="90"/>
      <c r="M42" s="90"/>
      <c r="N42" s="90"/>
      <c r="O42" s="109"/>
    </row>
    <row r="43" spans="1:15" ht="11.25" thickBot="1" x14ac:dyDescent="0.2">
      <c r="A43" s="103" t="s">
        <v>16</v>
      </c>
      <c r="B43" s="104" t="s">
        <v>9</v>
      </c>
      <c r="C43" s="105">
        <v>0</v>
      </c>
      <c r="D43" s="90"/>
      <c r="E43" s="90"/>
      <c r="F43" s="90"/>
      <c r="G43" s="90"/>
      <c r="H43" s="90"/>
      <c r="I43" s="90"/>
      <c r="J43" s="90"/>
      <c r="K43" s="90"/>
      <c r="L43" s="90"/>
      <c r="M43" s="90"/>
      <c r="N43" s="90"/>
      <c r="O43" s="109"/>
    </row>
    <row r="44" spans="1:15" ht="11.25" thickBot="1" x14ac:dyDescent="0.2">
      <c r="A44" s="178" t="s">
        <v>9</v>
      </c>
      <c r="B44" s="179"/>
      <c r="C44" s="179"/>
      <c r="D44" s="179"/>
      <c r="E44" s="179"/>
      <c r="F44" s="179"/>
      <c r="G44" s="179"/>
      <c r="H44" s="179"/>
      <c r="I44" s="179"/>
      <c r="J44" s="179"/>
      <c r="K44" s="179"/>
      <c r="L44" s="179"/>
      <c r="M44" s="179"/>
      <c r="N44" s="179"/>
      <c r="O44" s="180"/>
    </row>
    <row r="45" spans="1:15" ht="11.25" thickBot="1" x14ac:dyDescent="0.2">
      <c r="A45" s="188" t="s">
        <v>48</v>
      </c>
      <c r="B45" s="189"/>
      <c r="C45" s="190"/>
      <c r="D45" s="89">
        <f>SUM(D46:D56)</f>
        <v>0</v>
      </c>
      <c r="E45" s="89">
        <f t="shared" ref="E45:O45" si="5">SUM(E46:E56)</f>
        <v>0</v>
      </c>
      <c r="F45" s="89">
        <f t="shared" si="5"/>
        <v>0</v>
      </c>
      <c r="G45" s="89">
        <f t="shared" si="5"/>
        <v>0</v>
      </c>
      <c r="H45" s="89">
        <f t="shared" si="5"/>
        <v>0</v>
      </c>
      <c r="I45" s="89">
        <f t="shared" si="5"/>
        <v>0</v>
      </c>
      <c r="J45" s="89">
        <f t="shared" si="5"/>
        <v>0</v>
      </c>
      <c r="K45" s="89">
        <f t="shared" si="5"/>
        <v>0</v>
      </c>
      <c r="L45" s="89">
        <f t="shared" si="5"/>
        <v>0</v>
      </c>
      <c r="M45" s="89">
        <f t="shared" si="5"/>
        <v>0</v>
      </c>
      <c r="N45" s="89">
        <f t="shared" si="5"/>
        <v>0</v>
      </c>
      <c r="O45" s="89">
        <f t="shared" si="5"/>
        <v>0</v>
      </c>
    </row>
    <row r="46" spans="1:15" x14ac:dyDescent="0.15">
      <c r="A46" s="103" t="s">
        <v>9</v>
      </c>
      <c r="B46" s="104" t="s">
        <v>9</v>
      </c>
      <c r="C46" s="105" t="s">
        <v>17</v>
      </c>
      <c r="D46" s="90">
        <v>0</v>
      </c>
      <c r="E46" s="90"/>
      <c r="F46" s="90"/>
      <c r="G46" s="90"/>
      <c r="H46" s="90"/>
      <c r="I46" s="90"/>
      <c r="J46" s="90"/>
      <c r="K46" s="90"/>
      <c r="L46" s="90"/>
      <c r="M46" s="90"/>
      <c r="N46" s="90"/>
      <c r="O46" s="109"/>
    </row>
    <row r="47" spans="1:15" x14ac:dyDescent="0.15">
      <c r="A47" s="103" t="s">
        <v>9</v>
      </c>
      <c r="B47" s="104" t="s">
        <v>9</v>
      </c>
      <c r="C47" s="105">
        <v>0.12</v>
      </c>
      <c r="D47" s="90">
        <v>0</v>
      </c>
      <c r="E47" s="90"/>
      <c r="F47" s="90"/>
      <c r="G47" s="90"/>
      <c r="H47" s="90"/>
      <c r="I47" s="90"/>
      <c r="J47" s="90"/>
      <c r="K47" s="90"/>
      <c r="L47" s="90"/>
      <c r="M47" s="90"/>
      <c r="N47" s="90"/>
      <c r="O47" s="109"/>
    </row>
    <row r="48" spans="1:15" x14ac:dyDescent="0.15">
      <c r="A48" s="103" t="s">
        <v>9</v>
      </c>
      <c r="B48" s="104" t="s">
        <v>9</v>
      </c>
      <c r="C48" s="105">
        <v>0.18</v>
      </c>
      <c r="D48" s="90"/>
      <c r="E48" s="90"/>
      <c r="F48" s="90"/>
      <c r="G48" s="90"/>
      <c r="H48" s="90"/>
      <c r="I48" s="90"/>
      <c r="J48" s="90"/>
      <c r="K48" s="90"/>
      <c r="L48" s="90"/>
      <c r="M48" s="90"/>
      <c r="N48" s="90"/>
      <c r="O48" s="109"/>
    </row>
    <row r="49" spans="1:15" x14ac:dyDescent="0.15">
      <c r="A49" s="103" t="s">
        <v>9</v>
      </c>
      <c r="B49" s="104" t="s">
        <v>9</v>
      </c>
      <c r="C49" s="105">
        <v>1E-3</v>
      </c>
      <c r="D49" s="90"/>
      <c r="E49" s="90"/>
      <c r="F49" s="90"/>
      <c r="G49" s="90"/>
      <c r="H49" s="90"/>
      <c r="I49" s="90"/>
      <c r="J49" s="90"/>
      <c r="K49" s="90"/>
      <c r="L49" s="90"/>
      <c r="M49" s="90"/>
      <c r="N49" s="90"/>
      <c r="O49" s="109"/>
    </row>
    <row r="50" spans="1:15" ht="11.25" thickBot="1" x14ac:dyDescent="0.2">
      <c r="A50" s="103" t="s">
        <v>9</v>
      </c>
      <c r="B50" s="104" t="s">
        <v>9</v>
      </c>
      <c r="C50" s="105">
        <v>1E-3</v>
      </c>
      <c r="D50" s="90"/>
      <c r="E50" s="90"/>
      <c r="F50" s="90"/>
      <c r="G50" s="90"/>
      <c r="H50" s="90"/>
      <c r="I50" s="90"/>
      <c r="J50" s="90"/>
      <c r="K50" s="90"/>
      <c r="L50" s="90"/>
      <c r="M50" s="90"/>
      <c r="N50" s="90"/>
      <c r="O50" s="109"/>
    </row>
    <row r="51" spans="1:15" ht="11.25" thickBot="1" x14ac:dyDescent="0.2">
      <c r="A51" s="197" t="s">
        <v>18</v>
      </c>
      <c r="B51" s="198"/>
      <c r="C51" s="198"/>
      <c r="D51" s="198"/>
      <c r="E51" s="198"/>
      <c r="F51" s="198"/>
      <c r="G51" s="198"/>
      <c r="H51" s="198"/>
      <c r="I51" s="198"/>
      <c r="J51" s="198"/>
      <c r="K51" s="198"/>
      <c r="L51" s="198"/>
      <c r="M51" s="198"/>
      <c r="N51" s="198"/>
      <c r="O51" s="199"/>
    </row>
    <row r="52" spans="1:15" ht="11.25" thickBot="1" x14ac:dyDescent="0.2">
      <c r="A52" s="188" t="s">
        <v>48</v>
      </c>
      <c r="B52" s="189"/>
      <c r="C52" s="190"/>
      <c r="D52" s="89">
        <f>SUM(D53:D63)</f>
        <v>0</v>
      </c>
      <c r="E52" s="89">
        <f t="shared" ref="E52:O52" si="6">SUM(E53:E63)</f>
        <v>0</v>
      </c>
      <c r="F52" s="89">
        <f t="shared" si="6"/>
        <v>0</v>
      </c>
      <c r="G52" s="89">
        <f t="shared" si="6"/>
        <v>0</v>
      </c>
      <c r="H52" s="89">
        <f t="shared" si="6"/>
        <v>0</v>
      </c>
      <c r="I52" s="89">
        <f t="shared" si="6"/>
        <v>0</v>
      </c>
      <c r="J52" s="89">
        <f t="shared" si="6"/>
        <v>0</v>
      </c>
      <c r="K52" s="89">
        <f t="shared" si="6"/>
        <v>0</v>
      </c>
      <c r="L52" s="89">
        <f t="shared" si="6"/>
        <v>0</v>
      </c>
      <c r="M52" s="89">
        <f t="shared" si="6"/>
        <v>0</v>
      </c>
      <c r="N52" s="89">
        <f t="shared" si="6"/>
        <v>0</v>
      </c>
      <c r="O52" s="89">
        <f t="shared" si="6"/>
        <v>0</v>
      </c>
    </row>
    <row r="53" spans="1:15" x14ac:dyDescent="0.15">
      <c r="A53" s="103" t="s">
        <v>19</v>
      </c>
      <c r="B53" s="104"/>
      <c r="C53" s="105">
        <v>1E-3</v>
      </c>
      <c r="D53" s="90"/>
      <c r="E53" s="90"/>
      <c r="F53" s="90"/>
      <c r="G53" s="90"/>
      <c r="H53" s="90"/>
      <c r="I53" s="90"/>
      <c r="J53" s="90"/>
      <c r="K53" s="90"/>
      <c r="L53" s="90"/>
      <c r="M53" s="90"/>
      <c r="N53" s="90"/>
      <c r="O53" s="109"/>
    </row>
    <row r="54" spans="1:15" x14ac:dyDescent="0.15">
      <c r="A54" s="103" t="s">
        <v>19</v>
      </c>
      <c r="B54" s="104"/>
      <c r="C54" s="105">
        <v>1E-3</v>
      </c>
      <c r="D54" s="90"/>
      <c r="E54" s="90"/>
      <c r="F54" s="90"/>
      <c r="G54" s="90"/>
      <c r="H54" s="90"/>
      <c r="I54" s="90"/>
      <c r="J54" s="90"/>
      <c r="K54" s="90"/>
      <c r="L54" s="90"/>
      <c r="M54" s="90"/>
      <c r="N54" s="90"/>
      <c r="O54" s="109"/>
    </row>
    <row r="55" spans="1:15" ht="11.25" thickBot="1" x14ac:dyDescent="0.2">
      <c r="A55" s="103" t="s">
        <v>19</v>
      </c>
      <c r="B55" s="104"/>
      <c r="C55" s="105">
        <v>1E-3</v>
      </c>
      <c r="D55" s="90"/>
      <c r="E55" s="90"/>
      <c r="F55" s="90"/>
      <c r="G55" s="90"/>
      <c r="H55" s="90"/>
      <c r="I55" s="90"/>
      <c r="J55" s="90"/>
      <c r="K55" s="90"/>
      <c r="L55" s="90"/>
      <c r="M55" s="90"/>
      <c r="N55" s="90"/>
      <c r="O55" s="109"/>
    </row>
    <row r="56" spans="1:15" ht="11.25" thickBot="1" x14ac:dyDescent="0.2">
      <c r="A56" s="194" t="s">
        <v>20</v>
      </c>
      <c r="B56" s="195"/>
      <c r="C56" s="195"/>
      <c r="D56" s="195"/>
      <c r="E56" s="195"/>
      <c r="F56" s="195"/>
      <c r="G56" s="195"/>
      <c r="H56" s="195"/>
      <c r="I56" s="195"/>
      <c r="J56" s="195"/>
      <c r="K56" s="195"/>
      <c r="L56" s="195"/>
      <c r="M56" s="195"/>
      <c r="N56" s="195"/>
      <c r="O56" s="196"/>
    </row>
    <row r="57" spans="1:15" ht="11.25" thickBot="1" x14ac:dyDescent="0.2">
      <c r="A57" s="188" t="s">
        <v>48</v>
      </c>
      <c r="B57" s="189"/>
      <c r="C57" s="190"/>
      <c r="D57" s="89">
        <f>SUM(D58:D62)</f>
        <v>0</v>
      </c>
      <c r="E57" s="89">
        <f t="shared" ref="E57:O57" si="7">SUM(E58:E62)</f>
        <v>0</v>
      </c>
      <c r="F57" s="89">
        <f t="shared" si="7"/>
        <v>0</v>
      </c>
      <c r="G57" s="89">
        <f t="shared" si="7"/>
        <v>0</v>
      </c>
      <c r="H57" s="89">
        <f t="shared" si="7"/>
        <v>0</v>
      </c>
      <c r="I57" s="89">
        <f t="shared" si="7"/>
        <v>0</v>
      </c>
      <c r="J57" s="89">
        <f t="shared" si="7"/>
        <v>0</v>
      </c>
      <c r="K57" s="89">
        <f t="shared" si="7"/>
        <v>0</v>
      </c>
      <c r="L57" s="89">
        <f t="shared" si="7"/>
        <v>0</v>
      </c>
      <c r="M57" s="89">
        <f t="shared" si="7"/>
        <v>0</v>
      </c>
      <c r="N57" s="89">
        <f t="shared" si="7"/>
        <v>0</v>
      </c>
      <c r="O57" s="89">
        <f t="shared" si="7"/>
        <v>0</v>
      </c>
    </row>
    <row r="58" spans="1:15" x14ac:dyDescent="0.15">
      <c r="A58" s="7" t="s">
        <v>21</v>
      </c>
      <c r="B58" s="104"/>
      <c r="C58" s="105">
        <v>0.05</v>
      </c>
      <c r="D58" s="90">
        <v>0</v>
      </c>
      <c r="E58" s="90"/>
      <c r="F58" s="90"/>
      <c r="G58" s="90"/>
      <c r="H58" s="90"/>
      <c r="I58" s="90"/>
      <c r="J58" s="90"/>
      <c r="K58" s="90"/>
      <c r="L58" s="90"/>
      <c r="M58" s="90"/>
      <c r="N58" s="90"/>
      <c r="O58" s="109"/>
    </row>
    <row r="59" spans="1:15" x14ac:dyDescent="0.15">
      <c r="A59" s="7" t="s">
        <v>22</v>
      </c>
      <c r="B59" s="104" t="s">
        <v>23</v>
      </c>
      <c r="C59" s="105">
        <v>0.12</v>
      </c>
      <c r="D59" s="90">
        <v>0</v>
      </c>
      <c r="E59" s="90"/>
      <c r="F59" s="90"/>
      <c r="G59" s="90"/>
      <c r="H59" s="90"/>
      <c r="I59" s="90"/>
      <c r="J59" s="90"/>
      <c r="K59" s="90"/>
      <c r="L59" s="90"/>
      <c r="M59" s="90"/>
      <c r="N59" s="90"/>
      <c r="O59" s="109"/>
    </row>
    <row r="60" spans="1:15" x14ac:dyDescent="0.15">
      <c r="A60" s="7" t="s">
        <v>24</v>
      </c>
      <c r="B60" s="104" t="s">
        <v>23</v>
      </c>
      <c r="C60" s="105">
        <v>0.18</v>
      </c>
      <c r="D60" s="90"/>
      <c r="E60" s="90"/>
      <c r="F60" s="90"/>
      <c r="G60" s="90"/>
      <c r="H60" s="90"/>
      <c r="I60" s="90"/>
      <c r="J60" s="90"/>
      <c r="K60" s="90"/>
      <c r="L60" s="90"/>
      <c r="M60" s="90"/>
      <c r="N60" s="90"/>
      <c r="O60" s="109"/>
    </row>
    <row r="61" spans="1:15" x14ac:dyDescent="0.15">
      <c r="A61" s="7" t="s">
        <v>25</v>
      </c>
      <c r="B61" s="104" t="s">
        <v>23</v>
      </c>
      <c r="C61" s="105">
        <v>0.28000000000000003</v>
      </c>
      <c r="D61" s="90"/>
      <c r="E61" s="90"/>
      <c r="F61" s="90"/>
      <c r="G61" s="90"/>
      <c r="H61" s="90"/>
      <c r="I61" s="90"/>
      <c r="J61" s="90"/>
      <c r="K61" s="90"/>
      <c r="L61" s="90"/>
      <c r="M61" s="90"/>
      <c r="N61" s="90"/>
      <c r="O61" s="109"/>
    </row>
    <row r="62" spans="1:15" ht="11.25" thickBot="1" x14ac:dyDescent="0.2">
      <c r="A62" s="7" t="s">
        <v>26</v>
      </c>
      <c r="B62" s="104" t="s">
        <v>23</v>
      </c>
      <c r="C62" s="105">
        <v>1E-3</v>
      </c>
      <c r="D62" s="90"/>
      <c r="E62" s="90"/>
      <c r="F62" s="90"/>
      <c r="G62" s="90"/>
      <c r="H62" s="90"/>
      <c r="I62" s="90"/>
      <c r="J62" s="90"/>
      <c r="K62" s="90"/>
      <c r="L62" s="90"/>
      <c r="M62" s="90"/>
      <c r="N62" s="90"/>
      <c r="O62" s="109"/>
    </row>
    <row r="63" spans="1:15" ht="15.75" customHeight="1" thickBot="1" x14ac:dyDescent="0.2">
      <c r="A63" s="191" t="s">
        <v>27</v>
      </c>
      <c r="B63" s="192"/>
      <c r="C63" s="192"/>
      <c r="D63" s="192"/>
      <c r="E63" s="192"/>
      <c r="F63" s="192"/>
      <c r="G63" s="192"/>
      <c r="H63" s="192"/>
      <c r="I63" s="192"/>
      <c r="J63" s="192"/>
      <c r="K63" s="192"/>
      <c r="L63" s="192"/>
      <c r="M63" s="192"/>
      <c r="N63" s="192"/>
      <c r="O63" s="193"/>
    </row>
    <row r="64" spans="1:15" ht="11.25" thickBot="1" x14ac:dyDescent="0.2">
      <c r="A64" s="188" t="s">
        <v>48</v>
      </c>
      <c r="B64" s="189"/>
      <c r="C64" s="190"/>
      <c r="D64" s="89">
        <f>SUM(D65:D69)</f>
        <v>0</v>
      </c>
      <c r="E64" s="89">
        <f t="shared" ref="E64" si="8">SUM(E65:E69)</f>
        <v>0</v>
      </c>
      <c r="F64" s="89">
        <f t="shared" ref="F64" si="9">SUM(F65:F69)</f>
        <v>0</v>
      </c>
      <c r="G64" s="89">
        <f>SUM(G65:G74)</f>
        <v>0</v>
      </c>
      <c r="H64" s="89">
        <f t="shared" ref="H64:O64" si="10">SUM(H65:H74)</f>
        <v>0</v>
      </c>
      <c r="I64" s="89">
        <f t="shared" si="10"/>
        <v>0</v>
      </c>
      <c r="J64" s="89">
        <f t="shared" si="10"/>
        <v>0</v>
      </c>
      <c r="K64" s="89">
        <f t="shared" si="10"/>
        <v>0</v>
      </c>
      <c r="L64" s="89">
        <f t="shared" si="10"/>
        <v>0</v>
      </c>
      <c r="M64" s="89">
        <f t="shared" si="10"/>
        <v>0</v>
      </c>
      <c r="N64" s="89">
        <f t="shared" si="10"/>
        <v>0</v>
      </c>
      <c r="O64" s="89">
        <f t="shared" si="10"/>
        <v>0</v>
      </c>
    </row>
    <row r="65" spans="1:15" x14ac:dyDescent="0.15">
      <c r="A65" s="110" t="s">
        <v>28</v>
      </c>
      <c r="B65" s="104" t="s">
        <v>8</v>
      </c>
      <c r="C65" s="104"/>
      <c r="D65" s="90">
        <v>0</v>
      </c>
      <c r="E65" s="90">
        <v>0</v>
      </c>
      <c r="F65" s="90"/>
      <c r="G65" s="90"/>
      <c r="H65" s="90"/>
      <c r="I65" s="90"/>
      <c r="J65" s="90"/>
      <c r="K65" s="90"/>
      <c r="L65" s="90"/>
      <c r="M65" s="90"/>
      <c r="N65" s="90"/>
      <c r="O65" s="109"/>
    </row>
    <row r="66" spans="1:15" x14ac:dyDescent="0.15">
      <c r="A66" s="110" t="s">
        <v>29</v>
      </c>
      <c r="B66" s="104" t="s">
        <v>8</v>
      </c>
      <c r="C66" s="104"/>
      <c r="D66" s="90"/>
      <c r="E66" s="90"/>
      <c r="F66" s="90"/>
      <c r="G66" s="90"/>
      <c r="H66" s="90"/>
      <c r="I66" s="90"/>
      <c r="J66" s="90"/>
      <c r="K66" s="90"/>
      <c r="L66" s="90"/>
      <c r="M66" s="90"/>
      <c r="N66" s="90"/>
      <c r="O66" s="109"/>
    </row>
    <row r="67" spans="1:15" x14ac:dyDescent="0.15">
      <c r="A67" s="110" t="s">
        <v>30</v>
      </c>
      <c r="B67" s="104" t="s">
        <v>8</v>
      </c>
      <c r="C67" s="104"/>
      <c r="D67" s="90"/>
      <c r="E67" s="90"/>
      <c r="F67" s="90"/>
      <c r="G67" s="90"/>
      <c r="H67" s="90"/>
      <c r="I67" s="90"/>
      <c r="J67" s="90"/>
      <c r="K67" s="90"/>
      <c r="L67" s="90"/>
      <c r="M67" s="90"/>
      <c r="N67" s="90"/>
      <c r="O67" s="109"/>
    </row>
    <row r="68" spans="1:15" x14ac:dyDescent="0.15">
      <c r="A68" s="7" t="s">
        <v>17</v>
      </c>
      <c r="B68" s="104" t="s">
        <v>8</v>
      </c>
      <c r="C68" s="104"/>
      <c r="D68" s="90"/>
      <c r="E68" s="90"/>
      <c r="F68" s="90"/>
      <c r="G68" s="90"/>
      <c r="H68" s="90"/>
      <c r="I68" s="90"/>
      <c r="J68" s="90"/>
      <c r="K68" s="90"/>
      <c r="L68" s="90"/>
      <c r="M68" s="90"/>
      <c r="N68" s="90"/>
      <c r="O68" s="109"/>
    </row>
    <row r="69" spans="1:15" x14ac:dyDescent="0.15">
      <c r="A69" s="7" t="s">
        <v>19</v>
      </c>
      <c r="B69" s="104"/>
      <c r="C69" s="104"/>
      <c r="D69" s="90"/>
      <c r="E69" s="90"/>
      <c r="F69" s="90"/>
      <c r="G69" s="90"/>
      <c r="H69" s="90"/>
      <c r="I69" s="90"/>
      <c r="J69" s="90"/>
      <c r="K69" s="90"/>
      <c r="L69" s="90"/>
      <c r="M69" s="90"/>
      <c r="N69" s="90"/>
      <c r="O69" s="109"/>
    </row>
    <row r="70" spans="1:15" x14ac:dyDescent="0.15">
      <c r="A70" s="110" t="s">
        <v>28</v>
      </c>
      <c r="B70" s="104" t="s">
        <v>11</v>
      </c>
      <c r="C70" s="104"/>
      <c r="D70" s="90"/>
      <c r="E70" s="90"/>
      <c r="F70" s="90"/>
      <c r="G70" s="90"/>
      <c r="H70" s="90"/>
      <c r="I70" s="90"/>
      <c r="J70" s="90"/>
      <c r="K70" s="90"/>
      <c r="L70" s="90"/>
      <c r="M70" s="90"/>
      <c r="N70" s="90"/>
      <c r="O70" s="109"/>
    </row>
    <row r="71" spans="1:15" x14ac:dyDescent="0.15">
      <c r="A71" s="110" t="s">
        <v>29</v>
      </c>
      <c r="B71" s="104" t="s">
        <v>11</v>
      </c>
      <c r="C71" s="104"/>
      <c r="D71" s="90"/>
      <c r="E71" s="90"/>
      <c r="F71" s="90"/>
      <c r="G71" s="90"/>
      <c r="H71" s="90"/>
      <c r="I71" s="90"/>
      <c r="J71" s="90"/>
      <c r="K71" s="90"/>
      <c r="L71" s="90"/>
      <c r="M71" s="90"/>
      <c r="N71" s="90"/>
      <c r="O71" s="109"/>
    </row>
    <row r="72" spans="1:15" x14ac:dyDescent="0.15">
      <c r="A72" s="110" t="s">
        <v>30</v>
      </c>
      <c r="B72" s="104" t="s">
        <v>11</v>
      </c>
      <c r="C72" s="104"/>
      <c r="D72" s="90"/>
      <c r="E72" s="90"/>
      <c r="F72" s="90"/>
      <c r="G72" s="90"/>
      <c r="H72" s="90"/>
      <c r="I72" s="90"/>
      <c r="J72" s="90"/>
      <c r="K72" s="90"/>
      <c r="L72" s="90"/>
      <c r="M72" s="90"/>
      <c r="N72" s="90"/>
      <c r="O72" s="109"/>
    </row>
    <row r="73" spans="1:15" x14ac:dyDescent="0.15">
      <c r="A73" s="7" t="s">
        <v>17</v>
      </c>
      <c r="B73" s="104" t="s">
        <v>11</v>
      </c>
      <c r="C73" s="104"/>
      <c r="D73" s="90"/>
      <c r="E73" s="90"/>
      <c r="F73" s="90"/>
      <c r="G73" s="90"/>
      <c r="H73" s="90"/>
      <c r="I73" s="90"/>
      <c r="J73" s="90"/>
      <c r="K73" s="90"/>
      <c r="L73" s="90"/>
      <c r="M73" s="90"/>
      <c r="N73" s="90"/>
      <c r="O73" s="109"/>
    </row>
    <row r="74" spans="1:15" ht="11.25" thickBot="1" x14ac:dyDescent="0.2">
      <c r="A74" s="7" t="s">
        <v>19</v>
      </c>
      <c r="B74" s="104"/>
      <c r="C74" s="104"/>
      <c r="D74" s="90"/>
      <c r="E74" s="90"/>
      <c r="F74" s="90"/>
      <c r="G74" s="90"/>
      <c r="H74" s="90"/>
      <c r="I74" s="90"/>
      <c r="J74" s="90"/>
      <c r="K74" s="90"/>
      <c r="L74" s="90"/>
      <c r="M74" s="90"/>
      <c r="N74" s="90"/>
      <c r="O74" s="109"/>
    </row>
    <row r="75" spans="1:15" ht="11.25" thickBot="1" x14ac:dyDescent="0.2">
      <c r="A75" s="181" t="s">
        <v>31</v>
      </c>
      <c r="B75" s="182"/>
      <c r="C75" s="183"/>
      <c r="D75" s="91">
        <f t="shared" ref="D75:O75" si="11">D7+D20-D33+D44+D63</f>
        <v>0</v>
      </c>
      <c r="E75" s="91">
        <f t="shared" si="11"/>
        <v>6082700.71</v>
      </c>
      <c r="F75" s="91">
        <f t="shared" si="11"/>
        <v>6552044.4500000002</v>
      </c>
      <c r="G75" s="91">
        <f t="shared" si="11"/>
        <v>7117867</v>
      </c>
      <c r="H75" s="91">
        <f t="shared" si="11"/>
        <v>9186624</v>
      </c>
      <c r="I75" s="91">
        <f t="shared" si="11"/>
        <v>8355144</v>
      </c>
      <c r="J75" s="91">
        <f t="shared" si="11"/>
        <v>6880339</v>
      </c>
      <c r="K75" s="91">
        <f t="shared" si="11"/>
        <v>5281070</v>
      </c>
      <c r="L75" s="91">
        <f t="shared" si="11"/>
        <v>0</v>
      </c>
      <c r="M75" s="91">
        <f t="shared" si="11"/>
        <v>0</v>
      </c>
      <c r="N75" s="91">
        <f t="shared" si="11"/>
        <v>0</v>
      </c>
      <c r="O75" s="111">
        <f t="shared" si="11"/>
        <v>0</v>
      </c>
    </row>
    <row r="76" spans="1:15" ht="13.5" thickBot="1" x14ac:dyDescent="0.25">
      <c r="A76" s="398" t="s">
        <v>375</v>
      </c>
      <c r="B76" s="399"/>
      <c r="C76" s="399"/>
      <c r="D76" s="399"/>
      <c r="E76" s="399"/>
      <c r="F76" s="399"/>
      <c r="G76" s="399"/>
      <c r="H76" s="399"/>
      <c r="I76" s="399"/>
      <c r="J76" s="399"/>
      <c r="K76" s="399"/>
      <c r="L76" s="399"/>
      <c r="M76" s="399"/>
      <c r="N76" s="399"/>
      <c r="O76" s="400"/>
    </row>
    <row r="77" spans="1:15" ht="11.25" thickBot="1" x14ac:dyDescent="0.2">
      <c r="A77" s="401" t="s">
        <v>32</v>
      </c>
      <c r="B77" s="402"/>
      <c r="C77" s="402"/>
      <c r="D77" s="402"/>
      <c r="E77" s="402"/>
      <c r="F77" s="402"/>
      <c r="G77" s="402"/>
      <c r="H77" s="402"/>
      <c r="I77" s="402"/>
      <c r="J77" s="402"/>
      <c r="K77" s="402"/>
      <c r="L77" s="402"/>
      <c r="M77" s="402"/>
      <c r="N77" s="402"/>
      <c r="O77" s="403"/>
    </row>
    <row r="78" spans="1:15" x14ac:dyDescent="0.15">
      <c r="A78" s="103" t="s">
        <v>33</v>
      </c>
      <c r="B78" s="104" t="s">
        <v>8</v>
      </c>
      <c r="C78" s="105">
        <v>0.05</v>
      </c>
      <c r="D78" s="90"/>
      <c r="E78" s="90">
        <v>0</v>
      </c>
      <c r="F78" s="90">
        <v>36000</v>
      </c>
      <c r="G78" s="90">
        <v>36000</v>
      </c>
      <c r="H78" s="90">
        <v>36000</v>
      </c>
      <c r="I78" s="90">
        <f>36000+21850</f>
        <v>57850</v>
      </c>
      <c r="J78" s="90">
        <f>36000+25290</f>
        <v>61290</v>
      </c>
      <c r="K78" s="90">
        <v>36000</v>
      </c>
      <c r="L78" s="90">
        <f>36000+5960+7470+1500</f>
        <v>50930</v>
      </c>
      <c r="M78" s="90"/>
      <c r="N78" s="90"/>
      <c r="O78" s="109"/>
    </row>
    <row r="79" spans="1:15" x14ac:dyDescent="0.15">
      <c r="A79" s="103" t="s">
        <v>34</v>
      </c>
      <c r="B79" s="104" t="s">
        <v>8</v>
      </c>
      <c r="C79" s="105">
        <v>0.18</v>
      </c>
      <c r="D79" s="90">
        <v>0</v>
      </c>
      <c r="E79" s="90"/>
      <c r="F79" s="90"/>
      <c r="G79" s="90"/>
      <c r="H79" s="90"/>
      <c r="I79" s="90"/>
      <c r="J79" s="90"/>
      <c r="K79" s="90"/>
      <c r="L79" s="90"/>
      <c r="M79" s="90"/>
      <c r="N79" s="90"/>
      <c r="O79" s="109"/>
    </row>
    <row r="80" spans="1:15" x14ac:dyDescent="0.15">
      <c r="A80" s="103" t="s">
        <v>35</v>
      </c>
      <c r="B80" s="104" t="s">
        <v>8</v>
      </c>
      <c r="C80" s="105">
        <v>0.18</v>
      </c>
      <c r="D80" s="90">
        <v>0</v>
      </c>
      <c r="E80" s="90"/>
      <c r="F80" s="90"/>
      <c r="G80" s="90"/>
      <c r="H80" s="90"/>
      <c r="I80" s="90"/>
      <c r="J80" s="90"/>
      <c r="K80" s="90"/>
      <c r="L80" s="90"/>
      <c r="M80" s="90"/>
      <c r="N80" s="90"/>
      <c r="O80" s="109"/>
    </row>
    <row r="81" spans="1:15" x14ac:dyDescent="0.15">
      <c r="A81" s="103" t="s">
        <v>35</v>
      </c>
      <c r="B81" s="104" t="s">
        <v>11</v>
      </c>
      <c r="C81" s="105">
        <v>0.18</v>
      </c>
      <c r="D81" s="90"/>
      <c r="E81" s="90"/>
      <c r="F81" s="90"/>
      <c r="G81" s="90"/>
      <c r="H81" s="90"/>
      <c r="I81" s="90"/>
      <c r="J81" s="90"/>
      <c r="K81" s="90"/>
      <c r="L81" s="90"/>
      <c r="M81" s="90"/>
      <c r="N81" s="90"/>
      <c r="O81" s="109"/>
    </row>
    <row r="82" spans="1:15" ht="11.25" thickBot="1" x14ac:dyDescent="0.2">
      <c r="A82" s="103" t="s">
        <v>35</v>
      </c>
      <c r="B82" s="104" t="s">
        <v>8</v>
      </c>
      <c r="C82" s="105">
        <v>0.18</v>
      </c>
      <c r="D82" s="90"/>
      <c r="E82" s="90"/>
      <c r="F82" s="90"/>
      <c r="G82" s="90"/>
      <c r="H82" s="90"/>
      <c r="I82" s="90"/>
      <c r="J82" s="90"/>
      <c r="K82" s="90"/>
      <c r="L82" s="90"/>
      <c r="M82" s="90"/>
      <c r="N82" s="90"/>
      <c r="O82" s="109"/>
    </row>
    <row r="83" spans="1:15" ht="11.25" thickBot="1" x14ac:dyDescent="0.2">
      <c r="A83" s="404" t="s">
        <v>36</v>
      </c>
      <c r="B83" s="405"/>
      <c r="C83" s="405"/>
      <c r="D83" s="405"/>
      <c r="E83" s="405"/>
      <c r="F83" s="405"/>
      <c r="G83" s="405"/>
      <c r="H83" s="405"/>
      <c r="I83" s="405"/>
      <c r="J83" s="405"/>
      <c r="K83" s="405"/>
      <c r="L83" s="405"/>
      <c r="M83" s="405"/>
      <c r="N83" s="405"/>
      <c r="O83" s="406"/>
    </row>
    <row r="84" spans="1:15" ht="11.25" thickBot="1" x14ac:dyDescent="0.2">
      <c r="A84" s="181" t="s">
        <v>37</v>
      </c>
      <c r="B84" s="182"/>
      <c r="C84" s="183"/>
      <c r="D84" s="407">
        <f>+D85+D86-D87+D88</f>
        <v>0</v>
      </c>
      <c r="E84" s="407">
        <f t="shared" ref="E84:O84" si="12">+E85+E86-E87+E88</f>
        <v>121026.64000000001</v>
      </c>
      <c r="F84" s="407">
        <f t="shared" si="12"/>
        <v>173214.28600000002</v>
      </c>
      <c r="G84" s="407">
        <f t="shared" si="12"/>
        <v>114202.76000000001</v>
      </c>
      <c r="H84" s="407">
        <f t="shared" si="12"/>
        <v>174608.28</v>
      </c>
      <c r="I84" s="407">
        <f t="shared" si="12"/>
        <v>204911.00000000003</v>
      </c>
      <c r="J84" s="407">
        <f t="shared" si="12"/>
        <v>61171.180000000008</v>
      </c>
      <c r="K84" s="407">
        <f t="shared" si="12"/>
        <v>14795.480000000001</v>
      </c>
      <c r="L84" s="407">
        <f t="shared" si="12"/>
        <v>0</v>
      </c>
      <c r="M84" s="407">
        <f t="shared" si="12"/>
        <v>0</v>
      </c>
      <c r="N84" s="407">
        <f t="shared" si="12"/>
        <v>0</v>
      </c>
      <c r="O84" s="407">
        <f t="shared" si="12"/>
        <v>0</v>
      </c>
    </row>
    <row r="85" spans="1:15" x14ac:dyDescent="0.15">
      <c r="A85" s="116" t="s">
        <v>6</v>
      </c>
      <c r="B85" s="96"/>
      <c r="C85" s="96"/>
      <c r="D85" s="94">
        <f t="shared" ref="D85:O85" si="13">SUMPRODUCT(--($B$8:$B$18="Interstate")--($B$8:$B$18="Export"),$C$8:$C$18,D8:D18)</f>
        <v>0</v>
      </c>
      <c r="E85" s="94">
        <f t="shared" si="13"/>
        <v>121026.64000000001</v>
      </c>
      <c r="F85" s="94">
        <f t="shared" si="13"/>
        <v>173670.28000000003</v>
      </c>
      <c r="G85" s="94">
        <f t="shared" si="13"/>
        <v>114202.76000000001</v>
      </c>
      <c r="H85" s="94">
        <f t="shared" si="13"/>
        <v>181284.04</v>
      </c>
      <c r="I85" s="94">
        <f t="shared" si="13"/>
        <v>208322.80000000002</v>
      </c>
      <c r="J85" s="94">
        <f t="shared" si="13"/>
        <v>61739.860000000008</v>
      </c>
      <c r="K85" s="94">
        <f t="shared" si="13"/>
        <v>15364.160000000002</v>
      </c>
      <c r="L85" s="94">
        <f t="shared" si="13"/>
        <v>0</v>
      </c>
      <c r="M85" s="94">
        <f t="shared" si="13"/>
        <v>0</v>
      </c>
      <c r="N85" s="94">
        <f t="shared" si="13"/>
        <v>0</v>
      </c>
      <c r="O85" s="112">
        <f t="shared" si="13"/>
        <v>0</v>
      </c>
    </row>
    <row r="86" spans="1:15" x14ac:dyDescent="0.15">
      <c r="A86" s="116" t="s">
        <v>12</v>
      </c>
      <c r="B86" s="96"/>
      <c r="C86" s="96"/>
      <c r="D86" s="94">
        <f>SUMPRODUCT(--($B$21:$B$30="Interstate"),$C$21:$C$30,D21:D30)</f>
        <v>0</v>
      </c>
      <c r="E86" s="94">
        <f t="shared" ref="E86:O86" si="14">SUMPRODUCT(--($B$21:$B$30="Interstate"),$C$21:$C$30,E21:E30)</f>
        <v>0</v>
      </c>
      <c r="F86" s="94">
        <f t="shared" si="14"/>
        <v>0</v>
      </c>
      <c r="G86" s="94">
        <f t="shared" si="14"/>
        <v>0</v>
      </c>
      <c r="H86" s="94">
        <f t="shared" si="14"/>
        <v>0</v>
      </c>
      <c r="I86" s="94">
        <f t="shared" si="14"/>
        <v>0</v>
      </c>
      <c r="J86" s="94">
        <f t="shared" si="14"/>
        <v>0</v>
      </c>
      <c r="K86" s="94">
        <f t="shared" si="14"/>
        <v>0</v>
      </c>
      <c r="L86" s="94">
        <f t="shared" si="14"/>
        <v>0</v>
      </c>
      <c r="M86" s="94">
        <f t="shared" si="14"/>
        <v>0</v>
      </c>
      <c r="N86" s="94">
        <f t="shared" si="14"/>
        <v>0</v>
      </c>
      <c r="O86" s="112">
        <f t="shared" si="14"/>
        <v>0</v>
      </c>
    </row>
    <row r="87" spans="1:15" x14ac:dyDescent="0.15">
      <c r="A87" s="116" t="s">
        <v>38</v>
      </c>
      <c r="B87" s="96"/>
      <c r="C87" s="96"/>
      <c r="D87" s="94">
        <f>SUMPRODUCT(--($B$34:$B$42="Interstate")--($B$34:$B$42="Export"),$C$34:$C$42,D34:D42)</f>
        <v>0</v>
      </c>
      <c r="E87" s="94">
        <f t="shared" ref="E87:O87" si="15">SUMPRODUCT(--($B$34:$B$42="Interstate")--($B$34:$B$42="Export"),$C$34:$C$42,E34:E42)</f>
        <v>0</v>
      </c>
      <c r="F87" s="94">
        <f t="shared" si="15"/>
        <v>455.99400000000003</v>
      </c>
      <c r="G87" s="94">
        <f t="shared" si="15"/>
        <v>0</v>
      </c>
      <c r="H87" s="94">
        <f t="shared" si="15"/>
        <v>6675.76</v>
      </c>
      <c r="I87" s="94">
        <f t="shared" si="15"/>
        <v>3411.8</v>
      </c>
      <c r="J87" s="94">
        <f t="shared" si="15"/>
        <v>568.68000000000006</v>
      </c>
      <c r="K87" s="94">
        <f t="shared" si="15"/>
        <v>568.68000000000006</v>
      </c>
      <c r="L87" s="94">
        <f t="shared" si="15"/>
        <v>0</v>
      </c>
      <c r="M87" s="94">
        <f t="shared" si="15"/>
        <v>0</v>
      </c>
      <c r="N87" s="94">
        <f t="shared" si="15"/>
        <v>0</v>
      </c>
      <c r="O87" s="112">
        <f t="shared" si="15"/>
        <v>0</v>
      </c>
    </row>
    <row r="88" spans="1:15" ht="11.25" thickBot="1" x14ac:dyDescent="0.2">
      <c r="A88" s="116" t="s">
        <v>9</v>
      </c>
      <c r="B88" s="121"/>
      <c r="C88" s="121"/>
      <c r="D88" s="94">
        <f>SUMPRODUCT(--($B$46:$B$50="Export"),$C$46:$C$50,D46:D50)</f>
        <v>0</v>
      </c>
      <c r="E88" s="94">
        <f t="shared" ref="E88:O88" si="16">SUMPRODUCT(--($B$46:$B$50="Export"),$C$46:$C$50,E46:E50)</f>
        <v>0</v>
      </c>
      <c r="F88" s="94">
        <f t="shared" si="16"/>
        <v>0</v>
      </c>
      <c r="G88" s="94">
        <f t="shared" si="16"/>
        <v>0</v>
      </c>
      <c r="H88" s="94">
        <f t="shared" si="16"/>
        <v>0</v>
      </c>
      <c r="I88" s="94">
        <f t="shared" si="16"/>
        <v>0</v>
      </c>
      <c r="J88" s="94">
        <f t="shared" si="16"/>
        <v>0</v>
      </c>
      <c r="K88" s="94">
        <f t="shared" si="16"/>
        <v>0</v>
      </c>
      <c r="L88" s="94">
        <f t="shared" si="16"/>
        <v>0</v>
      </c>
      <c r="M88" s="94">
        <f t="shared" si="16"/>
        <v>0</v>
      </c>
      <c r="N88" s="94">
        <f t="shared" si="16"/>
        <v>0</v>
      </c>
      <c r="O88" s="112">
        <f t="shared" si="16"/>
        <v>0</v>
      </c>
    </row>
    <row r="89" spans="1:15" ht="11.25" thickBot="1" x14ac:dyDescent="0.2">
      <c r="A89" s="181" t="s">
        <v>39</v>
      </c>
      <c r="B89" s="182"/>
      <c r="C89" s="183"/>
      <c r="D89" s="407">
        <f>+D90+D91-D92</f>
        <v>0</v>
      </c>
      <c r="E89" s="407">
        <f t="shared" ref="E89:O89" si="17">+E90+E91-E92</f>
        <v>731882.52289999998</v>
      </c>
      <c r="F89" s="407">
        <f t="shared" si="17"/>
        <v>786009.68</v>
      </c>
      <c r="G89" s="407">
        <f t="shared" si="17"/>
        <v>878711.95000000007</v>
      </c>
      <c r="H89" s="407">
        <f t="shared" si="17"/>
        <v>1115716.57</v>
      </c>
      <c r="I89" s="407">
        <f t="shared" si="17"/>
        <v>1010715.0100000001</v>
      </c>
      <c r="J89" s="407">
        <f t="shared" si="17"/>
        <v>863358.07000000007</v>
      </c>
      <c r="K89" s="407">
        <f t="shared" si="17"/>
        <v>681032.8600000001</v>
      </c>
      <c r="L89" s="407">
        <f t="shared" si="17"/>
        <v>0</v>
      </c>
      <c r="M89" s="407">
        <f t="shared" si="17"/>
        <v>0</v>
      </c>
      <c r="N89" s="407">
        <f t="shared" si="17"/>
        <v>0</v>
      </c>
      <c r="O89" s="407">
        <f t="shared" si="17"/>
        <v>0</v>
      </c>
    </row>
    <row r="90" spans="1:15" x14ac:dyDescent="0.15">
      <c r="A90" s="116" t="s">
        <v>6</v>
      </c>
      <c r="B90" s="113"/>
      <c r="C90" s="114"/>
      <c r="D90" s="93">
        <f t="shared" ref="D90:O90" si="18">SUMPRODUCT(--($B$8:$B$18="Local"),$C$8:$C$18,D8:D18)/2</f>
        <v>0</v>
      </c>
      <c r="E90" s="93">
        <f t="shared" si="18"/>
        <v>731882.52289999998</v>
      </c>
      <c r="F90" s="93">
        <f t="shared" si="18"/>
        <v>786009.68</v>
      </c>
      <c r="G90" s="93">
        <f t="shared" si="18"/>
        <v>878711.95000000007</v>
      </c>
      <c r="H90" s="93">
        <f t="shared" si="18"/>
        <v>1117890.9100000001</v>
      </c>
      <c r="I90" s="93">
        <f t="shared" si="18"/>
        <v>1011809.3900000001</v>
      </c>
      <c r="J90" s="93">
        <f t="shared" si="18"/>
        <v>864983.05</v>
      </c>
      <c r="K90" s="93">
        <f t="shared" si="18"/>
        <v>681032.8600000001</v>
      </c>
      <c r="L90" s="93">
        <f t="shared" si="18"/>
        <v>0</v>
      </c>
      <c r="M90" s="93">
        <f t="shared" si="18"/>
        <v>0</v>
      </c>
      <c r="N90" s="93">
        <f t="shared" si="18"/>
        <v>0</v>
      </c>
      <c r="O90" s="115">
        <f t="shared" si="18"/>
        <v>0</v>
      </c>
    </row>
    <row r="91" spans="1:15" x14ac:dyDescent="0.15">
      <c r="A91" s="116" t="s">
        <v>12</v>
      </c>
      <c r="B91" s="113"/>
      <c r="C91" s="114"/>
      <c r="D91" s="93">
        <f>SUMPRODUCT(--($B$21:$B$30="Local"),$C$21:$C$30,D21:D30)/2</f>
        <v>0</v>
      </c>
      <c r="E91" s="93">
        <f t="shared" ref="E91:O91" si="19">SUMPRODUCT(--($B$21:$B$30="Local"),$C$21:$C$30,E21:E30)/2</f>
        <v>0</v>
      </c>
      <c r="F91" s="93">
        <f t="shared" si="19"/>
        <v>0</v>
      </c>
      <c r="G91" s="93">
        <f t="shared" si="19"/>
        <v>0</v>
      </c>
      <c r="H91" s="93">
        <f t="shared" si="19"/>
        <v>0</v>
      </c>
      <c r="I91" s="93">
        <f t="shared" si="19"/>
        <v>0</v>
      </c>
      <c r="J91" s="93">
        <f t="shared" si="19"/>
        <v>0</v>
      </c>
      <c r="K91" s="93">
        <f t="shared" si="19"/>
        <v>0</v>
      </c>
      <c r="L91" s="93">
        <f t="shared" si="19"/>
        <v>0</v>
      </c>
      <c r="M91" s="93">
        <f t="shared" si="19"/>
        <v>0</v>
      </c>
      <c r="N91" s="93">
        <f t="shared" si="19"/>
        <v>0</v>
      </c>
      <c r="O91" s="115">
        <f t="shared" si="19"/>
        <v>0</v>
      </c>
    </row>
    <row r="92" spans="1:15" ht="11.25" thickBot="1" x14ac:dyDescent="0.2">
      <c r="A92" s="116" t="s">
        <v>38</v>
      </c>
      <c r="B92" s="113"/>
      <c r="C92" s="114"/>
      <c r="D92" s="93">
        <f>SUMPRODUCT(--($B$34:$B$43="Local"),$C$34:$C$43,D34:D43)/2</f>
        <v>0</v>
      </c>
      <c r="E92" s="93">
        <f t="shared" ref="E92:O92" si="20">SUMPRODUCT(--($B$34:$B$43="Local"),$C$34:$C$43,E34:E43)/2</f>
        <v>0</v>
      </c>
      <c r="F92" s="93">
        <f t="shared" si="20"/>
        <v>0</v>
      </c>
      <c r="G92" s="93">
        <f t="shared" si="20"/>
        <v>0</v>
      </c>
      <c r="H92" s="93">
        <f t="shared" si="20"/>
        <v>2174.34</v>
      </c>
      <c r="I92" s="93">
        <f t="shared" si="20"/>
        <v>1094.3800000000001</v>
      </c>
      <c r="J92" s="93">
        <f t="shared" si="20"/>
        <v>1624.9800000000002</v>
      </c>
      <c r="K92" s="93">
        <f t="shared" si="20"/>
        <v>0</v>
      </c>
      <c r="L92" s="93">
        <f t="shared" si="20"/>
        <v>0</v>
      </c>
      <c r="M92" s="93">
        <f t="shared" si="20"/>
        <v>0</v>
      </c>
      <c r="N92" s="93">
        <f t="shared" si="20"/>
        <v>0</v>
      </c>
      <c r="O92" s="115">
        <f t="shared" si="20"/>
        <v>0</v>
      </c>
    </row>
    <row r="93" spans="1:15" ht="11.25" thickBot="1" x14ac:dyDescent="0.2">
      <c r="A93" s="181" t="s">
        <v>40</v>
      </c>
      <c r="B93" s="182"/>
      <c r="C93" s="183"/>
      <c r="D93" s="407">
        <f>+D94+D95-D96</f>
        <v>0</v>
      </c>
      <c r="E93" s="407">
        <f t="shared" ref="E93:O93" si="21">+E94+E95-E96</f>
        <v>731882.52289999998</v>
      </c>
      <c r="F93" s="407">
        <f t="shared" si="21"/>
        <v>786009.68</v>
      </c>
      <c r="G93" s="407">
        <f t="shared" si="21"/>
        <v>878711.95000000007</v>
      </c>
      <c r="H93" s="407">
        <f t="shared" si="21"/>
        <v>1115716.57</v>
      </c>
      <c r="I93" s="407">
        <f t="shared" si="21"/>
        <v>1010715.0100000001</v>
      </c>
      <c r="J93" s="407">
        <f t="shared" si="21"/>
        <v>863358.07000000007</v>
      </c>
      <c r="K93" s="407">
        <f t="shared" si="21"/>
        <v>681032.8600000001</v>
      </c>
      <c r="L93" s="407">
        <f t="shared" si="21"/>
        <v>0</v>
      </c>
      <c r="M93" s="407">
        <f t="shared" si="21"/>
        <v>0</v>
      </c>
      <c r="N93" s="407">
        <f t="shared" si="21"/>
        <v>0</v>
      </c>
      <c r="O93" s="407">
        <f t="shared" si="21"/>
        <v>0</v>
      </c>
    </row>
    <row r="94" spans="1:15" x14ac:dyDescent="0.15">
      <c r="A94" s="116" t="s">
        <v>6</v>
      </c>
      <c r="B94" s="113"/>
      <c r="C94" s="114"/>
      <c r="D94" s="93">
        <f>D90</f>
        <v>0</v>
      </c>
      <c r="E94" s="93">
        <f t="shared" ref="E94:O96" si="22">E90</f>
        <v>731882.52289999998</v>
      </c>
      <c r="F94" s="93">
        <f t="shared" si="22"/>
        <v>786009.68</v>
      </c>
      <c r="G94" s="93">
        <f t="shared" si="22"/>
        <v>878711.95000000007</v>
      </c>
      <c r="H94" s="93">
        <f t="shared" si="22"/>
        <v>1117890.9100000001</v>
      </c>
      <c r="I94" s="93">
        <f t="shared" si="22"/>
        <v>1011809.3900000001</v>
      </c>
      <c r="J94" s="93">
        <f t="shared" si="22"/>
        <v>864983.05</v>
      </c>
      <c r="K94" s="93">
        <f t="shared" si="22"/>
        <v>681032.8600000001</v>
      </c>
      <c r="L94" s="93">
        <f t="shared" si="22"/>
        <v>0</v>
      </c>
      <c r="M94" s="93">
        <f t="shared" si="22"/>
        <v>0</v>
      </c>
      <c r="N94" s="93">
        <f t="shared" si="22"/>
        <v>0</v>
      </c>
      <c r="O94" s="115">
        <f t="shared" si="22"/>
        <v>0</v>
      </c>
    </row>
    <row r="95" spans="1:15" x14ac:dyDescent="0.15">
      <c r="A95" s="116" t="s">
        <v>12</v>
      </c>
      <c r="B95" s="113"/>
      <c r="C95" s="114"/>
      <c r="D95" s="93">
        <f>D91</f>
        <v>0</v>
      </c>
      <c r="E95" s="93">
        <f t="shared" si="22"/>
        <v>0</v>
      </c>
      <c r="F95" s="93">
        <f t="shared" si="22"/>
        <v>0</v>
      </c>
      <c r="G95" s="93">
        <f t="shared" si="22"/>
        <v>0</v>
      </c>
      <c r="H95" s="93">
        <f t="shared" si="22"/>
        <v>0</v>
      </c>
      <c r="I95" s="93">
        <f t="shared" si="22"/>
        <v>0</v>
      </c>
      <c r="J95" s="93">
        <f t="shared" si="22"/>
        <v>0</v>
      </c>
      <c r="K95" s="93">
        <f t="shared" si="22"/>
        <v>0</v>
      </c>
      <c r="L95" s="93">
        <f t="shared" si="22"/>
        <v>0</v>
      </c>
      <c r="M95" s="93">
        <f t="shared" si="22"/>
        <v>0</v>
      </c>
      <c r="N95" s="93">
        <f t="shared" si="22"/>
        <v>0</v>
      </c>
      <c r="O95" s="115">
        <f t="shared" si="22"/>
        <v>0</v>
      </c>
    </row>
    <row r="96" spans="1:15" ht="11.25" thickBot="1" x14ac:dyDescent="0.2">
      <c r="A96" s="116" t="s">
        <v>38</v>
      </c>
      <c r="B96" s="113"/>
      <c r="C96" s="114"/>
      <c r="D96" s="93">
        <f>D92</f>
        <v>0</v>
      </c>
      <c r="E96" s="93">
        <f t="shared" si="22"/>
        <v>0</v>
      </c>
      <c r="F96" s="93">
        <f t="shared" si="22"/>
        <v>0</v>
      </c>
      <c r="G96" s="93">
        <f t="shared" si="22"/>
        <v>0</v>
      </c>
      <c r="H96" s="93">
        <f t="shared" si="22"/>
        <v>2174.34</v>
      </c>
      <c r="I96" s="93">
        <f t="shared" si="22"/>
        <v>1094.3800000000001</v>
      </c>
      <c r="J96" s="93">
        <f t="shared" si="22"/>
        <v>1624.9800000000002</v>
      </c>
      <c r="K96" s="93">
        <f t="shared" si="22"/>
        <v>0</v>
      </c>
      <c r="L96" s="93">
        <f t="shared" si="22"/>
        <v>0</v>
      </c>
      <c r="M96" s="93">
        <f t="shared" si="22"/>
        <v>0</v>
      </c>
      <c r="N96" s="93">
        <f t="shared" si="22"/>
        <v>0</v>
      </c>
      <c r="O96" s="115">
        <f t="shared" si="22"/>
        <v>0</v>
      </c>
    </row>
    <row r="97" spans="1:15" ht="11.25" thickBot="1" x14ac:dyDescent="0.2">
      <c r="A97" s="181" t="s">
        <v>41</v>
      </c>
      <c r="B97" s="182"/>
      <c r="C97" s="183"/>
      <c r="D97" s="91">
        <f>D84+D89+D93</f>
        <v>0</v>
      </c>
      <c r="E97" s="91">
        <f>E84+E89+E93</f>
        <v>1584791.6858000001</v>
      </c>
      <c r="F97" s="91">
        <f t="shared" ref="F97:O97" si="23">F84+F89+F93</f>
        <v>1745233.6460000002</v>
      </c>
      <c r="G97" s="91">
        <f t="shared" si="23"/>
        <v>1871626.6600000001</v>
      </c>
      <c r="H97" s="91">
        <f t="shared" si="23"/>
        <v>2406041.42</v>
      </c>
      <c r="I97" s="91">
        <f t="shared" si="23"/>
        <v>2226341.0200000005</v>
      </c>
      <c r="J97" s="91">
        <f t="shared" si="23"/>
        <v>1787887.3200000003</v>
      </c>
      <c r="K97" s="91">
        <f t="shared" si="23"/>
        <v>1376861.2000000002</v>
      </c>
      <c r="L97" s="91">
        <f t="shared" si="23"/>
        <v>0</v>
      </c>
      <c r="M97" s="91">
        <f t="shared" si="23"/>
        <v>0</v>
      </c>
      <c r="N97" s="91">
        <f t="shared" si="23"/>
        <v>0</v>
      </c>
      <c r="O97" s="111">
        <f t="shared" si="23"/>
        <v>0</v>
      </c>
    </row>
    <row r="98" spans="1:15" ht="11.25" thickBot="1" x14ac:dyDescent="0.2">
      <c r="A98" s="187" t="s">
        <v>42</v>
      </c>
      <c r="B98" s="187"/>
      <c r="C98" s="187"/>
      <c r="D98" s="92"/>
      <c r="E98" s="92"/>
      <c r="F98" s="92"/>
      <c r="G98" s="92"/>
      <c r="H98" s="92"/>
      <c r="I98" s="92"/>
      <c r="J98" s="92"/>
      <c r="K98" s="92"/>
      <c r="L98" s="92"/>
      <c r="M98" s="92"/>
      <c r="N98" s="92"/>
      <c r="O98" s="92"/>
    </row>
    <row r="99" spans="1:15" x14ac:dyDescent="0.15">
      <c r="A99" s="117" t="s">
        <v>43</v>
      </c>
      <c r="B99" s="113"/>
      <c r="C99" s="114"/>
      <c r="D99" s="93">
        <f>SUMPRODUCT(--($B$78:$B$82="Interstate"),$C$78:$C$82,D78:D82)</f>
        <v>0</v>
      </c>
      <c r="E99" s="93">
        <f t="shared" ref="E99:O99" si="24">SUMPRODUCT(--($B$78:$B$82="Interstate"),$C$78:$C$82,E78:E82)</f>
        <v>0</v>
      </c>
      <c r="F99" s="93">
        <f t="shared" si="24"/>
        <v>0</v>
      </c>
      <c r="G99" s="93">
        <f t="shared" si="24"/>
        <v>0</v>
      </c>
      <c r="H99" s="93">
        <f t="shared" si="24"/>
        <v>0</v>
      </c>
      <c r="I99" s="93">
        <f t="shared" si="24"/>
        <v>0</v>
      </c>
      <c r="J99" s="93">
        <f t="shared" si="24"/>
        <v>0</v>
      </c>
      <c r="K99" s="93">
        <f t="shared" si="24"/>
        <v>0</v>
      </c>
      <c r="L99" s="93">
        <f t="shared" si="24"/>
        <v>0</v>
      </c>
      <c r="M99" s="93">
        <f t="shared" si="24"/>
        <v>0</v>
      </c>
      <c r="N99" s="93">
        <f t="shared" si="24"/>
        <v>0</v>
      </c>
      <c r="O99" s="115">
        <f t="shared" si="24"/>
        <v>0</v>
      </c>
    </row>
    <row r="100" spans="1:15" x14ac:dyDescent="0.15">
      <c r="A100" s="117" t="s">
        <v>44</v>
      </c>
      <c r="B100" s="113"/>
      <c r="C100" s="114"/>
      <c r="D100" s="93">
        <f>SUMPRODUCT(--($B$78:$B$82="Local"),$C$78:$C$82,D78:D82)/2</f>
        <v>0</v>
      </c>
      <c r="E100" s="93">
        <f t="shared" ref="E100:O100" si="25">SUMPRODUCT(--($B$78:$B$82="Local"),$C$78:$C$82,E78:E82)/2</f>
        <v>0</v>
      </c>
      <c r="F100" s="93">
        <f t="shared" si="25"/>
        <v>900</v>
      </c>
      <c r="G100" s="93">
        <f t="shared" si="25"/>
        <v>900</v>
      </c>
      <c r="H100" s="93">
        <f t="shared" si="25"/>
        <v>900</v>
      </c>
      <c r="I100" s="93">
        <f t="shared" si="25"/>
        <v>1446.25</v>
      </c>
      <c r="J100" s="93">
        <f t="shared" si="25"/>
        <v>1532.25</v>
      </c>
      <c r="K100" s="93">
        <f t="shared" si="25"/>
        <v>900</v>
      </c>
      <c r="L100" s="93">
        <f t="shared" si="25"/>
        <v>1273.25</v>
      </c>
      <c r="M100" s="93">
        <f t="shared" si="25"/>
        <v>0</v>
      </c>
      <c r="N100" s="93">
        <f t="shared" si="25"/>
        <v>0</v>
      </c>
      <c r="O100" s="115">
        <f t="shared" si="25"/>
        <v>0</v>
      </c>
    </row>
    <row r="101" spans="1:15" ht="11.25" thickBot="1" x14ac:dyDescent="0.2">
      <c r="A101" s="117" t="s">
        <v>45</v>
      </c>
      <c r="B101" s="113"/>
      <c r="C101" s="114"/>
      <c r="D101" s="93">
        <f t="shared" ref="D101:O101" si="26">D100</f>
        <v>0</v>
      </c>
      <c r="E101" s="93">
        <f t="shared" si="26"/>
        <v>0</v>
      </c>
      <c r="F101" s="93">
        <f t="shared" si="26"/>
        <v>900</v>
      </c>
      <c r="G101" s="93">
        <f t="shared" si="26"/>
        <v>900</v>
      </c>
      <c r="H101" s="93">
        <f t="shared" si="26"/>
        <v>900</v>
      </c>
      <c r="I101" s="93">
        <f t="shared" si="26"/>
        <v>1446.25</v>
      </c>
      <c r="J101" s="93">
        <f t="shared" si="26"/>
        <v>1532.25</v>
      </c>
      <c r="K101" s="93">
        <f t="shared" si="26"/>
        <v>900</v>
      </c>
      <c r="L101" s="93">
        <f t="shared" si="26"/>
        <v>1273.25</v>
      </c>
      <c r="M101" s="93">
        <f t="shared" si="26"/>
        <v>0</v>
      </c>
      <c r="N101" s="93">
        <f t="shared" si="26"/>
        <v>0</v>
      </c>
      <c r="O101" s="115">
        <f t="shared" si="26"/>
        <v>0</v>
      </c>
    </row>
    <row r="102" spans="1:15" ht="11.25" thickBot="1" x14ac:dyDescent="0.2">
      <c r="A102" s="181" t="s">
        <v>46</v>
      </c>
      <c r="B102" s="182"/>
      <c r="C102" s="183"/>
      <c r="D102" s="91">
        <f t="shared" ref="D102:O102" si="27">SUM(D99:D101)</f>
        <v>0</v>
      </c>
      <c r="E102" s="91">
        <f t="shared" si="27"/>
        <v>0</v>
      </c>
      <c r="F102" s="91">
        <f t="shared" si="27"/>
        <v>1800</v>
      </c>
      <c r="G102" s="91">
        <f t="shared" si="27"/>
        <v>1800</v>
      </c>
      <c r="H102" s="91">
        <f t="shared" si="27"/>
        <v>1800</v>
      </c>
      <c r="I102" s="91">
        <f t="shared" si="27"/>
        <v>2892.5</v>
      </c>
      <c r="J102" s="91">
        <f t="shared" si="27"/>
        <v>3064.5</v>
      </c>
      <c r="K102" s="91">
        <f t="shared" si="27"/>
        <v>1800</v>
      </c>
      <c r="L102" s="91">
        <f t="shared" si="27"/>
        <v>2546.5</v>
      </c>
      <c r="M102" s="91">
        <f t="shared" si="27"/>
        <v>0</v>
      </c>
      <c r="N102" s="91">
        <f t="shared" si="27"/>
        <v>0</v>
      </c>
      <c r="O102" s="111">
        <f t="shared" si="27"/>
        <v>0</v>
      </c>
    </row>
  </sheetData>
  <mergeCells count="27">
    <mergeCell ref="A83:O83"/>
    <mergeCell ref="A93:C93"/>
    <mergeCell ref="A89:C89"/>
    <mergeCell ref="A84:C84"/>
    <mergeCell ref="A3:C3"/>
    <mergeCell ref="A5:C5"/>
    <mergeCell ref="A7:C7"/>
    <mergeCell ref="A20:C20"/>
    <mergeCell ref="A33:C33"/>
    <mergeCell ref="A6:O6"/>
    <mergeCell ref="A19:O19"/>
    <mergeCell ref="A31:O31"/>
    <mergeCell ref="A32:C32"/>
    <mergeCell ref="A44:O44"/>
    <mergeCell ref="A97:C97"/>
    <mergeCell ref="A98:C98"/>
    <mergeCell ref="A102:C102"/>
    <mergeCell ref="A75:C75"/>
    <mergeCell ref="A45:C45"/>
    <mergeCell ref="A52:C52"/>
    <mergeCell ref="A57:C57"/>
    <mergeCell ref="A64:C64"/>
    <mergeCell ref="A63:O63"/>
    <mergeCell ref="A56:O56"/>
    <mergeCell ref="A51:O51"/>
    <mergeCell ref="A76:O76"/>
    <mergeCell ref="A77:O77"/>
  </mergeCells>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[1]Data!#REF!</xm:f>
          </x14:formula1>
          <xm:sqref>B26:B29 B8:B11 B13:B16 B34:B37 B21:B24 B39:B42 B18</xm:sqref>
        </x14:dataValidation>
        <x14:dataValidation type="list" allowBlank="1" showInputMessage="1" showErrorMessage="1">
          <x14:formula1>
            <xm:f>[1]Data!#REF!</xm:f>
          </x14:formula1>
          <xm:sqref>B78:B82 B65:B74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5"/>
  <sheetViews>
    <sheetView topLeftCell="A31" workbookViewId="0">
      <selection activeCell="B50" sqref="B50:D52"/>
    </sheetView>
  </sheetViews>
  <sheetFormatPr defaultRowHeight="15" x14ac:dyDescent="0.25"/>
  <cols>
    <col min="1" max="1" width="6.5703125" style="39" bestFit="1" customWidth="1"/>
    <col min="2" max="2" width="54.140625" style="39" customWidth="1"/>
    <col min="3" max="3" width="14.28515625" style="39" bestFit="1" customWidth="1"/>
    <col min="4" max="9" width="17.42578125" style="39" customWidth="1"/>
    <col min="10" max="16384" width="9.140625" style="39"/>
  </cols>
  <sheetData>
    <row r="1" spans="1:9" x14ac:dyDescent="0.25">
      <c r="I1" s="40" t="s">
        <v>220</v>
      </c>
    </row>
    <row r="2" spans="1:9" ht="15.75" x14ac:dyDescent="0.25">
      <c r="A2" s="389" t="s">
        <v>355</v>
      </c>
      <c r="B2" s="389"/>
      <c r="C2" s="389"/>
      <c r="D2" s="389"/>
      <c r="E2" s="389"/>
      <c r="F2" s="389"/>
      <c r="G2" s="389"/>
      <c r="H2" s="389"/>
      <c r="I2" s="389"/>
    </row>
    <row r="3" spans="1:9" ht="15.75" x14ac:dyDescent="0.25">
      <c r="A3" s="41" t="s">
        <v>356</v>
      </c>
      <c r="B3" s="353" t="s">
        <v>357</v>
      </c>
      <c r="C3" s="353"/>
      <c r="D3" s="353"/>
      <c r="E3" s="353"/>
      <c r="F3" s="353"/>
      <c r="G3" s="353"/>
      <c r="H3" s="353"/>
      <c r="I3" s="353"/>
    </row>
    <row r="4" spans="1:9" ht="15.75" x14ac:dyDescent="0.25">
      <c r="A4" s="42">
        <v>1</v>
      </c>
      <c r="B4" s="43" t="s">
        <v>221</v>
      </c>
      <c r="C4" s="44"/>
      <c r="D4" s="45"/>
      <c r="E4" s="45"/>
      <c r="F4" s="45"/>
      <c r="G4" s="45"/>
      <c r="H4" s="45"/>
      <c r="I4" s="45"/>
    </row>
    <row r="5" spans="1:9" ht="15.75" x14ac:dyDescent="0.25">
      <c r="A5" s="42">
        <v>2</v>
      </c>
      <c r="B5" s="43" t="s">
        <v>49</v>
      </c>
      <c r="C5" s="44"/>
      <c r="D5" s="45"/>
      <c r="E5" s="45"/>
      <c r="F5" s="45"/>
      <c r="G5" s="45"/>
      <c r="H5" s="45"/>
      <c r="I5" s="45"/>
    </row>
    <row r="6" spans="1:9" ht="15.75" x14ac:dyDescent="0.25">
      <c r="A6" s="46" t="s">
        <v>222</v>
      </c>
      <c r="B6" s="43" t="s">
        <v>223</v>
      </c>
      <c r="C6" s="44"/>
      <c r="D6" s="45"/>
      <c r="E6" s="45"/>
      <c r="F6" s="45"/>
      <c r="G6" s="45"/>
      <c r="H6" s="45"/>
      <c r="I6" s="45"/>
    </row>
    <row r="7" spans="1:9" ht="15.75" x14ac:dyDescent="0.25">
      <c r="A7" s="46" t="s">
        <v>224</v>
      </c>
      <c r="B7" s="43" t="s">
        <v>225</v>
      </c>
      <c r="C7" s="44"/>
      <c r="D7" s="45"/>
      <c r="E7" s="45"/>
      <c r="F7" s="45"/>
      <c r="G7" s="45"/>
      <c r="H7" s="45"/>
      <c r="I7" s="45"/>
    </row>
    <row r="8" spans="1:9" ht="15.75" x14ac:dyDescent="0.25">
      <c r="A8" s="41" t="s">
        <v>358</v>
      </c>
      <c r="B8" s="353" t="s">
        <v>359</v>
      </c>
      <c r="C8" s="353"/>
      <c r="D8" s="353"/>
      <c r="E8" s="353"/>
      <c r="F8" s="353"/>
      <c r="G8" s="353"/>
      <c r="H8" s="353"/>
      <c r="I8" s="353"/>
    </row>
    <row r="9" spans="1:9" ht="15.75" x14ac:dyDescent="0.25">
      <c r="A9" s="390"/>
      <c r="B9" s="391" t="s">
        <v>226</v>
      </c>
      <c r="C9" s="392"/>
      <c r="D9" s="393"/>
      <c r="E9" s="47"/>
      <c r="F9" s="397" t="s">
        <v>227</v>
      </c>
      <c r="G9" s="397"/>
      <c r="H9" s="397"/>
      <c r="I9" s="397"/>
    </row>
    <row r="10" spans="1:9" ht="15" customHeight="1" x14ac:dyDescent="0.25">
      <c r="A10" s="390"/>
      <c r="B10" s="394"/>
      <c r="C10" s="395"/>
      <c r="D10" s="396"/>
      <c r="E10" s="48" t="s">
        <v>228</v>
      </c>
      <c r="F10" s="48" t="s">
        <v>229</v>
      </c>
      <c r="G10" s="48" t="s">
        <v>230</v>
      </c>
      <c r="H10" s="48" t="s">
        <v>231</v>
      </c>
      <c r="I10" s="48" t="s">
        <v>232</v>
      </c>
    </row>
    <row r="11" spans="1:9" ht="15.75" x14ac:dyDescent="0.25">
      <c r="A11" s="390"/>
      <c r="B11" s="361">
        <v>1</v>
      </c>
      <c r="C11" s="361"/>
      <c r="D11" s="361"/>
      <c r="E11" s="49">
        <v>2</v>
      </c>
      <c r="F11" s="49">
        <v>3</v>
      </c>
      <c r="G11" s="49">
        <v>4</v>
      </c>
      <c r="H11" s="49">
        <v>5</v>
      </c>
      <c r="I11" s="49">
        <v>6</v>
      </c>
    </row>
    <row r="12" spans="1:9" ht="15.75" x14ac:dyDescent="0.25">
      <c r="A12" s="50">
        <v>4</v>
      </c>
      <c r="B12" s="386" t="s">
        <v>233</v>
      </c>
      <c r="C12" s="387"/>
      <c r="D12" s="387"/>
      <c r="E12" s="387"/>
      <c r="F12" s="387"/>
      <c r="G12" s="387"/>
      <c r="H12" s="387"/>
      <c r="I12" s="388"/>
    </row>
    <row r="13" spans="1:9" ht="15.75" x14ac:dyDescent="0.25">
      <c r="A13" s="51" t="s">
        <v>234</v>
      </c>
      <c r="B13" s="351" t="s">
        <v>235</v>
      </c>
      <c r="C13" s="351"/>
      <c r="D13" s="351"/>
      <c r="E13" s="52"/>
      <c r="F13" s="52"/>
      <c r="G13" s="52"/>
      <c r="H13" s="52"/>
      <c r="I13" s="52"/>
    </row>
    <row r="14" spans="1:9" ht="15.75" x14ac:dyDescent="0.25">
      <c r="A14" s="51" t="s">
        <v>236</v>
      </c>
      <c r="B14" s="351" t="s">
        <v>237</v>
      </c>
      <c r="C14" s="351"/>
      <c r="D14" s="351"/>
      <c r="E14" s="52"/>
      <c r="F14" s="52"/>
      <c r="G14" s="52"/>
      <c r="H14" s="52"/>
      <c r="I14" s="52"/>
    </row>
    <row r="15" spans="1:9" ht="15.75" x14ac:dyDescent="0.25">
      <c r="A15" s="51" t="s">
        <v>238</v>
      </c>
      <c r="B15" s="351" t="s">
        <v>239</v>
      </c>
      <c r="C15" s="385"/>
      <c r="D15" s="385"/>
      <c r="E15" s="53"/>
      <c r="F15" s="54"/>
      <c r="G15" s="54"/>
      <c r="H15" s="53"/>
      <c r="I15" s="53"/>
    </row>
    <row r="16" spans="1:9" ht="15.75" x14ac:dyDescent="0.25">
      <c r="A16" s="51" t="s">
        <v>240</v>
      </c>
      <c r="B16" s="351" t="s">
        <v>241</v>
      </c>
      <c r="C16" s="351"/>
      <c r="D16" s="351"/>
      <c r="E16" s="55"/>
      <c r="F16" s="54"/>
      <c r="G16" s="54"/>
      <c r="H16" s="55"/>
      <c r="I16" s="55"/>
    </row>
    <row r="17" spans="1:9" ht="15.75" x14ac:dyDescent="0.25">
      <c r="A17" s="51" t="s">
        <v>242</v>
      </c>
      <c r="B17" s="351" t="s">
        <v>243</v>
      </c>
      <c r="C17" s="351"/>
      <c r="D17" s="351"/>
      <c r="E17" s="55"/>
      <c r="F17" s="55"/>
      <c r="G17" s="55"/>
      <c r="H17" s="55"/>
      <c r="I17" s="55"/>
    </row>
    <row r="18" spans="1:9" ht="15.75" x14ac:dyDescent="0.25">
      <c r="A18" s="56" t="s">
        <v>244</v>
      </c>
      <c r="B18" s="351" t="s">
        <v>245</v>
      </c>
      <c r="C18" s="351"/>
      <c r="D18" s="351"/>
      <c r="E18" s="53"/>
      <c r="F18" s="53"/>
      <c r="G18" s="53"/>
      <c r="H18" s="53"/>
      <c r="I18" s="53"/>
    </row>
    <row r="19" spans="1:9" ht="15.75" x14ac:dyDescent="0.25">
      <c r="A19" s="51" t="s">
        <v>246</v>
      </c>
      <c r="B19" s="351" t="s">
        <v>247</v>
      </c>
      <c r="C19" s="351"/>
      <c r="D19" s="351"/>
      <c r="E19" s="52"/>
      <c r="F19" s="52"/>
      <c r="G19" s="52"/>
      <c r="H19" s="52"/>
      <c r="I19" s="52"/>
    </row>
    <row r="20" spans="1:9" ht="15.75" x14ac:dyDescent="0.25">
      <c r="A20" s="51" t="s">
        <v>248</v>
      </c>
      <c r="B20" s="376" t="s">
        <v>249</v>
      </c>
      <c r="C20" s="376"/>
      <c r="D20" s="376"/>
      <c r="E20" s="57">
        <f>SUM(E13:E19)</f>
        <v>0</v>
      </c>
      <c r="F20" s="57">
        <f t="shared" ref="F20:I20" si="0">SUM(F13:F19)</f>
        <v>0</v>
      </c>
      <c r="G20" s="57">
        <f t="shared" si="0"/>
        <v>0</v>
      </c>
      <c r="H20" s="57">
        <f t="shared" si="0"/>
        <v>0</v>
      </c>
      <c r="I20" s="57">
        <f t="shared" si="0"/>
        <v>0</v>
      </c>
    </row>
    <row r="21" spans="1:9" ht="15.75" x14ac:dyDescent="0.25">
      <c r="A21" s="56" t="s">
        <v>250</v>
      </c>
      <c r="B21" s="351" t="s">
        <v>251</v>
      </c>
      <c r="C21" s="351"/>
      <c r="D21" s="351"/>
      <c r="E21" s="53"/>
      <c r="F21" s="53"/>
      <c r="G21" s="53"/>
      <c r="H21" s="53"/>
      <c r="I21" s="53"/>
    </row>
    <row r="22" spans="1:9" ht="15.75" x14ac:dyDescent="0.25">
      <c r="A22" s="56" t="s">
        <v>252</v>
      </c>
      <c r="B22" s="351" t="s">
        <v>253</v>
      </c>
      <c r="C22" s="351"/>
      <c r="D22" s="351"/>
      <c r="E22" s="53"/>
      <c r="F22" s="53"/>
      <c r="G22" s="53"/>
      <c r="H22" s="53"/>
      <c r="I22" s="53"/>
    </row>
    <row r="23" spans="1:9" ht="15.75" x14ac:dyDescent="0.25">
      <c r="A23" s="51" t="s">
        <v>254</v>
      </c>
      <c r="B23" s="351" t="s">
        <v>255</v>
      </c>
      <c r="C23" s="351"/>
      <c r="D23" s="351"/>
      <c r="E23" s="52"/>
      <c r="F23" s="52"/>
      <c r="G23" s="52"/>
      <c r="H23" s="52"/>
      <c r="I23" s="52"/>
    </row>
    <row r="24" spans="1:9" ht="15.75" x14ac:dyDescent="0.25">
      <c r="A24" s="51" t="s">
        <v>256</v>
      </c>
      <c r="B24" s="351" t="s">
        <v>257</v>
      </c>
      <c r="C24" s="351"/>
      <c r="D24" s="351"/>
      <c r="E24" s="52"/>
      <c r="F24" s="52"/>
      <c r="G24" s="52"/>
      <c r="H24" s="52"/>
      <c r="I24" s="52"/>
    </row>
    <row r="25" spans="1:9" ht="15.75" x14ac:dyDescent="0.25">
      <c r="A25" s="51" t="s">
        <v>258</v>
      </c>
      <c r="B25" s="376" t="s">
        <v>259</v>
      </c>
      <c r="C25" s="376"/>
      <c r="D25" s="376"/>
      <c r="E25" s="57">
        <f>SUM(E21:E24)</f>
        <v>0</v>
      </c>
      <c r="F25" s="57">
        <f t="shared" ref="F25:I25" si="1">SUM(F21:F24)</f>
        <v>0</v>
      </c>
      <c r="G25" s="57">
        <f t="shared" si="1"/>
        <v>0</v>
      </c>
      <c r="H25" s="57">
        <f t="shared" si="1"/>
        <v>0</v>
      </c>
      <c r="I25" s="57">
        <f t="shared" si="1"/>
        <v>0</v>
      </c>
    </row>
    <row r="26" spans="1:9" ht="15.75" x14ac:dyDescent="0.25">
      <c r="A26" s="51" t="s">
        <v>260</v>
      </c>
      <c r="B26" s="376" t="s">
        <v>261</v>
      </c>
      <c r="C26" s="376"/>
      <c r="D26" s="376"/>
      <c r="E26" s="58">
        <f>E20+E25</f>
        <v>0</v>
      </c>
      <c r="F26" s="58">
        <f t="shared" ref="F26:I26" si="2">F20+F25</f>
        <v>0</v>
      </c>
      <c r="G26" s="58">
        <f t="shared" si="2"/>
        <v>0</v>
      </c>
      <c r="H26" s="58">
        <f t="shared" si="2"/>
        <v>0</v>
      </c>
      <c r="I26" s="58">
        <f t="shared" si="2"/>
        <v>0</v>
      </c>
    </row>
    <row r="27" spans="1:9" ht="15.75" customHeight="1" x14ac:dyDescent="0.25">
      <c r="A27" s="50">
        <v>5</v>
      </c>
      <c r="B27" s="386" t="s">
        <v>262</v>
      </c>
      <c r="C27" s="387"/>
      <c r="D27" s="387"/>
      <c r="E27" s="387"/>
      <c r="F27" s="387"/>
      <c r="G27" s="387"/>
      <c r="H27" s="387"/>
      <c r="I27" s="388"/>
    </row>
    <row r="28" spans="1:9" ht="15.75" x14ac:dyDescent="0.25">
      <c r="A28" s="51" t="s">
        <v>234</v>
      </c>
      <c r="B28" s="351" t="s">
        <v>263</v>
      </c>
      <c r="C28" s="351"/>
      <c r="D28" s="351"/>
      <c r="E28" s="52"/>
      <c r="F28" s="59"/>
      <c r="G28" s="59"/>
      <c r="H28" s="59"/>
      <c r="I28" s="59"/>
    </row>
    <row r="29" spans="1:9" ht="15.75" x14ac:dyDescent="0.25">
      <c r="A29" s="51" t="s">
        <v>236</v>
      </c>
      <c r="B29" s="351" t="s">
        <v>264</v>
      </c>
      <c r="C29" s="351"/>
      <c r="D29" s="351"/>
      <c r="E29" s="52"/>
      <c r="F29" s="59"/>
      <c r="G29" s="59"/>
      <c r="H29" s="59"/>
      <c r="I29" s="59"/>
    </row>
    <row r="30" spans="1:9" ht="15.75" x14ac:dyDescent="0.25">
      <c r="A30" s="51" t="s">
        <v>238</v>
      </c>
      <c r="B30" s="351" t="s">
        <v>265</v>
      </c>
      <c r="C30" s="385"/>
      <c r="D30" s="385"/>
      <c r="E30" s="53"/>
      <c r="F30" s="53"/>
      <c r="G30" s="53"/>
      <c r="H30" s="53"/>
      <c r="I30" s="53"/>
    </row>
    <row r="31" spans="1:9" ht="15.75" x14ac:dyDescent="0.25">
      <c r="A31" s="51" t="s">
        <v>240</v>
      </c>
      <c r="B31" s="351" t="s">
        <v>29</v>
      </c>
      <c r="C31" s="351"/>
      <c r="D31" s="351"/>
      <c r="E31" s="55"/>
      <c r="F31" s="59"/>
      <c r="G31" s="59"/>
      <c r="H31" s="59"/>
      <c r="I31" s="59"/>
    </row>
    <row r="32" spans="1:9" ht="15.75" x14ac:dyDescent="0.25">
      <c r="A32" s="51" t="s">
        <v>242</v>
      </c>
      <c r="B32" s="351" t="s">
        <v>266</v>
      </c>
      <c r="C32" s="351"/>
      <c r="D32" s="351"/>
      <c r="E32" s="55"/>
      <c r="F32" s="59"/>
      <c r="G32" s="59"/>
      <c r="H32" s="59"/>
      <c r="I32" s="59"/>
    </row>
    <row r="33" spans="1:9" ht="15.75" x14ac:dyDescent="0.25">
      <c r="A33" s="51" t="s">
        <v>244</v>
      </c>
      <c r="B33" s="351" t="s">
        <v>267</v>
      </c>
      <c r="C33" s="351"/>
      <c r="D33" s="351"/>
      <c r="E33" s="55"/>
      <c r="F33" s="59"/>
      <c r="G33" s="59"/>
      <c r="H33" s="59"/>
      <c r="I33" s="59"/>
    </row>
    <row r="34" spans="1:9" ht="15.75" x14ac:dyDescent="0.25">
      <c r="A34" s="51" t="s">
        <v>246</v>
      </c>
      <c r="B34" s="376" t="s">
        <v>268</v>
      </c>
      <c r="C34" s="376"/>
      <c r="D34" s="376"/>
      <c r="E34" s="60">
        <f>SUM(E28:E33)</f>
        <v>0</v>
      </c>
      <c r="F34" s="60">
        <f t="shared" ref="F34:I34" si="3">SUM(F28:F33)</f>
        <v>0</v>
      </c>
      <c r="G34" s="60">
        <f t="shared" si="3"/>
        <v>0</v>
      </c>
      <c r="H34" s="60">
        <f t="shared" si="3"/>
        <v>0</v>
      </c>
      <c r="I34" s="60">
        <f t="shared" si="3"/>
        <v>0</v>
      </c>
    </row>
    <row r="35" spans="1:9" ht="15.75" x14ac:dyDescent="0.25">
      <c r="A35" s="56" t="s">
        <v>248</v>
      </c>
      <c r="B35" s="351" t="s">
        <v>269</v>
      </c>
      <c r="C35" s="385"/>
      <c r="D35" s="385"/>
      <c r="E35" s="53"/>
      <c r="F35" s="53"/>
      <c r="G35" s="53"/>
      <c r="H35" s="53"/>
      <c r="I35" s="61"/>
    </row>
    <row r="36" spans="1:9" ht="15.75" x14ac:dyDescent="0.25">
      <c r="A36" s="56" t="s">
        <v>250</v>
      </c>
      <c r="B36" s="351" t="s">
        <v>270</v>
      </c>
      <c r="C36" s="385"/>
      <c r="D36" s="385"/>
      <c r="E36" s="53"/>
      <c r="F36" s="53"/>
      <c r="G36" s="53"/>
      <c r="H36" s="53"/>
      <c r="I36" s="61"/>
    </row>
    <row r="37" spans="1:9" ht="15.75" x14ac:dyDescent="0.25">
      <c r="A37" s="51" t="s">
        <v>252</v>
      </c>
      <c r="B37" s="351" t="s">
        <v>271</v>
      </c>
      <c r="C37" s="351"/>
      <c r="D37" s="351"/>
      <c r="E37" s="53"/>
      <c r="F37" s="53"/>
      <c r="G37" s="53"/>
      <c r="H37" s="53"/>
      <c r="I37" s="61"/>
    </row>
    <row r="38" spans="1:9" ht="15.75" x14ac:dyDescent="0.25">
      <c r="A38" s="51" t="s">
        <v>254</v>
      </c>
      <c r="B38" s="351" t="s">
        <v>272</v>
      </c>
      <c r="C38" s="351"/>
      <c r="D38" s="351"/>
      <c r="E38" s="53"/>
      <c r="F38" s="53"/>
      <c r="G38" s="53"/>
      <c r="H38" s="53"/>
      <c r="I38" s="61"/>
    </row>
    <row r="39" spans="1:9" ht="15.75" x14ac:dyDescent="0.25">
      <c r="A39" s="51" t="s">
        <v>256</v>
      </c>
      <c r="B39" s="376" t="s">
        <v>273</v>
      </c>
      <c r="C39" s="376"/>
      <c r="D39" s="376"/>
      <c r="E39" s="60">
        <f>SUM(E35:E38)</f>
        <v>0</v>
      </c>
      <c r="F39" s="60">
        <f t="shared" ref="F39:I39" si="4">SUM(F35:F38)</f>
        <v>0</v>
      </c>
      <c r="G39" s="60">
        <f t="shared" si="4"/>
        <v>0</v>
      </c>
      <c r="H39" s="60">
        <f t="shared" si="4"/>
        <v>0</v>
      </c>
      <c r="I39" s="60">
        <f t="shared" si="4"/>
        <v>0</v>
      </c>
    </row>
    <row r="40" spans="1:9" ht="15.75" x14ac:dyDescent="0.25">
      <c r="A40" s="51" t="s">
        <v>258</v>
      </c>
      <c r="B40" s="376" t="s">
        <v>274</v>
      </c>
      <c r="C40" s="376"/>
      <c r="D40" s="376"/>
      <c r="E40" s="60">
        <f>E34+E39</f>
        <v>0</v>
      </c>
      <c r="F40" s="60">
        <f t="shared" ref="F40:I40" si="5">F34+F39</f>
        <v>0</v>
      </c>
      <c r="G40" s="60">
        <f t="shared" si="5"/>
        <v>0</v>
      </c>
      <c r="H40" s="60">
        <f t="shared" si="5"/>
        <v>0</v>
      </c>
      <c r="I40" s="60">
        <f t="shared" si="5"/>
        <v>0</v>
      </c>
    </row>
    <row r="41" spans="1:9" ht="15.75" x14ac:dyDescent="0.25">
      <c r="A41" s="51" t="s">
        <v>260</v>
      </c>
      <c r="B41" s="376" t="s">
        <v>275</v>
      </c>
      <c r="C41" s="376"/>
      <c r="D41" s="376"/>
      <c r="E41" s="60">
        <f>E26+E40-E19</f>
        <v>0</v>
      </c>
      <c r="F41" s="60">
        <f t="shared" ref="F41:I41" si="6">F26+F40-F19</f>
        <v>0</v>
      </c>
      <c r="G41" s="60">
        <f t="shared" si="6"/>
        <v>0</v>
      </c>
      <c r="H41" s="60">
        <f t="shared" si="6"/>
        <v>0</v>
      </c>
      <c r="I41" s="60">
        <f t="shared" si="6"/>
        <v>0</v>
      </c>
    </row>
    <row r="42" spans="1:9" ht="15.75" x14ac:dyDescent="0.25">
      <c r="A42" s="41" t="s">
        <v>360</v>
      </c>
      <c r="B42" s="353" t="s">
        <v>361</v>
      </c>
      <c r="C42" s="353"/>
      <c r="D42" s="353"/>
      <c r="E42" s="353"/>
      <c r="F42" s="353"/>
      <c r="G42" s="353"/>
      <c r="H42" s="353"/>
      <c r="I42" s="353"/>
    </row>
    <row r="43" spans="1:9" ht="15.75" x14ac:dyDescent="0.25">
      <c r="A43" s="382"/>
      <c r="B43" s="360" t="s">
        <v>276</v>
      </c>
      <c r="C43" s="360"/>
      <c r="D43" s="360"/>
      <c r="E43" s="48" t="s">
        <v>277</v>
      </c>
      <c r="F43" s="48" t="s">
        <v>229</v>
      </c>
      <c r="G43" s="48" t="s">
        <v>278</v>
      </c>
      <c r="H43" s="48" t="s">
        <v>231</v>
      </c>
      <c r="I43" s="48" t="s">
        <v>232</v>
      </c>
    </row>
    <row r="44" spans="1:9" ht="15.75" x14ac:dyDescent="0.25">
      <c r="A44" s="383"/>
      <c r="B44" s="361">
        <v>1</v>
      </c>
      <c r="C44" s="361"/>
      <c r="D44" s="361"/>
      <c r="E44" s="49">
        <v>2</v>
      </c>
      <c r="F44" s="49">
        <v>3</v>
      </c>
      <c r="G44" s="49">
        <v>4</v>
      </c>
      <c r="H44" s="49">
        <v>5</v>
      </c>
      <c r="I44" s="49">
        <v>6</v>
      </c>
    </row>
    <row r="45" spans="1:9" ht="15.75" x14ac:dyDescent="0.25">
      <c r="A45" s="50">
        <v>6</v>
      </c>
      <c r="B45" s="384" t="s">
        <v>279</v>
      </c>
      <c r="C45" s="384"/>
      <c r="D45" s="384"/>
      <c r="E45" s="384"/>
      <c r="F45" s="384"/>
      <c r="G45" s="384"/>
      <c r="H45" s="384"/>
      <c r="I45" s="384"/>
    </row>
    <row r="46" spans="1:9" ht="15.75" x14ac:dyDescent="0.25">
      <c r="A46" s="51" t="s">
        <v>234</v>
      </c>
      <c r="B46" s="351" t="s">
        <v>280</v>
      </c>
      <c r="C46" s="351"/>
      <c r="D46" s="351"/>
      <c r="E46" s="351"/>
      <c r="F46" s="62"/>
      <c r="G46" s="62"/>
      <c r="H46" s="63"/>
      <c r="I46" s="62"/>
    </row>
    <row r="47" spans="1:9" ht="15.75" x14ac:dyDescent="0.25">
      <c r="A47" s="378" t="s">
        <v>236</v>
      </c>
      <c r="B47" s="380" t="s">
        <v>281</v>
      </c>
      <c r="C47" s="380"/>
      <c r="D47" s="380"/>
      <c r="E47" s="43" t="s">
        <v>282</v>
      </c>
      <c r="F47" s="55"/>
      <c r="G47" s="55"/>
      <c r="H47" s="55"/>
      <c r="I47" s="55"/>
    </row>
    <row r="48" spans="1:9" ht="15.75" x14ac:dyDescent="0.25">
      <c r="A48" s="381"/>
      <c r="B48" s="380"/>
      <c r="C48" s="380"/>
      <c r="D48" s="380"/>
      <c r="E48" s="43" t="s">
        <v>283</v>
      </c>
      <c r="F48" s="52"/>
      <c r="G48" s="52"/>
      <c r="H48" s="52"/>
      <c r="I48" s="52"/>
    </row>
    <row r="49" spans="1:9" ht="15.75" x14ac:dyDescent="0.25">
      <c r="A49" s="379"/>
      <c r="B49" s="380"/>
      <c r="C49" s="380"/>
      <c r="D49" s="380"/>
      <c r="E49" s="43" t="s">
        <v>284</v>
      </c>
      <c r="F49" s="52"/>
      <c r="G49" s="52"/>
      <c r="H49" s="52"/>
      <c r="I49" s="52"/>
    </row>
    <row r="50" spans="1:9" ht="15.75" x14ac:dyDescent="0.25">
      <c r="A50" s="378" t="s">
        <v>238</v>
      </c>
      <c r="B50" s="380" t="s">
        <v>285</v>
      </c>
      <c r="C50" s="380"/>
      <c r="D50" s="380"/>
      <c r="E50" s="43" t="s">
        <v>282</v>
      </c>
      <c r="F50" s="55"/>
      <c r="G50" s="55"/>
      <c r="H50" s="55"/>
      <c r="I50" s="55"/>
    </row>
    <row r="51" spans="1:9" ht="15.75" x14ac:dyDescent="0.25">
      <c r="A51" s="381"/>
      <c r="B51" s="380"/>
      <c r="C51" s="380"/>
      <c r="D51" s="380"/>
      <c r="E51" s="43" t="s">
        <v>283</v>
      </c>
      <c r="F51" s="55"/>
      <c r="G51" s="55"/>
      <c r="H51" s="55"/>
      <c r="I51" s="55"/>
    </row>
    <row r="52" spans="1:9" ht="15.75" x14ac:dyDescent="0.25">
      <c r="A52" s="379"/>
      <c r="B52" s="380"/>
      <c r="C52" s="380"/>
      <c r="D52" s="380"/>
      <c r="E52" s="43" t="s">
        <v>284</v>
      </c>
      <c r="F52" s="52"/>
      <c r="G52" s="52"/>
      <c r="H52" s="52"/>
      <c r="I52" s="52"/>
    </row>
    <row r="53" spans="1:9" ht="15.75" x14ac:dyDescent="0.25">
      <c r="A53" s="378" t="s">
        <v>240</v>
      </c>
      <c r="B53" s="380" t="s">
        <v>286</v>
      </c>
      <c r="C53" s="380"/>
      <c r="D53" s="380"/>
      <c r="E53" s="43" t="s">
        <v>282</v>
      </c>
      <c r="F53" s="55"/>
      <c r="G53" s="55"/>
      <c r="H53" s="55"/>
      <c r="I53" s="55"/>
    </row>
    <row r="54" spans="1:9" ht="15.75" x14ac:dyDescent="0.25">
      <c r="A54" s="381"/>
      <c r="B54" s="380"/>
      <c r="C54" s="380"/>
      <c r="D54" s="380"/>
      <c r="E54" s="43" t="s">
        <v>283</v>
      </c>
      <c r="F54" s="52"/>
      <c r="G54" s="52"/>
      <c r="H54" s="52"/>
      <c r="I54" s="52"/>
    </row>
    <row r="55" spans="1:9" ht="15.75" x14ac:dyDescent="0.25">
      <c r="A55" s="379"/>
      <c r="B55" s="380"/>
      <c r="C55" s="380"/>
      <c r="D55" s="380"/>
      <c r="E55" s="43" t="s">
        <v>284</v>
      </c>
      <c r="F55" s="52"/>
      <c r="G55" s="52"/>
      <c r="H55" s="52"/>
      <c r="I55" s="52"/>
    </row>
    <row r="56" spans="1:9" ht="15.75" x14ac:dyDescent="0.25">
      <c r="A56" s="378" t="s">
        <v>242</v>
      </c>
      <c r="B56" s="380" t="s">
        <v>287</v>
      </c>
      <c r="C56" s="380"/>
      <c r="D56" s="380"/>
      <c r="E56" s="43" t="s">
        <v>282</v>
      </c>
      <c r="F56" s="59"/>
      <c r="G56" s="59"/>
      <c r="H56" s="52"/>
      <c r="I56" s="52"/>
    </row>
    <row r="57" spans="1:9" ht="15.75" x14ac:dyDescent="0.25">
      <c r="A57" s="379"/>
      <c r="B57" s="380"/>
      <c r="C57" s="380"/>
      <c r="D57" s="380"/>
      <c r="E57" s="43" t="s">
        <v>283</v>
      </c>
      <c r="F57" s="59"/>
      <c r="G57" s="59"/>
      <c r="H57" s="55"/>
      <c r="I57" s="55"/>
    </row>
    <row r="58" spans="1:9" ht="15.75" x14ac:dyDescent="0.25">
      <c r="A58" s="51" t="s">
        <v>244</v>
      </c>
      <c r="B58" s="351" t="s">
        <v>288</v>
      </c>
      <c r="C58" s="351"/>
      <c r="D58" s="351"/>
      <c r="E58" s="351"/>
      <c r="F58" s="59"/>
      <c r="G58" s="59"/>
      <c r="H58" s="52"/>
      <c r="I58" s="52"/>
    </row>
    <row r="59" spans="1:9" ht="15.75" x14ac:dyDescent="0.25">
      <c r="A59" s="51" t="s">
        <v>246</v>
      </c>
      <c r="B59" s="351" t="s">
        <v>289</v>
      </c>
      <c r="C59" s="351"/>
      <c r="D59" s="351"/>
      <c r="E59" s="351"/>
      <c r="F59" s="52"/>
      <c r="G59" s="52"/>
      <c r="H59" s="52"/>
      <c r="I59" s="52"/>
    </row>
    <row r="60" spans="1:9" ht="15.75" x14ac:dyDescent="0.25">
      <c r="A60" s="51" t="s">
        <v>248</v>
      </c>
      <c r="B60" s="351" t="s">
        <v>290</v>
      </c>
      <c r="C60" s="351"/>
      <c r="D60" s="351"/>
      <c r="E60" s="351"/>
      <c r="F60" s="52"/>
      <c r="G60" s="52"/>
      <c r="H60" s="52"/>
      <c r="I60" s="52"/>
    </row>
    <row r="61" spans="1:9" ht="15.75" x14ac:dyDescent="0.25">
      <c r="A61" s="51" t="s">
        <v>250</v>
      </c>
      <c r="B61" s="376" t="s">
        <v>291</v>
      </c>
      <c r="C61" s="376"/>
      <c r="D61" s="376"/>
      <c r="E61" s="376"/>
      <c r="F61" s="64">
        <f>SUM(F47:F60)</f>
        <v>0</v>
      </c>
      <c r="G61" s="64">
        <f t="shared" ref="G61:I61" si="7">SUM(G47:G60)</f>
        <v>0</v>
      </c>
      <c r="H61" s="64">
        <f t="shared" si="7"/>
        <v>0</v>
      </c>
      <c r="I61" s="64">
        <f t="shared" si="7"/>
        <v>0</v>
      </c>
    </row>
    <row r="62" spans="1:9" ht="15.75" x14ac:dyDescent="0.25">
      <c r="A62" s="51" t="s">
        <v>252</v>
      </c>
      <c r="B62" s="376" t="s">
        <v>292</v>
      </c>
      <c r="C62" s="376"/>
      <c r="D62" s="376"/>
      <c r="E62" s="376"/>
      <c r="F62" s="64">
        <f>F61-F46</f>
        <v>0</v>
      </c>
      <c r="G62" s="64">
        <f t="shared" ref="G62:I62" si="8">G61-G46</f>
        <v>0</v>
      </c>
      <c r="H62" s="64">
        <f t="shared" si="8"/>
        <v>0</v>
      </c>
      <c r="I62" s="64">
        <f t="shared" si="8"/>
        <v>0</v>
      </c>
    </row>
    <row r="63" spans="1:9" ht="15.75" x14ac:dyDescent="0.25">
      <c r="A63" s="56" t="s">
        <v>254</v>
      </c>
      <c r="B63" s="351" t="s">
        <v>293</v>
      </c>
      <c r="C63" s="351"/>
      <c r="D63" s="351"/>
      <c r="E63" s="351"/>
      <c r="F63" s="52"/>
      <c r="G63" s="52"/>
      <c r="H63" s="52"/>
      <c r="I63" s="59"/>
    </row>
    <row r="64" spans="1:9" ht="15.75" x14ac:dyDescent="0.25">
      <c r="A64" s="51" t="s">
        <v>256</v>
      </c>
      <c r="B64" s="351" t="s">
        <v>294</v>
      </c>
      <c r="C64" s="351"/>
      <c r="D64" s="351"/>
      <c r="E64" s="351"/>
      <c r="F64" s="52"/>
      <c r="G64" s="52"/>
      <c r="H64" s="52"/>
      <c r="I64" s="59"/>
    </row>
    <row r="65" spans="1:9" ht="15.75" x14ac:dyDescent="0.25">
      <c r="A65" s="51" t="s">
        <v>258</v>
      </c>
      <c r="B65" s="376" t="s">
        <v>295</v>
      </c>
      <c r="C65" s="376"/>
      <c r="D65" s="376"/>
      <c r="E65" s="376"/>
      <c r="F65" s="52"/>
      <c r="G65" s="52"/>
      <c r="H65" s="52"/>
      <c r="I65" s="52"/>
    </row>
    <row r="66" spans="1:9" ht="15.75" x14ac:dyDescent="0.25">
      <c r="A66" s="51" t="s">
        <v>260</v>
      </c>
      <c r="B66" s="376" t="s">
        <v>296</v>
      </c>
      <c r="C66" s="376"/>
      <c r="D66" s="376"/>
      <c r="E66" s="376"/>
      <c r="F66" s="64">
        <f>SUM(F63:F65)</f>
        <v>0</v>
      </c>
      <c r="G66" s="64">
        <f t="shared" ref="G66:I66" si="9">SUM(G63:G65)</f>
        <v>0</v>
      </c>
      <c r="H66" s="64">
        <f t="shared" si="9"/>
        <v>0</v>
      </c>
      <c r="I66" s="64">
        <f t="shared" si="9"/>
        <v>0</v>
      </c>
    </row>
    <row r="67" spans="1:9" ht="15.75" x14ac:dyDescent="0.25">
      <c r="A67" s="51" t="s">
        <v>297</v>
      </c>
      <c r="B67" s="376" t="s">
        <v>298</v>
      </c>
      <c r="C67" s="376"/>
      <c r="D67" s="376"/>
      <c r="E67" s="376"/>
      <c r="F67" s="60">
        <f>F61+F66</f>
        <v>0</v>
      </c>
      <c r="G67" s="60">
        <f t="shared" ref="G67:I67" si="10">G61+G66</f>
        <v>0</v>
      </c>
      <c r="H67" s="60">
        <f t="shared" si="10"/>
        <v>0</v>
      </c>
      <c r="I67" s="60">
        <f t="shared" si="10"/>
        <v>0</v>
      </c>
    </row>
    <row r="68" spans="1:9" ht="15.75" x14ac:dyDescent="0.25">
      <c r="A68" s="50">
        <v>7</v>
      </c>
      <c r="B68" s="377" t="s">
        <v>299</v>
      </c>
      <c r="C68" s="377"/>
      <c r="D68" s="377"/>
      <c r="E68" s="377"/>
      <c r="F68" s="377"/>
      <c r="G68" s="377"/>
      <c r="H68" s="377"/>
      <c r="I68" s="377"/>
    </row>
    <row r="69" spans="1:9" ht="15.75" x14ac:dyDescent="0.25">
      <c r="A69" s="51" t="s">
        <v>234</v>
      </c>
      <c r="B69" s="351" t="s">
        <v>300</v>
      </c>
      <c r="C69" s="351"/>
      <c r="D69" s="351"/>
      <c r="E69" s="351"/>
      <c r="F69" s="65"/>
      <c r="G69" s="65"/>
      <c r="H69" s="65"/>
      <c r="I69" s="65"/>
    </row>
    <row r="70" spans="1:9" ht="15.75" x14ac:dyDescent="0.25">
      <c r="A70" s="51" t="s">
        <v>236</v>
      </c>
      <c r="B70" s="351" t="s">
        <v>301</v>
      </c>
      <c r="C70" s="351"/>
      <c r="D70" s="351"/>
      <c r="E70" s="351"/>
      <c r="F70" s="65"/>
      <c r="G70" s="65"/>
      <c r="H70" s="65"/>
      <c r="I70" s="65">
        <v>0</v>
      </c>
    </row>
    <row r="71" spans="1:9" ht="15.75" x14ac:dyDescent="0.25">
      <c r="A71" s="51" t="s">
        <v>238</v>
      </c>
      <c r="B71" s="351" t="s">
        <v>302</v>
      </c>
      <c r="C71" s="351"/>
      <c r="D71" s="351"/>
      <c r="E71" s="351"/>
      <c r="F71" s="65"/>
      <c r="G71" s="65"/>
      <c r="H71" s="65"/>
      <c r="I71" s="65"/>
    </row>
    <row r="72" spans="1:9" ht="15.75" x14ac:dyDescent="0.25">
      <c r="A72" s="51" t="s">
        <v>240</v>
      </c>
      <c r="B72" s="351" t="s">
        <v>303</v>
      </c>
      <c r="C72" s="351"/>
      <c r="D72" s="351"/>
      <c r="E72" s="351"/>
      <c r="F72" s="65"/>
      <c r="G72" s="65"/>
      <c r="H72" s="65"/>
      <c r="I72" s="65"/>
    </row>
    <row r="73" spans="1:9" ht="15.75" x14ac:dyDescent="0.25">
      <c r="A73" s="51" t="s">
        <v>242</v>
      </c>
      <c r="B73" s="351" t="s">
        <v>304</v>
      </c>
      <c r="C73" s="351"/>
      <c r="D73" s="351"/>
      <c r="E73" s="351"/>
      <c r="F73" s="66"/>
      <c r="G73" s="66"/>
      <c r="H73" s="66"/>
      <c r="I73" s="66"/>
    </row>
    <row r="74" spans="1:9" ht="15.75" x14ac:dyDescent="0.25">
      <c r="A74" s="51" t="s">
        <v>244</v>
      </c>
      <c r="B74" s="351" t="s">
        <v>305</v>
      </c>
      <c r="C74" s="351"/>
      <c r="D74" s="351"/>
      <c r="E74" s="351"/>
      <c r="F74" s="65"/>
      <c r="G74" s="65"/>
      <c r="H74" s="65"/>
      <c r="I74" s="65"/>
    </row>
    <row r="75" spans="1:9" ht="15.75" x14ac:dyDescent="0.25">
      <c r="A75" s="51" t="s">
        <v>246</v>
      </c>
      <c r="B75" s="351" t="s">
        <v>306</v>
      </c>
      <c r="C75" s="351"/>
      <c r="D75" s="351"/>
      <c r="E75" s="351"/>
      <c r="F75" s="65"/>
      <c r="G75" s="65"/>
      <c r="H75" s="65"/>
      <c r="I75" s="65"/>
    </row>
    <row r="76" spans="1:9" ht="15.75" x14ac:dyDescent="0.25">
      <c r="A76" s="51" t="s">
        <v>248</v>
      </c>
      <c r="B76" s="351" t="s">
        <v>307</v>
      </c>
      <c r="C76" s="351"/>
      <c r="D76" s="351"/>
      <c r="E76" s="351"/>
      <c r="F76" s="65"/>
      <c r="G76" s="65"/>
      <c r="H76" s="65"/>
      <c r="I76" s="65"/>
    </row>
    <row r="77" spans="1:9" ht="15.75" x14ac:dyDescent="0.25">
      <c r="A77" s="51" t="s">
        <v>250</v>
      </c>
      <c r="B77" s="376" t="s">
        <v>308</v>
      </c>
      <c r="C77" s="376"/>
      <c r="D77" s="376"/>
      <c r="E77" s="376"/>
      <c r="F77" s="64">
        <f>SUM(F69:F76)</f>
        <v>0</v>
      </c>
      <c r="G77" s="64">
        <f t="shared" ref="G77:I77" si="11">SUM(G69:G76)</f>
        <v>0</v>
      </c>
      <c r="H77" s="64">
        <f t="shared" si="11"/>
        <v>0</v>
      </c>
      <c r="I77" s="64">
        <f t="shared" si="11"/>
        <v>0</v>
      </c>
    </row>
    <row r="78" spans="1:9" ht="15.75" x14ac:dyDescent="0.25">
      <c r="A78" s="51" t="s">
        <v>252</v>
      </c>
      <c r="B78" s="376" t="s">
        <v>309</v>
      </c>
      <c r="C78" s="376"/>
      <c r="D78" s="376"/>
      <c r="E78" s="376"/>
      <c r="F78" s="64">
        <f>F67-F77</f>
        <v>0</v>
      </c>
      <c r="G78" s="64">
        <f t="shared" ref="G78:I78" si="12">G67-G77</f>
        <v>0</v>
      </c>
      <c r="H78" s="64">
        <f t="shared" si="12"/>
        <v>0</v>
      </c>
      <c r="I78" s="64">
        <f t="shared" si="12"/>
        <v>0</v>
      </c>
    </row>
    <row r="79" spans="1:9" ht="15.75" x14ac:dyDescent="0.25">
      <c r="A79" s="50">
        <v>8</v>
      </c>
      <c r="B79" s="377" t="s">
        <v>310</v>
      </c>
      <c r="C79" s="377"/>
      <c r="D79" s="377"/>
      <c r="E79" s="377"/>
      <c r="F79" s="377"/>
      <c r="G79" s="377"/>
      <c r="H79" s="377"/>
      <c r="I79" s="377"/>
    </row>
    <row r="80" spans="1:9" ht="15.75" x14ac:dyDescent="0.25">
      <c r="A80" s="51" t="s">
        <v>234</v>
      </c>
      <c r="B80" s="351" t="s">
        <v>311</v>
      </c>
      <c r="C80" s="351"/>
      <c r="D80" s="351"/>
      <c r="E80" s="351"/>
      <c r="F80" s="62">
        <v>2100</v>
      </c>
      <c r="G80" s="62">
        <v>2100</v>
      </c>
      <c r="H80" s="62"/>
      <c r="I80" s="62"/>
    </row>
    <row r="81" spans="1:9" ht="15.75" x14ac:dyDescent="0.25">
      <c r="A81" s="51" t="s">
        <v>236</v>
      </c>
      <c r="B81" s="351" t="s">
        <v>312</v>
      </c>
      <c r="C81" s="351"/>
      <c r="D81" s="351"/>
      <c r="E81" s="351"/>
      <c r="F81" s="64">
        <f>SUM(F47:F49)+F60</f>
        <v>0</v>
      </c>
      <c r="G81" s="64">
        <f t="shared" ref="G81:I81" si="13">SUM(G47:G49)+G60</f>
        <v>0</v>
      </c>
      <c r="H81" s="64">
        <f t="shared" si="13"/>
        <v>0</v>
      </c>
      <c r="I81" s="64">
        <f t="shared" si="13"/>
        <v>0</v>
      </c>
    </row>
    <row r="82" spans="1:9" ht="15.75" x14ac:dyDescent="0.25">
      <c r="A82" s="51" t="s">
        <v>238</v>
      </c>
      <c r="B82" s="351" t="s">
        <v>313</v>
      </c>
      <c r="C82" s="351"/>
      <c r="D82" s="351"/>
      <c r="E82" s="351"/>
      <c r="F82" s="65"/>
      <c r="G82" s="65"/>
      <c r="H82" s="65"/>
      <c r="I82" s="65"/>
    </row>
    <row r="83" spans="1:9" ht="15.75" x14ac:dyDescent="0.25">
      <c r="A83" s="51" t="s">
        <v>240</v>
      </c>
      <c r="B83" s="351" t="s">
        <v>314</v>
      </c>
      <c r="C83" s="351"/>
      <c r="D83" s="351"/>
      <c r="E83" s="351"/>
      <c r="F83" s="64">
        <f>F80-(F81+F82)</f>
        <v>2100</v>
      </c>
      <c r="G83" s="64">
        <f t="shared" ref="G83:I83" si="14">G80-(G81+G82)</f>
        <v>2100</v>
      </c>
      <c r="H83" s="64">
        <f t="shared" si="14"/>
        <v>0</v>
      </c>
      <c r="I83" s="64">
        <f t="shared" si="14"/>
        <v>0</v>
      </c>
    </row>
    <row r="84" spans="1:9" ht="15.75" x14ac:dyDescent="0.25">
      <c r="A84" s="51" t="s">
        <v>242</v>
      </c>
      <c r="B84" s="351" t="s">
        <v>315</v>
      </c>
      <c r="C84" s="351"/>
      <c r="D84" s="351"/>
      <c r="E84" s="351"/>
      <c r="F84" s="65"/>
      <c r="G84" s="65"/>
      <c r="H84" s="65"/>
      <c r="I84" s="65"/>
    </row>
    <row r="85" spans="1:9" ht="15.75" x14ac:dyDescent="0.25">
      <c r="A85" s="51" t="s">
        <v>244</v>
      </c>
      <c r="B85" s="351" t="s">
        <v>316</v>
      </c>
      <c r="C85" s="351"/>
      <c r="D85" s="351"/>
      <c r="E85" s="351"/>
      <c r="F85" s="65"/>
      <c r="G85" s="65"/>
      <c r="H85" s="65"/>
      <c r="I85" s="65"/>
    </row>
    <row r="86" spans="1:9" ht="15.75" x14ac:dyDescent="0.25">
      <c r="A86" s="56" t="s">
        <v>246</v>
      </c>
      <c r="B86" s="351" t="s">
        <v>317</v>
      </c>
      <c r="C86" s="351"/>
      <c r="D86" s="351"/>
      <c r="E86" s="351"/>
      <c r="F86" s="65"/>
      <c r="G86" s="65"/>
      <c r="H86" s="65"/>
      <c r="I86" s="65"/>
    </row>
    <row r="87" spans="1:9" ht="15.75" x14ac:dyDescent="0.25">
      <c r="A87" s="56" t="s">
        <v>248</v>
      </c>
      <c r="B87" s="351" t="s">
        <v>318</v>
      </c>
      <c r="C87" s="351"/>
      <c r="D87" s="351"/>
      <c r="E87" s="351"/>
      <c r="F87" s="59"/>
      <c r="G87" s="59"/>
      <c r="H87" s="64">
        <f>SUM(H56:H57)</f>
        <v>0</v>
      </c>
      <c r="I87" s="64">
        <f t="shared" ref="I87" si="15">SUM(I56:I57)</f>
        <v>0</v>
      </c>
    </row>
    <row r="88" spans="1:9" ht="15.75" x14ac:dyDescent="0.25">
      <c r="A88" s="51" t="s">
        <v>250</v>
      </c>
      <c r="B88" s="351" t="s">
        <v>319</v>
      </c>
      <c r="C88" s="351"/>
      <c r="D88" s="351"/>
      <c r="E88" s="351"/>
      <c r="F88" s="64">
        <f>F86-F87</f>
        <v>0</v>
      </c>
      <c r="G88" s="64">
        <f t="shared" ref="G88:I88" si="16">G86-G87</f>
        <v>0</v>
      </c>
      <c r="H88" s="64">
        <f t="shared" si="16"/>
        <v>0</v>
      </c>
      <c r="I88" s="64">
        <f t="shared" si="16"/>
        <v>0</v>
      </c>
    </row>
    <row r="89" spans="1:9" ht="15.75" x14ac:dyDescent="0.25">
      <c r="A89" s="56" t="s">
        <v>252</v>
      </c>
      <c r="B89" s="351" t="s">
        <v>320</v>
      </c>
      <c r="C89" s="351"/>
      <c r="D89" s="351"/>
      <c r="E89" s="351"/>
      <c r="F89" s="64">
        <f>F88</f>
        <v>0</v>
      </c>
      <c r="G89" s="64">
        <f t="shared" ref="G89:I89" si="17">G88</f>
        <v>0</v>
      </c>
      <c r="H89" s="64">
        <f t="shared" si="17"/>
        <v>0</v>
      </c>
      <c r="I89" s="64">
        <f t="shared" si="17"/>
        <v>0</v>
      </c>
    </row>
    <row r="90" spans="1:9" ht="15.75" x14ac:dyDescent="0.25">
      <c r="A90" s="56" t="s">
        <v>254</v>
      </c>
      <c r="B90" s="376" t="s">
        <v>321</v>
      </c>
      <c r="C90" s="376"/>
      <c r="D90" s="376"/>
      <c r="E90" s="376"/>
      <c r="F90" s="64">
        <f>F84+F85+F89</f>
        <v>0</v>
      </c>
      <c r="G90" s="64">
        <f t="shared" ref="G90:I90" si="18">G84+G85+G89</f>
        <v>0</v>
      </c>
      <c r="H90" s="64">
        <f t="shared" si="18"/>
        <v>0</v>
      </c>
      <c r="I90" s="64">
        <f t="shared" si="18"/>
        <v>0</v>
      </c>
    </row>
    <row r="91" spans="1:9" ht="15.75" x14ac:dyDescent="0.25">
      <c r="A91" s="41" t="s">
        <v>362</v>
      </c>
      <c r="B91" s="353" t="s">
        <v>363</v>
      </c>
      <c r="C91" s="353"/>
      <c r="D91" s="353"/>
      <c r="E91" s="353"/>
      <c r="F91" s="353"/>
      <c r="G91" s="353"/>
      <c r="H91" s="353"/>
      <c r="I91" s="353"/>
    </row>
    <row r="92" spans="1:9" ht="15.75" x14ac:dyDescent="0.25">
      <c r="A92" s="373">
        <v>9</v>
      </c>
      <c r="B92" s="360" t="s">
        <v>276</v>
      </c>
      <c r="C92" s="360"/>
      <c r="D92" s="360" t="s">
        <v>322</v>
      </c>
      <c r="E92" s="360" t="s">
        <v>323</v>
      </c>
      <c r="F92" s="360" t="s">
        <v>324</v>
      </c>
      <c r="G92" s="360"/>
      <c r="H92" s="360"/>
      <c r="I92" s="360"/>
    </row>
    <row r="93" spans="1:9" ht="15.75" x14ac:dyDescent="0.25">
      <c r="A93" s="374"/>
      <c r="B93" s="360"/>
      <c r="C93" s="360"/>
      <c r="D93" s="360"/>
      <c r="E93" s="360"/>
      <c r="F93" s="48" t="s">
        <v>229</v>
      </c>
      <c r="G93" s="48" t="s">
        <v>278</v>
      </c>
      <c r="H93" s="48" t="s">
        <v>231</v>
      </c>
      <c r="I93" s="48" t="s">
        <v>232</v>
      </c>
    </row>
    <row r="94" spans="1:9" ht="15.75" x14ac:dyDescent="0.25">
      <c r="A94" s="375"/>
      <c r="B94" s="361">
        <v>1</v>
      </c>
      <c r="C94" s="361"/>
      <c r="D94" s="49">
        <v>2</v>
      </c>
      <c r="E94" s="49">
        <v>3</v>
      </c>
      <c r="F94" s="49">
        <v>4</v>
      </c>
      <c r="G94" s="49">
        <v>5</v>
      </c>
      <c r="H94" s="49">
        <v>6</v>
      </c>
      <c r="I94" s="49">
        <v>7</v>
      </c>
    </row>
    <row r="95" spans="1:9" ht="15.75" x14ac:dyDescent="0.25">
      <c r="A95" s="370"/>
      <c r="B95" s="351" t="s">
        <v>231</v>
      </c>
      <c r="C95" s="351"/>
      <c r="D95" s="67"/>
      <c r="E95" s="67"/>
      <c r="F95" s="67"/>
      <c r="G95" s="67"/>
      <c r="H95" s="67"/>
      <c r="I95" s="59"/>
    </row>
    <row r="96" spans="1:9" ht="15.75" x14ac:dyDescent="0.25">
      <c r="A96" s="371"/>
      <c r="B96" s="351" t="s">
        <v>229</v>
      </c>
      <c r="C96" s="351"/>
      <c r="D96" s="67"/>
      <c r="E96" s="67"/>
      <c r="F96" s="67"/>
      <c r="G96" s="59"/>
      <c r="H96" s="67"/>
      <c r="I96" s="59"/>
    </row>
    <row r="97" spans="1:9" ht="15.75" x14ac:dyDescent="0.25">
      <c r="A97" s="371"/>
      <c r="B97" s="351" t="s">
        <v>325</v>
      </c>
      <c r="C97" s="351"/>
      <c r="D97" s="67"/>
      <c r="E97" s="67"/>
      <c r="F97" s="59"/>
      <c r="G97" s="67"/>
      <c r="H97" s="67"/>
      <c r="I97" s="59"/>
    </row>
    <row r="98" spans="1:9" ht="15.75" x14ac:dyDescent="0.25">
      <c r="A98" s="371"/>
      <c r="B98" s="351" t="s">
        <v>232</v>
      </c>
      <c r="C98" s="351"/>
      <c r="D98" s="67"/>
      <c r="E98" s="67"/>
      <c r="F98" s="59"/>
      <c r="G98" s="59"/>
      <c r="H98" s="59"/>
      <c r="I98" s="67"/>
    </row>
    <row r="99" spans="1:9" ht="15.75" x14ac:dyDescent="0.25">
      <c r="A99" s="371"/>
      <c r="B99" s="351" t="s">
        <v>93</v>
      </c>
      <c r="C99" s="351"/>
      <c r="D99" s="67"/>
      <c r="E99" s="67"/>
      <c r="F99" s="59"/>
      <c r="G99" s="59"/>
      <c r="H99" s="59"/>
      <c r="I99" s="59"/>
    </row>
    <row r="100" spans="1:9" ht="15.75" x14ac:dyDescent="0.25">
      <c r="A100" s="371"/>
      <c r="B100" s="351" t="s">
        <v>326</v>
      </c>
      <c r="C100" s="351"/>
      <c r="D100" s="67"/>
      <c r="E100" s="67"/>
      <c r="F100" s="59"/>
      <c r="G100" s="59"/>
      <c r="H100" s="59"/>
      <c r="I100" s="59"/>
    </row>
    <row r="101" spans="1:9" ht="15.75" x14ac:dyDescent="0.25">
      <c r="A101" s="371"/>
      <c r="B101" s="351" t="s">
        <v>327</v>
      </c>
      <c r="C101" s="351"/>
      <c r="D101" s="67"/>
      <c r="E101" s="67"/>
      <c r="F101" s="59"/>
      <c r="G101" s="59"/>
      <c r="H101" s="59"/>
      <c r="I101" s="59"/>
    </row>
    <row r="102" spans="1:9" ht="15.75" x14ac:dyDescent="0.25">
      <c r="A102" s="372"/>
      <c r="B102" s="351" t="s">
        <v>206</v>
      </c>
      <c r="C102" s="351"/>
      <c r="D102" s="67"/>
      <c r="E102" s="67"/>
      <c r="F102" s="59"/>
      <c r="G102" s="59"/>
      <c r="H102" s="59"/>
      <c r="I102" s="59"/>
    </row>
    <row r="103" spans="1:9" ht="15.75" x14ac:dyDescent="0.25">
      <c r="A103" s="41" t="s">
        <v>364</v>
      </c>
      <c r="B103" s="353" t="s">
        <v>365</v>
      </c>
      <c r="C103" s="353"/>
      <c r="D103" s="353"/>
      <c r="E103" s="353"/>
      <c r="F103" s="353"/>
      <c r="G103" s="353"/>
      <c r="H103" s="353"/>
      <c r="I103" s="353"/>
    </row>
    <row r="104" spans="1:9" ht="15.75" x14ac:dyDescent="0.25">
      <c r="A104" s="368"/>
      <c r="B104" s="360" t="s">
        <v>276</v>
      </c>
      <c r="C104" s="360"/>
      <c r="D104" s="360"/>
      <c r="E104" s="48" t="s">
        <v>228</v>
      </c>
      <c r="F104" s="48" t="s">
        <v>229</v>
      </c>
      <c r="G104" s="48" t="s">
        <v>278</v>
      </c>
      <c r="H104" s="48" t="s">
        <v>231</v>
      </c>
      <c r="I104" s="48" t="s">
        <v>232</v>
      </c>
    </row>
    <row r="105" spans="1:9" ht="15.75" x14ac:dyDescent="0.25">
      <c r="A105" s="369"/>
      <c r="B105" s="361">
        <v>1</v>
      </c>
      <c r="C105" s="361"/>
      <c r="D105" s="361"/>
      <c r="E105" s="49">
        <v>2</v>
      </c>
      <c r="F105" s="49">
        <v>3</v>
      </c>
      <c r="G105" s="49">
        <v>4</v>
      </c>
      <c r="H105" s="49">
        <v>5</v>
      </c>
      <c r="I105" s="49">
        <v>6</v>
      </c>
    </row>
    <row r="106" spans="1:9" ht="15.75" x14ac:dyDescent="0.25">
      <c r="A106" s="50">
        <v>10</v>
      </c>
      <c r="B106" s="351" t="s">
        <v>328</v>
      </c>
      <c r="C106" s="351"/>
      <c r="D106" s="351"/>
      <c r="E106" s="67"/>
      <c r="F106" s="67"/>
      <c r="G106" s="67"/>
      <c r="H106" s="67"/>
      <c r="I106" s="67"/>
    </row>
    <row r="107" spans="1:9" ht="15.75" x14ac:dyDescent="0.25">
      <c r="A107" s="50">
        <v>11</v>
      </c>
      <c r="B107" s="351" t="s">
        <v>329</v>
      </c>
      <c r="C107" s="351"/>
      <c r="D107" s="351"/>
      <c r="E107" s="67"/>
      <c r="F107" s="67"/>
      <c r="G107" s="67"/>
      <c r="H107" s="67"/>
      <c r="I107" s="67"/>
    </row>
    <row r="108" spans="1:9" ht="15.75" x14ac:dyDescent="0.25">
      <c r="A108" s="50">
        <v>12</v>
      </c>
      <c r="B108" s="351" t="s">
        <v>330</v>
      </c>
      <c r="C108" s="351"/>
      <c r="D108" s="351"/>
      <c r="E108" s="68"/>
      <c r="F108" s="67"/>
      <c r="G108" s="67"/>
      <c r="H108" s="67"/>
      <c r="I108" s="67"/>
    </row>
    <row r="109" spans="1:9" ht="15.75" x14ac:dyDescent="0.25">
      <c r="A109" s="50">
        <v>13</v>
      </c>
      <c r="B109" s="351" t="s">
        <v>331</v>
      </c>
      <c r="C109" s="351"/>
      <c r="D109" s="351"/>
      <c r="E109" s="68"/>
      <c r="F109" s="67"/>
      <c r="G109" s="67"/>
      <c r="H109" s="67"/>
      <c r="I109" s="67"/>
    </row>
    <row r="110" spans="1:9" ht="14.25" customHeight="1" x14ac:dyDescent="0.25">
      <c r="A110" s="69">
        <v>14</v>
      </c>
      <c r="B110" s="365" t="s">
        <v>332</v>
      </c>
      <c r="C110" s="366"/>
      <c r="D110" s="366"/>
      <c r="E110" s="366"/>
      <c r="F110" s="366"/>
      <c r="G110" s="366"/>
      <c r="H110" s="366"/>
      <c r="I110" s="367"/>
    </row>
    <row r="111" spans="1:9" ht="15.75" x14ac:dyDescent="0.25">
      <c r="A111" s="368"/>
      <c r="B111" s="360" t="s">
        <v>276</v>
      </c>
      <c r="C111" s="360"/>
      <c r="D111" s="360"/>
      <c r="E111" s="360"/>
      <c r="F111" s="360"/>
      <c r="G111" s="360"/>
      <c r="H111" s="48" t="s">
        <v>333</v>
      </c>
      <c r="I111" s="48" t="s">
        <v>210</v>
      </c>
    </row>
    <row r="112" spans="1:9" ht="15.75" x14ac:dyDescent="0.25">
      <c r="A112" s="369"/>
      <c r="B112" s="361">
        <v>1</v>
      </c>
      <c r="C112" s="361"/>
      <c r="D112" s="361"/>
      <c r="E112" s="361"/>
      <c r="F112" s="361"/>
      <c r="G112" s="361"/>
      <c r="H112" s="49">
        <v>2</v>
      </c>
      <c r="I112" s="49">
        <v>3</v>
      </c>
    </row>
    <row r="113" spans="1:9" ht="15.75" x14ac:dyDescent="0.25">
      <c r="A113" s="362"/>
      <c r="B113" s="351" t="s">
        <v>231</v>
      </c>
      <c r="C113" s="351"/>
      <c r="D113" s="351"/>
      <c r="E113" s="351"/>
      <c r="F113" s="351"/>
      <c r="G113" s="351"/>
      <c r="H113" s="67"/>
      <c r="I113" s="67"/>
    </row>
    <row r="114" spans="1:9" ht="15.75" x14ac:dyDescent="0.25">
      <c r="A114" s="363"/>
      <c r="B114" s="351" t="s">
        <v>229</v>
      </c>
      <c r="C114" s="351"/>
      <c r="D114" s="351"/>
      <c r="E114" s="351"/>
      <c r="F114" s="351"/>
      <c r="G114" s="351"/>
      <c r="H114" s="67"/>
      <c r="I114" s="67"/>
    </row>
    <row r="115" spans="1:9" ht="15.75" x14ac:dyDescent="0.25">
      <c r="A115" s="363"/>
      <c r="B115" s="351" t="s">
        <v>325</v>
      </c>
      <c r="C115" s="351"/>
      <c r="D115" s="351"/>
      <c r="E115" s="351"/>
      <c r="F115" s="351"/>
      <c r="G115" s="351"/>
      <c r="H115" s="67"/>
      <c r="I115" s="67"/>
    </row>
    <row r="116" spans="1:9" ht="15.75" x14ac:dyDescent="0.25">
      <c r="A116" s="363"/>
      <c r="B116" s="351" t="s">
        <v>232</v>
      </c>
      <c r="C116" s="351"/>
      <c r="D116" s="351"/>
      <c r="E116" s="351"/>
      <c r="F116" s="351"/>
      <c r="G116" s="351"/>
      <c r="H116" s="67"/>
      <c r="I116" s="67"/>
    </row>
    <row r="117" spans="1:9" ht="15.75" x14ac:dyDescent="0.25">
      <c r="A117" s="364"/>
      <c r="B117" s="351" t="s">
        <v>93</v>
      </c>
      <c r="C117" s="351"/>
      <c r="D117" s="351"/>
      <c r="E117" s="351"/>
      <c r="F117" s="351"/>
      <c r="G117" s="351"/>
      <c r="H117" s="67"/>
      <c r="I117" s="67"/>
    </row>
    <row r="118" spans="1:9" ht="15.75" x14ac:dyDescent="0.25">
      <c r="A118" s="41" t="s">
        <v>366</v>
      </c>
      <c r="B118" s="353" t="s">
        <v>367</v>
      </c>
      <c r="C118" s="353"/>
      <c r="D118" s="353"/>
      <c r="E118" s="353"/>
      <c r="F118" s="353"/>
      <c r="G118" s="353"/>
      <c r="H118" s="353"/>
      <c r="I118" s="353"/>
    </row>
    <row r="119" spans="1:9" ht="15.75" x14ac:dyDescent="0.25">
      <c r="A119" s="69">
        <v>15</v>
      </c>
      <c r="B119" s="353" t="s">
        <v>368</v>
      </c>
      <c r="C119" s="353"/>
      <c r="D119" s="353"/>
      <c r="E119" s="353"/>
      <c r="F119" s="353"/>
      <c r="G119" s="353"/>
      <c r="H119" s="353"/>
      <c r="I119" s="353"/>
    </row>
    <row r="120" spans="1:9" ht="15.75" x14ac:dyDescent="0.25">
      <c r="A120" s="70"/>
      <c r="B120" s="48" t="s">
        <v>334</v>
      </c>
      <c r="C120" s="48" t="s">
        <v>229</v>
      </c>
      <c r="D120" s="48" t="s">
        <v>278</v>
      </c>
      <c r="E120" s="48" t="s">
        <v>231</v>
      </c>
      <c r="F120" s="48" t="s">
        <v>232</v>
      </c>
      <c r="G120" s="48" t="s">
        <v>93</v>
      </c>
      <c r="H120" s="48" t="s">
        <v>327</v>
      </c>
      <c r="I120" s="48" t="s">
        <v>335</v>
      </c>
    </row>
    <row r="121" spans="1:9" ht="15.75" x14ac:dyDescent="0.25">
      <c r="A121" s="71"/>
      <c r="B121" s="72">
        <v>1</v>
      </c>
      <c r="C121" s="49">
        <v>2</v>
      </c>
      <c r="D121" s="49">
        <v>3</v>
      </c>
      <c r="E121" s="49">
        <v>4</v>
      </c>
      <c r="F121" s="49">
        <v>5</v>
      </c>
      <c r="G121" s="71"/>
      <c r="H121" s="71"/>
      <c r="I121" s="71"/>
    </row>
    <row r="122" spans="1:9" ht="15.75" x14ac:dyDescent="0.25">
      <c r="A122" s="51" t="s">
        <v>234</v>
      </c>
      <c r="B122" s="73" t="s">
        <v>336</v>
      </c>
      <c r="C122" s="67"/>
      <c r="D122" s="67"/>
      <c r="E122" s="67"/>
      <c r="F122" s="67"/>
      <c r="G122" s="59"/>
      <c r="H122" s="59"/>
      <c r="I122" s="59"/>
    </row>
    <row r="123" spans="1:9" ht="15.75" x14ac:dyDescent="0.25">
      <c r="A123" s="51" t="s">
        <v>236</v>
      </c>
      <c r="B123" s="73" t="s">
        <v>337</v>
      </c>
      <c r="C123" s="67"/>
      <c r="D123" s="67"/>
      <c r="E123" s="67"/>
      <c r="F123" s="67"/>
      <c r="G123" s="59"/>
      <c r="H123" s="59"/>
      <c r="I123" s="59"/>
    </row>
    <row r="124" spans="1:9" ht="15.75" x14ac:dyDescent="0.25">
      <c r="A124" s="51" t="s">
        <v>238</v>
      </c>
      <c r="B124" s="73" t="s">
        <v>338</v>
      </c>
      <c r="C124" s="67"/>
      <c r="D124" s="67"/>
      <c r="E124" s="67"/>
      <c r="F124" s="67"/>
      <c r="G124" s="59"/>
      <c r="H124" s="59"/>
      <c r="I124" s="59"/>
    </row>
    <row r="125" spans="1:9" ht="15.75" x14ac:dyDescent="0.25">
      <c r="A125" s="51" t="s">
        <v>240</v>
      </c>
      <c r="B125" s="73" t="s">
        <v>339</v>
      </c>
      <c r="C125" s="67"/>
      <c r="D125" s="67"/>
      <c r="E125" s="67"/>
      <c r="F125" s="67"/>
      <c r="G125" s="59"/>
      <c r="H125" s="59"/>
      <c r="I125" s="59"/>
    </row>
    <row r="126" spans="1:9" ht="15.75" x14ac:dyDescent="0.25">
      <c r="A126" s="51" t="s">
        <v>242</v>
      </c>
      <c r="B126" s="73" t="s">
        <v>340</v>
      </c>
      <c r="C126" s="67"/>
      <c r="D126" s="67"/>
      <c r="E126" s="67"/>
      <c r="F126" s="67"/>
      <c r="G126" s="67"/>
      <c r="H126" s="67"/>
      <c r="I126" s="67"/>
    </row>
    <row r="127" spans="1:9" ht="15.75" x14ac:dyDescent="0.25">
      <c r="A127" s="56" t="s">
        <v>244</v>
      </c>
      <c r="B127" s="73" t="s">
        <v>341</v>
      </c>
      <c r="C127" s="67"/>
      <c r="D127" s="67"/>
      <c r="E127" s="67"/>
      <c r="F127" s="67"/>
      <c r="G127" s="67"/>
      <c r="H127" s="67"/>
      <c r="I127" s="67"/>
    </row>
    <row r="128" spans="1:9" ht="15.75" x14ac:dyDescent="0.25">
      <c r="A128" s="56" t="s">
        <v>246</v>
      </c>
      <c r="B128" s="73" t="s">
        <v>342</v>
      </c>
      <c r="C128" s="67"/>
      <c r="D128" s="67"/>
      <c r="E128" s="67"/>
      <c r="F128" s="67"/>
      <c r="G128" s="67"/>
      <c r="H128" s="67"/>
      <c r="I128" s="67"/>
    </row>
    <row r="129" spans="1:9" ht="15.75" x14ac:dyDescent="0.25">
      <c r="A129" s="69">
        <v>16</v>
      </c>
      <c r="B129" s="353" t="s">
        <v>369</v>
      </c>
      <c r="C129" s="353"/>
      <c r="D129" s="353"/>
      <c r="E129" s="353"/>
      <c r="F129" s="353"/>
      <c r="G129" s="353"/>
      <c r="H129" s="353"/>
      <c r="I129" s="353"/>
    </row>
    <row r="130" spans="1:9" ht="15.75" x14ac:dyDescent="0.25">
      <c r="A130" s="74"/>
      <c r="B130" s="360" t="s">
        <v>334</v>
      </c>
      <c r="C130" s="360"/>
      <c r="D130" s="360"/>
      <c r="E130" s="48" t="s">
        <v>228</v>
      </c>
      <c r="F130" s="48" t="s">
        <v>229</v>
      </c>
      <c r="G130" s="48" t="s">
        <v>278</v>
      </c>
      <c r="H130" s="48" t="s">
        <v>231</v>
      </c>
      <c r="I130" s="48" t="s">
        <v>232</v>
      </c>
    </row>
    <row r="131" spans="1:9" ht="15.75" x14ac:dyDescent="0.25">
      <c r="A131" s="47"/>
      <c r="B131" s="361">
        <v>1</v>
      </c>
      <c r="C131" s="361"/>
      <c r="D131" s="361"/>
      <c r="E131" s="49">
        <v>2</v>
      </c>
      <c r="F131" s="49">
        <v>3</v>
      </c>
      <c r="G131" s="49">
        <v>4</v>
      </c>
      <c r="H131" s="49">
        <v>5</v>
      </c>
      <c r="I131" s="49">
        <v>6</v>
      </c>
    </row>
    <row r="132" spans="1:9" ht="15.75" x14ac:dyDescent="0.25">
      <c r="A132" s="56" t="s">
        <v>234</v>
      </c>
      <c r="B132" s="352" t="s">
        <v>343</v>
      </c>
      <c r="C132" s="352"/>
      <c r="D132" s="352"/>
      <c r="E132" s="67"/>
      <c r="F132" s="59"/>
      <c r="G132" s="59"/>
      <c r="H132" s="59"/>
      <c r="I132" s="59"/>
    </row>
    <row r="133" spans="1:9" ht="15.75" x14ac:dyDescent="0.25">
      <c r="A133" s="51" t="s">
        <v>236</v>
      </c>
      <c r="B133" s="352" t="s">
        <v>344</v>
      </c>
      <c r="C133" s="352"/>
      <c r="D133" s="352"/>
      <c r="E133" s="67"/>
      <c r="F133" s="67"/>
      <c r="G133" s="67"/>
      <c r="H133" s="67"/>
      <c r="I133" s="67"/>
    </row>
    <row r="134" spans="1:9" ht="15.75" x14ac:dyDescent="0.25">
      <c r="A134" s="56" t="s">
        <v>238</v>
      </c>
      <c r="B134" s="352" t="s">
        <v>345</v>
      </c>
      <c r="C134" s="352"/>
      <c r="D134" s="352"/>
      <c r="E134" s="67"/>
      <c r="F134" s="67"/>
      <c r="G134" s="67"/>
      <c r="H134" s="67"/>
      <c r="I134" s="67"/>
    </row>
    <row r="135" spans="1:9" ht="15.75" x14ac:dyDescent="0.25">
      <c r="A135" s="69">
        <v>17</v>
      </c>
      <c r="B135" s="353" t="s">
        <v>370</v>
      </c>
      <c r="C135" s="353"/>
      <c r="D135" s="353"/>
      <c r="E135" s="353"/>
      <c r="F135" s="353"/>
      <c r="G135" s="353"/>
      <c r="H135" s="353"/>
      <c r="I135" s="353"/>
    </row>
    <row r="136" spans="1:9" ht="31.5" x14ac:dyDescent="0.25">
      <c r="A136" s="70" t="s">
        <v>371</v>
      </c>
      <c r="B136" s="75" t="s">
        <v>346</v>
      </c>
      <c r="C136" s="75" t="s">
        <v>347</v>
      </c>
      <c r="D136" s="75" t="s">
        <v>228</v>
      </c>
      <c r="E136" s="75" t="s">
        <v>348</v>
      </c>
      <c r="F136" s="75" t="s">
        <v>229</v>
      </c>
      <c r="G136" s="75" t="s">
        <v>278</v>
      </c>
      <c r="H136" s="75" t="s">
        <v>231</v>
      </c>
      <c r="I136" s="75" t="s">
        <v>232</v>
      </c>
    </row>
    <row r="137" spans="1:9" ht="15.75" x14ac:dyDescent="0.25">
      <c r="A137" s="49">
        <v>1</v>
      </c>
      <c r="B137" s="49">
        <v>2</v>
      </c>
      <c r="C137" s="49">
        <v>3</v>
      </c>
      <c r="D137" s="49">
        <v>4</v>
      </c>
      <c r="E137" s="49">
        <v>5</v>
      </c>
      <c r="F137" s="49">
        <v>6</v>
      </c>
      <c r="G137" s="49">
        <v>7</v>
      </c>
      <c r="H137" s="49">
        <v>8</v>
      </c>
      <c r="I137" s="49">
        <v>9</v>
      </c>
    </row>
    <row r="138" spans="1:9" ht="15.75" x14ac:dyDescent="0.25">
      <c r="A138" s="47"/>
      <c r="B138" s="76"/>
      <c r="C138" s="67"/>
      <c r="D138" s="67"/>
      <c r="E138" s="77"/>
      <c r="F138" s="67"/>
      <c r="G138" s="67"/>
      <c r="H138" s="67"/>
      <c r="I138" s="67"/>
    </row>
    <row r="139" spans="1:9" ht="15.75" x14ac:dyDescent="0.25">
      <c r="A139" s="69">
        <v>18</v>
      </c>
      <c r="B139" s="353" t="s">
        <v>372</v>
      </c>
      <c r="C139" s="353"/>
      <c r="D139" s="353"/>
      <c r="E139" s="353"/>
      <c r="F139" s="353"/>
      <c r="G139" s="353"/>
      <c r="H139" s="353"/>
      <c r="I139" s="353"/>
    </row>
    <row r="140" spans="1:9" ht="31.5" x14ac:dyDescent="0.25">
      <c r="A140" s="70" t="s">
        <v>371</v>
      </c>
      <c r="B140" s="75" t="s">
        <v>346</v>
      </c>
      <c r="C140" s="75" t="s">
        <v>347</v>
      </c>
      <c r="D140" s="75" t="s">
        <v>228</v>
      </c>
      <c r="E140" s="75" t="s">
        <v>348</v>
      </c>
      <c r="F140" s="75" t="s">
        <v>229</v>
      </c>
      <c r="G140" s="75" t="s">
        <v>278</v>
      </c>
      <c r="H140" s="75" t="s">
        <v>231</v>
      </c>
      <c r="I140" s="75" t="s">
        <v>232</v>
      </c>
    </row>
    <row r="141" spans="1:9" ht="15.75" x14ac:dyDescent="0.25">
      <c r="A141" s="49">
        <v>1</v>
      </c>
      <c r="B141" s="49">
        <v>2</v>
      </c>
      <c r="C141" s="49">
        <v>3</v>
      </c>
      <c r="D141" s="49">
        <v>4</v>
      </c>
      <c r="E141" s="49">
        <v>5</v>
      </c>
      <c r="F141" s="49">
        <v>6</v>
      </c>
      <c r="G141" s="49">
        <v>7</v>
      </c>
      <c r="H141" s="49">
        <v>8</v>
      </c>
      <c r="I141" s="49">
        <v>9</v>
      </c>
    </row>
    <row r="142" spans="1:9" ht="15.75" x14ac:dyDescent="0.25">
      <c r="A142" s="47"/>
      <c r="B142" s="71"/>
      <c r="C142" s="67"/>
      <c r="D142" s="67"/>
      <c r="E142" s="77"/>
      <c r="F142" s="67"/>
      <c r="G142" s="67"/>
      <c r="H142" s="67"/>
      <c r="I142" s="67"/>
    </row>
    <row r="143" spans="1:9" ht="15.75" x14ac:dyDescent="0.25">
      <c r="A143" s="69">
        <v>19</v>
      </c>
      <c r="B143" s="78" t="s">
        <v>373</v>
      </c>
      <c r="C143" s="78"/>
      <c r="D143" s="78"/>
      <c r="E143" s="78"/>
      <c r="F143" s="78"/>
      <c r="G143" s="78"/>
      <c r="H143" s="78"/>
      <c r="I143" s="78"/>
    </row>
    <row r="144" spans="1:9" ht="15.75" x14ac:dyDescent="0.25">
      <c r="A144" s="79"/>
      <c r="B144" s="354" t="s">
        <v>276</v>
      </c>
      <c r="C144" s="355"/>
      <c r="D144" s="355"/>
      <c r="E144" s="355"/>
      <c r="F144" s="355"/>
      <c r="G144" s="356"/>
      <c r="H144" s="48" t="s">
        <v>333</v>
      </c>
      <c r="I144" s="48" t="s">
        <v>210</v>
      </c>
    </row>
    <row r="145" spans="1:9" ht="15.75" x14ac:dyDescent="0.25">
      <c r="A145" s="79"/>
      <c r="B145" s="357">
        <v>1</v>
      </c>
      <c r="C145" s="358"/>
      <c r="D145" s="358"/>
      <c r="E145" s="358"/>
      <c r="F145" s="358"/>
      <c r="G145" s="359"/>
      <c r="H145" s="49">
        <v>2</v>
      </c>
      <c r="I145" s="49">
        <v>3</v>
      </c>
    </row>
    <row r="146" spans="1:9" ht="15.75" x14ac:dyDescent="0.25">
      <c r="A146" s="51" t="s">
        <v>234</v>
      </c>
      <c r="B146" s="351" t="s">
        <v>229</v>
      </c>
      <c r="C146" s="351"/>
      <c r="D146" s="351"/>
      <c r="E146" s="351"/>
      <c r="F146" s="351"/>
      <c r="G146" s="351"/>
      <c r="H146" s="67"/>
      <c r="I146" s="67"/>
    </row>
    <row r="147" spans="1:9" ht="15.75" x14ac:dyDescent="0.25">
      <c r="A147" s="51" t="s">
        <v>236</v>
      </c>
      <c r="B147" s="351" t="s">
        <v>349</v>
      </c>
      <c r="C147" s="351"/>
      <c r="D147" s="351"/>
      <c r="E147" s="351"/>
      <c r="F147" s="351"/>
      <c r="G147" s="351"/>
      <c r="H147" s="67"/>
      <c r="I147" s="67"/>
    </row>
    <row r="151" spans="1:9" x14ac:dyDescent="0.25">
      <c r="B151" s="80" t="s">
        <v>350</v>
      </c>
    </row>
    <row r="152" spans="1:9" ht="15.75" x14ac:dyDescent="0.25">
      <c r="B152" s="64" t="s">
        <v>351</v>
      </c>
    </row>
    <row r="153" spans="1:9" ht="15.75" x14ac:dyDescent="0.25">
      <c r="B153" s="59" t="s">
        <v>352</v>
      </c>
    </row>
    <row r="154" spans="1:9" ht="31.5" x14ac:dyDescent="0.25">
      <c r="B154" s="62" t="s">
        <v>353</v>
      </c>
    </row>
    <row r="155" spans="1:9" ht="31.5" x14ac:dyDescent="0.25">
      <c r="B155" s="67" t="s">
        <v>354</v>
      </c>
    </row>
  </sheetData>
  <mergeCells count="132">
    <mergeCell ref="A2:I2"/>
    <mergeCell ref="B3:I3"/>
    <mergeCell ref="B8:I8"/>
    <mergeCell ref="A9:A11"/>
    <mergeCell ref="B9:D10"/>
    <mergeCell ref="F9:I9"/>
    <mergeCell ref="B11:D11"/>
    <mergeCell ref="B18:D18"/>
    <mergeCell ref="B19:D19"/>
    <mergeCell ref="B20:D20"/>
    <mergeCell ref="B21:D21"/>
    <mergeCell ref="B22:D22"/>
    <mergeCell ref="B23:D23"/>
    <mergeCell ref="B12:I12"/>
    <mergeCell ref="B13:D13"/>
    <mergeCell ref="B14:D14"/>
    <mergeCell ref="B15:D15"/>
    <mergeCell ref="B16:D16"/>
    <mergeCell ref="B17:D17"/>
    <mergeCell ref="B30:D30"/>
    <mergeCell ref="B31:D31"/>
    <mergeCell ref="B32:D32"/>
    <mergeCell ref="B33:D33"/>
    <mergeCell ref="B34:D34"/>
    <mergeCell ref="B35:D35"/>
    <mergeCell ref="B24:D24"/>
    <mergeCell ref="B25:D25"/>
    <mergeCell ref="B26:D26"/>
    <mergeCell ref="B27:I27"/>
    <mergeCell ref="B28:D28"/>
    <mergeCell ref="B29:D29"/>
    <mergeCell ref="B42:I42"/>
    <mergeCell ref="A43:A44"/>
    <mergeCell ref="B43:D43"/>
    <mergeCell ref="B44:D44"/>
    <mergeCell ref="B45:I45"/>
    <mergeCell ref="B46:E46"/>
    <mergeCell ref="B36:D36"/>
    <mergeCell ref="B37:D37"/>
    <mergeCell ref="B38:D38"/>
    <mergeCell ref="B39:D39"/>
    <mergeCell ref="B40:D40"/>
    <mergeCell ref="B41:D41"/>
    <mergeCell ref="A56:A57"/>
    <mergeCell ref="B56:D57"/>
    <mergeCell ref="B58:E58"/>
    <mergeCell ref="B59:E59"/>
    <mergeCell ref="B60:E60"/>
    <mergeCell ref="B61:E61"/>
    <mergeCell ref="A47:A49"/>
    <mergeCell ref="B47:D49"/>
    <mergeCell ref="A50:A52"/>
    <mergeCell ref="B50:D52"/>
    <mergeCell ref="A53:A55"/>
    <mergeCell ref="B53:D55"/>
    <mergeCell ref="B68:I68"/>
    <mergeCell ref="B69:E69"/>
    <mergeCell ref="B70:E70"/>
    <mergeCell ref="B71:E71"/>
    <mergeCell ref="B72:E72"/>
    <mergeCell ref="B73:E73"/>
    <mergeCell ref="B62:E62"/>
    <mergeCell ref="B63:E63"/>
    <mergeCell ref="B64:E64"/>
    <mergeCell ref="B65:E65"/>
    <mergeCell ref="B66:E66"/>
    <mergeCell ref="B67:E67"/>
    <mergeCell ref="B80:E80"/>
    <mergeCell ref="B81:E81"/>
    <mergeCell ref="B82:E82"/>
    <mergeCell ref="B83:E83"/>
    <mergeCell ref="B84:E84"/>
    <mergeCell ref="B85:E85"/>
    <mergeCell ref="B74:E74"/>
    <mergeCell ref="B75:E75"/>
    <mergeCell ref="B76:E76"/>
    <mergeCell ref="B77:E77"/>
    <mergeCell ref="B78:E78"/>
    <mergeCell ref="B79:I79"/>
    <mergeCell ref="A92:A94"/>
    <mergeCell ref="B92:C93"/>
    <mergeCell ref="D92:D93"/>
    <mergeCell ref="E92:E93"/>
    <mergeCell ref="F92:I92"/>
    <mergeCell ref="B94:C94"/>
    <mergeCell ref="B86:E86"/>
    <mergeCell ref="B87:E87"/>
    <mergeCell ref="B88:E88"/>
    <mergeCell ref="B89:E89"/>
    <mergeCell ref="B90:E90"/>
    <mergeCell ref="B91:I91"/>
    <mergeCell ref="B103:I103"/>
    <mergeCell ref="A104:A105"/>
    <mergeCell ref="B104:D104"/>
    <mergeCell ref="B105:D105"/>
    <mergeCell ref="B106:D106"/>
    <mergeCell ref="B107:D107"/>
    <mergeCell ref="A95:A102"/>
    <mergeCell ref="B95:C95"/>
    <mergeCell ref="B96:C96"/>
    <mergeCell ref="B97:C97"/>
    <mergeCell ref="B98:C98"/>
    <mergeCell ref="B99:C99"/>
    <mergeCell ref="B100:C100"/>
    <mergeCell ref="B101:C101"/>
    <mergeCell ref="B102:C102"/>
    <mergeCell ref="A113:A117"/>
    <mergeCell ref="B113:G113"/>
    <mergeCell ref="B114:G114"/>
    <mergeCell ref="B115:G115"/>
    <mergeCell ref="B116:G116"/>
    <mergeCell ref="B117:G117"/>
    <mergeCell ref="B108:D108"/>
    <mergeCell ref="B109:D109"/>
    <mergeCell ref="B110:I110"/>
    <mergeCell ref="A111:A112"/>
    <mergeCell ref="B111:G111"/>
    <mergeCell ref="B112:G112"/>
    <mergeCell ref="B146:G146"/>
    <mergeCell ref="B147:G147"/>
    <mergeCell ref="B133:D133"/>
    <mergeCell ref="B134:D134"/>
    <mergeCell ref="B135:I135"/>
    <mergeCell ref="B139:I139"/>
    <mergeCell ref="B144:G144"/>
    <mergeCell ref="B145:G145"/>
    <mergeCell ref="B118:I118"/>
    <mergeCell ref="B119:I119"/>
    <mergeCell ref="B129:I129"/>
    <mergeCell ref="B130:D130"/>
    <mergeCell ref="B131:D131"/>
    <mergeCell ref="B132:D132"/>
  </mergeCells>
  <dataValidations count="4">
    <dataValidation type="whole" operator="greaterThanOrEqual" allowBlank="1" showInputMessage="1" showErrorMessage="1" sqref="E36:I37 F69:I76 F82:I82 F84:I86">
      <formula1>0</formula1>
    </dataValidation>
    <dataValidation type="whole" operator="lessThanOrEqual" allowBlank="1" showInputMessage="1" showErrorMessage="1" sqref="E35:I35 E38:I38">
      <formula1>0</formula1>
    </dataValidation>
    <dataValidation type="custom" showInputMessage="1" showErrorMessage="1" sqref="F56:G58 I63:I64 F31:I33 F28:I29 F15:G16 F87:G87 I95:I97 I99:I102 G98:H102 F97:F102 G96 G122:I125 F132:I132">
      <formula1>"&lt;&gt;"</formula1>
    </dataValidation>
    <dataValidation showInputMessage="1" showErrorMessage="1" sqref="B153"/>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3"/>
  <sheetViews>
    <sheetView tabSelected="1" workbookViewId="0">
      <selection activeCell="AK14" sqref="AK14"/>
    </sheetView>
  </sheetViews>
  <sheetFormatPr defaultColWidth="12.42578125" defaultRowHeight="12" x14ac:dyDescent="0.2"/>
  <cols>
    <col min="1" max="1" width="20.28515625" style="408" bestFit="1" customWidth="1"/>
    <col min="2" max="2" width="4.85546875" style="408" bestFit="1" customWidth="1"/>
    <col min="3" max="3" width="5.7109375" style="408" bestFit="1" customWidth="1"/>
    <col min="4" max="4" width="5.5703125" style="408" bestFit="1" customWidth="1"/>
    <col min="5" max="5" width="9" style="408" bestFit="1" customWidth="1"/>
    <col min="6" max="7" width="10" style="408" bestFit="1" customWidth="1"/>
    <col min="8" max="8" width="9" style="408" bestFit="1" customWidth="1"/>
    <col min="9" max="10" width="10" style="408" bestFit="1" customWidth="1"/>
    <col min="11" max="11" width="9" style="408" bestFit="1" customWidth="1"/>
    <col min="12" max="13" width="10" style="408" bestFit="1" customWidth="1"/>
    <col min="14" max="14" width="9" style="408" bestFit="1" customWidth="1"/>
    <col min="15" max="16" width="10" style="408" bestFit="1" customWidth="1"/>
    <col min="17" max="17" width="9" style="408" bestFit="1" customWidth="1"/>
    <col min="18" max="19" width="10" style="408" bestFit="1" customWidth="1"/>
    <col min="20" max="20" width="7.5703125" style="408" bestFit="1" customWidth="1"/>
    <col min="21" max="21" width="9.5703125" style="408" bestFit="1" customWidth="1"/>
    <col min="22" max="22" width="9" style="408" bestFit="1" customWidth="1"/>
    <col min="23" max="23" width="7.5703125" style="408" bestFit="1" customWidth="1"/>
    <col min="24" max="25" width="9" style="408" bestFit="1" customWidth="1"/>
    <col min="26" max="26" width="4.85546875" style="408" bestFit="1" customWidth="1"/>
    <col min="27" max="28" width="6.5703125" style="408" bestFit="1" customWidth="1"/>
    <col min="29" max="29" width="4.85546875" style="408" bestFit="1" customWidth="1"/>
    <col min="30" max="30" width="5.7109375" style="408" bestFit="1" customWidth="1"/>
    <col min="31" max="31" width="5.5703125" style="408" bestFit="1" customWidth="1"/>
    <col min="32" max="32" width="4.85546875" style="408" bestFit="1" customWidth="1"/>
    <col min="33" max="33" width="5.7109375" style="408" bestFit="1" customWidth="1"/>
    <col min="34" max="34" width="5.5703125" style="408" bestFit="1" customWidth="1"/>
    <col min="35" max="35" width="4.85546875" style="408" bestFit="1" customWidth="1"/>
    <col min="36" max="36" width="5.7109375" style="408" bestFit="1" customWidth="1"/>
    <col min="37" max="37" width="5.5703125" style="408" bestFit="1" customWidth="1"/>
    <col min="38" max="38" width="9" style="408" bestFit="1" customWidth="1"/>
    <col min="39" max="40" width="10" style="408" bestFit="1" customWidth="1"/>
    <col min="41" max="41" width="12.28515625" style="408" bestFit="1" customWidth="1"/>
    <col min="42" max="16384" width="12.42578125" style="408"/>
  </cols>
  <sheetData>
    <row r="1" spans="1:41" ht="12.75" thickBot="1" x14ac:dyDescent="0.25">
      <c r="B1" s="409" t="s">
        <v>165</v>
      </c>
      <c r="C1" s="409"/>
      <c r="D1" s="409"/>
      <c r="E1" s="409" t="s">
        <v>166</v>
      </c>
      <c r="F1" s="409"/>
      <c r="G1" s="409"/>
      <c r="H1" s="409" t="s">
        <v>167</v>
      </c>
      <c r="I1" s="409"/>
      <c r="J1" s="409"/>
      <c r="K1" s="409" t="s">
        <v>168</v>
      </c>
      <c r="L1" s="409"/>
      <c r="M1" s="409"/>
      <c r="N1" s="409" t="s">
        <v>169</v>
      </c>
      <c r="O1" s="409"/>
      <c r="P1" s="409"/>
      <c r="Q1" s="409" t="s">
        <v>170</v>
      </c>
      <c r="R1" s="409"/>
      <c r="S1" s="409"/>
      <c r="T1" s="409" t="s">
        <v>171</v>
      </c>
      <c r="U1" s="409"/>
      <c r="V1" s="409"/>
      <c r="W1" s="409" t="s">
        <v>172</v>
      </c>
      <c r="X1" s="409"/>
      <c r="Y1" s="409"/>
      <c r="Z1" s="409" t="s">
        <v>173</v>
      </c>
      <c r="AA1" s="409"/>
      <c r="AB1" s="409"/>
      <c r="AC1" s="409" t="s">
        <v>174</v>
      </c>
      <c r="AD1" s="409"/>
      <c r="AE1" s="409"/>
      <c r="AF1" s="409" t="s">
        <v>175</v>
      </c>
      <c r="AG1" s="409"/>
      <c r="AH1" s="409"/>
      <c r="AI1" s="409" t="s">
        <v>176</v>
      </c>
      <c r="AJ1" s="409"/>
      <c r="AK1" s="409"/>
      <c r="AL1" s="409" t="s">
        <v>380</v>
      </c>
      <c r="AM1" s="409"/>
      <c r="AN1" s="409"/>
      <c r="AO1" s="408" t="s">
        <v>380</v>
      </c>
    </row>
    <row r="2" spans="1:41" ht="12.75" thickBot="1" x14ac:dyDescent="0.25">
      <c r="A2" s="410" t="s">
        <v>190</v>
      </c>
      <c r="B2" s="410" t="s">
        <v>77</v>
      </c>
      <c r="C2" s="410" t="s">
        <v>78</v>
      </c>
      <c r="D2" s="410" t="s">
        <v>79</v>
      </c>
      <c r="E2" s="410" t="s">
        <v>77</v>
      </c>
      <c r="F2" s="410" t="s">
        <v>78</v>
      </c>
      <c r="G2" s="410" t="s">
        <v>79</v>
      </c>
      <c r="H2" s="410" t="s">
        <v>77</v>
      </c>
      <c r="I2" s="410" t="s">
        <v>78</v>
      </c>
      <c r="J2" s="410" t="s">
        <v>79</v>
      </c>
      <c r="K2" s="410" t="s">
        <v>77</v>
      </c>
      <c r="L2" s="410" t="s">
        <v>78</v>
      </c>
      <c r="M2" s="410" t="s">
        <v>79</v>
      </c>
      <c r="N2" s="410" t="s">
        <v>77</v>
      </c>
      <c r="O2" s="410" t="s">
        <v>78</v>
      </c>
      <c r="P2" s="410" t="s">
        <v>79</v>
      </c>
      <c r="Q2" s="410" t="s">
        <v>77</v>
      </c>
      <c r="R2" s="410" t="s">
        <v>78</v>
      </c>
      <c r="S2" s="410" t="s">
        <v>79</v>
      </c>
      <c r="T2" s="410" t="s">
        <v>77</v>
      </c>
      <c r="U2" s="410" t="s">
        <v>78</v>
      </c>
      <c r="V2" s="410" t="s">
        <v>79</v>
      </c>
      <c r="W2" s="410" t="s">
        <v>77</v>
      </c>
      <c r="X2" s="410" t="s">
        <v>78</v>
      </c>
      <c r="Y2" s="410" t="s">
        <v>79</v>
      </c>
      <c r="Z2" s="410" t="s">
        <v>77</v>
      </c>
      <c r="AA2" s="410" t="s">
        <v>78</v>
      </c>
      <c r="AB2" s="410" t="s">
        <v>79</v>
      </c>
      <c r="AC2" s="410" t="s">
        <v>77</v>
      </c>
      <c r="AD2" s="410" t="s">
        <v>78</v>
      </c>
      <c r="AE2" s="410" t="s">
        <v>79</v>
      </c>
      <c r="AF2" s="410" t="s">
        <v>77</v>
      </c>
      <c r="AG2" s="410" t="s">
        <v>78</v>
      </c>
      <c r="AH2" s="410" t="s">
        <v>79</v>
      </c>
      <c r="AI2" s="410" t="s">
        <v>77</v>
      </c>
      <c r="AJ2" s="410" t="s">
        <v>78</v>
      </c>
      <c r="AK2" s="410" t="s">
        <v>79</v>
      </c>
      <c r="AL2" s="410" t="s">
        <v>77</v>
      </c>
      <c r="AM2" s="410" t="s">
        <v>78</v>
      </c>
      <c r="AN2" s="410" t="s">
        <v>79</v>
      </c>
      <c r="AO2" s="408" t="s">
        <v>398</v>
      </c>
    </row>
    <row r="3" spans="1:41" x14ac:dyDescent="0.2">
      <c r="A3" s="411" t="s">
        <v>191</v>
      </c>
      <c r="B3" s="412">
        <f>+'SALE TALLY'!D84</f>
        <v>0</v>
      </c>
      <c r="C3" s="412">
        <f>+'SALE TALLY'!D89</f>
        <v>0</v>
      </c>
      <c r="D3" s="412">
        <f>+'SALE TALLY'!D93</f>
        <v>0</v>
      </c>
      <c r="E3" s="412">
        <f>+'SALE TALLY'!E84</f>
        <v>121026.64000000001</v>
      </c>
      <c r="F3" s="412">
        <f>+'SALE TALLY'!E89</f>
        <v>731882.52289999998</v>
      </c>
      <c r="G3" s="412">
        <f>+'SALE TALLY'!E93</f>
        <v>731882.52289999998</v>
      </c>
      <c r="H3" s="412">
        <f>+'SALE TALLY'!F84</f>
        <v>173214.28600000002</v>
      </c>
      <c r="I3" s="412">
        <f>+'SALE TALLY'!F89</f>
        <v>786009.68</v>
      </c>
      <c r="J3" s="412">
        <f>+'SALE TALLY'!F93</f>
        <v>786009.68</v>
      </c>
      <c r="K3" s="412">
        <f>+'SALE TALLY'!G84</f>
        <v>114202.76000000001</v>
      </c>
      <c r="L3" s="412">
        <f>+'SALE TALLY'!G89</f>
        <v>878711.95000000007</v>
      </c>
      <c r="M3" s="412">
        <f>+'SALE TALLY'!G93</f>
        <v>878711.95000000007</v>
      </c>
      <c r="N3" s="412">
        <f>+'SALE TALLY'!H84</f>
        <v>174608.28</v>
      </c>
      <c r="O3" s="412">
        <f>+'SALE TALLY'!H89</f>
        <v>1115716.57</v>
      </c>
      <c r="P3" s="412">
        <f>+'SALE TALLY'!H93</f>
        <v>1115716.57</v>
      </c>
      <c r="Q3" s="412">
        <f>+'SALE TALLY'!I84</f>
        <v>204911.00000000003</v>
      </c>
      <c r="R3" s="412">
        <f>+'SALE TALLY'!I89</f>
        <v>1010715.0100000001</v>
      </c>
      <c r="S3" s="412">
        <f>+'SALE TALLY'!I93</f>
        <v>1010715.0100000001</v>
      </c>
      <c r="T3" s="412">
        <f>+'SALE TALLY'!J84</f>
        <v>61171.180000000008</v>
      </c>
      <c r="U3" s="412">
        <f>+'SALE TALLY'!J89</f>
        <v>863358.07000000007</v>
      </c>
      <c r="V3" s="412">
        <f>+'SALE TALLY'!J93</f>
        <v>863358.07000000007</v>
      </c>
      <c r="W3" s="412">
        <f>+'SALE TALLY'!K84</f>
        <v>14795.480000000001</v>
      </c>
      <c r="X3" s="412">
        <f>+'SALE TALLY'!K89</f>
        <v>681032.8600000001</v>
      </c>
      <c r="Y3" s="412">
        <f>+'SALE TALLY'!K93</f>
        <v>681032.8600000001</v>
      </c>
      <c r="Z3" s="412">
        <f>+'SALE TALLY'!L84</f>
        <v>0</v>
      </c>
      <c r="AA3" s="412">
        <f>+'SALE TALLY'!L89</f>
        <v>0</v>
      </c>
      <c r="AB3" s="412">
        <f>+'SALE TALLY'!L93</f>
        <v>0</v>
      </c>
      <c r="AC3" s="412">
        <f>+'SALE TALLY'!M84</f>
        <v>0</v>
      </c>
      <c r="AD3" s="412">
        <f>+'SALE TALLY'!M89</f>
        <v>0</v>
      </c>
      <c r="AE3" s="412">
        <f>+'SALE TALLY'!M93</f>
        <v>0</v>
      </c>
      <c r="AF3" s="412"/>
      <c r="AG3" s="412"/>
      <c r="AH3" s="412"/>
      <c r="AI3" s="412"/>
      <c r="AJ3" s="412"/>
      <c r="AK3" s="412"/>
      <c r="AL3" s="412">
        <f>+B3+E3+H3+K3+N3+Q3+T3+W3+Z3+AC3+AF3+AI3</f>
        <v>863929.62600000005</v>
      </c>
      <c r="AM3" s="412">
        <f t="shared" ref="AM3:AN3" si="0">+C3+F3+I3+L3+O3+R3+U3+X3+AA3+AD3+AG3+AJ3</f>
        <v>6067426.6629000008</v>
      </c>
      <c r="AN3" s="412">
        <f t="shared" si="0"/>
        <v>6067426.6629000008</v>
      </c>
    </row>
    <row r="4" spans="1:41" x14ac:dyDescent="0.2">
      <c r="A4" s="408" t="s">
        <v>192</v>
      </c>
      <c r="B4" s="413"/>
      <c r="C4" s="413"/>
      <c r="D4" s="413"/>
      <c r="E4" s="413">
        <v>89631</v>
      </c>
      <c r="F4" s="413">
        <v>0</v>
      </c>
      <c r="G4" s="413"/>
      <c r="H4" s="413">
        <v>45282</v>
      </c>
      <c r="I4" s="413"/>
      <c r="J4" s="413"/>
      <c r="K4" s="413">
        <v>47724</v>
      </c>
      <c r="L4" s="413"/>
      <c r="M4" s="413"/>
      <c r="N4" s="413">
        <v>47441</v>
      </c>
      <c r="O4" s="413"/>
      <c r="P4" s="413"/>
      <c r="Q4" s="413">
        <v>53404</v>
      </c>
      <c r="R4" s="413"/>
      <c r="S4" s="413"/>
      <c r="T4" s="413">
        <v>13996</v>
      </c>
      <c r="U4" s="413"/>
      <c r="V4" s="413"/>
      <c r="W4" s="413">
        <v>10755</v>
      </c>
      <c r="X4" s="413"/>
      <c r="Y4" s="413"/>
      <c r="Z4" s="413"/>
      <c r="AA4" s="413"/>
      <c r="AB4" s="413"/>
      <c r="AC4" s="413"/>
      <c r="AD4" s="413"/>
      <c r="AE4" s="413"/>
      <c r="AF4" s="413"/>
      <c r="AG4" s="413"/>
      <c r="AH4" s="413"/>
      <c r="AI4" s="413"/>
      <c r="AJ4" s="413"/>
      <c r="AK4" s="413"/>
      <c r="AL4" s="412">
        <f t="shared" ref="AL4:AL6" si="1">+B4+E4+H4+K4+N4+Q4+T4+W4+Z4+AC4+AF4+AI4</f>
        <v>308233</v>
      </c>
      <c r="AM4" s="412">
        <f t="shared" ref="AM4:AM6" si="2">+C4+F4+I4+L4+O4+R4+U4+X4+AA4+AD4+AG4+AJ4</f>
        <v>0</v>
      </c>
      <c r="AN4" s="412">
        <f t="shared" ref="AN4:AN6" si="3">+D4+G4+J4+M4+P4+S4+V4+Y4+AB4+AE4+AH4+AK4</f>
        <v>0</v>
      </c>
    </row>
    <row r="5" spans="1:41" x14ac:dyDescent="0.2">
      <c r="A5" s="408" t="s">
        <v>193</v>
      </c>
      <c r="B5" s="413"/>
      <c r="C5" s="413"/>
      <c r="D5" s="414"/>
      <c r="E5" s="413">
        <v>31396</v>
      </c>
      <c r="F5" s="413">
        <v>731883</v>
      </c>
      <c r="G5" s="414"/>
      <c r="H5" s="413">
        <v>127932</v>
      </c>
      <c r="I5" s="413">
        <v>786010</v>
      </c>
      <c r="J5" s="414"/>
      <c r="K5" s="413">
        <v>66479</v>
      </c>
      <c r="L5" s="413">
        <v>878712</v>
      </c>
      <c r="M5" s="414"/>
      <c r="N5" s="413">
        <v>0</v>
      </c>
      <c r="O5" s="413">
        <v>948829</v>
      </c>
      <c r="P5" s="414"/>
      <c r="Q5" s="413"/>
      <c r="R5" s="413">
        <v>864904</v>
      </c>
      <c r="S5" s="414"/>
      <c r="T5" s="413"/>
      <c r="U5" s="413">
        <v>700134</v>
      </c>
      <c r="V5" s="414"/>
      <c r="W5" s="413"/>
      <c r="X5" s="413">
        <v>603713</v>
      </c>
      <c r="Y5" s="414"/>
      <c r="Z5" s="413"/>
      <c r="AA5" s="413"/>
      <c r="AB5" s="414"/>
      <c r="AC5" s="413"/>
      <c r="AD5" s="413"/>
      <c r="AE5" s="414"/>
      <c r="AF5" s="413"/>
      <c r="AG5" s="413"/>
      <c r="AH5" s="414"/>
      <c r="AI5" s="413"/>
      <c r="AJ5" s="413"/>
      <c r="AK5" s="414"/>
      <c r="AL5" s="412">
        <f t="shared" si="1"/>
        <v>225807</v>
      </c>
      <c r="AM5" s="412">
        <f t="shared" si="2"/>
        <v>5514185</v>
      </c>
      <c r="AN5" s="412">
        <f t="shared" si="3"/>
        <v>0</v>
      </c>
    </row>
    <row r="6" spans="1:41" x14ac:dyDescent="0.2">
      <c r="A6" s="408" t="s">
        <v>194</v>
      </c>
      <c r="B6" s="413"/>
      <c r="C6" s="414"/>
      <c r="D6" s="413"/>
      <c r="E6" s="413"/>
      <c r="F6" s="414"/>
      <c r="G6" s="413">
        <v>731883</v>
      </c>
      <c r="H6" s="413"/>
      <c r="I6" s="414"/>
      <c r="J6" s="413">
        <v>786010</v>
      </c>
      <c r="K6" s="413"/>
      <c r="L6" s="414"/>
      <c r="M6" s="413">
        <v>878712</v>
      </c>
      <c r="N6" s="413">
        <v>0</v>
      </c>
      <c r="O6" s="414"/>
      <c r="P6" s="413">
        <v>1115717</v>
      </c>
      <c r="Q6" s="413"/>
      <c r="R6" s="414"/>
      <c r="S6" s="413">
        <v>923822</v>
      </c>
      <c r="T6" s="413"/>
      <c r="U6" s="414"/>
      <c r="V6" s="413">
        <v>700134</v>
      </c>
      <c r="W6" s="413"/>
      <c r="X6" s="414"/>
      <c r="Y6" s="413">
        <v>603713</v>
      </c>
      <c r="Z6" s="413"/>
      <c r="AA6" s="414"/>
      <c r="AB6" s="413"/>
      <c r="AC6" s="413"/>
      <c r="AD6" s="414"/>
      <c r="AE6" s="413"/>
      <c r="AF6" s="413"/>
      <c r="AG6" s="414"/>
      <c r="AH6" s="413"/>
      <c r="AI6" s="413"/>
      <c r="AJ6" s="414"/>
      <c r="AK6" s="413"/>
      <c r="AL6" s="412">
        <f t="shared" si="1"/>
        <v>0</v>
      </c>
      <c r="AM6" s="412">
        <f t="shared" si="2"/>
        <v>0</v>
      </c>
      <c r="AN6" s="412">
        <f t="shared" si="3"/>
        <v>5739991</v>
      </c>
    </row>
    <row r="7" spans="1:41" ht="12.75" thickBot="1" x14ac:dyDescent="0.25">
      <c r="A7" s="415" t="s">
        <v>195</v>
      </c>
      <c r="B7" s="416">
        <f t="shared" ref="B7:AK7" si="4">B3-SUM(B4:B6)</f>
        <v>0</v>
      </c>
      <c r="C7" s="416">
        <f t="shared" si="4"/>
        <v>0</v>
      </c>
      <c r="D7" s="416">
        <f t="shared" si="4"/>
        <v>0</v>
      </c>
      <c r="E7" s="416">
        <f t="shared" si="4"/>
        <v>-0.35999999998603016</v>
      </c>
      <c r="F7" s="416">
        <f t="shared" si="4"/>
        <v>-0.47710000001825392</v>
      </c>
      <c r="G7" s="416">
        <f t="shared" si="4"/>
        <v>-0.47710000001825392</v>
      </c>
      <c r="H7" s="416">
        <f t="shared" si="4"/>
        <v>0.28600000002188608</v>
      </c>
      <c r="I7" s="416">
        <f t="shared" si="4"/>
        <v>-0.31999999994877726</v>
      </c>
      <c r="J7" s="416">
        <f t="shared" si="4"/>
        <v>-0.31999999994877726</v>
      </c>
      <c r="K7" s="416">
        <f t="shared" si="4"/>
        <v>-0.23999999999068677</v>
      </c>
      <c r="L7" s="416">
        <f t="shared" si="4"/>
        <v>-4.9999999930150807E-2</v>
      </c>
      <c r="M7" s="416">
        <f t="shared" si="4"/>
        <v>-4.9999999930150807E-2</v>
      </c>
      <c r="N7" s="416">
        <f t="shared" si="4"/>
        <v>127167.28</v>
      </c>
      <c r="O7" s="416">
        <f t="shared" si="4"/>
        <v>166887.57000000007</v>
      </c>
      <c r="P7" s="416">
        <f t="shared" si="4"/>
        <v>-0.42999999993480742</v>
      </c>
      <c r="Q7" s="416">
        <f t="shared" si="4"/>
        <v>151507.00000000003</v>
      </c>
      <c r="R7" s="416">
        <f t="shared" si="4"/>
        <v>145811.01000000013</v>
      </c>
      <c r="S7" s="416">
        <f t="shared" si="4"/>
        <v>86893.010000000126</v>
      </c>
      <c r="T7" s="416">
        <f t="shared" si="4"/>
        <v>47175.180000000008</v>
      </c>
      <c r="U7" s="416">
        <f t="shared" si="4"/>
        <v>163224.07000000007</v>
      </c>
      <c r="V7" s="416">
        <f t="shared" si="4"/>
        <v>163224.07000000007</v>
      </c>
      <c r="W7" s="416">
        <f t="shared" si="4"/>
        <v>4040.4800000000014</v>
      </c>
      <c r="X7" s="416">
        <f t="shared" si="4"/>
        <v>77319.860000000102</v>
      </c>
      <c r="Y7" s="416">
        <f t="shared" si="4"/>
        <v>77319.860000000102</v>
      </c>
      <c r="Z7" s="416">
        <f t="shared" si="4"/>
        <v>0</v>
      </c>
      <c r="AA7" s="416">
        <f t="shared" si="4"/>
        <v>0</v>
      </c>
      <c r="AB7" s="416">
        <f t="shared" si="4"/>
        <v>0</v>
      </c>
      <c r="AC7" s="416">
        <f t="shared" si="4"/>
        <v>0</v>
      </c>
      <c r="AD7" s="416">
        <f t="shared" si="4"/>
        <v>0</v>
      </c>
      <c r="AE7" s="416">
        <f t="shared" si="4"/>
        <v>0</v>
      </c>
      <c r="AF7" s="416">
        <f t="shared" si="4"/>
        <v>0</v>
      </c>
      <c r="AG7" s="416">
        <f t="shared" si="4"/>
        <v>0</v>
      </c>
      <c r="AH7" s="416">
        <f t="shared" si="4"/>
        <v>0</v>
      </c>
      <c r="AI7" s="416">
        <f t="shared" si="4"/>
        <v>0</v>
      </c>
      <c r="AJ7" s="416">
        <f t="shared" si="4"/>
        <v>0</v>
      </c>
      <c r="AK7" s="416">
        <f t="shared" si="4"/>
        <v>0</v>
      </c>
      <c r="AL7" s="412">
        <f t="shared" ref="AL7" si="5">+B7+E7+H7+K7+N7+Q7+T7+W7+Z7+AC7+AF7+AI7</f>
        <v>329889.62600000005</v>
      </c>
      <c r="AM7" s="412">
        <f t="shared" ref="AM7" si="6">+C7+F7+I7+L7+O7+R7+U7+X7+AA7+AD7+AG7+AJ7</f>
        <v>553241.66290000046</v>
      </c>
      <c r="AN7" s="412">
        <f t="shared" ref="AN7" si="7">+D7+G7+J7+M7+P7+S7+V7+Y7+AB7+AE7+AH7+AK7</f>
        <v>327435.66290000046</v>
      </c>
      <c r="AO7" s="417">
        <f>+AN7+AM7+AL7</f>
        <v>1210566.9518000009</v>
      </c>
    </row>
    <row r="8" spans="1:41" ht="12.75" thickTop="1" x14ac:dyDescent="0.2">
      <c r="A8" s="408" t="s">
        <v>377</v>
      </c>
      <c r="B8" s="413">
        <f>+'SALE TALLY'!D99</f>
        <v>0</v>
      </c>
      <c r="C8" s="413">
        <f>+'SALE TALLY'!D100</f>
        <v>0</v>
      </c>
      <c r="D8" s="413">
        <f>+'SALE TALLY'!D101</f>
        <v>0</v>
      </c>
      <c r="E8" s="413">
        <f>+'SALE TALLY'!E99</f>
        <v>0</v>
      </c>
      <c r="F8" s="413">
        <f>+'SALE TALLY'!E100</f>
        <v>0</v>
      </c>
      <c r="G8" s="413">
        <f>+'SALE TALLY'!E101</f>
        <v>0</v>
      </c>
      <c r="H8" s="413">
        <f>+'SALE TALLY'!F99</f>
        <v>0</v>
      </c>
      <c r="I8" s="413">
        <f>+'SALE TALLY'!F100</f>
        <v>900</v>
      </c>
      <c r="J8" s="413">
        <f>+'SALE TALLY'!F101</f>
        <v>900</v>
      </c>
      <c r="K8" s="413">
        <f>+'SALE TALLY'!G99</f>
        <v>0</v>
      </c>
      <c r="L8" s="413">
        <f>+'SALE TALLY'!G100</f>
        <v>900</v>
      </c>
      <c r="M8" s="413">
        <f>+'SALE TALLY'!G101</f>
        <v>900</v>
      </c>
      <c r="N8" s="413">
        <f>+'SALE TALLY'!H99</f>
        <v>0</v>
      </c>
      <c r="O8" s="413">
        <f>+'SALE TALLY'!H100</f>
        <v>900</v>
      </c>
      <c r="P8" s="413">
        <f>+'SALE TALLY'!H101</f>
        <v>900</v>
      </c>
      <c r="Q8" s="413">
        <f>+'SALE TALLY'!I99</f>
        <v>0</v>
      </c>
      <c r="R8" s="413">
        <f>+'SALE TALLY'!I100</f>
        <v>1446.25</v>
      </c>
      <c r="S8" s="413">
        <f>+'SALE TALLY'!I101</f>
        <v>1446.25</v>
      </c>
      <c r="T8" s="413">
        <f>+'SALE TALLY'!J99</f>
        <v>0</v>
      </c>
      <c r="U8" s="413">
        <f>+'SALE TALLY'!J100</f>
        <v>1532.25</v>
      </c>
      <c r="V8" s="413">
        <f>+'SALE TALLY'!J101</f>
        <v>1532.25</v>
      </c>
      <c r="W8" s="413">
        <f>+'SALE TALLY'!K99</f>
        <v>0</v>
      </c>
      <c r="X8" s="413">
        <f>+'SALE TALLY'!K100</f>
        <v>900</v>
      </c>
      <c r="Y8" s="413">
        <f>+'SALE TALLY'!K101</f>
        <v>900</v>
      </c>
      <c r="Z8" s="413">
        <f>+'SALE TALLY'!L99</f>
        <v>0</v>
      </c>
      <c r="AA8" s="413">
        <f>+'SALE TALLY'!L100</f>
        <v>1273.25</v>
      </c>
      <c r="AB8" s="413">
        <f>+'SALE TALLY'!L101</f>
        <v>1273.25</v>
      </c>
      <c r="AC8" s="413">
        <f>+'SALE TALLY'!AE99</f>
        <v>0</v>
      </c>
      <c r="AD8" s="413">
        <f>+'SALE TALLY'!AE100</f>
        <v>0</v>
      </c>
      <c r="AE8" s="413">
        <f>+'SALE TALLY'!AE101</f>
        <v>0</v>
      </c>
      <c r="AF8" s="413">
        <f>+'SALE TALLY'!AH99</f>
        <v>0</v>
      </c>
      <c r="AG8" s="413">
        <f>+'SALE TALLY'!AH100</f>
        <v>0</v>
      </c>
      <c r="AH8" s="413">
        <f>+'SALE TALLY'!AH101</f>
        <v>0</v>
      </c>
      <c r="AI8" s="413">
        <f>+'SALE TALLY'!AK99</f>
        <v>0</v>
      </c>
      <c r="AJ8" s="413">
        <f>+'SALE TALLY'!AK100</f>
        <v>0</v>
      </c>
      <c r="AK8" s="413">
        <f>+'SALE TALLY'!AK101</f>
        <v>0</v>
      </c>
      <c r="AL8" s="412">
        <f t="shared" ref="AL8:AL13" si="8">+B8+E8+H8+K8+N8+Q8+T8+W8+Z8+AC8+AF8+AI8</f>
        <v>0</v>
      </c>
      <c r="AM8" s="412">
        <f t="shared" ref="AM8:AM13" si="9">+C8+F8+I8+L8+O8+R8+U8+X8+AA8+AD8+AG8+AJ8</f>
        <v>7851.75</v>
      </c>
      <c r="AN8" s="412">
        <f t="shared" ref="AN8:AN13" si="10">+D8+G8+J8+M8+P8+S8+V8+Y8+AB8+AE8+AH8+AK8</f>
        <v>7851.75</v>
      </c>
      <c r="AO8" s="417">
        <f t="shared" ref="AO8:AO32" si="11">+AN8+AM8+AL8</f>
        <v>15703.5</v>
      </c>
    </row>
    <row r="9" spans="1:41" x14ac:dyDescent="0.2">
      <c r="A9" s="408" t="s">
        <v>376</v>
      </c>
      <c r="B9" s="413">
        <f>+'PURCHASE TALLY'!E154</f>
        <v>0</v>
      </c>
      <c r="C9" s="413">
        <f>+'PURCHASE TALLY'!E155</f>
        <v>0</v>
      </c>
      <c r="D9" s="413">
        <f>+'PURCHASE TALLY'!E156</f>
        <v>0</v>
      </c>
      <c r="E9" s="413">
        <f>+'PURCHASE TALLY'!H154</f>
        <v>0</v>
      </c>
      <c r="F9" s="413">
        <f>+'PURCHASE TALLY'!H155</f>
        <v>0</v>
      </c>
      <c r="G9" s="413">
        <f>+'PURCHASE TALLY'!H156</f>
        <v>0</v>
      </c>
      <c r="H9" s="413">
        <f>+'PURCHASE TALLY'!K154</f>
        <v>0</v>
      </c>
      <c r="I9" s="413">
        <f>+'PURCHASE TALLY'!K155</f>
        <v>0</v>
      </c>
      <c r="J9" s="413">
        <f>+'PURCHASE TALLY'!K156</f>
        <v>0</v>
      </c>
      <c r="K9" s="413">
        <f>+'PURCHASE TALLY'!N154</f>
        <v>0</v>
      </c>
      <c r="L9" s="413">
        <f>+'PURCHASE TALLY'!N155</f>
        <v>0</v>
      </c>
      <c r="M9" s="413">
        <f>+'PURCHASE TALLY'!N156</f>
        <v>0</v>
      </c>
      <c r="N9" s="413">
        <f>+'PURCHASE TALLY'!Q154</f>
        <v>0</v>
      </c>
      <c r="O9" s="413">
        <f>+'PURCHASE TALLY'!Q155</f>
        <v>0</v>
      </c>
      <c r="P9" s="413">
        <f>+'PURCHASE TALLY'!Q156</f>
        <v>0</v>
      </c>
      <c r="Q9" s="413">
        <f>+'PURCHASE TALLY'!T154</f>
        <v>0</v>
      </c>
      <c r="R9" s="413">
        <f>+'PURCHASE TALLY'!T155</f>
        <v>0</v>
      </c>
      <c r="S9" s="413">
        <f>+'PURCHASE TALLY'!T156</f>
        <v>0</v>
      </c>
      <c r="T9" s="413">
        <f>+'PURCHASE TALLY'!W154</f>
        <v>0</v>
      </c>
      <c r="U9" s="413">
        <f>+'PURCHASE TALLY'!W155</f>
        <v>0</v>
      </c>
      <c r="V9" s="413">
        <f>+'PURCHASE TALLY'!W156</f>
        <v>0</v>
      </c>
      <c r="W9" s="413">
        <f>+'PURCHASE TALLY'!Z154</f>
        <v>0</v>
      </c>
      <c r="X9" s="413">
        <f>+'PURCHASE TALLY'!Z155</f>
        <v>0</v>
      </c>
      <c r="Y9" s="413">
        <f>+'PURCHASE TALLY'!Z156</f>
        <v>0</v>
      </c>
      <c r="Z9" s="413">
        <f>+'PURCHASE TALLY'!AC154</f>
        <v>0</v>
      </c>
      <c r="AA9" s="413">
        <f>+'PURCHASE TALLY'!AC155</f>
        <v>0</v>
      </c>
      <c r="AB9" s="413">
        <f>+'PURCHASE TALLY'!AC156</f>
        <v>0</v>
      </c>
      <c r="AC9" s="413">
        <f>+'PURCHASE TALLY'!AF154</f>
        <v>0</v>
      </c>
      <c r="AD9" s="413">
        <f>+'PURCHASE TALLY'!AF155</f>
        <v>0</v>
      </c>
      <c r="AE9" s="413">
        <f>+'PURCHASE TALLY'!AF156</f>
        <v>0</v>
      </c>
      <c r="AF9" s="413">
        <f>+'PURCHASE TALLY'!AI154</f>
        <v>0</v>
      </c>
      <c r="AG9" s="413">
        <f>+'PURCHASE TALLY'!AI155</f>
        <v>0</v>
      </c>
      <c r="AH9" s="413">
        <f>+'PURCHASE TALLY'!AI156</f>
        <v>0</v>
      </c>
      <c r="AI9" s="413">
        <f>+'PURCHASE TALLY'!AL154</f>
        <v>0</v>
      </c>
      <c r="AJ9" s="413">
        <f>+'PURCHASE TALLY'!AL155</f>
        <v>0</v>
      </c>
      <c r="AK9" s="413">
        <f>+'PURCHASE TALLY'!AL156</f>
        <v>0</v>
      </c>
      <c r="AL9" s="412">
        <f t="shared" si="8"/>
        <v>0</v>
      </c>
      <c r="AM9" s="412">
        <f t="shared" si="9"/>
        <v>0</v>
      </c>
      <c r="AN9" s="412">
        <f t="shared" si="10"/>
        <v>0</v>
      </c>
      <c r="AO9" s="417">
        <f t="shared" si="11"/>
        <v>0</v>
      </c>
    </row>
    <row r="10" spans="1:41" x14ac:dyDescent="0.2">
      <c r="A10" s="418" t="s">
        <v>196</v>
      </c>
      <c r="B10" s="419">
        <f>+B8+B7-B9</f>
        <v>0</v>
      </c>
      <c r="C10" s="419">
        <f t="shared" ref="C10:AK10" si="12">+C8+C7-C9</f>
        <v>0</v>
      </c>
      <c r="D10" s="419">
        <f t="shared" si="12"/>
        <v>0</v>
      </c>
      <c r="E10" s="419">
        <f t="shared" si="12"/>
        <v>-0.35999999998603016</v>
      </c>
      <c r="F10" s="419">
        <f t="shared" si="12"/>
        <v>-0.47710000001825392</v>
      </c>
      <c r="G10" s="419">
        <f t="shared" si="12"/>
        <v>-0.47710000001825392</v>
      </c>
      <c r="H10" s="419">
        <f t="shared" si="12"/>
        <v>0.28600000002188608</v>
      </c>
      <c r="I10" s="419">
        <f t="shared" si="12"/>
        <v>899.68000000005122</v>
      </c>
      <c r="J10" s="419">
        <f t="shared" si="12"/>
        <v>899.68000000005122</v>
      </c>
      <c r="K10" s="419">
        <f t="shared" si="12"/>
        <v>-0.23999999999068677</v>
      </c>
      <c r="L10" s="419">
        <f t="shared" si="12"/>
        <v>899.95000000006985</v>
      </c>
      <c r="M10" s="419">
        <f t="shared" si="12"/>
        <v>899.95000000006985</v>
      </c>
      <c r="N10" s="419">
        <f t="shared" si="12"/>
        <v>127167.28</v>
      </c>
      <c r="O10" s="419">
        <f t="shared" si="12"/>
        <v>167787.57000000007</v>
      </c>
      <c r="P10" s="419">
        <f t="shared" si="12"/>
        <v>899.57000000006519</v>
      </c>
      <c r="Q10" s="419">
        <f t="shared" si="12"/>
        <v>151507.00000000003</v>
      </c>
      <c r="R10" s="419">
        <f t="shared" si="12"/>
        <v>147257.26000000013</v>
      </c>
      <c r="S10" s="419">
        <f t="shared" si="12"/>
        <v>88339.260000000126</v>
      </c>
      <c r="T10" s="419">
        <f t="shared" si="12"/>
        <v>47175.180000000008</v>
      </c>
      <c r="U10" s="419">
        <f t="shared" si="12"/>
        <v>164756.32000000007</v>
      </c>
      <c r="V10" s="419">
        <f t="shared" si="12"/>
        <v>164756.32000000007</v>
      </c>
      <c r="W10" s="419">
        <f t="shared" si="12"/>
        <v>4040.4800000000014</v>
      </c>
      <c r="X10" s="419">
        <f t="shared" si="12"/>
        <v>78219.860000000102</v>
      </c>
      <c r="Y10" s="419">
        <f t="shared" si="12"/>
        <v>78219.860000000102</v>
      </c>
      <c r="Z10" s="419">
        <f t="shared" si="12"/>
        <v>0</v>
      </c>
      <c r="AA10" s="419">
        <f t="shared" si="12"/>
        <v>1273.25</v>
      </c>
      <c r="AB10" s="419">
        <f t="shared" si="12"/>
        <v>1273.25</v>
      </c>
      <c r="AC10" s="419">
        <f t="shared" si="12"/>
        <v>0</v>
      </c>
      <c r="AD10" s="419">
        <f t="shared" si="12"/>
        <v>0</v>
      </c>
      <c r="AE10" s="419">
        <f t="shared" si="12"/>
        <v>0</v>
      </c>
      <c r="AF10" s="419">
        <f t="shared" si="12"/>
        <v>0</v>
      </c>
      <c r="AG10" s="419">
        <f t="shared" si="12"/>
        <v>0</v>
      </c>
      <c r="AH10" s="419">
        <f t="shared" si="12"/>
        <v>0</v>
      </c>
      <c r="AI10" s="419">
        <f t="shared" si="12"/>
        <v>0</v>
      </c>
      <c r="AJ10" s="419">
        <f t="shared" si="12"/>
        <v>0</v>
      </c>
      <c r="AK10" s="419">
        <f t="shared" si="12"/>
        <v>0</v>
      </c>
      <c r="AL10" s="412">
        <f t="shared" si="8"/>
        <v>329889.62600000005</v>
      </c>
      <c r="AM10" s="412">
        <f t="shared" si="9"/>
        <v>561093.41290000046</v>
      </c>
      <c r="AN10" s="412">
        <f t="shared" si="10"/>
        <v>335287.41290000046</v>
      </c>
      <c r="AO10" s="417">
        <f t="shared" si="11"/>
        <v>1226270.4518000009</v>
      </c>
    </row>
    <row r="11" spans="1:41" x14ac:dyDescent="0.2">
      <c r="A11" s="408" t="s">
        <v>197</v>
      </c>
      <c r="B11" s="413">
        <f>+B31</f>
        <v>0</v>
      </c>
      <c r="C11" s="413">
        <f t="shared" ref="C11:AK11" si="13">+C31</f>
        <v>0</v>
      </c>
      <c r="D11" s="413">
        <f t="shared" si="13"/>
        <v>0</v>
      </c>
      <c r="E11" s="413">
        <f t="shared" si="13"/>
        <v>0</v>
      </c>
      <c r="F11" s="413">
        <f t="shared" si="13"/>
        <v>0</v>
      </c>
      <c r="G11" s="413">
        <f t="shared" si="13"/>
        <v>0</v>
      </c>
      <c r="H11" s="413">
        <f t="shared" si="13"/>
        <v>0</v>
      </c>
      <c r="I11" s="413">
        <f t="shared" si="13"/>
        <v>0</v>
      </c>
      <c r="J11" s="413">
        <f t="shared" si="13"/>
        <v>0</v>
      </c>
      <c r="K11" s="413">
        <f t="shared" si="13"/>
        <v>0</v>
      </c>
      <c r="L11" s="413">
        <f t="shared" si="13"/>
        <v>0</v>
      </c>
      <c r="M11" s="413">
        <f t="shared" si="13"/>
        <v>0</v>
      </c>
      <c r="N11" s="413">
        <f t="shared" si="13"/>
        <v>0</v>
      </c>
      <c r="O11" s="413">
        <f t="shared" si="13"/>
        <v>0</v>
      </c>
      <c r="P11" s="413">
        <f t="shared" si="13"/>
        <v>0</v>
      </c>
      <c r="Q11" s="413">
        <f t="shared" si="13"/>
        <v>0</v>
      </c>
      <c r="R11" s="413">
        <f t="shared" si="13"/>
        <v>0</v>
      </c>
      <c r="S11" s="413">
        <f t="shared" si="13"/>
        <v>0</v>
      </c>
      <c r="T11" s="413">
        <f t="shared" si="13"/>
        <v>0</v>
      </c>
      <c r="U11" s="413">
        <f t="shared" si="13"/>
        <v>0</v>
      </c>
      <c r="V11" s="413">
        <f t="shared" si="13"/>
        <v>0</v>
      </c>
      <c r="W11" s="413">
        <f t="shared" si="13"/>
        <v>0</v>
      </c>
      <c r="X11" s="413">
        <f t="shared" si="13"/>
        <v>0</v>
      </c>
      <c r="Y11" s="413">
        <f t="shared" si="13"/>
        <v>0</v>
      </c>
      <c r="Z11" s="413">
        <f t="shared" si="13"/>
        <v>0</v>
      </c>
      <c r="AA11" s="413">
        <f t="shared" si="13"/>
        <v>0</v>
      </c>
      <c r="AB11" s="413">
        <f t="shared" si="13"/>
        <v>0</v>
      </c>
      <c r="AC11" s="413">
        <f t="shared" si="13"/>
        <v>0</v>
      </c>
      <c r="AD11" s="413">
        <f t="shared" si="13"/>
        <v>0</v>
      </c>
      <c r="AE11" s="413">
        <f t="shared" si="13"/>
        <v>0</v>
      </c>
      <c r="AF11" s="413">
        <f t="shared" si="13"/>
        <v>0</v>
      </c>
      <c r="AG11" s="413">
        <f t="shared" si="13"/>
        <v>0</v>
      </c>
      <c r="AH11" s="413">
        <f t="shared" si="13"/>
        <v>0</v>
      </c>
      <c r="AI11" s="413">
        <f t="shared" si="13"/>
        <v>0</v>
      </c>
      <c r="AJ11" s="413">
        <f t="shared" si="13"/>
        <v>0</v>
      </c>
      <c r="AK11" s="413">
        <f t="shared" si="13"/>
        <v>0</v>
      </c>
      <c r="AL11" s="412">
        <f t="shared" si="8"/>
        <v>0</v>
      </c>
      <c r="AM11" s="412">
        <f t="shared" si="9"/>
        <v>0</v>
      </c>
      <c r="AN11" s="412">
        <f t="shared" si="10"/>
        <v>0</v>
      </c>
      <c r="AO11" s="417">
        <f t="shared" si="11"/>
        <v>0</v>
      </c>
    </row>
    <row r="12" spans="1:41" x14ac:dyDescent="0.2">
      <c r="A12" s="408" t="s">
        <v>198</v>
      </c>
      <c r="B12" s="413">
        <f>+B10-B11</f>
        <v>0</v>
      </c>
      <c r="C12" s="413">
        <f t="shared" ref="C12:AK12" si="14">+C10-C11</f>
        <v>0</v>
      </c>
      <c r="D12" s="413">
        <f t="shared" si="14"/>
        <v>0</v>
      </c>
      <c r="E12" s="413">
        <f t="shared" si="14"/>
        <v>-0.35999999998603016</v>
      </c>
      <c r="F12" s="413">
        <f t="shared" si="14"/>
        <v>-0.47710000001825392</v>
      </c>
      <c r="G12" s="413">
        <f t="shared" si="14"/>
        <v>-0.47710000001825392</v>
      </c>
      <c r="H12" s="413">
        <f t="shared" si="14"/>
        <v>0.28600000002188608</v>
      </c>
      <c r="I12" s="413">
        <f t="shared" si="14"/>
        <v>899.68000000005122</v>
      </c>
      <c r="J12" s="413">
        <f t="shared" si="14"/>
        <v>899.68000000005122</v>
      </c>
      <c r="K12" s="413">
        <f t="shared" si="14"/>
        <v>-0.23999999999068677</v>
      </c>
      <c r="L12" s="413">
        <f t="shared" si="14"/>
        <v>899.95000000006985</v>
      </c>
      <c r="M12" s="413">
        <f t="shared" si="14"/>
        <v>899.95000000006985</v>
      </c>
      <c r="N12" s="413">
        <f t="shared" si="14"/>
        <v>127167.28</v>
      </c>
      <c r="O12" s="413">
        <f t="shared" si="14"/>
        <v>167787.57000000007</v>
      </c>
      <c r="P12" s="413">
        <f t="shared" si="14"/>
        <v>899.57000000006519</v>
      </c>
      <c r="Q12" s="413">
        <f t="shared" si="14"/>
        <v>151507.00000000003</v>
      </c>
      <c r="R12" s="413">
        <f t="shared" si="14"/>
        <v>147257.26000000013</v>
      </c>
      <c r="S12" s="413">
        <f t="shared" si="14"/>
        <v>88339.260000000126</v>
      </c>
      <c r="T12" s="413">
        <f t="shared" si="14"/>
        <v>47175.180000000008</v>
      </c>
      <c r="U12" s="413">
        <f t="shared" si="14"/>
        <v>164756.32000000007</v>
      </c>
      <c r="V12" s="413">
        <f t="shared" si="14"/>
        <v>164756.32000000007</v>
      </c>
      <c r="W12" s="413">
        <f t="shared" si="14"/>
        <v>4040.4800000000014</v>
      </c>
      <c r="X12" s="413">
        <f t="shared" si="14"/>
        <v>78219.860000000102</v>
      </c>
      <c r="Y12" s="413">
        <f t="shared" si="14"/>
        <v>78219.860000000102</v>
      </c>
      <c r="Z12" s="413">
        <f t="shared" si="14"/>
        <v>0</v>
      </c>
      <c r="AA12" s="413">
        <f t="shared" si="14"/>
        <v>1273.25</v>
      </c>
      <c r="AB12" s="413">
        <f t="shared" si="14"/>
        <v>1273.25</v>
      </c>
      <c r="AC12" s="413">
        <f t="shared" si="14"/>
        <v>0</v>
      </c>
      <c r="AD12" s="413">
        <f t="shared" si="14"/>
        <v>0</v>
      </c>
      <c r="AE12" s="413">
        <f t="shared" si="14"/>
        <v>0</v>
      </c>
      <c r="AF12" s="413">
        <f t="shared" si="14"/>
        <v>0</v>
      </c>
      <c r="AG12" s="413">
        <f t="shared" si="14"/>
        <v>0</v>
      </c>
      <c r="AH12" s="413">
        <f t="shared" si="14"/>
        <v>0</v>
      </c>
      <c r="AI12" s="413">
        <f t="shared" si="14"/>
        <v>0</v>
      </c>
      <c r="AJ12" s="413">
        <f t="shared" si="14"/>
        <v>0</v>
      </c>
      <c r="AK12" s="413">
        <f t="shared" si="14"/>
        <v>0</v>
      </c>
      <c r="AL12" s="412">
        <f t="shared" si="8"/>
        <v>329889.62600000005</v>
      </c>
      <c r="AM12" s="412">
        <f t="shared" si="9"/>
        <v>561093.41290000046</v>
      </c>
      <c r="AN12" s="412">
        <f t="shared" si="10"/>
        <v>335287.41290000046</v>
      </c>
      <c r="AO12" s="417">
        <f t="shared" si="11"/>
        <v>1226270.4518000009</v>
      </c>
    </row>
    <row r="13" spans="1:41" ht="12.75" thickBot="1" x14ac:dyDescent="0.25">
      <c r="B13" s="413"/>
      <c r="C13" s="413"/>
      <c r="D13" s="413"/>
      <c r="E13" s="413"/>
      <c r="F13" s="413"/>
      <c r="G13" s="413"/>
      <c r="H13" s="413"/>
      <c r="I13" s="413"/>
      <c r="J13" s="413"/>
      <c r="K13" s="413"/>
      <c r="L13" s="413"/>
      <c r="M13" s="413"/>
      <c r="N13" s="413"/>
      <c r="O13" s="413"/>
      <c r="P13" s="413"/>
      <c r="Q13" s="413"/>
      <c r="R13" s="413"/>
      <c r="S13" s="413"/>
      <c r="T13" s="413"/>
      <c r="U13" s="413"/>
      <c r="V13" s="413"/>
      <c r="W13" s="413"/>
      <c r="X13" s="413"/>
      <c r="Y13" s="413"/>
      <c r="Z13" s="413"/>
      <c r="AA13" s="413"/>
      <c r="AB13" s="413"/>
      <c r="AC13" s="413"/>
      <c r="AD13" s="413"/>
      <c r="AE13" s="413"/>
      <c r="AF13" s="413"/>
      <c r="AG13" s="413"/>
      <c r="AH13" s="413"/>
      <c r="AI13" s="413"/>
      <c r="AJ13" s="413"/>
      <c r="AK13" s="413"/>
      <c r="AL13" s="412">
        <f t="shared" si="8"/>
        <v>0</v>
      </c>
      <c r="AM13" s="412">
        <f t="shared" si="9"/>
        <v>0</v>
      </c>
      <c r="AN13" s="412">
        <f t="shared" si="10"/>
        <v>0</v>
      </c>
      <c r="AO13" s="417">
        <f t="shared" si="11"/>
        <v>0</v>
      </c>
    </row>
    <row r="14" spans="1:41" ht="12.75" thickBot="1" x14ac:dyDescent="0.25">
      <c r="A14" s="410" t="s">
        <v>199</v>
      </c>
      <c r="B14" s="410" t="s">
        <v>77</v>
      </c>
      <c r="C14" s="410" t="s">
        <v>78</v>
      </c>
      <c r="D14" s="410" t="s">
        <v>79</v>
      </c>
      <c r="E14" s="410" t="s">
        <v>77</v>
      </c>
      <c r="F14" s="410" t="s">
        <v>78</v>
      </c>
      <c r="G14" s="410" t="s">
        <v>79</v>
      </c>
      <c r="H14" s="410" t="s">
        <v>77</v>
      </c>
      <c r="I14" s="410" t="s">
        <v>78</v>
      </c>
      <c r="J14" s="410" t="s">
        <v>79</v>
      </c>
      <c r="K14" s="410" t="s">
        <v>77</v>
      </c>
      <c r="L14" s="410" t="s">
        <v>78</v>
      </c>
      <c r="M14" s="410" t="s">
        <v>79</v>
      </c>
      <c r="N14" s="410" t="s">
        <v>77</v>
      </c>
      <c r="O14" s="410" t="s">
        <v>78</v>
      </c>
      <c r="P14" s="410" t="s">
        <v>79</v>
      </c>
      <c r="Q14" s="410" t="s">
        <v>77</v>
      </c>
      <c r="R14" s="410" t="s">
        <v>78</v>
      </c>
      <c r="S14" s="410" t="s">
        <v>79</v>
      </c>
      <c r="T14" s="410" t="s">
        <v>77</v>
      </c>
      <c r="U14" s="410" t="s">
        <v>78</v>
      </c>
      <c r="V14" s="410" t="s">
        <v>79</v>
      </c>
      <c r="W14" s="410" t="s">
        <v>77</v>
      </c>
      <c r="X14" s="410" t="s">
        <v>78</v>
      </c>
      <c r="Y14" s="410" t="s">
        <v>79</v>
      </c>
      <c r="Z14" s="410" t="s">
        <v>77</v>
      </c>
      <c r="AA14" s="410" t="s">
        <v>78</v>
      </c>
      <c r="AB14" s="410" t="s">
        <v>79</v>
      </c>
      <c r="AC14" s="410" t="s">
        <v>77</v>
      </c>
      <c r="AD14" s="410" t="s">
        <v>78</v>
      </c>
      <c r="AE14" s="410" t="s">
        <v>79</v>
      </c>
      <c r="AF14" s="410" t="s">
        <v>77</v>
      </c>
      <c r="AG14" s="410" t="s">
        <v>78</v>
      </c>
      <c r="AH14" s="410" t="s">
        <v>79</v>
      </c>
      <c r="AI14" s="410" t="s">
        <v>77</v>
      </c>
      <c r="AJ14" s="410" t="s">
        <v>78</v>
      </c>
      <c r="AK14" s="410" t="s">
        <v>79</v>
      </c>
      <c r="AL14" s="410" t="s">
        <v>77</v>
      </c>
      <c r="AM14" s="410" t="s">
        <v>78</v>
      </c>
      <c r="AN14" s="410" t="s">
        <v>79</v>
      </c>
    </row>
    <row r="15" spans="1:41" x14ac:dyDescent="0.2">
      <c r="A15" s="408" t="s">
        <v>200</v>
      </c>
      <c r="B15" s="413">
        <v>0</v>
      </c>
      <c r="C15" s="413">
        <v>0</v>
      </c>
      <c r="D15" s="413">
        <v>0</v>
      </c>
      <c r="E15" s="413">
        <f>+B19</f>
        <v>0</v>
      </c>
      <c r="F15" s="413">
        <f>+C19</f>
        <v>0</v>
      </c>
      <c r="G15" s="413">
        <f>+D19</f>
        <v>0</v>
      </c>
      <c r="H15" s="420">
        <f t="shared" ref="H15:AK15" si="15">+E19</f>
        <v>0</v>
      </c>
      <c r="I15" s="413">
        <f t="shared" si="15"/>
        <v>488579</v>
      </c>
      <c r="J15" s="413">
        <f t="shared" si="15"/>
        <v>519975</v>
      </c>
      <c r="K15" s="413">
        <f t="shared" si="15"/>
        <v>0</v>
      </c>
      <c r="L15" s="413">
        <f t="shared" si="15"/>
        <v>257910</v>
      </c>
      <c r="M15" s="413">
        <f t="shared" si="15"/>
        <v>417238</v>
      </c>
      <c r="N15" s="413">
        <f t="shared" si="15"/>
        <v>0</v>
      </c>
      <c r="O15" s="413">
        <f t="shared" si="15"/>
        <v>88171</v>
      </c>
      <c r="P15" s="413">
        <f t="shared" si="15"/>
        <v>313978</v>
      </c>
      <c r="Q15" s="413">
        <f t="shared" si="15"/>
        <v>0</v>
      </c>
      <c r="R15" s="413">
        <f t="shared" si="15"/>
        <v>0</v>
      </c>
      <c r="S15" s="413">
        <f t="shared" si="15"/>
        <v>58919</v>
      </c>
      <c r="T15" s="413">
        <f t="shared" si="15"/>
        <v>0</v>
      </c>
      <c r="U15" s="413">
        <f t="shared" si="15"/>
        <v>-2</v>
      </c>
      <c r="V15" s="413">
        <f t="shared" si="15"/>
        <v>-1</v>
      </c>
      <c r="W15" s="413">
        <f t="shared" si="15"/>
        <v>0</v>
      </c>
      <c r="X15" s="413">
        <f t="shared" si="15"/>
        <v>-2</v>
      </c>
      <c r="Y15" s="413">
        <f t="shared" si="15"/>
        <v>-1</v>
      </c>
      <c r="Z15" s="413">
        <f t="shared" si="15"/>
        <v>0</v>
      </c>
      <c r="AA15" s="413">
        <f t="shared" si="15"/>
        <v>-1</v>
      </c>
      <c r="AB15" s="413">
        <f t="shared" si="15"/>
        <v>0</v>
      </c>
      <c r="AC15" s="413">
        <f t="shared" si="15"/>
        <v>0</v>
      </c>
      <c r="AD15" s="413">
        <f t="shared" si="15"/>
        <v>-1</v>
      </c>
      <c r="AE15" s="413">
        <f t="shared" si="15"/>
        <v>0</v>
      </c>
      <c r="AF15" s="413">
        <f t="shared" si="15"/>
        <v>0</v>
      </c>
      <c r="AG15" s="413">
        <f t="shared" si="15"/>
        <v>-1</v>
      </c>
      <c r="AH15" s="413">
        <f t="shared" si="15"/>
        <v>0</v>
      </c>
      <c r="AI15" s="413">
        <f t="shared" si="15"/>
        <v>0</v>
      </c>
      <c r="AJ15" s="413">
        <f t="shared" si="15"/>
        <v>-1</v>
      </c>
      <c r="AK15" s="413">
        <f t="shared" si="15"/>
        <v>0</v>
      </c>
      <c r="AL15" s="412">
        <f t="shared" ref="AL15:AL16" si="16">+B15+E15+H15+K15+N15+Q15+T15+W15+Z15+AC15+AF15+AI15</f>
        <v>0</v>
      </c>
      <c r="AM15" s="412">
        <f t="shared" ref="AM15:AM16" si="17">+C15+F15+I15+L15+O15+R15+U15+X15+AA15+AD15+AG15+AJ15</f>
        <v>834652</v>
      </c>
      <c r="AN15" s="412">
        <f t="shared" ref="AN15:AN16" si="18">+D15+G15+J15+M15+P15+S15+V15+Y15+AB15+AE15+AH15+AK15</f>
        <v>1310108</v>
      </c>
      <c r="AO15" s="417">
        <f t="shared" si="11"/>
        <v>2144760</v>
      </c>
    </row>
    <row r="16" spans="1:41" x14ac:dyDescent="0.2">
      <c r="A16" s="408" t="s">
        <v>201</v>
      </c>
      <c r="B16" s="413">
        <f>+'PURCHASE TALLY'!E117</f>
        <v>0</v>
      </c>
      <c r="C16" s="413">
        <f>+'PURCHASE TALLY'!E129</f>
        <v>0</v>
      </c>
      <c r="D16" s="413">
        <f>+'PURCHASE TALLY'!E141</f>
        <v>0</v>
      </c>
      <c r="E16" s="413">
        <f>ROUND(+'PURCHASE TALLY'!F117,0)</f>
        <v>89631</v>
      </c>
      <c r="F16" s="413">
        <f>+'PURCHASE TALLY'!F129</f>
        <v>1251857.5469000002</v>
      </c>
      <c r="G16" s="413">
        <f>+'PURCHASE TALLY'!F141</f>
        <v>1251857.5469000002</v>
      </c>
      <c r="H16" s="420">
        <f>+'PURCHASE TALLY'!G117</f>
        <v>45282.16</v>
      </c>
      <c r="I16" s="413">
        <f>+'PURCHASE TALLY'!G129</f>
        <v>683273.13</v>
      </c>
      <c r="J16" s="413">
        <f>+'PURCHASE TALLY'!G141</f>
        <v>683273.13</v>
      </c>
      <c r="K16" s="413">
        <f>ROUND(+'PURCHASE TALLY'!H117,0)</f>
        <v>47724</v>
      </c>
      <c r="L16" s="413">
        <f>+'PURCHASE TALLY'!H129</f>
        <v>775451.57000000007</v>
      </c>
      <c r="M16" s="413">
        <f>+'PURCHASE TALLY'!H141</f>
        <v>775451.57000000007</v>
      </c>
      <c r="N16" s="413">
        <f>+'PURCHASE TALLY'!I117</f>
        <v>47441.240000000005</v>
      </c>
      <c r="O16" s="413">
        <f>+'PURCHASE TALLY'!I129</f>
        <v>860657.62</v>
      </c>
      <c r="P16" s="413">
        <f>+'PURCHASE TALLY'!I141</f>
        <v>860657.62</v>
      </c>
      <c r="Q16" s="413">
        <f>+'PURCHASE TALLY'!J117</f>
        <v>53404.12</v>
      </c>
      <c r="R16" s="413">
        <f>+'PURCHASE TALLY'!J129</f>
        <v>864902.31</v>
      </c>
      <c r="S16" s="413">
        <f>+'PURCHASE TALLY'!J141</f>
        <v>864902.31</v>
      </c>
      <c r="T16" s="413">
        <f>+'PURCHASE TALLY'!K117</f>
        <v>13995.800000000001</v>
      </c>
      <c r="U16" s="413">
        <f>+'PURCHASE TALLY'!K129</f>
        <v>700134.46000000008</v>
      </c>
      <c r="V16" s="413">
        <f>+'PURCHASE TALLY'!K141</f>
        <v>700134.46000000008</v>
      </c>
      <c r="W16" s="413">
        <f>+'PURCHASE TALLY'!L117</f>
        <v>10755.36</v>
      </c>
      <c r="X16" s="413">
        <f>+'PURCHASE TALLY'!L129</f>
        <v>603713.56999999995</v>
      </c>
      <c r="Y16" s="413">
        <f>+'PURCHASE TALLY'!L141</f>
        <v>603713.56999999995</v>
      </c>
      <c r="Z16" s="413">
        <f>+'PURCHASE TALLY'!M117</f>
        <v>0</v>
      </c>
      <c r="AA16" s="413">
        <f>+'PURCHASE TALLY'!M129</f>
        <v>0</v>
      </c>
      <c r="AB16" s="413">
        <f>+'PURCHASE TALLY'!M141</f>
        <v>0</v>
      </c>
      <c r="AC16" s="413"/>
      <c r="AD16" s="413"/>
      <c r="AE16" s="413"/>
      <c r="AF16" s="413"/>
      <c r="AG16" s="413"/>
      <c r="AH16" s="413"/>
      <c r="AI16" s="413"/>
      <c r="AJ16" s="413"/>
      <c r="AK16" s="413"/>
      <c r="AL16" s="412">
        <f t="shared" si="16"/>
        <v>308233.68</v>
      </c>
      <c r="AM16" s="412">
        <f t="shared" si="17"/>
        <v>5739990.2069000015</v>
      </c>
      <c r="AN16" s="412">
        <f t="shared" si="18"/>
        <v>5739990.2069000015</v>
      </c>
      <c r="AO16" s="417">
        <f t="shared" si="11"/>
        <v>11788214.093800003</v>
      </c>
    </row>
    <row r="17" spans="1:41" x14ac:dyDescent="0.2">
      <c r="A17" s="421" t="s">
        <v>202</v>
      </c>
      <c r="B17" s="422">
        <f t="shared" ref="B17:AK17" si="19">SUM(B15:B16)</f>
        <v>0</v>
      </c>
      <c r="C17" s="422">
        <f t="shared" si="19"/>
        <v>0</v>
      </c>
      <c r="D17" s="422">
        <f t="shared" si="19"/>
        <v>0</v>
      </c>
      <c r="E17" s="422">
        <f t="shared" si="19"/>
        <v>89631</v>
      </c>
      <c r="F17" s="422">
        <f t="shared" si="19"/>
        <v>1251857.5469000002</v>
      </c>
      <c r="G17" s="422">
        <f t="shared" si="19"/>
        <v>1251857.5469000002</v>
      </c>
      <c r="H17" s="422">
        <f t="shared" si="19"/>
        <v>45282.16</v>
      </c>
      <c r="I17" s="422">
        <f t="shared" si="19"/>
        <v>1171852.1299999999</v>
      </c>
      <c r="J17" s="422">
        <f t="shared" si="19"/>
        <v>1203248.1299999999</v>
      </c>
      <c r="K17" s="422">
        <f t="shared" si="19"/>
        <v>47724</v>
      </c>
      <c r="L17" s="422">
        <f t="shared" si="19"/>
        <v>1033361.5700000001</v>
      </c>
      <c r="M17" s="422">
        <f t="shared" si="19"/>
        <v>1192689.57</v>
      </c>
      <c r="N17" s="422">
        <f t="shared" si="19"/>
        <v>47441.240000000005</v>
      </c>
      <c r="O17" s="422">
        <f t="shared" si="19"/>
        <v>948828.62</v>
      </c>
      <c r="P17" s="422">
        <f t="shared" si="19"/>
        <v>1174635.6200000001</v>
      </c>
      <c r="Q17" s="422">
        <f t="shared" si="19"/>
        <v>53404.12</v>
      </c>
      <c r="R17" s="422">
        <f t="shared" si="19"/>
        <v>864902.31</v>
      </c>
      <c r="S17" s="422">
        <f t="shared" si="19"/>
        <v>923821.31</v>
      </c>
      <c r="T17" s="422">
        <f t="shared" si="19"/>
        <v>13995.800000000001</v>
      </c>
      <c r="U17" s="422">
        <f t="shared" si="19"/>
        <v>700132.46000000008</v>
      </c>
      <c r="V17" s="422">
        <f t="shared" si="19"/>
        <v>700133.46000000008</v>
      </c>
      <c r="W17" s="422">
        <f t="shared" si="19"/>
        <v>10755.36</v>
      </c>
      <c r="X17" s="422">
        <f t="shared" si="19"/>
        <v>603711.56999999995</v>
      </c>
      <c r="Y17" s="422">
        <f t="shared" si="19"/>
        <v>603712.56999999995</v>
      </c>
      <c r="Z17" s="422">
        <f t="shared" si="19"/>
        <v>0</v>
      </c>
      <c r="AA17" s="422">
        <f t="shared" si="19"/>
        <v>-1</v>
      </c>
      <c r="AB17" s="422">
        <f t="shared" si="19"/>
        <v>0</v>
      </c>
      <c r="AC17" s="422">
        <f t="shared" si="19"/>
        <v>0</v>
      </c>
      <c r="AD17" s="422">
        <f t="shared" si="19"/>
        <v>-1</v>
      </c>
      <c r="AE17" s="422">
        <f t="shared" si="19"/>
        <v>0</v>
      </c>
      <c r="AF17" s="422">
        <f t="shared" si="19"/>
        <v>0</v>
      </c>
      <c r="AG17" s="422">
        <f t="shared" si="19"/>
        <v>-1</v>
      </c>
      <c r="AH17" s="422">
        <f t="shared" si="19"/>
        <v>0</v>
      </c>
      <c r="AI17" s="422">
        <f t="shared" si="19"/>
        <v>0</v>
      </c>
      <c r="AJ17" s="422">
        <f t="shared" si="19"/>
        <v>-1</v>
      </c>
      <c r="AK17" s="422">
        <f t="shared" si="19"/>
        <v>0</v>
      </c>
      <c r="AL17" s="422">
        <f t="shared" ref="AL17:AN17" si="20">SUM(AL15:AL16)</f>
        <v>308233.68</v>
      </c>
      <c r="AM17" s="422">
        <f t="shared" si="20"/>
        <v>6574642.2069000015</v>
      </c>
      <c r="AN17" s="422">
        <f t="shared" si="20"/>
        <v>7050098.2069000015</v>
      </c>
      <c r="AO17" s="417">
        <f t="shared" si="11"/>
        <v>13932974.093800003</v>
      </c>
    </row>
    <row r="18" spans="1:41" x14ac:dyDescent="0.2">
      <c r="A18" s="408" t="s">
        <v>203</v>
      </c>
      <c r="B18" s="413">
        <f>+B4</f>
        <v>0</v>
      </c>
      <c r="C18" s="413">
        <f>+C5+B5</f>
        <v>0</v>
      </c>
      <c r="D18" s="413">
        <f>+D6+B6</f>
        <v>0</v>
      </c>
      <c r="E18" s="413">
        <f>+E4</f>
        <v>89631</v>
      </c>
      <c r="F18" s="413">
        <f>+F5+E5</f>
        <v>763279</v>
      </c>
      <c r="G18" s="413">
        <f>+G6+E6</f>
        <v>731883</v>
      </c>
      <c r="H18" s="413">
        <f>+H4</f>
        <v>45282</v>
      </c>
      <c r="I18" s="413">
        <f>+I5+H5</f>
        <v>913942</v>
      </c>
      <c r="J18" s="413">
        <f>+J6+H6</f>
        <v>786010</v>
      </c>
      <c r="K18" s="413">
        <f>+K4</f>
        <v>47724</v>
      </c>
      <c r="L18" s="413">
        <f>+L5+K5</f>
        <v>945191</v>
      </c>
      <c r="M18" s="413">
        <f>+M6+K6</f>
        <v>878712</v>
      </c>
      <c r="N18" s="413">
        <f>+N4</f>
        <v>47441</v>
      </c>
      <c r="O18" s="413">
        <f>+O5+N5</f>
        <v>948829</v>
      </c>
      <c r="P18" s="413">
        <f>+P6+N6</f>
        <v>1115717</v>
      </c>
      <c r="Q18" s="413">
        <f>+Q4</f>
        <v>53404</v>
      </c>
      <c r="R18" s="413">
        <f>+R5+Q5</f>
        <v>864904</v>
      </c>
      <c r="S18" s="413">
        <f>+S6+Q6</f>
        <v>923822</v>
      </c>
      <c r="T18" s="413">
        <f>+T4</f>
        <v>13996</v>
      </c>
      <c r="U18" s="413">
        <f>+U5+T5</f>
        <v>700134</v>
      </c>
      <c r="V18" s="413">
        <f>+V6+T6</f>
        <v>700134</v>
      </c>
      <c r="W18" s="413">
        <f>+W4</f>
        <v>10755</v>
      </c>
      <c r="X18" s="413">
        <f>+X5+W5</f>
        <v>603713</v>
      </c>
      <c r="Y18" s="413">
        <f>+Y6+W6</f>
        <v>603713</v>
      </c>
      <c r="Z18" s="413">
        <f>+Z4</f>
        <v>0</v>
      </c>
      <c r="AA18" s="413">
        <f>+AA5+Z5</f>
        <v>0</v>
      </c>
      <c r="AB18" s="413">
        <f>+AB6+Z6</f>
        <v>0</v>
      </c>
      <c r="AC18" s="413">
        <f>+AC4</f>
        <v>0</v>
      </c>
      <c r="AD18" s="413">
        <f>+AD5+AC5</f>
        <v>0</v>
      </c>
      <c r="AE18" s="413">
        <f>+AE6+AC6</f>
        <v>0</v>
      </c>
      <c r="AF18" s="413">
        <f>+AF4</f>
        <v>0</v>
      </c>
      <c r="AG18" s="413">
        <f>+AG5+AF5</f>
        <v>0</v>
      </c>
      <c r="AH18" s="413">
        <f>+AH6+AF6</f>
        <v>0</v>
      </c>
      <c r="AI18" s="413">
        <f>+AI4</f>
        <v>0</v>
      </c>
      <c r="AJ18" s="413">
        <f>+AJ5+AI5</f>
        <v>0</v>
      </c>
      <c r="AK18" s="413">
        <f>+AK6+AI6</f>
        <v>0</v>
      </c>
      <c r="AL18" s="413">
        <f>+AL4</f>
        <v>308233</v>
      </c>
      <c r="AM18" s="413">
        <f>+AM5+AL5</f>
        <v>5739992</v>
      </c>
      <c r="AN18" s="413">
        <f>+AN6+AL6</f>
        <v>5739991</v>
      </c>
      <c r="AO18" s="417">
        <f t="shared" si="11"/>
        <v>11788216</v>
      </c>
    </row>
    <row r="19" spans="1:41" ht="12.75" thickBot="1" x14ac:dyDescent="0.25">
      <c r="A19" s="415" t="s">
        <v>204</v>
      </c>
      <c r="B19" s="423">
        <f>ROUND(B17-B18,0)</f>
        <v>0</v>
      </c>
      <c r="C19" s="423">
        <f t="shared" ref="C19:AK19" si="21">ROUND(C17-C18,0)</f>
        <v>0</v>
      </c>
      <c r="D19" s="423">
        <f t="shared" si="21"/>
        <v>0</v>
      </c>
      <c r="E19" s="423">
        <f t="shared" si="21"/>
        <v>0</v>
      </c>
      <c r="F19" s="423">
        <f t="shared" si="21"/>
        <v>488579</v>
      </c>
      <c r="G19" s="423">
        <f t="shared" si="21"/>
        <v>519975</v>
      </c>
      <c r="H19" s="423">
        <f t="shared" si="21"/>
        <v>0</v>
      </c>
      <c r="I19" s="423">
        <f t="shared" si="21"/>
        <v>257910</v>
      </c>
      <c r="J19" s="423">
        <f t="shared" si="21"/>
        <v>417238</v>
      </c>
      <c r="K19" s="423">
        <f t="shared" si="21"/>
        <v>0</v>
      </c>
      <c r="L19" s="423">
        <f t="shared" si="21"/>
        <v>88171</v>
      </c>
      <c r="M19" s="423">
        <f t="shared" si="21"/>
        <v>313978</v>
      </c>
      <c r="N19" s="423">
        <f t="shared" si="21"/>
        <v>0</v>
      </c>
      <c r="O19" s="423">
        <f t="shared" si="21"/>
        <v>0</v>
      </c>
      <c r="P19" s="423">
        <f t="shared" si="21"/>
        <v>58919</v>
      </c>
      <c r="Q19" s="423">
        <f t="shared" si="21"/>
        <v>0</v>
      </c>
      <c r="R19" s="423">
        <f t="shared" si="21"/>
        <v>-2</v>
      </c>
      <c r="S19" s="423">
        <f t="shared" si="21"/>
        <v>-1</v>
      </c>
      <c r="T19" s="423">
        <f t="shared" si="21"/>
        <v>0</v>
      </c>
      <c r="U19" s="423">
        <f t="shared" si="21"/>
        <v>-2</v>
      </c>
      <c r="V19" s="423">
        <f t="shared" si="21"/>
        <v>-1</v>
      </c>
      <c r="W19" s="423">
        <f t="shared" si="21"/>
        <v>0</v>
      </c>
      <c r="X19" s="423">
        <f t="shared" si="21"/>
        <v>-1</v>
      </c>
      <c r="Y19" s="423">
        <f t="shared" si="21"/>
        <v>0</v>
      </c>
      <c r="Z19" s="423">
        <f t="shared" si="21"/>
        <v>0</v>
      </c>
      <c r="AA19" s="423">
        <f t="shared" si="21"/>
        <v>-1</v>
      </c>
      <c r="AB19" s="423">
        <f t="shared" si="21"/>
        <v>0</v>
      </c>
      <c r="AC19" s="423">
        <f t="shared" si="21"/>
        <v>0</v>
      </c>
      <c r="AD19" s="423">
        <f t="shared" si="21"/>
        <v>-1</v>
      </c>
      <c r="AE19" s="423">
        <f t="shared" si="21"/>
        <v>0</v>
      </c>
      <c r="AF19" s="423">
        <f t="shared" si="21"/>
        <v>0</v>
      </c>
      <c r="AG19" s="423">
        <f t="shared" si="21"/>
        <v>-1</v>
      </c>
      <c r="AH19" s="423">
        <f t="shared" si="21"/>
        <v>0</v>
      </c>
      <c r="AI19" s="423">
        <f t="shared" si="21"/>
        <v>0</v>
      </c>
      <c r="AJ19" s="423">
        <f t="shared" si="21"/>
        <v>-1</v>
      </c>
      <c r="AK19" s="424">
        <f t="shared" si="21"/>
        <v>0</v>
      </c>
      <c r="AL19" s="423">
        <f t="shared" ref="AL19:AN19" si="22">ROUND(AL17-AL18,0)</f>
        <v>1</v>
      </c>
      <c r="AM19" s="423">
        <f t="shared" si="22"/>
        <v>834650</v>
      </c>
      <c r="AN19" s="424">
        <f t="shared" si="22"/>
        <v>1310107</v>
      </c>
      <c r="AO19" s="417">
        <f t="shared" si="11"/>
        <v>2144758</v>
      </c>
    </row>
    <row r="20" spans="1:41" ht="12.75" thickTop="1" x14ac:dyDescent="0.2">
      <c r="A20" s="408" t="s">
        <v>205</v>
      </c>
      <c r="B20" s="413">
        <f>+'PURCHASE TALLY'!E123</f>
        <v>0</v>
      </c>
      <c r="C20" s="413">
        <f>+'PURCHASE TALLY'!E135</f>
        <v>0</v>
      </c>
      <c r="D20" s="413">
        <f>+'PURCHASE TALLY'!E147</f>
        <v>0</v>
      </c>
      <c r="E20" s="413">
        <f>+'PURCHASE TALLY'!F123</f>
        <v>0</v>
      </c>
      <c r="F20" s="413">
        <f>+'PURCHASE TALLY'!F135</f>
        <v>0</v>
      </c>
      <c r="G20" s="413">
        <f>+'PURCHASE TALLY'!F147</f>
        <v>0</v>
      </c>
      <c r="H20" s="413">
        <v>0</v>
      </c>
      <c r="I20" s="413">
        <v>15.75</v>
      </c>
      <c r="J20" s="413">
        <v>15.75</v>
      </c>
      <c r="K20" s="413">
        <v>0</v>
      </c>
      <c r="L20" s="413">
        <v>15.75</v>
      </c>
      <c r="M20" s="413">
        <v>15.75</v>
      </c>
      <c r="N20" s="413">
        <v>0</v>
      </c>
      <c r="O20" s="413">
        <v>15.75</v>
      </c>
      <c r="P20" s="413">
        <v>15.75</v>
      </c>
      <c r="Q20" s="413">
        <v>0</v>
      </c>
      <c r="R20" s="413">
        <v>15.75</v>
      </c>
      <c r="S20" s="413">
        <v>15.75</v>
      </c>
      <c r="T20" s="413">
        <v>0</v>
      </c>
      <c r="U20" s="413">
        <v>15.75</v>
      </c>
      <c r="V20" s="413">
        <v>15.75</v>
      </c>
      <c r="W20" s="413">
        <v>0</v>
      </c>
      <c r="X20" s="413">
        <v>15.75</v>
      </c>
      <c r="Y20" s="413">
        <v>15.75</v>
      </c>
      <c r="Z20" s="413"/>
      <c r="AA20" s="413"/>
      <c r="AB20" s="413"/>
      <c r="AC20" s="413"/>
      <c r="AD20" s="413"/>
      <c r="AE20" s="413"/>
      <c r="AF20" s="413"/>
      <c r="AG20" s="413"/>
      <c r="AH20" s="413"/>
      <c r="AI20" s="413"/>
      <c r="AJ20" s="413"/>
      <c r="AK20" s="413"/>
      <c r="AL20" s="412">
        <f t="shared" ref="AL20:AL23" si="23">+B20+E20+H20+K20+N20+Q20+T20+W20+Z20+AC20+AF20+AI20</f>
        <v>0</v>
      </c>
      <c r="AM20" s="412">
        <f t="shared" ref="AM20:AM23" si="24">+C20+F20+I20+L20+O20+R20+U20+X20+AA20+AD20+AG20+AJ20</f>
        <v>94.5</v>
      </c>
      <c r="AN20" s="412">
        <f t="shared" ref="AN20:AN23" si="25">+D20+G20+J20+M20+P20+S20+V20+Y20+AB20+AE20+AH20+AK20</f>
        <v>94.5</v>
      </c>
      <c r="AO20" s="417">
        <f t="shared" si="11"/>
        <v>189</v>
      </c>
    </row>
    <row r="21" spans="1:41" x14ac:dyDescent="0.2">
      <c r="A21" s="408" t="s">
        <v>206</v>
      </c>
      <c r="B21" s="413">
        <f>+'PURCHASE TALLY'!E124</f>
        <v>0</v>
      </c>
      <c r="C21" s="413">
        <f>+'PURCHASE TALLY'!E136</f>
        <v>0</v>
      </c>
      <c r="D21" s="413">
        <f>+'PURCHASE TALLY'!E148</f>
        <v>0</v>
      </c>
      <c r="E21" s="413">
        <f>+'PURCHASE TALLY'!F124</f>
        <v>0</v>
      </c>
      <c r="F21" s="413">
        <f>+'PURCHASE TALLY'!F136</f>
        <v>0</v>
      </c>
      <c r="G21" s="413">
        <f>+'PURCHASE TALLY'!F148</f>
        <v>0</v>
      </c>
      <c r="H21" s="413">
        <v>0</v>
      </c>
      <c r="I21" s="413">
        <v>0</v>
      </c>
      <c r="J21" s="413">
        <v>0</v>
      </c>
      <c r="K21" s="413">
        <v>0</v>
      </c>
      <c r="L21" s="413">
        <v>0</v>
      </c>
      <c r="M21" s="413">
        <v>0</v>
      </c>
      <c r="N21" s="413">
        <v>0</v>
      </c>
      <c r="O21" s="413">
        <v>0</v>
      </c>
      <c r="P21" s="413">
        <v>0</v>
      </c>
      <c r="Q21" s="413">
        <v>0</v>
      </c>
      <c r="R21" s="413">
        <v>0</v>
      </c>
      <c r="S21" s="413">
        <v>0</v>
      </c>
      <c r="T21" s="413">
        <v>0</v>
      </c>
      <c r="U21" s="413">
        <v>0</v>
      </c>
      <c r="V21" s="413">
        <v>0</v>
      </c>
      <c r="W21" s="413">
        <v>0</v>
      </c>
      <c r="X21" s="413">
        <v>0</v>
      </c>
      <c r="Y21" s="413">
        <v>0</v>
      </c>
      <c r="Z21" s="413"/>
      <c r="AA21" s="413"/>
      <c r="AB21" s="413"/>
      <c r="AC21" s="413"/>
      <c r="AD21" s="413"/>
      <c r="AE21" s="413"/>
      <c r="AF21" s="413"/>
      <c r="AG21" s="413"/>
      <c r="AH21" s="413"/>
      <c r="AI21" s="413"/>
      <c r="AJ21" s="413"/>
      <c r="AK21" s="413"/>
      <c r="AL21" s="412">
        <f t="shared" si="23"/>
        <v>0</v>
      </c>
      <c r="AM21" s="412">
        <f t="shared" si="24"/>
        <v>0</v>
      </c>
      <c r="AN21" s="412">
        <f t="shared" si="25"/>
        <v>0</v>
      </c>
      <c r="AO21" s="417">
        <f t="shared" si="11"/>
        <v>0</v>
      </c>
    </row>
    <row r="22" spans="1:41" x14ac:dyDescent="0.2">
      <c r="A22" s="408" t="s">
        <v>207</v>
      </c>
      <c r="B22" s="413">
        <f>+'PURCHASE TALLY'!E126</f>
        <v>0</v>
      </c>
      <c r="C22" s="413">
        <f>+'PURCHASE TALLY'!E138</f>
        <v>0</v>
      </c>
      <c r="D22" s="413">
        <f>+'PURCHASE TALLY'!E150</f>
        <v>0</v>
      </c>
      <c r="E22" s="413">
        <f>+'PURCHASE TALLY'!F126</f>
        <v>0</v>
      </c>
      <c r="F22" s="413">
        <f>+'PURCHASE TALLY'!F138</f>
        <v>243</v>
      </c>
      <c r="G22" s="413">
        <f>+'PURCHASE TALLY'!F150</f>
        <v>243</v>
      </c>
      <c r="H22" s="413">
        <v>0</v>
      </c>
      <c r="I22" s="413">
        <v>0</v>
      </c>
      <c r="J22" s="413">
        <v>0</v>
      </c>
      <c r="K22" s="413">
        <v>0</v>
      </c>
      <c r="L22" s="413">
        <v>0</v>
      </c>
      <c r="M22" s="413">
        <v>0</v>
      </c>
      <c r="N22" s="413">
        <v>0</v>
      </c>
      <c r="O22" s="413">
        <v>14589.449999999999</v>
      </c>
      <c r="P22" s="413">
        <v>14589.449999999999</v>
      </c>
      <c r="Q22" s="413">
        <v>0</v>
      </c>
      <c r="R22" s="413">
        <v>0</v>
      </c>
      <c r="S22" s="413">
        <v>0</v>
      </c>
      <c r="T22" s="413">
        <v>0</v>
      </c>
      <c r="U22" s="413">
        <v>0</v>
      </c>
      <c r="V22" s="413">
        <v>0</v>
      </c>
      <c r="W22" s="413">
        <v>0</v>
      </c>
      <c r="X22" s="413">
        <v>0</v>
      </c>
      <c r="Y22" s="413">
        <v>0</v>
      </c>
      <c r="Z22" s="413"/>
      <c r="AA22" s="413"/>
      <c r="AB22" s="413"/>
      <c r="AC22" s="413"/>
      <c r="AD22" s="413"/>
      <c r="AE22" s="413"/>
      <c r="AF22" s="413"/>
      <c r="AG22" s="413"/>
      <c r="AH22" s="413"/>
      <c r="AI22" s="413"/>
      <c r="AJ22" s="413"/>
      <c r="AK22" s="413"/>
      <c r="AL22" s="412">
        <f t="shared" si="23"/>
        <v>0</v>
      </c>
      <c r="AM22" s="412">
        <f t="shared" si="24"/>
        <v>14832.449999999999</v>
      </c>
      <c r="AN22" s="412">
        <f t="shared" si="25"/>
        <v>14832.449999999999</v>
      </c>
      <c r="AO22" s="417">
        <f t="shared" si="11"/>
        <v>29664.899999999998</v>
      </c>
    </row>
    <row r="23" spans="1:41" ht="12.75" thickBot="1" x14ac:dyDescent="0.25">
      <c r="A23" s="408" t="s">
        <v>206</v>
      </c>
      <c r="B23" s="413">
        <f>+'PURCHASE TALLY'!E127</f>
        <v>0</v>
      </c>
      <c r="C23" s="413">
        <f>+'PURCHASE TALLY'!E139</f>
        <v>0</v>
      </c>
      <c r="D23" s="413">
        <f>+'PURCHASE TALLY'!E151</f>
        <v>0</v>
      </c>
      <c r="E23" s="413">
        <f>+'PURCHASE TALLY'!F127</f>
        <v>0</v>
      </c>
      <c r="F23" s="413">
        <f>+'PURCHASE TALLY'!F139</f>
        <v>0</v>
      </c>
      <c r="G23" s="413">
        <f>+'PURCHASE TALLY'!F151</f>
        <v>0</v>
      </c>
      <c r="H23" s="413">
        <v>0</v>
      </c>
      <c r="I23" s="413">
        <v>0</v>
      </c>
      <c r="J23" s="413">
        <v>0</v>
      </c>
      <c r="K23" s="413">
        <v>0</v>
      </c>
      <c r="L23" s="413">
        <v>0</v>
      </c>
      <c r="M23" s="413">
        <v>0</v>
      </c>
      <c r="N23" s="413">
        <v>0</v>
      </c>
      <c r="O23" s="413">
        <v>0</v>
      </c>
      <c r="P23" s="413">
        <v>0</v>
      </c>
      <c r="Q23" s="413">
        <v>0</v>
      </c>
      <c r="R23" s="413">
        <v>0</v>
      </c>
      <c r="S23" s="413">
        <v>0</v>
      </c>
      <c r="T23" s="413">
        <v>0</v>
      </c>
      <c r="U23" s="413">
        <v>0</v>
      </c>
      <c r="V23" s="413">
        <v>0</v>
      </c>
      <c r="W23" s="413">
        <v>0</v>
      </c>
      <c r="X23" s="413">
        <v>0</v>
      </c>
      <c r="Y23" s="413">
        <v>0</v>
      </c>
      <c r="Z23" s="413"/>
      <c r="AA23" s="413"/>
      <c r="AB23" s="413"/>
      <c r="AC23" s="413"/>
      <c r="AD23" s="413"/>
      <c r="AE23" s="413"/>
      <c r="AF23" s="413"/>
      <c r="AG23" s="413"/>
      <c r="AH23" s="413"/>
      <c r="AI23" s="413"/>
      <c r="AJ23" s="413"/>
      <c r="AK23" s="413"/>
      <c r="AL23" s="412">
        <f t="shared" si="23"/>
        <v>0</v>
      </c>
      <c r="AM23" s="412">
        <f t="shared" si="24"/>
        <v>0</v>
      </c>
      <c r="AN23" s="412">
        <f t="shared" si="25"/>
        <v>0</v>
      </c>
      <c r="AO23" s="417">
        <f t="shared" si="11"/>
        <v>0</v>
      </c>
    </row>
    <row r="24" spans="1:41" ht="12.75" thickBot="1" x14ac:dyDescent="0.25">
      <c r="A24" s="425" t="s">
        <v>208</v>
      </c>
      <c r="B24" s="426">
        <f>SUM(B20:B23)</f>
        <v>0</v>
      </c>
      <c r="C24" s="426">
        <f t="shared" ref="C24:AK24" si="26">SUM(C20:C23)</f>
        <v>0</v>
      </c>
      <c r="D24" s="426">
        <f t="shared" si="26"/>
        <v>0</v>
      </c>
      <c r="E24" s="426">
        <f t="shared" si="26"/>
        <v>0</v>
      </c>
      <c r="F24" s="426">
        <f t="shared" si="26"/>
        <v>243</v>
      </c>
      <c r="G24" s="426">
        <f t="shared" si="26"/>
        <v>243</v>
      </c>
      <c r="H24" s="426">
        <f t="shared" si="26"/>
        <v>0</v>
      </c>
      <c r="I24" s="426">
        <f t="shared" si="26"/>
        <v>15.75</v>
      </c>
      <c r="J24" s="426">
        <f t="shared" si="26"/>
        <v>15.75</v>
      </c>
      <c r="K24" s="426">
        <f t="shared" si="26"/>
        <v>0</v>
      </c>
      <c r="L24" s="426">
        <f t="shared" si="26"/>
        <v>15.75</v>
      </c>
      <c r="M24" s="426">
        <f t="shared" si="26"/>
        <v>15.75</v>
      </c>
      <c r="N24" s="426">
        <f t="shared" si="26"/>
        <v>0</v>
      </c>
      <c r="O24" s="426">
        <f t="shared" si="26"/>
        <v>14605.199999999999</v>
      </c>
      <c r="P24" s="426">
        <f t="shared" si="26"/>
        <v>14605.199999999999</v>
      </c>
      <c r="Q24" s="426">
        <f t="shared" si="26"/>
        <v>0</v>
      </c>
      <c r="R24" s="426">
        <f t="shared" si="26"/>
        <v>15.75</v>
      </c>
      <c r="S24" s="426">
        <f t="shared" si="26"/>
        <v>15.75</v>
      </c>
      <c r="T24" s="426">
        <f t="shared" si="26"/>
        <v>0</v>
      </c>
      <c r="U24" s="426">
        <f t="shared" si="26"/>
        <v>15.75</v>
      </c>
      <c r="V24" s="426">
        <f t="shared" si="26"/>
        <v>15.75</v>
      </c>
      <c r="W24" s="426">
        <f t="shared" si="26"/>
        <v>0</v>
      </c>
      <c r="X24" s="426">
        <f t="shared" si="26"/>
        <v>15.75</v>
      </c>
      <c r="Y24" s="426">
        <f t="shared" si="26"/>
        <v>15.75</v>
      </c>
      <c r="Z24" s="426">
        <f t="shared" si="26"/>
        <v>0</v>
      </c>
      <c r="AA24" s="426">
        <f t="shared" si="26"/>
        <v>0</v>
      </c>
      <c r="AB24" s="426">
        <f t="shared" si="26"/>
        <v>0</v>
      </c>
      <c r="AC24" s="426">
        <f t="shared" si="26"/>
        <v>0</v>
      </c>
      <c r="AD24" s="426">
        <f t="shared" si="26"/>
        <v>0</v>
      </c>
      <c r="AE24" s="426">
        <f t="shared" si="26"/>
        <v>0</v>
      </c>
      <c r="AF24" s="426">
        <f t="shared" si="26"/>
        <v>0</v>
      </c>
      <c r="AG24" s="426">
        <f t="shared" si="26"/>
        <v>0</v>
      </c>
      <c r="AH24" s="426">
        <f t="shared" si="26"/>
        <v>0</v>
      </c>
      <c r="AI24" s="426">
        <f t="shared" si="26"/>
        <v>0</v>
      </c>
      <c r="AJ24" s="426">
        <f t="shared" si="26"/>
        <v>0</v>
      </c>
      <c r="AK24" s="426">
        <f t="shared" si="26"/>
        <v>0</v>
      </c>
      <c r="AL24" s="426">
        <f t="shared" ref="AL24:AN24" si="27">SUM(AL20:AL23)</f>
        <v>0</v>
      </c>
      <c r="AM24" s="426">
        <f t="shared" si="27"/>
        <v>14926.949999999999</v>
      </c>
      <c r="AN24" s="426">
        <f t="shared" si="27"/>
        <v>14926.949999999999</v>
      </c>
      <c r="AO24" s="417">
        <f t="shared" si="11"/>
        <v>29853.899999999998</v>
      </c>
    </row>
    <row r="25" spans="1:41" ht="13.5" thickTop="1" thickBot="1" x14ac:dyDescent="0.25">
      <c r="A25" s="408" t="s">
        <v>203</v>
      </c>
      <c r="B25" s="427">
        <f>SUM(B4:D4)</f>
        <v>0</v>
      </c>
      <c r="C25" s="413">
        <v>0</v>
      </c>
      <c r="D25" s="413">
        <v>0</v>
      </c>
      <c r="E25" s="413">
        <v>0</v>
      </c>
      <c r="F25" s="413"/>
      <c r="G25" s="413">
        <v>0</v>
      </c>
      <c r="H25" s="413">
        <v>0</v>
      </c>
      <c r="I25" s="413"/>
      <c r="J25" s="413">
        <v>0</v>
      </c>
      <c r="K25" s="413">
        <v>0</v>
      </c>
      <c r="L25" s="413"/>
      <c r="M25" s="413">
        <v>0</v>
      </c>
      <c r="N25" s="413">
        <v>0</v>
      </c>
      <c r="O25" s="413">
        <v>312656.05000000028</v>
      </c>
      <c r="P25" s="413">
        <v>0</v>
      </c>
      <c r="Q25" s="413">
        <v>0</v>
      </c>
      <c r="R25" s="413">
        <v>307230.37000000011</v>
      </c>
      <c r="S25" s="413">
        <v>0</v>
      </c>
      <c r="T25" s="413">
        <v>0</v>
      </c>
      <c r="U25" s="413">
        <v>215686.57000000004</v>
      </c>
      <c r="V25" s="413">
        <v>0</v>
      </c>
      <c r="W25" s="413">
        <v>0</v>
      </c>
      <c r="X25" s="413">
        <v>83397.700000000099</v>
      </c>
      <c r="Y25" s="413">
        <v>0</v>
      </c>
      <c r="Z25" s="413">
        <v>0</v>
      </c>
      <c r="AA25" s="413">
        <v>0</v>
      </c>
      <c r="AB25" s="413">
        <v>0</v>
      </c>
      <c r="AC25" s="413">
        <v>0</v>
      </c>
      <c r="AD25" s="413">
        <v>0</v>
      </c>
      <c r="AE25" s="413">
        <v>0</v>
      </c>
      <c r="AF25" s="413">
        <v>0</v>
      </c>
      <c r="AG25" s="413">
        <v>0</v>
      </c>
      <c r="AH25" s="413">
        <v>0</v>
      </c>
      <c r="AI25" s="413">
        <v>0</v>
      </c>
      <c r="AJ25" s="413">
        <v>0</v>
      </c>
      <c r="AK25" s="413">
        <v>0</v>
      </c>
      <c r="AL25" s="413">
        <v>0</v>
      </c>
      <c r="AM25" s="413">
        <v>0</v>
      </c>
      <c r="AN25" s="413">
        <v>0</v>
      </c>
      <c r="AO25" s="417">
        <f t="shared" si="11"/>
        <v>0</v>
      </c>
    </row>
    <row r="26" spans="1:41" ht="12.75" thickBot="1" x14ac:dyDescent="0.25">
      <c r="A26" s="428" t="s">
        <v>204</v>
      </c>
      <c r="B26" s="423">
        <f>+B24-B25</f>
        <v>0</v>
      </c>
      <c r="C26" s="423">
        <f t="shared" ref="C26:AN26" si="28">+C24-C25</f>
        <v>0</v>
      </c>
      <c r="D26" s="423">
        <f t="shared" si="28"/>
        <v>0</v>
      </c>
      <c r="E26" s="423">
        <f t="shared" si="28"/>
        <v>0</v>
      </c>
      <c r="F26" s="423">
        <f t="shared" si="28"/>
        <v>243</v>
      </c>
      <c r="G26" s="423">
        <f t="shared" si="28"/>
        <v>243</v>
      </c>
      <c r="H26" s="423">
        <f t="shared" si="28"/>
        <v>0</v>
      </c>
      <c r="I26" s="423">
        <f t="shared" si="28"/>
        <v>15.75</v>
      </c>
      <c r="J26" s="423">
        <f t="shared" si="28"/>
        <v>15.75</v>
      </c>
      <c r="K26" s="423">
        <f t="shared" si="28"/>
        <v>0</v>
      </c>
      <c r="L26" s="423">
        <f t="shared" si="28"/>
        <v>15.75</v>
      </c>
      <c r="M26" s="423">
        <f t="shared" si="28"/>
        <v>15.75</v>
      </c>
      <c r="N26" s="423">
        <f t="shared" si="28"/>
        <v>0</v>
      </c>
      <c r="O26" s="423">
        <f t="shared" si="28"/>
        <v>-298050.85000000027</v>
      </c>
      <c r="P26" s="423">
        <f t="shared" si="28"/>
        <v>14605.199999999999</v>
      </c>
      <c r="Q26" s="423">
        <f t="shared" si="28"/>
        <v>0</v>
      </c>
      <c r="R26" s="423">
        <f t="shared" si="28"/>
        <v>-307214.62000000011</v>
      </c>
      <c r="S26" s="423">
        <f t="shared" si="28"/>
        <v>15.75</v>
      </c>
      <c r="T26" s="423">
        <f t="shared" si="28"/>
        <v>0</v>
      </c>
      <c r="U26" s="423">
        <f t="shared" si="28"/>
        <v>-215670.82000000004</v>
      </c>
      <c r="V26" s="423">
        <f t="shared" si="28"/>
        <v>15.75</v>
      </c>
      <c r="W26" s="423">
        <f t="shared" si="28"/>
        <v>0</v>
      </c>
      <c r="X26" s="423">
        <f t="shared" si="28"/>
        <v>-83381.950000000099</v>
      </c>
      <c r="Y26" s="423">
        <f t="shared" si="28"/>
        <v>15.75</v>
      </c>
      <c r="Z26" s="423">
        <f t="shared" si="28"/>
        <v>0</v>
      </c>
      <c r="AA26" s="423">
        <f t="shared" si="28"/>
        <v>0</v>
      </c>
      <c r="AB26" s="423">
        <f t="shared" si="28"/>
        <v>0</v>
      </c>
      <c r="AC26" s="423">
        <f t="shared" si="28"/>
        <v>0</v>
      </c>
      <c r="AD26" s="423">
        <f t="shared" si="28"/>
        <v>0</v>
      </c>
      <c r="AE26" s="423">
        <f t="shared" si="28"/>
        <v>0</v>
      </c>
      <c r="AF26" s="423">
        <f t="shared" si="28"/>
        <v>0</v>
      </c>
      <c r="AG26" s="423">
        <f t="shared" si="28"/>
        <v>0</v>
      </c>
      <c r="AH26" s="423">
        <f t="shared" si="28"/>
        <v>0</v>
      </c>
      <c r="AI26" s="423">
        <f t="shared" si="28"/>
        <v>0</v>
      </c>
      <c r="AJ26" s="423">
        <f t="shared" si="28"/>
        <v>0</v>
      </c>
      <c r="AK26" s="423">
        <f t="shared" si="28"/>
        <v>0</v>
      </c>
      <c r="AL26" s="423">
        <f t="shared" si="28"/>
        <v>0</v>
      </c>
      <c r="AM26" s="423">
        <f t="shared" si="28"/>
        <v>14926.949999999999</v>
      </c>
      <c r="AN26" s="423">
        <f t="shared" si="28"/>
        <v>14926.949999999999</v>
      </c>
      <c r="AO26" s="417">
        <f t="shared" si="11"/>
        <v>29853.899999999998</v>
      </c>
    </row>
    <row r="27" spans="1:41" ht="13.5" thickTop="1" thickBot="1" x14ac:dyDescent="0.25">
      <c r="B27" s="413"/>
      <c r="C27" s="413"/>
      <c r="D27" s="413"/>
      <c r="E27" s="413"/>
      <c r="F27" s="413"/>
      <c r="G27" s="413"/>
      <c r="H27" s="413"/>
      <c r="I27" s="413"/>
      <c r="J27" s="413"/>
      <c r="K27" s="413"/>
      <c r="L27" s="413"/>
      <c r="M27" s="413"/>
      <c r="N27" s="413"/>
      <c r="O27" s="413"/>
      <c r="P27" s="413"/>
      <c r="Q27" s="413"/>
      <c r="R27" s="413"/>
      <c r="S27" s="413"/>
      <c r="T27" s="413"/>
      <c r="U27" s="413"/>
      <c r="V27" s="413"/>
      <c r="W27" s="413"/>
      <c r="X27" s="413"/>
      <c r="Y27" s="413"/>
      <c r="Z27" s="413"/>
      <c r="AA27" s="413"/>
      <c r="AB27" s="413"/>
      <c r="AC27" s="413"/>
      <c r="AD27" s="413"/>
      <c r="AE27" s="413"/>
      <c r="AF27" s="413"/>
      <c r="AG27" s="413"/>
      <c r="AH27" s="413"/>
      <c r="AI27" s="413"/>
      <c r="AJ27" s="413"/>
      <c r="AK27" s="413"/>
      <c r="AL27" s="413"/>
      <c r="AM27" s="413"/>
      <c r="AN27" s="413"/>
      <c r="AO27" s="417">
        <f t="shared" si="11"/>
        <v>0</v>
      </c>
    </row>
    <row r="28" spans="1:41" ht="12.75" thickBot="1" x14ac:dyDescent="0.25">
      <c r="A28" s="410" t="s">
        <v>209</v>
      </c>
      <c r="B28" s="410" t="s">
        <v>77</v>
      </c>
      <c r="C28" s="410" t="s">
        <v>78</v>
      </c>
      <c r="D28" s="410" t="s">
        <v>79</v>
      </c>
      <c r="E28" s="410" t="s">
        <v>77</v>
      </c>
      <c r="F28" s="410" t="s">
        <v>78</v>
      </c>
      <c r="G28" s="410" t="s">
        <v>79</v>
      </c>
      <c r="H28" s="410" t="s">
        <v>77</v>
      </c>
      <c r="I28" s="410" t="s">
        <v>78</v>
      </c>
      <c r="J28" s="410" t="s">
        <v>79</v>
      </c>
      <c r="K28" s="410" t="s">
        <v>77</v>
      </c>
      <c r="L28" s="410" t="s">
        <v>78</v>
      </c>
      <c r="M28" s="410" t="s">
        <v>79</v>
      </c>
      <c r="N28" s="410" t="s">
        <v>77</v>
      </c>
      <c r="O28" s="410" t="s">
        <v>78</v>
      </c>
      <c r="P28" s="410" t="s">
        <v>79</v>
      </c>
      <c r="Q28" s="410" t="s">
        <v>77</v>
      </c>
      <c r="R28" s="410" t="s">
        <v>78</v>
      </c>
      <c r="S28" s="410" t="s">
        <v>79</v>
      </c>
      <c r="T28" s="410" t="s">
        <v>77</v>
      </c>
      <c r="U28" s="410" t="s">
        <v>78</v>
      </c>
      <c r="V28" s="410" t="s">
        <v>79</v>
      </c>
      <c r="W28" s="410" t="s">
        <v>77</v>
      </c>
      <c r="X28" s="410" t="s">
        <v>78</v>
      </c>
      <c r="Y28" s="410" t="s">
        <v>79</v>
      </c>
      <c r="Z28" s="410" t="s">
        <v>77</v>
      </c>
      <c r="AA28" s="410" t="s">
        <v>78</v>
      </c>
      <c r="AB28" s="410" t="s">
        <v>79</v>
      </c>
      <c r="AC28" s="410" t="s">
        <v>77</v>
      </c>
      <c r="AD28" s="410" t="s">
        <v>78</v>
      </c>
      <c r="AE28" s="410" t="s">
        <v>79</v>
      </c>
      <c r="AF28" s="410" t="s">
        <v>77</v>
      </c>
      <c r="AG28" s="410" t="s">
        <v>78</v>
      </c>
      <c r="AH28" s="410" t="s">
        <v>79</v>
      </c>
      <c r="AI28" s="410" t="s">
        <v>77</v>
      </c>
      <c r="AJ28" s="410" t="s">
        <v>78</v>
      </c>
      <c r="AK28" s="410" t="s">
        <v>79</v>
      </c>
      <c r="AL28" s="410" t="s">
        <v>77</v>
      </c>
      <c r="AM28" s="410" t="s">
        <v>78</v>
      </c>
      <c r="AN28" s="410" t="s">
        <v>79</v>
      </c>
      <c r="AO28" s="417"/>
    </row>
    <row r="29" spans="1:41" x14ac:dyDescent="0.2">
      <c r="A29" s="408" t="s">
        <v>200</v>
      </c>
      <c r="B29" s="413">
        <v>0</v>
      </c>
      <c r="C29" s="413">
        <v>0</v>
      </c>
      <c r="D29" s="413">
        <v>0</v>
      </c>
      <c r="E29" s="413">
        <f>+B29</f>
        <v>0</v>
      </c>
      <c r="F29" s="413">
        <f>+C29</f>
        <v>0</v>
      </c>
      <c r="G29" s="413">
        <f>+D29</f>
        <v>0</v>
      </c>
      <c r="H29" s="413">
        <f t="shared" ref="H29:AK29" si="29">+E29</f>
        <v>0</v>
      </c>
      <c r="I29" s="413">
        <f t="shared" si="29"/>
        <v>0</v>
      </c>
      <c r="J29" s="413">
        <f t="shared" si="29"/>
        <v>0</v>
      </c>
      <c r="K29" s="413">
        <f t="shared" si="29"/>
        <v>0</v>
      </c>
      <c r="L29" s="413">
        <f t="shared" si="29"/>
        <v>0</v>
      </c>
      <c r="M29" s="413">
        <f t="shared" si="29"/>
        <v>0</v>
      </c>
      <c r="N29" s="413">
        <f t="shared" si="29"/>
        <v>0</v>
      </c>
      <c r="O29" s="413">
        <f t="shared" si="29"/>
        <v>0</v>
      </c>
      <c r="P29" s="413">
        <f t="shared" si="29"/>
        <v>0</v>
      </c>
      <c r="Q29" s="413">
        <f t="shared" si="29"/>
        <v>0</v>
      </c>
      <c r="R29" s="413">
        <f t="shared" si="29"/>
        <v>0</v>
      </c>
      <c r="S29" s="413">
        <f t="shared" si="29"/>
        <v>0</v>
      </c>
      <c r="T29" s="413">
        <f t="shared" si="29"/>
        <v>0</v>
      </c>
      <c r="U29" s="413">
        <f t="shared" si="29"/>
        <v>0</v>
      </c>
      <c r="V29" s="413">
        <f t="shared" si="29"/>
        <v>0</v>
      </c>
      <c r="W29" s="413">
        <f t="shared" si="29"/>
        <v>0</v>
      </c>
      <c r="X29" s="413">
        <f t="shared" si="29"/>
        <v>0</v>
      </c>
      <c r="Y29" s="413">
        <f t="shared" si="29"/>
        <v>0</v>
      </c>
      <c r="Z29" s="413">
        <f t="shared" si="29"/>
        <v>0</v>
      </c>
      <c r="AA29" s="413">
        <f t="shared" si="29"/>
        <v>0</v>
      </c>
      <c r="AB29" s="413">
        <f t="shared" si="29"/>
        <v>0</v>
      </c>
      <c r="AC29" s="413">
        <f t="shared" si="29"/>
        <v>0</v>
      </c>
      <c r="AD29" s="413">
        <f t="shared" si="29"/>
        <v>0</v>
      </c>
      <c r="AE29" s="413">
        <f t="shared" si="29"/>
        <v>0</v>
      </c>
      <c r="AF29" s="413">
        <f t="shared" si="29"/>
        <v>0</v>
      </c>
      <c r="AG29" s="413">
        <f t="shared" si="29"/>
        <v>0</v>
      </c>
      <c r="AH29" s="413">
        <f t="shared" si="29"/>
        <v>0</v>
      </c>
      <c r="AI29" s="413">
        <f t="shared" si="29"/>
        <v>0</v>
      </c>
      <c r="AJ29" s="413">
        <f t="shared" si="29"/>
        <v>0</v>
      </c>
      <c r="AK29" s="413">
        <f t="shared" si="29"/>
        <v>0</v>
      </c>
      <c r="AL29" s="412">
        <f t="shared" ref="AL29:AL31" si="30">+B29+E29+H29+K29+N29+Q29+T29+W29+Z29+AC29+AF29+AI29</f>
        <v>0</v>
      </c>
      <c r="AM29" s="412">
        <f t="shared" ref="AM29:AM31" si="31">+C29+F29+I29+L29+O29+R29+U29+X29+AA29+AD29+AG29+AJ29</f>
        <v>0</v>
      </c>
      <c r="AN29" s="412">
        <f t="shared" ref="AN29:AN31" si="32">+D29+G29+J29+M29+P29+S29+V29+Y29+AB29+AE29+AH29+AK29</f>
        <v>0</v>
      </c>
      <c r="AO29" s="417">
        <f t="shared" si="11"/>
        <v>0</v>
      </c>
    </row>
    <row r="30" spans="1:41" x14ac:dyDescent="0.2">
      <c r="A30" s="408" t="s">
        <v>210</v>
      </c>
      <c r="B30" s="413"/>
      <c r="C30" s="413"/>
      <c r="D30" s="413"/>
      <c r="E30" s="413">
        <v>0</v>
      </c>
      <c r="F30" s="413">
        <v>0</v>
      </c>
      <c r="G30" s="413">
        <v>0</v>
      </c>
      <c r="H30" s="413">
        <v>0</v>
      </c>
      <c r="I30" s="413"/>
      <c r="J30" s="413"/>
      <c r="K30" s="413"/>
      <c r="L30" s="413">
        <v>0</v>
      </c>
      <c r="M30" s="413">
        <v>0</v>
      </c>
      <c r="N30" s="413">
        <v>0</v>
      </c>
      <c r="O30" s="413"/>
      <c r="P30" s="413"/>
      <c r="Q30" s="413">
        <v>0</v>
      </c>
      <c r="R30" s="413"/>
      <c r="S30" s="413"/>
      <c r="T30" s="413"/>
      <c r="U30" s="413"/>
      <c r="V30" s="413"/>
      <c r="W30" s="413"/>
      <c r="X30" s="413"/>
      <c r="Y30" s="413"/>
      <c r="Z30" s="413"/>
      <c r="AA30" s="413"/>
      <c r="AB30" s="413"/>
      <c r="AC30" s="413"/>
      <c r="AD30" s="413"/>
      <c r="AE30" s="413"/>
      <c r="AF30" s="413"/>
      <c r="AG30" s="413"/>
      <c r="AH30" s="413"/>
      <c r="AI30" s="413"/>
      <c r="AJ30" s="413"/>
      <c r="AK30" s="413"/>
      <c r="AL30" s="412">
        <f t="shared" si="30"/>
        <v>0</v>
      </c>
      <c r="AM30" s="412">
        <f t="shared" si="31"/>
        <v>0</v>
      </c>
      <c r="AN30" s="412">
        <f t="shared" si="32"/>
        <v>0</v>
      </c>
      <c r="AO30" s="417">
        <f t="shared" si="11"/>
        <v>0</v>
      </c>
    </row>
    <row r="31" spans="1:41" ht="12.75" thickBot="1" x14ac:dyDescent="0.25">
      <c r="A31" s="408" t="s">
        <v>211</v>
      </c>
      <c r="B31" s="413"/>
      <c r="C31" s="413"/>
      <c r="D31" s="413"/>
      <c r="E31" s="413">
        <v>0</v>
      </c>
      <c r="F31" s="413">
        <v>0</v>
      </c>
      <c r="G31" s="413">
        <v>0</v>
      </c>
      <c r="H31" s="413"/>
      <c r="I31" s="413"/>
      <c r="J31" s="413"/>
      <c r="K31" s="413"/>
      <c r="L31" s="413">
        <v>0</v>
      </c>
      <c r="M31" s="413">
        <v>0</v>
      </c>
      <c r="N31" s="413">
        <v>0</v>
      </c>
      <c r="O31" s="413"/>
      <c r="P31" s="413"/>
      <c r="Q31" s="413">
        <v>0</v>
      </c>
      <c r="R31" s="413"/>
      <c r="S31" s="413"/>
      <c r="T31" s="413"/>
      <c r="U31" s="413"/>
      <c r="V31" s="413"/>
      <c r="W31" s="413"/>
      <c r="X31" s="413"/>
      <c r="Y31" s="413"/>
      <c r="Z31" s="413"/>
      <c r="AA31" s="413"/>
      <c r="AB31" s="413"/>
      <c r="AC31" s="413"/>
      <c r="AD31" s="413"/>
      <c r="AE31" s="413"/>
      <c r="AF31" s="413"/>
      <c r="AG31" s="413"/>
      <c r="AH31" s="413"/>
      <c r="AI31" s="413"/>
      <c r="AJ31" s="413"/>
      <c r="AK31" s="413"/>
      <c r="AL31" s="412">
        <f t="shared" si="30"/>
        <v>0</v>
      </c>
      <c r="AM31" s="412">
        <f t="shared" si="31"/>
        <v>0</v>
      </c>
      <c r="AN31" s="412">
        <f t="shared" si="32"/>
        <v>0</v>
      </c>
      <c r="AO31" s="417">
        <f t="shared" si="11"/>
        <v>0</v>
      </c>
    </row>
    <row r="32" spans="1:41" ht="12.75" thickBot="1" x14ac:dyDescent="0.25">
      <c r="A32" s="428" t="s">
        <v>204</v>
      </c>
      <c r="B32" s="429">
        <v>0</v>
      </c>
      <c r="C32" s="429">
        <v>0</v>
      </c>
      <c r="D32" s="429">
        <v>0</v>
      </c>
      <c r="E32" s="429">
        <v>0</v>
      </c>
      <c r="F32" s="429">
        <v>0</v>
      </c>
      <c r="G32" s="429">
        <v>0</v>
      </c>
      <c r="H32" s="429">
        <v>0</v>
      </c>
      <c r="I32" s="429">
        <v>0</v>
      </c>
      <c r="J32" s="429">
        <v>0</v>
      </c>
      <c r="K32" s="429">
        <v>0</v>
      </c>
      <c r="L32" s="429">
        <v>0</v>
      </c>
      <c r="M32" s="429">
        <v>0</v>
      </c>
      <c r="N32" s="429">
        <v>0</v>
      </c>
      <c r="O32" s="429">
        <v>0</v>
      </c>
      <c r="P32" s="429">
        <v>0</v>
      </c>
      <c r="Q32" s="429">
        <v>0</v>
      </c>
      <c r="R32" s="429">
        <v>0</v>
      </c>
      <c r="S32" s="429">
        <v>0</v>
      </c>
      <c r="T32" s="429">
        <v>0</v>
      </c>
      <c r="U32" s="429">
        <v>0</v>
      </c>
      <c r="V32" s="429">
        <v>0</v>
      </c>
      <c r="W32" s="429">
        <v>0</v>
      </c>
      <c r="X32" s="429">
        <v>0</v>
      </c>
      <c r="Y32" s="429">
        <v>0</v>
      </c>
      <c r="Z32" s="429">
        <v>0</v>
      </c>
      <c r="AA32" s="429">
        <v>0</v>
      </c>
      <c r="AB32" s="429">
        <v>0</v>
      </c>
      <c r="AC32" s="429">
        <v>0</v>
      </c>
      <c r="AD32" s="429">
        <v>0</v>
      </c>
      <c r="AE32" s="429">
        <v>0</v>
      </c>
      <c r="AF32" s="429">
        <v>0</v>
      </c>
      <c r="AG32" s="429">
        <v>0</v>
      </c>
      <c r="AH32" s="429">
        <v>0</v>
      </c>
      <c r="AI32" s="429">
        <v>0</v>
      </c>
      <c r="AJ32" s="429">
        <v>0</v>
      </c>
      <c r="AK32" s="429">
        <v>0</v>
      </c>
      <c r="AL32" s="429">
        <v>0</v>
      </c>
      <c r="AM32" s="429">
        <v>0</v>
      </c>
      <c r="AN32" s="429">
        <v>0</v>
      </c>
      <c r="AO32" s="417">
        <f t="shared" si="11"/>
        <v>0</v>
      </c>
    </row>
    <row r="33" spans="2:40" ht="12.75" thickTop="1" x14ac:dyDescent="0.2">
      <c r="B33" s="417"/>
      <c r="C33" s="417"/>
      <c r="D33" s="417"/>
      <c r="E33" s="417"/>
      <c r="F33" s="417"/>
      <c r="G33" s="417"/>
      <c r="H33" s="417"/>
      <c r="I33" s="417"/>
      <c r="J33" s="417"/>
      <c r="K33" s="417"/>
      <c r="L33" s="417"/>
      <c r="M33" s="417"/>
      <c r="N33" s="417"/>
      <c r="O33" s="417"/>
      <c r="P33" s="417"/>
      <c r="Q33" s="417"/>
      <c r="R33" s="417"/>
      <c r="S33" s="417"/>
      <c r="T33" s="417"/>
      <c r="U33" s="417"/>
      <c r="V33" s="417"/>
      <c r="W33" s="417"/>
      <c r="X33" s="417"/>
      <c r="Y33" s="417"/>
      <c r="Z33" s="417"/>
      <c r="AA33" s="417"/>
      <c r="AB33" s="417"/>
      <c r="AC33" s="417"/>
      <c r="AD33" s="417"/>
      <c r="AE33" s="417"/>
      <c r="AF33" s="417"/>
      <c r="AG33" s="417"/>
      <c r="AH33" s="417"/>
      <c r="AI33" s="417"/>
      <c r="AJ33" s="417"/>
      <c r="AK33" s="417"/>
      <c r="AL33" s="417"/>
      <c r="AM33" s="417"/>
      <c r="AN33" s="417"/>
    </row>
  </sheetData>
  <mergeCells count="13">
    <mergeCell ref="AL1:AN1"/>
    <mergeCell ref="AI1:AK1"/>
    <mergeCell ref="B1:D1"/>
    <mergeCell ref="E1:G1"/>
    <mergeCell ref="H1:J1"/>
    <mergeCell ref="K1:M1"/>
    <mergeCell ref="N1:P1"/>
    <mergeCell ref="Q1:S1"/>
    <mergeCell ref="T1:V1"/>
    <mergeCell ref="W1:Y1"/>
    <mergeCell ref="Z1:AB1"/>
    <mergeCell ref="AC1:AE1"/>
    <mergeCell ref="AF1:AH1"/>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26"/>
  <sheetViews>
    <sheetView workbookViewId="0">
      <selection activeCell="I6" sqref="I6"/>
    </sheetView>
  </sheetViews>
  <sheetFormatPr defaultRowHeight="15" x14ac:dyDescent="0.25"/>
  <cols>
    <col min="1" max="1" width="24.140625" customWidth="1"/>
    <col min="2" max="2" width="6.85546875" bestFit="1" customWidth="1"/>
  </cols>
  <sheetData>
    <row r="2" spans="1:13" x14ac:dyDescent="0.25">
      <c r="A2" s="81" t="s">
        <v>47</v>
      </c>
      <c r="B2" s="84">
        <v>43191</v>
      </c>
      <c r="C2" s="84">
        <v>43221</v>
      </c>
      <c r="D2" s="84">
        <v>43252</v>
      </c>
      <c r="E2" s="84">
        <v>43282</v>
      </c>
      <c r="F2" s="84">
        <v>43313</v>
      </c>
      <c r="G2" s="84">
        <v>43344</v>
      </c>
      <c r="H2" s="84">
        <v>43374</v>
      </c>
      <c r="I2" s="84">
        <v>43405</v>
      </c>
      <c r="J2" s="84">
        <v>43435</v>
      </c>
      <c r="K2" s="84">
        <v>43466</v>
      </c>
      <c r="L2" s="84">
        <v>43497</v>
      </c>
      <c r="M2" s="84">
        <v>43525</v>
      </c>
    </row>
    <row r="3" spans="1:13" x14ac:dyDescent="0.25">
      <c r="A3" t="s">
        <v>49</v>
      </c>
      <c r="B3" s="82"/>
      <c r="C3" s="82"/>
      <c r="D3" s="82"/>
      <c r="E3" s="82"/>
      <c r="F3" s="82"/>
      <c r="G3" s="82"/>
      <c r="H3" s="82"/>
      <c r="I3" s="82"/>
      <c r="J3" s="82"/>
      <c r="K3" s="82"/>
      <c r="L3" s="82"/>
      <c r="M3" s="82"/>
    </row>
    <row r="4" spans="1:13" ht="15.75" x14ac:dyDescent="0.25">
      <c r="A4" s="216" t="s">
        <v>50</v>
      </c>
      <c r="B4" s="217"/>
      <c r="C4" s="217"/>
      <c r="D4" s="217"/>
      <c r="E4" s="217"/>
      <c r="F4" s="217"/>
      <c r="G4" s="217"/>
      <c r="H4" s="217"/>
      <c r="I4" s="217"/>
      <c r="J4" s="217"/>
      <c r="K4" s="217"/>
      <c r="L4" s="217"/>
      <c r="M4" s="218"/>
    </row>
    <row r="5" spans="1:13" x14ac:dyDescent="0.25">
      <c r="A5" t="s">
        <v>51</v>
      </c>
      <c r="B5" s="82"/>
      <c r="C5" s="82">
        <v>299</v>
      </c>
      <c r="D5" s="82">
        <v>265</v>
      </c>
      <c r="E5" s="82"/>
      <c r="F5" s="82"/>
      <c r="G5" s="82"/>
      <c r="H5" s="82"/>
      <c r="I5" s="82"/>
      <c r="J5" s="82"/>
      <c r="K5" s="82"/>
      <c r="L5" s="82"/>
      <c r="M5" s="82"/>
    </row>
    <row r="6" spans="1:13" x14ac:dyDescent="0.25">
      <c r="A6" t="s">
        <v>52</v>
      </c>
      <c r="B6" s="82">
        <f>+'SALE TALLY'!D5</f>
        <v>0</v>
      </c>
      <c r="C6" s="82">
        <f>+'SALE TALLY'!E5</f>
        <v>7667492.3958000001</v>
      </c>
      <c r="D6" s="82">
        <f>+'SALE TALLY'!F5</f>
        <v>8299362.6399999997</v>
      </c>
      <c r="E6" s="82">
        <f>+'SALE TALLY'!G5</f>
        <v>8989493.6600000001</v>
      </c>
      <c r="F6" s="82">
        <f>+'SALE TALLY'!H5</f>
        <v>11643062.859999999</v>
      </c>
      <c r="G6" s="82">
        <f>+'SALE TALLY'!I5</f>
        <v>10607087.580000002</v>
      </c>
      <c r="H6" s="82">
        <f>+'SALE TALLY'!J5</f>
        <v>8685682.9600000009</v>
      </c>
      <c r="I6" s="82">
        <f>+'SALE TALLY'!K5</f>
        <v>6660530.8800000008</v>
      </c>
      <c r="J6" s="82">
        <f>+'SALE TALLY'!L5</f>
        <v>0</v>
      </c>
      <c r="K6" s="82">
        <f>+'SALE TALLY'!M5</f>
        <v>0</v>
      </c>
      <c r="L6" s="82">
        <f>+'SALE TALLY'!N5</f>
        <v>0</v>
      </c>
      <c r="M6" s="82">
        <f>+'SALE TALLY'!O5</f>
        <v>0</v>
      </c>
    </row>
    <row r="7" spans="1:13" x14ac:dyDescent="0.25">
      <c r="A7" t="s">
        <v>53</v>
      </c>
      <c r="B7" s="82">
        <f>+'SALE TALLY'!D7</f>
        <v>0</v>
      </c>
      <c r="C7" s="82">
        <f>+'SALE TALLY'!E7</f>
        <v>6082700.71</v>
      </c>
      <c r="D7" s="82">
        <f>+'SALE TALLY'!F7</f>
        <v>6553673</v>
      </c>
      <c r="E7" s="82">
        <f>+'SALE TALLY'!G7</f>
        <v>7117867</v>
      </c>
      <c r="F7" s="82">
        <f>+'SALE TALLY'!H7</f>
        <v>9225997</v>
      </c>
      <c r="G7" s="82">
        <f>+'SALE TALLY'!I7</f>
        <v>8375146</v>
      </c>
      <c r="H7" s="82">
        <f>+'SALE TALLY'!J7</f>
        <v>6893977</v>
      </c>
      <c r="I7" s="82">
        <f>+'SALE TALLY'!K7</f>
        <v>5283101</v>
      </c>
      <c r="J7" s="82">
        <f>+'SALE TALLY'!L7</f>
        <v>0</v>
      </c>
      <c r="K7" s="82">
        <f>+'SALE TALLY'!M7</f>
        <v>0</v>
      </c>
      <c r="L7" s="82">
        <f>+'SALE TALLY'!N7</f>
        <v>0</v>
      </c>
      <c r="M7" s="82">
        <f>+'SALE TALLY'!O7</f>
        <v>0</v>
      </c>
    </row>
    <row r="8" spans="1:13" x14ac:dyDescent="0.25">
      <c r="A8" t="s">
        <v>54</v>
      </c>
      <c r="B8" s="82">
        <f>+'SALE TALLY'!D85</f>
        <v>0</v>
      </c>
      <c r="C8" s="82">
        <f>+'SALE TALLY'!E85</f>
        <v>121026.64000000001</v>
      </c>
      <c r="D8" s="82">
        <f>+'SALE TALLY'!F85</f>
        <v>173670.28000000003</v>
      </c>
      <c r="E8" s="82">
        <f>+'SALE TALLY'!G85</f>
        <v>114202.76000000001</v>
      </c>
      <c r="F8" s="82">
        <f>+'SALE TALLY'!H85</f>
        <v>181284.04</v>
      </c>
      <c r="G8" s="82">
        <f>+'SALE TALLY'!I85</f>
        <v>208322.80000000002</v>
      </c>
      <c r="H8" s="82">
        <f>+'SALE TALLY'!J85</f>
        <v>61739.860000000008</v>
      </c>
      <c r="I8" s="82">
        <f>+'SALE TALLY'!K85</f>
        <v>15364.160000000002</v>
      </c>
      <c r="J8" s="82">
        <f>+'SALE TALLY'!L85</f>
        <v>0</v>
      </c>
      <c r="K8" s="82">
        <f>+'SALE TALLY'!M85</f>
        <v>0</v>
      </c>
      <c r="L8" s="82">
        <f>+'SALE TALLY'!N85</f>
        <v>0</v>
      </c>
      <c r="M8" s="82">
        <f>+'SALE TALLY'!O85</f>
        <v>0</v>
      </c>
    </row>
    <row r="9" spans="1:13" x14ac:dyDescent="0.25">
      <c r="A9" t="s">
        <v>55</v>
      </c>
      <c r="B9" s="82">
        <f>+'SALE TALLY'!D90</f>
        <v>0</v>
      </c>
      <c r="C9" s="82">
        <f>+'SALE TALLY'!E90</f>
        <v>731882.52289999998</v>
      </c>
      <c r="D9" s="82">
        <f>+'SALE TALLY'!F90</f>
        <v>786009.68</v>
      </c>
      <c r="E9" s="82">
        <f>+'SALE TALLY'!G90</f>
        <v>878711.95000000007</v>
      </c>
      <c r="F9" s="82">
        <f>+'SALE TALLY'!H90</f>
        <v>1117890.9100000001</v>
      </c>
      <c r="G9" s="82">
        <f>+'SALE TALLY'!I90</f>
        <v>1011809.3900000001</v>
      </c>
      <c r="H9" s="82">
        <f>+'SALE TALLY'!J90</f>
        <v>864983.05</v>
      </c>
      <c r="I9" s="82">
        <f>+'SALE TALLY'!K90</f>
        <v>681032.8600000001</v>
      </c>
      <c r="J9" s="82">
        <f>+'SALE TALLY'!L90</f>
        <v>0</v>
      </c>
      <c r="K9" s="82">
        <f>+'SALE TALLY'!M90</f>
        <v>0</v>
      </c>
      <c r="L9" s="82">
        <f>+'SALE TALLY'!N90</f>
        <v>0</v>
      </c>
      <c r="M9" s="82">
        <f>+'SALE TALLY'!O90</f>
        <v>0</v>
      </c>
    </row>
    <row r="10" spans="1:13" x14ac:dyDescent="0.25">
      <c r="A10" t="s">
        <v>56</v>
      </c>
      <c r="B10" s="82">
        <f>+'SALE TALLY'!D94</f>
        <v>0</v>
      </c>
      <c r="C10" s="82">
        <f>+'SALE TALLY'!E94</f>
        <v>731882.52289999998</v>
      </c>
      <c r="D10" s="82">
        <f>+'SALE TALLY'!F94</f>
        <v>786009.68</v>
      </c>
      <c r="E10" s="82">
        <f>+'SALE TALLY'!G94</f>
        <v>878711.95000000007</v>
      </c>
      <c r="F10" s="82">
        <f>+'SALE TALLY'!H94</f>
        <v>1117890.9100000001</v>
      </c>
      <c r="G10" s="82">
        <f>+'SALE TALLY'!I94</f>
        <v>1011809.3900000001</v>
      </c>
      <c r="H10" s="82">
        <f>+'SALE TALLY'!J94</f>
        <v>864983.05</v>
      </c>
      <c r="I10" s="82">
        <f>+'SALE TALLY'!K94</f>
        <v>681032.8600000001</v>
      </c>
      <c r="J10" s="82">
        <f>+'SALE TALLY'!L94</f>
        <v>0</v>
      </c>
      <c r="K10" s="82">
        <f>+'SALE TALLY'!M94</f>
        <v>0</v>
      </c>
      <c r="L10" s="82">
        <f>+'SALE TALLY'!N94</f>
        <v>0</v>
      </c>
      <c r="M10" s="82">
        <f>+'SALE TALLY'!O94</f>
        <v>0</v>
      </c>
    </row>
    <row r="11" spans="1:13" x14ac:dyDescent="0.25">
      <c r="A11" t="s">
        <v>57</v>
      </c>
      <c r="B11" s="82"/>
      <c r="C11" s="82"/>
      <c r="D11" s="82"/>
      <c r="E11" s="82"/>
      <c r="F11" s="82"/>
      <c r="G11" s="82"/>
      <c r="H11" s="82"/>
      <c r="I11" s="82"/>
      <c r="J11" s="82"/>
      <c r="K11" s="82"/>
      <c r="L11" s="82"/>
      <c r="M11" s="82"/>
    </row>
    <row r="12" spans="1:13" ht="15.75" x14ac:dyDescent="0.25">
      <c r="A12" s="219" t="s">
        <v>58</v>
      </c>
      <c r="B12" s="220"/>
      <c r="C12" s="220"/>
      <c r="D12" s="220"/>
      <c r="E12" s="220"/>
      <c r="F12" s="220"/>
      <c r="G12" s="220"/>
      <c r="H12" s="220"/>
      <c r="I12" s="220"/>
      <c r="J12" s="220"/>
      <c r="K12" s="220"/>
      <c r="L12" s="220"/>
      <c r="M12" s="221"/>
    </row>
    <row r="13" spans="1:13" x14ac:dyDescent="0.25">
      <c r="A13" t="s">
        <v>51</v>
      </c>
      <c r="B13" s="82"/>
      <c r="C13" s="82"/>
      <c r="D13" s="82"/>
      <c r="E13" s="82"/>
      <c r="F13" s="82"/>
      <c r="G13" s="82"/>
      <c r="H13" s="82"/>
      <c r="I13" s="82"/>
      <c r="J13" s="82"/>
      <c r="K13" s="82"/>
      <c r="L13" s="82"/>
      <c r="M13" s="82"/>
    </row>
    <row r="14" spans="1:13" x14ac:dyDescent="0.25">
      <c r="A14" t="s">
        <v>52</v>
      </c>
      <c r="B14" s="82">
        <v>0</v>
      </c>
      <c r="C14" s="82">
        <v>0</v>
      </c>
      <c r="D14" s="82">
        <v>0</v>
      </c>
      <c r="E14" s="82">
        <v>0</v>
      </c>
      <c r="F14" s="82">
        <v>0</v>
      </c>
      <c r="G14" s="82">
        <v>0</v>
      </c>
      <c r="H14" s="82">
        <v>0</v>
      </c>
      <c r="I14" s="82">
        <v>0</v>
      </c>
      <c r="J14" s="82">
        <v>0</v>
      </c>
      <c r="K14" s="82">
        <v>0</v>
      </c>
      <c r="L14" s="82">
        <v>0</v>
      </c>
      <c r="M14" s="82">
        <v>0</v>
      </c>
    </row>
    <row r="15" spans="1:13" x14ac:dyDescent="0.25">
      <c r="A15" t="s">
        <v>53</v>
      </c>
      <c r="B15" s="82">
        <v>0</v>
      </c>
      <c r="C15" s="82">
        <v>0</v>
      </c>
      <c r="D15" s="82">
        <v>0</v>
      </c>
      <c r="E15" s="82">
        <v>0</v>
      </c>
      <c r="F15" s="82">
        <v>0</v>
      </c>
      <c r="G15" s="82">
        <v>0</v>
      </c>
      <c r="H15" s="82">
        <v>0</v>
      </c>
      <c r="I15" s="82">
        <v>0</v>
      </c>
      <c r="J15" s="82">
        <v>0</v>
      </c>
      <c r="K15" s="82">
        <v>0</v>
      </c>
      <c r="L15" s="82">
        <v>0</v>
      </c>
      <c r="M15" s="82">
        <v>0</v>
      </c>
    </row>
    <row r="16" spans="1:13" x14ac:dyDescent="0.25">
      <c r="A16" t="s">
        <v>54</v>
      </c>
      <c r="B16" s="82">
        <v>0</v>
      </c>
      <c r="C16" s="82">
        <v>0</v>
      </c>
      <c r="D16" s="82">
        <v>0</v>
      </c>
      <c r="E16" s="82">
        <v>0</v>
      </c>
      <c r="F16" s="82">
        <v>0</v>
      </c>
      <c r="G16" s="82">
        <v>0</v>
      </c>
      <c r="H16" s="82">
        <v>0</v>
      </c>
      <c r="I16" s="82">
        <v>0</v>
      </c>
      <c r="J16" s="82">
        <v>0</v>
      </c>
      <c r="K16" s="82">
        <v>0</v>
      </c>
      <c r="L16" s="82">
        <v>0</v>
      </c>
      <c r="M16" s="82">
        <v>0</v>
      </c>
    </row>
    <row r="17" spans="1:13" x14ac:dyDescent="0.25">
      <c r="A17" t="s">
        <v>57</v>
      </c>
      <c r="B17" s="82">
        <v>0</v>
      </c>
      <c r="C17" s="82"/>
      <c r="D17" s="82"/>
      <c r="E17" s="82"/>
      <c r="F17" s="82"/>
      <c r="G17" s="82"/>
      <c r="H17" s="82"/>
      <c r="I17" s="82"/>
      <c r="J17" s="82"/>
      <c r="K17" s="82"/>
      <c r="L17" s="82"/>
      <c r="M17" s="82"/>
    </row>
    <row r="18" spans="1:13" ht="15.75" x14ac:dyDescent="0.25">
      <c r="A18" s="222" t="s">
        <v>59</v>
      </c>
      <c r="B18" s="223"/>
      <c r="C18" s="223"/>
      <c r="D18" s="223"/>
      <c r="E18" s="223"/>
      <c r="F18" s="223"/>
      <c r="G18" s="223"/>
      <c r="H18" s="223"/>
      <c r="I18" s="223"/>
      <c r="J18" s="223"/>
      <c r="K18" s="223"/>
      <c r="L18" s="223"/>
      <c r="M18" s="224"/>
    </row>
    <row r="19" spans="1:13" x14ac:dyDescent="0.25">
      <c r="A19" t="s">
        <v>51</v>
      </c>
      <c r="B19" s="82"/>
      <c r="C19" s="82"/>
      <c r="D19" s="82"/>
      <c r="E19" s="82"/>
      <c r="F19" s="82"/>
      <c r="G19" s="82"/>
      <c r="H19" s="82"/>
      <c r="I19" s="82"/>
      <c r="J19" s="82"/>
      <c r="K19" s="82"/>
      <c r="L19" s="82"/>
      <c r="M19" s="82"/>
    </row>
    <row r="20" spans="1:13" x14ac:dyDescent="0.25">
      <c r="A20" t="s">
        <v>52</v>
      </c>
      <c r="B20" s="82">
        <f>+'SALE TALLY'!D32</f>
        <v>0</v>
      </c>
      <c r="C20" s="82">
        <f>+'SALE TALLY'!E32</f>
        <v>0</v>
      </c>
      <c r="D20" s="82">
        <f>+'SALE TALLY'!F32</f>
        <v>2084.5439999999999</v>
      </c>
      <c r="E20" s="82">
        <f>+'SALE TALLY'!G32</f>
        <v>0</v>
      </c>
      <c r="F20" s="82">
        <f>+'SALE TALLY'!H32</f>
        <v>50397.440000000002</v>
      </c>
      <c r="G20" s="82">
        <f>+'SALE TALLY'!I32</f>
        <v>25602.560000000001</v>
      </c>
      <c r="H20" s="82">
        <f>+'SALE TALLY'!J32</f>
        <v>17456.64</v>
      </c>
      <c r="I20" s="82">
        <f>+'SALE TALLY'!K32</f>
        <v>2599.6800000000003</v>
      </c>
      <c r="J20" s="82">
        <f>+'SALE TALLY'!L32</f>
        <v>0</v>
      </c>
      <c r="K20" s="82">
        <f>+'SALE TALLY'!M32</f>
        <v>0</v>
      </c>
      <c r="L20" s="82">
        <f>+'SALE TALLY'!N32</f>
        <v>0</v>
      </c>
      <c r="M20" s="82">
        <f>+'SALE TALLY'!O32</f>
        <v>0</v>
      </c>
    </row>
    <row r="21" spans="1:13" x14ac:dyDescent="0.25">
      <c r="A21" t="s">
        <v>53</v>
      </c>
      <c r="B21" s="82">
        <f>+'SALE TALLY'!D33</f>
        <v>0</v>
      </c>
      <c r="C21" s="82">
        <f>+'SALE TALLY'!E33</f>
        <v>0</v>
      </c>
      <c r="D21" s="82">
        <f>+'SALE TALLY'!F33</f>
        <v>1628.55</v>
      </c>
      <c r="E21" s="82">
        <f>+'SALE TALLY'!G33</f>
        <v>0</v>
      </c>
      <c r="F21" s="82">
        <f>+'SALE TALLY'!H33</f>
        <v>39373</v>
      </c>
      <c r="G21" s="82">
        <f>+'SALE TALLY'!I33</f>
        <v>20002</v>
      </c>
      <c r="H21" s="82">
        <f>+'SALE TALLY'!J33</f>
        <v>13638</v>
      </c>
      <c r="I21" s="82">
        <f>+'SALE TALLY'!K33</f>
        <v>2031</v>
      </c>
      <c r="J21" s="82">
        <f>+'SALE TALLY'!L33</f>
        <v>0</v>
      </c>
      <c r="K21" s="82">
        <f>+'SALE TALLY'!M33</f>
        <v>0</v>
      </c>
      <c r="L21" s="82">
        <f>+'SALE TALLY'!N33</f>
        <v>0</v>
      </c>
      <c r="M21" s="82">
        <f>+'SALE TALLY'!O33</f>
        <v>0</v>
      </c>
    </row>
    <row r="22" spans="1:13" x14ac:dyDescent="0.25">
      <c r="A22" t="s">
        <v>54</v>
      </c>
      <c r="B22" s="82">
        <f>+'SALE TALLY'!D87+'SALE TALLY'!D88</f>
        <v>0</v>
      </c>
      <c r="C22" s="82">
        <f>+'SALE TALLY'!E87+'SALE TALLY'!E88</f>
        <v>0</v>
      </c>
      <c r="D22" s="82">
        <f>+'SALE TALLY'!F87+'SALE TALLY'!F88</f>
        <v>455.99400000000003</v>
      </c>
      <c r="E22" s="82">
        <f>+'SALE TALLY'!G87+'SALE TALLY'!G88</f>
        <v>0</v>
      </c>
      <c r="F22" s="82">
        <f>+'SALE TALLY'!H87+'SALE TALLY'!H88</f>
        <v>6675.76</v>
      </c>
      <c r="G22" s="82">
        <f>+'SALE TALLY'!I87+'SALE TALLY'!I88</f>
        <v>3411.8</v>
      </c>
      <c r="H22" s="82">
        <f>+'SALE TALLY'!J87+'SALE TALLY'!J88</f>
        <v>568.68000000000006</v>
      </c>
      <c r="I22" s="82">
        <f>+'SALE TALLY'!K87+'SALE TALLY'!K88</f>
        <v>568.68000000000006</v>
      </c>
      <c r="J22" s="82">
        <f>+'SALE TALLY'!L87+'SALE TALLY'!L88</f>
        <v>0</v>
      </c>
      <c r="K22" s="82">
        <f>+'SALE TALLY'!M87+'SALE TALLY'!M88</f>
        <v>0</v>
      </c>
      <c r="L22" s="82">
        <f>+'SALE TALLY'!N87+'SALE TALLY'!N88</f>
        <v>0</v>
      </c>
      <c r="M22" s="82">
        <f>+'SALE TALLY'!O87+'SALE TALLY'!O88</f>
        <v>0</v>
      </c>
    </row>
    <row r="23" spans="1:13" x14ac:dyDescent="0.25">
      <c r="A23" t="s">
        <v>55</v>
      </c>
      <c r="B23" s="82">
        <f>+'SALE TALLY'!D92</f>
        <v>0</v>
      </c>
      <c r="C23" s="82">
        <f>+'SALE TALLY'!E92</f>
        <v>0</v>
      </c>
      <c r="D23" s="82">
        <f>+'SALE TALLY'!F92</f>
        <v>0</v>
      </c>
      <c r="E23" s="82">
        <f>+'SALE TALLY'!G92</f>
        <v>0</v>
      </c>
      <c r="F23" s="82">
        <f>+'SALE TALLY'!H92</f>
        <v>2174.34</v>
      </c>
      <c r="G23" s="82">
        <f>+'SALE TALLY'!I92</f>
        <v>1094.3800000000001</v>
      </c>
      <c r="H23" s="82">
        <f>+'SALE TALLY'!J92</f>
        <v>1624.9800000000002</v>
      </c>
      <c r="I23" s="82">
        <f>+'SALE TALLY'!K92</f>
        <v>0</v>
      </c>
      <c r="J23" s="82">
        <f>+'SALE TALLY'!L92</f>
        <v>0</v>
      </c>
      <c r="K23" s="82">
        <f>+'SALE TALLY'!M92</f>
        <v>0</v>
      </c>
      <c r="L23" s="82">
        <f>+'SALE TALLY'!N92</f>
        <v>0</v>
      </c>
      <c r="M23" s="82">
        <f>+'SALE TALLY'!O92</f>
        <v>0</v>
      </c>
    </row>
    <row r="24" spans="1:13" x14ac:dyDescent="0.25">
      <c r="A24" t="s">
        <v>56</v>
      </c>
      <c r="B24" s="82">
        <f>+'SALE TALLY'!D96</f>
        <v>0</v>
      </c>
      <c r="C24" s="82">
        <f>+'SALE TALLY'!E96</f>
        <v>0</v>
      </c>
      <c r="D24" s="82">
        <f>+'SALE TALLY'!F96</f>
        <v>0</v>
      </c>
      <c r="E24" s="82">
        <f>+'SALE TALLY'!G96</f>
        <v>0</v>
      </c>
      <c r="F24" s="82">
        <f>+'SALE TALLY'!H96</f>
        <v>2174.34</v>
      </c>
      <c r="G24" s="82">
        <f>+'SALE TALLY'!I96</f>
        <v>1094.3800000000001</v>
      </c>
      <c r="H24" s="82">
        <f>+'SALE TALLY'!J96</f>
        <v>1624.9800000000002</v>
      </c>
      <c r="I24" s="82">
        <f>+'SALE TALLY'!K96</f>
        <v>0</v>
      </c>
      <c r="J24" s="82">
        <f>+'SALE TALLY'!L96</f>
        <v>0</v>
      </c>
      <c r="K24" s="82">
        <f>+'SALE TALLY'!M96</f>
        <v>0</v>
      </c>
      <c r="L24" s="82">
        <f>+'SALE TALLY'!N96</f>
        <v>0</v>
      </c>
      <c r="M24" s="82">
        <f>+'SALE TALLY'!O96</f>
        <v>0</v>
      </c>
    </row>
    <row r="25" spans="1:13" x14ac:dyDescent="0.25">
      <c r="A25" t="s">
        <v>57</v>
      </c>
      <c r="B25" s="82"/>
      <c r="C25" s="82"/>
      <c r="D25" s="82"/>
      <c r="E25" s="82"/>
      <c r="F25" s="82"/>
      <c r="G25" s="82"/>
      <c r="H25" s="82"/>
      <c r="I25" s="82"/>
      <c r="J25" s="82"/>
      <c r="K25" s="82"/>
      <c r="L25" s="82"/>
      <c r="M25" s="82"/>
    </row>
    <row r="26" spans="1:13" ht="15.75" x14ac:dyDescent="0.25">
      <c r="A26" s="225" t="s">
        <v>60</v>
      </c>
      <c r="B26" s="226"/>
      <c r="C26" s="226"/>
      <c r="D26" s="226"/>
      <c r="E26" s="226"/>
      <c r="F26" s="226"/>
      <c r="G26" s="226"/>
      <c r="H26" s="226"/>
      <c r="I26" s="226"/>
      <c r="J26" s="226"/>
      <c r="K26" s="226"/>
      <c r="L26" s="226"/>
      <c r="M26" s="227"/>
    </row>
    <row r="27" spans="1:13" x14ac:dyDescent="0.25">
      <c r="A27" t="s">
        <v>51</v>
      </c>
      <c r="B27" s="82"/>
      <c r="C27" s="82"/>
      <c r="D27" s="82"/>
      <c r="E27" s="82"/>
      <c r="F27" s="82"/>
      <c r="G27" s="82"/>
      <c r="H27" s="82"/>
      <c r="I27" s="82"/>
      <c r="J27" s="82"/>
      <c r="K27" s="82"/>
      <c r="L27" s="82"/>
      <c r="M27" s="82"/>
    </row>
    <row r="28" spans="1:13" x14ac:dyDescent="0.25">
      <c r="A28" t="s">
        <v>52</v>
      </c>
      <c r="B28" s="82"/>
      <c r="C28" s="82"/>
      <c r="D28" s="82"/>
      <c r="E28" s="82"/>
      <c r="F28" s="82"/>
      <c r="G28" s="82"/>
      <c r="H28" s="82"/>
      <c r="I28" s="82"/>
      <c r="J28" s="82"/>
      <c r="K28" s="82"/>
      <c r="L28" s="82"/>
      <c r="M28" s="82"/>
    </row>
    <row r="29" spans="1:13" x14ac:dyDescent="0.25">
      <c r="A29" t="s">
        <v>53</v>
      </c>
      <c r="B29" s="82">
        <v>0</v>
      </c>
      <c r="C29" s="82">
        <v>0</v>
      </c>
      <c r="D29" s="82">
        <v>0</v>
      </c>
      <c r="E29" s="82">
        <v>0</v>
      </c>
      <c r="F29" s="82">
        <v>0</v>
      </c>
      <c r="G29" s="82">
        <v>0</v>
      </c>
      <c r="H29" s="82">
        <v>0</v>
      </c>
      <c r="I29" s="82">
        <v>0</v>
      </c>
      <c r="J29" s="82">
        <v>0</v>
      </c>
      <c r="K29" s="82">
        <v>0</v>
      </c>
      <c r="L29" s="82">
        <v>0</v>
      </c>
      <c r="M29" s="82">
        <v>0</v>
      </c>
    </row>
    <row r="30" spans="1:13" x14ac:dyDescent="0.25">
      <c r="A30" t="s">
        <v>54</v>
      </c>
      <c r="B30" s="82">
        <v>0</v>
      </c>
      <c r="C30" s="82">
        <v>0</v>
      </c>
      <c r="D30" s="82">
        <v>0</v>
      </c>
      <c r="E30" s="82">
        <v>0</v>
      </c>
      <c r="F30" s="82">
        <v>0</v>
      </c>
      <c r="G30" s="82">
        <v>0</v>
      </c>
      <c r="H30" s="82">
        <v>0</v>
      </c>
      <c r="I30" s="82">
        <v>0</v>
      </c>
      <c r="J30" s="82">
        <v>0</v>
      </c>
      <c r="K30" s="82">
        <v>0</v>
      </c>
      <c r="L30" s="82">
        <v>0</v>
      </c>
      <c r="M30" s="82">
        <v>0</v>
      </c>
    </row>
    <row r="31" spans="1:13" x14ac:dyDescent="0.25">
      <c r="A31" t="s">
        <v>57</v>
      </c>
      <c r="B31" s="82"/>
      <c r="C31" s="82"/>
      <c r="D31" s="82"/>
      <c r="E31" s="82"/>
      <c r="F31" s="82"/>
      <c r="G31" s="82"/>
      <c r="H31" s="82"/>
      <c r="I31" s="82"/>
      <c r="J31" s="82"/>
      <c r="K31" s="82"/>
      <c r="L31" s="82"/>
      <c r="M31" s="82"/>
    </row>
    <row r="32" spans="1:13" ht="15.75" x14ac:dyDescent="0.25">
      <c r="A32" s="228" t="s">
        <v>61</v>
      </c>
      <c r="B32" s="229"/>
      <c r="C32" s="229"/>
      <c r="D32" s="229"/>
      <c r="E32" s="229"/>
      <c r="F32" s="229"/>
      <c r="G32" s="229"/>
      <c r="H32" s="229"/>
      <c r="I32" s="229"/>
      <c r="J32" s="229"/>
      <c r="K32" s="229"/>
      <c r="L32" s="229"/>
      <c r="M32" s="230"/>
    </row>
    <row r="33" spans="1:13" x14ac:dyDescent="0.25">
      <c r="A33" t="s">
        <v>51</v>
      </c>
      <c r="B33" s="82"/>
      <c r="C33" s="82"/>
      <c r="D33" s="82"/>
      <c r="E33" s="82"/>
      <c r="F33" s="82"/>
      <c r="G33" s="82"/>
      <c r="H33" s="82"/>
      <c r="I33" s="82"/>
      <c r="J33" s="82"/>
      <c r="K33" s="82"/>
      <c r="L33" s="82"/>
      <c r="M33" s="82"/>
    </row>
    <row r="34" spans="1:13" x14ac:dyDescent="0.25">
      <c r="A34" t="s">
        <v>52</v>
      </c>
      <c r="B34" s="82"/>
      <c r="C34" s="82"/>
      <c r="D34" s="82"/>
      <c r="E34" s="82"/>
      <c r="F34" s="82"/>
      <c r="G34" s="82"/>
      <c r="H34" s="82"/>
      <c r="I34" s="82"/>
      <c r="J34" s="82"/>
      <c r="K34" s="82"/>
      <c r="L34" s="82"/>
      <c r="M34" s="82"/>
    </row>
    <row r="35" spans="1:13" x14ac:dyDescent="0.25">
      <c r="A35" t="s">
        <v>53</v>
      </c>
      <c r="B35" s="82">
        <v>0</v>
      </c>
      <c r="C35" s="82">
        <v>0</v>
      </c>
      <c r="D35" s="82"/>
      <c r="E35" s="82"/>
      <c r="F35" s="82"/>
      <c r="G35" s="82"/>
      <c r="H35" s="82"/>
      <c r="I35" s="82"/>
      <c r="J35" s="82"/>
      <c r="K35" s="82"/>
      <c r="L35" s="82"/>
      <c r="M35" s="82"/>
    </row>
    <row r="36" spans="1:13" x14ac:dyDescent="0.25">
      <c r="A36" t="s">
        <v>54</v>
      </c>
      <c r="B36" s="82">
        <v>0</v>
      </c>
      <c r="C36" s="82">
        <v>0</v>
      </c>
      <c r="D36" s="82"/>
      <c r="E36" s="82"/>
      <c r="F36" s="82"/>
      <c r="G36" s="82"/>
      <c r="H36" s="82"/>
      <c r="I36" s="82"/>
      <c r="J36" s="82"/>
      <c r="K36" s="82"/>
      <c r="L36" s="82"/>
      <c r="M36" s="82"/>
    </row>
    <row r="37" spans="1:13" ht="15.75" x14ac:dyDescent="0.25">
      <c r="A37" s="231" t="s">
        <v>374</v>
      </c>
      <c r="B37" s="232"/>
      <c r="C37" s="232"/>
      <c r="D37" s="232"/>
      <c r="E37" s="232"/>
      <c r="F37" s="232"/>
      <c r="G37" s="232"/>
      <c r="H37" s="232"/>
      <c r="I37" s="232"/>
      <c r="J37" s="232"/>
      <c r="K37" s="232"/>
      <c r="L37" s="232"/>
      <c r="M37" s="233"/>
    </row>
    <row r="38" spans="1:13" x14ac:dyDescent="0.25">
      <c r="A38" t="s">
        <v>51</v>
      </c>
      <c r="B38" s="82"/>
      <c r="C38" s="82"/>
      <c r="D38" s="82"/>
      <c r="E38" s="82"/>
      <c r="F38" s="82"/>
      <c r="G38" s="82"/>
      <c r="H38" s="82"/>
      <c r="I38" s="82"/>
      <c r="J38" s="82"/>
      <c r="K38" s="82"/>
      <c r="L38" s="82"/>
      <c r="M38" s="82"/>
    </row>
    <row r="39" spans="1:13" x14ac:dyDescent="0.25">
      <c r="A39" t="s">
        <v>52</v>
      </c>
      <c r="B39" s="82"/>
      <c r="C39" s="82"/>
      <c r="D39" s="82"/>
      <c r="E39" s="82"/>
      <c r="F39" s="82"/>
      <c r="G39" s="82"/>
      <c r="H39" s="82"/>
      <c r="I39" s="82"/>
      <c r="J39" s="82"/>
      <c r="K39" s="82"/>
      <c r="L39" s="82"/>
      <c r="M39" s="82"/>
    </row>
    <row r="40" spans="1:13" x14ac:dyDescent="0.25">
      <c r="A40" t="s">
        <v>53</v>
      </c>
      <c r="B40" s="82"/>
      <c r="C40" s="82"/>
      <c r="D40" s="82"/>
      <c r="E40" s="82"/>
      <c r="F40" s="82"/>
      <c r="G40" s="82"/>
      <c r="H40" s="82"/>
      <c r="I40" s="82"/>
      <c r="J40" s="82"/>
      <c r="K40" s="82"/>
      <c r="L40" s="82"/>
      <c r="M40" s="82"/>
    </row>
    <row r="41" spans="1:13" x14ac:dyDescent="0.25">
      <c r="A41" t="s">
        <v>54</v>
      </c>
      <c r="B41" s="82"/>
      <c r="C41" s="82"/>
      <c r="D41" s="82"/>
      <c r="E41" s="82"/>
      <c r="F41" s="82"/>
      <c r="G41" s="82"/>
      <c r="H41" s="82"/>
      <c r="I41" s="82"/>
      <c r="J41" s="82"/>
      <c r="K41" s="82"/>
      <c r="L41" s="82"/>
      <c r="M41" s="82"/>
    </row>
    <row r="42" spans="1:13" x14ac:dyDescent="0.25">
      <c r="A42" t="s">
        <v>55</v>
      </c>
      <c r="B42" s="82"/>
      <c r="C42" s="82"/>
      <c r="D42" s="82"/>
      <c r="E42" s="82"/>
      <c r="F42" s="82"/>
      <c r="G42" s="82"/>
      <c r="H42" s="82"/>
      <c r="I42" s="82"/>
      <c r="J42" s="82"/>
      <c r="K42" s="82"/>
      <c r="L42" s="82"/>
      <c r="M42" s="82"/>
    </row>
    <row r="43" spans="1:13" x14ac:dyDescent="0.25">
      <c r="A43" t="s">
        <v>56</v>
      </c>
      <c r="B43" s="82"/>
      <c r="C43" s="82"/>
      <c r="D43" s="82"/>
      <c r="E43" s="82"/>
      <c r="F43" s="82"/>
      <c r="G43" s="82"/>
      <c r="H43" s="82"/>
      <c r="I43" s="82"/>
      <c r="J43" s="82"/>
      <c r="K43" s="82"/>
      <c r="L43" s="82"/>
      <c r="M43" s="82"/>
    </row>
    <row r="44" spans="1:13" x14ac:dyDescent="0.25">
      <c r="A44" t="s">
        <v>57</v>
      </c>
      <c r="B44" s="82"/>
      <c r="C44" s="82"/>
      <c r="D44" s="82"/>
      <c r="E44" s="82"/>
      <c r="F44" s="82"/>
      <c r="G44" s="82"/>
      <c r="H44" s="82"/>
      <c r="I44" s="82"/>
      <c r="J44" s="82"/>
      <c r="K44" s="82"/>
      <c r="L44" s="82"/>
      <c r="M44" s="82"/>
    </row>
    <row r="45" spans="1:13" ht="15.75" x14ac:dyDescent="0.25">
      <c r="A45" s="234" t="s">
        <v>63</v>
      </c>
      <c r="B45" s="235"/>
      <c r="C45" s="235"/>
      <c r="D45" s="235"/>
      <c r="E45" s="235"/>
      <c r="F45" s="235"/>
      <c r="G45" s="235"/>
      <c r="H45" s="235"/>
      <c r="I45" s="235"/>
      <c r="J45" s="235"/>
      <c r="K45" s="235"/>
      <c r="L45" s="235"/>
      <c r="M45" s="236"/>
    </row>
    <row r="46" spans="1:13" x14ac:dyDescent="0.25">
      <c r="A46" t="s">
        <v>51</v>
      </c>
      <c r="B46" s="82"/>
      <c r="C46" s="82"/>
      <c r="D46" s="82"/>
      <c r="E46" s="82"/>
      <c r="F46" s="82"/>
      <c r="G46" s="82"/>
      <c r="H46" s="82"/>
      <c r="I46" s="82"/>
      <c r="J46" s="82"/>
      <c r="K46" s="82"/>
      <c r="L46" s="82"/>
      <c r="M46" s="82"/>
    </row>
    <row r="47" spans="1:13" x14ac:dyDescent="0.25">
      <c r="A47" t="s">
        <v>64</v>
      </c>
      <c r="B47" s="82">
        <f>+'SALE TALLY'!D65+'SALE TALLY'!D70</f>
        <v>0</v>
      </c>
      <c r="C47" s="82">
        <f>+'SALE TALLY'!E65+'SALE TALLY'!E70</f>
        <v>0</v>
      </c>
      <c r="D47" s="82">
        <f>+'SALE TALLY'!F65+'SALE TALLY'!F70</f>
        <v>0</v>
      </c>
      <c r="E47" s="82">
        <f>+'SALE TALLY'!G65+'SALE TALLY'!G70</f>
        <v>0</v>
      </c>
      <c r="F47" s="82">
        <f>+'SALE TALLY'!H65+'SALE TALLY'!H70</f>
        <v>0</v>
      </c>
      <c r="G47" s="82">
        <f>+'SALE TALLY'!I65+'SALE TALLY'!I70</f>
        <v>0</v>
      </c>
      <c r="H47" s="82">
        <f>+'SALE TALLY'!J65+'SALE TALLY'!J70</f>
        <v>0</v>
      </c>
      <c r="I47" s="82">
        <f>+'SALE TALLY'!K65+'SALE TALLY'!K70</f>
        <v>0</v>
      </c>
      <c r="J47" s="82">
        <f>+'SALE TALLY'!L65+'SALE TALLY'!L70</f>
        <v>0</v>
      </c>
      <c r="K47" s="82">
        <f>+'SALE TALLY'!M65+'SALE TALLY'!M70</f>
        <v>0</v>
      </c>
      <c r="L47" s="82">
        <f>+'SALE TALLY'!N65+'SALE TALLY'!N70</f>
        <v>0</v>
      </c>
      <c r="M47" s="82">
        <f>+'SALE TALLY'!O65+'SALE TALLY'!O70</f>
        <v>0</v>
      </c>
    </row>
    <row r="48" spans="1:13" x14ac:dyDescent="0.25">
      <c r="A48" t="s">
        <v>65</v>
      </c>
      <c r="B48" s="82">
        <f>+'SALE TALLY'!D66+'SALE TALLY'!D71</f>
        <v>0</v>
      </c>
      <c r="C48" s="82">
        <f>+'SALE TALLY'!E66+'SALE TALLY'!E71</f>
        <v>0</v>
      </c>
      <c r="D48" s="82">
        <f>+'SALE TALLY'!F66+'SALE TALLY'!F71</f>
        <v>0</v>
      </c>
      <c r="E48" s="82">
        <f>+'SALE TALLY'!G66+'SALE TALLY'!G71</f>
        <v>0</v>
      </c>
      <c r="F48" s="82">
        <f>+'SALE TALLY'!H66+'SALE TALLY'!H71</f>
        <v>0</v>
      </c>
      <c r="G48" s="82">
        <f>+'SALE TALLY'!I66+'SALE TALLY'!I71</f>
        <v>0</v>
      </c>
      <c r="H48" s="82">
        <f>+'SALE TALLY'!J66+'SALE TALLY'!J71</f>
        <v>0</v>
      </c>
      <c r="I48" s="82">
        <f>+'SALE TALLY'!K66+'SALE TALLY'!K71</f>
        <v>0</v>
      </c>
      <c r="J48" s="82">
        <f>+'SALE TALLY'!L66+'SALE TALLY'!L71</f>
        <v>0</v>
      </c>
      <c r="K48" s="82">
        <f>+'SALE TALLY'!M66+'SALE TALLY'!M71</f>
        <v>0</v>
      </c>
      <c r="L48" s="82">
        <f>+'SALE TALLY'!N66+'SALE TALLY'!N71</f>
        <v>0</v>
      </c>
      <c r="M48" s="82">
        <f>+'SALE TALLY'!O66+'SALE TALLY'!O71</f>
        <v>0</v>
      </c>
    </row>
    <row r="49" spans="1:13" x14ac:dyDescent="0.25">
      <c r="A49" t="s">
        <v>66</v>
      </c>
      <c r="B49" s="82">
        <f>+'SALE TALLY'!D67+'SALE TALLY'!D73</f>
        <v>0</v>
      </c>
      <c r="C49" s="82">
        <f>+'SALE TALLY'!E67+'SALE TALLY'!E73</f>
        <v>0</v>
      </c>
      <c r="D49" s="82">
        <f>+'SALE TALLY'!F67+'SALE TALLY'!F73</f>
        <v>0</v>
      </c>
      <c r="E49" s="82">
        <f>+'SALE TALLY'!G67+'SALE TALLY'!G73</f>
        <v>0</v>
      </c>
      <c r="F49" s="82">
        <f>+'SALE TALLY'!H67+'SALE TALLY'!H73</f>
        <v>0</v>
      </c>
      <c r="G49" s="82">
        <f>+'SALE TALLY'!I67+'SALE TALLY'!I73</f>
        <v>0</v>
      </c>
      <c r="H49" s="82">
        <f>+'SALE TALLY'!J67+'SALE TALLY'!J73</f>
        <v>0</v>
      </c>
      <c r="I49" s="82">
        <f>+'SALE TALLY'!K67+'SALE TALLY'!K73</f>
        <v>0</v>
      </c>
      <c r="J49" s="82">
        <f>+'SALE TALLY'!L67+'SALE TALLY'!L73</f>
        <v>0</v>
      </c>
      <c r="K49" s="82">
        <f>+'SALE TALLY'!M67+'SALE TALLY'!M73</f>
        <v>0</v>
      </c>
      <c r="L49" s="82">
        <f>+'SALE TALLY'!N67+'SALE TALLY'!N73</f>
        <v>0</v>
      </c>
      <c r="M49" s="82">
        <f>+'SALE TALLY'!O67+'SALE TALLY'!O73</f>
        <v>0</v>
      </c>
    </row>
    <row r="50" spans="1:13" x14ac:dyDescent="0.25">
      <c r="A50" t="s">
        <v>67</v>
      </c>
      <c r="B50" s="82">
        <f>+'SALE TALLY'!D68+'SALE TALLY'!D74</f>
        <v>0</v>
      </c>
      <c r="C50" s="82">
        <f>+'SALE TALLY'!E68+'SALE TALLY'!E74</f>
        <v>0</v>
      </c>
      <c r="D50" s="82">
        <f>+'SALE TALLY'!F68+'SALE TALLY'!F74</f>
        <v>0</v>
      </c>
      <c r="E50" s="82">
        <f>+'SALE TALLY'!G68+'SALE TALLY'!G74</f>
        <v>0</v>
      </c>
      <c r="F50" s="82">
        <f>+'SALE TALLY'!H68+'SALE TALLY'!H74</f>
        <v>0</v>
      </c>
      <c r="G50" s="82">
        <f>+'SALE TALLY'!I68+'SALE TALLY'!I74</f>
        <v>0</v>
      </c>
      <c r="H50" s="82">
        <f>+'SALE TALLY'!J68+'SALE TALLY'!J74</f>
        <v>0</v>
      </c>
      <c r="I50" s="82">
        <f>+'SALE TALLY'!K68+'SALE TALLY'!K74</f>
        <v>0</v>
      </c>
      <c r="J50" s="82">
        <f>+'SALE TALLY'!L68+'SALE TALLY'!L74</f>
        <v>0</v>
      </c>
      <c r="K50" s="82">
        <f>+'SALE TALLY'!M68+'SALE TALLY'!M74</f>
        <v>0</v>
      </c>
      <c r="L50" s="82">
        <f>+'SALE TALLY'!N68+'SALE TALLY'!N74</f>
        <v>0</v>
      </c>
      <c r="M50" s="82">
        <f>+'SALE TALLY'!O68+'SALE TALLY'!O74</f>
        <v>0</v>
      </c>
    </row>
    <row r="51" spans="1:13" ht="15.75" x14ac:dyDescent="0.25">
      <c r="A51" s="237" t="s">
        <v>68</v>
      </c>
      <c r="B51" s="238"/>
      <c r="C51" s="238"/>
      <c r="D51" s="238"/>
      <c r="E51" s="238"/>
      <c r="F51" s="238"/>
      <c r="G51" s="238"/>
      <c r="H51" s="238"/>
      <c r="I51" s="238"/>
      <c r="J51" s="238"/>
      <c r="K51" s="238"/>
      <c r="L51" s="238"/>
      <c r="M51" s="239"/>
    </row>
    <row r="52" spans="1:13" x14ac:dyDescent="0.25">
      <c r="A52" t="s">
        <v>51</v>
      </c>
      <c r="B52" s="82"/>
      <c r="C52" s="82"/>
      <c r="D52" s="82"/>
      <c r="E52" s="82"/>
      <c r="F52" s="82"/>
      <c r="G52" s="82"/>
      <c r="H52" s="82"/>
      <c r="I52" s="82"/>
      <c r="J52" s="82"/>
      <c r="K52" s="82"/>
      <c r="L52" s="82"/>
      <c r="M52" s="82"/>
    </row>
    <row r="53" spans="1:13" x14ac:dyDescent="0.25">
      <c r="A53" t="s">
        <v>52</v>
      </c>
      <c r="B53" s="82"/>
      <c r="C53" s="82"/>
      <c r="D53" s="82"/>
      <c r="E53" s="82"/>
      <c r="F53" s="82"/>
      <c r="G53" s="82"/>
      <c r="H53" s="82"/>
      <c r="I53" s="82"/>
      <c r="J53" s="82"/>
      <c r="K53" s="82"/>
      <c r="L53" s="82"/>
      <c r="M53" s="82"/>
    </row>
    <row r="54" spans="1:13" x14ac:dyDescent="0.25">
      <c r="A54" t="s">
        <v>53</v>
      </c>
      <c r="B54" s="82"/>
      <c r="C54" s="82"/>
      <c r="D54" s="82"/>
      <c r="E54" s="82"/>
      <c r="F54" s="82"/>
      <c r="G54" s="82"/>
      <c r="H54" s="82"/>
      <c r="I54" s="82"/>
      <c r="J54" s="82"/>
      <c r="K54" s="82"/>
      <c r="L54" s="82"/>
      <c r="M54" s="82"/>
    </row>
    <row r="55" spans="1:13" x14ac:dyDescent="0.25">
      <c r="A55" t="s">
        <v>54</v>
      </c>
      <c r="B55" s="82"/>
      <c r="C55" s="82"/>
      <c r="D55" s="82"/>
      <c r="E55" s="82"/>
      <c r="F55" s="82"/>
      <c r="G55" s="82"/>
      <c r="H55" s="82"/>
      <c r="I55" s="82"/>
      <c r="J55" s="82"/>
      <c r="K55" s="82"/>
      <c r="L55" s="82"/>
      <c r="M55" s="82"/>
    </row>
    <row r="56" spans="1:13" x14ac:dyDescent="0.25">
      <c r="A56" t="s">
        <v>55</v>
      </c>
      <c r="B56" s="82"/>
      <c r="C56" s="82"/>
      <c r="D56" s="82"/>
      <c r="E56" s="82"/>
      <c r="F56" s="82"/>
      <c r="G56" s="82"/>
      <c r="H56" s="82"/>
      <c r="I56" s="82"/>
      <c r="J56" s="82"/>
      <c r="K56" s="82"/>
      <c r="L56" s="82"/>
      <c r="M56" s="82"/>
    </row>
    <row r="57" spans="1:13" x14ac:dyDescent="0.25">
      <c r="A57" t="s">
        <v>56</v>
      </c>
      <c r="B57" s="82"/>
      <c r="C57" s="82"/>
      <c r="D57" s="82"/>
      <c r="E57" s="82"/>
      <c r="F57" s="82"/>
      <c r="G57" s="82"/>
      <c r="H57" s="82"/>
      <c r="I57" s="82"/>
      <c r="J57" s="82"/>
      <c r="K57" s="82"/>
      <c r="L57" s="82"/>
      <c r="M57" s="82"/>
    </row>
    <row r="58" spans="1:13" x14ac:dyDescent="0.25">
      <c r="A58" t="s">
        <v>57</v>
      </c>
      <c r="B58" s="82"/>
      <c r="C58" s="82"/>
      <c r="D58" s="82"/>
      <c r="E58" s="82"/>
      <c r="F58" s="82"/>
      <c r="G58" s="82"/>
      <c r="H58" s="82"/>
      <c r="I58" s="82"/>
      <c r="J58" s="82"/>
      <c r="K58" s="82"/>
      <c r="L58" s="82"/>
      <c r="M58" s="82"/>
    </row>
    <row r="59" spans="1:13" ht="15.75" x14ac:dyDescent="0.25">
      <c r="A59" s="240" t="s">
        <v>69</v>
      </c>
      <c r="B59" s="241"/>
      <c r="C59" s="241"/>
      <c r="D59" s="241"/>
      <c r="E59" s="241"/>
      <c r="F59" s="241"/>
      <c r="G59" s="241"/>
      <c r="H59" s="241"/>
      <c r="I59" s="241"/>
      <c r="J59" s="241"/>
      <c r="K59" s="241"/>
      <c r="L59" s="241"/>
      <c r="M59" s="242"/>
    </row>
    <row r="60" spans="1:13" x14ac:dyDescent="0.25">
      <c r="A60" t="s">
        <v>51</v>
      </c>
      <c r="B60" s="82"/>
      <c r="C60" s="82"/>
      <c r="D60" s="82"/>
      <c r="E60" s="82"/>
      <c r="F60" s="82"/>
      <c r="G60" s="82"/>
      <c r="H60" s="82"/>
      <c r="I60" s="82"/>
      <c r="J60" s="82"/>
      <c r="K60" s="82"/>
      <c r="L60" s="82"/>
      <c r="M60" s="82"/>
    </row>
    <row r="61" spans="1:13" x14ac:dyDescent="0.25">
      <c r="A61" t="s">
        <v>52</v>
      </c>
      <c r="B61" s="82"/>
      <c r="C61" s="82"/>
      <c r="D61" s="82"/>
      <c r="E61" s="82"/>
      <c r="F61" s="82"/>
      <c r="G61" s="82"/>
      <c r="H61" s="82"/>
      <c r="I61" s="82"/>
      <c r="J61" s="82"/>
      <c r="K61" s="82"/>
      <c r="L61" s="82"/>
      <c r="M61" s="82"/>
    </row>
    <row r="62" spans="1:13" x14ac:dyDescent="0.25">
      <c r="A62" t="s">
        <v>53</v>
      </c>
      <c r="B62" s="82"/>
      <c r="C62" s="82"/>
      <c r="D62" s="82"/>
      <c r="E62" s="82"/>
      <c r="F62" s="82"/>
      <c r="G62" s="82"/>
      <c r="H62" s="82"/>
      <c r="I62" s="82"/>
      <c r="J62" s="82"/>
      <c r="K62" s="82"/>
      <c r="L62" s="82"/>
      <c r="M62" s="82"/>
    </row>
    <row r="63" spans="1:13" x14ac:dyDescent="0.25">
      <c r="A63" t="s">
        <v>54</v>
      </c>
      <c r="B63" s="82"/>
      <c r="C63" s="82"/>
      <c r="D63" s="82"/>
      <c r="E63" s="82"/>
      <c r="F63" s="82"/>
      <c r="G63" s="82"/>
      <c r="H63" s="82"/>
      <c r="I63" s="82"/>
      <c r="J63" s="82"/>
      <c r="K63" s="82"/>
      <c r="L63" s="82"/>
      <c r="M63" s="82"/>
    </row>
    <row r="64" spans="1:13" x14ac:dyDescent="0.25">
      <c r="A64" t="s">
        <v>55</v>
      </c>
      <c r="B64" s="82"/>
      <c r="C64" s="82"/>
      <c r="D64" s="82"/>
      <c r="E64" s="82"/>
      <c r="F64" s="82"/>
      <c r="G64" s="82"/>
      <c r="H64" s="82"/>
      <c r="I64" s="82"/>
      <c r="J64" s="82"/>
      <c r="K64" s="82"/>
      <c r="L64" s="82"/>
      <c r="M64" s="82"/>
    </row>
    <row r="65" spans="1:13" x14ac:dyDescent="0.25">
      <c r="A65" t="s">
        <v>56</v>
      </c>
      <c r="B65" s="82"/>
      <c r="C65" s="82"/>
      <c r="D65" s="82"/>
      <c r="E65" s="82"/>
      <c r="F65" s="82"/>
      <c r="G65" s="82"/>
      <c r="H65" s="82"/>
      <c r="I65" s="82"/>
      <c r="J65" s="82"/>
      <c r="K65" s="82"/>
      <c r="L65" s="82"/>
      <c r="M65" s="82"/>
    </row>
    <row r="66" spans="1:13" x14ac:dyDescent="0.25">
      <c r="A66" t="s">
        <v>57</v>
      </c>
      <c r="B66" s="82"/>
      <c r="C66" s="82"/>
      <c r="D66" s="82"/>
      <c r="E66" s="82"/>
      <c r="F66" s="82"/>
      <c r="G66" s="82"/>
      <c r="H66" s="82"/>
      <c r="I66" s="82"/>
      <c r="J66" s="82"/>
      <c r="K66" s="82"/>
      <c r="L66" s="82"/>
      <c r="M66" s="82"/>
    </row>
    <row r="67" spans="1:13" ht="15.75" x14ac:dyDescent="0.25">
      <c r="A67" s="243" t="s">
        <v>70</v>
      </c>
      <c r="B67" s="244"/>
      <c r="C67" s="244"/>
      <c r="D67" s="244"/>
      <c r="E67" s="244"/>
      <c r="F67" s="244"/>
      <c r="G67" s="244"/>
      <c r="H67" s="244"/>
      <c r="I67" s="244"/>
      <c r="J67" s="244"/>
      <c r="K67" s="244"/>
      <c r="L67" s="244"/>
      <c r="M67" s="245"/>
    </row>
    <row r="68" spans="1:13" x14ac:dyDescent="0.25">
      <c r="A68" t="s">
        <v>51</v>
      </c>
      <c r="B68" s="82"/>
      <c r="C68" s="82">
        <v>5</v>
      </c>
      <c r="D68" s="82">
        <v>5</v>
      </c>
      <c r="E68" s="82"/>
      <c r="F68" s="82"/>
      <c r="G68" s="82"/>
      <c r="H68" s="82"/>
      <c r="I68" s="82"/>
      <c r="J68" s="82"/>
      <c r="K68" s="82"/>
      <c r="L68" s="82"/>
      <c r="M68" s="82"/>
    </row>
    <row r="69" spans="1:13" x14ac:dyDescent="0.25">
      <c r="A69" t="s">
        <v>52</v>
      </c>
      <c r="B69" s="82"/>
      <c r="C69" s="82">
        <v>7667492</v>
      </c>
      <c r="D69" s="82">
        <v>8297279</v>
      </c>
      <c r="E69" s="82"/>
      <c r="F69" s="82"/>
      <c r="G69" s="82"/>
      <c r="H69" s="82"/>
      <c r="I69" s="82"/>
      <c r="J69" s="82"/>
      <c r="K69" s="82"/>
      <c r="L69" s="82"/>
      <c r="M69" s="82"/>
    </row>
    <row r="70" spans="1:13" x14ac:dyDescent="0.25">
      <c r="A70" t="s">
        <v>53</v>
      </c>
      <c r="B70" s="82"/>
      <c r="C70" s="82">
        <v>6082700.7999999998</v>
      </c>
      <c r="D70" s="82">
        <v>6552045</v>
      </c>
      <c r="E70" s="82"/>
      <c r="F70" s="82"/>
      <c r="G70" s="82"/>
      <c r="H70" s="82"/>
      <c r="I70" s="82"/>
      <c r="J70" s="82"/>
      <c r="K70" s="82"/>
      <c r="L70" s="82"/>
      <c r="M70" s="82"/>
    </row>
    <row r="71" spans="1:13" x14ac:dyDescent="0.25">
      <c r="A71" t="s">
        <v>54</v>
      </c>
      <c r="B71" s="82"/>
      <c r="C71" s="82">
        <v>121026.66</v>
      </c>
      <c r="D71" s="82">
        <v>173214</v>
      </c>
      <c r="E71" s="82"/>
      <c r="F71" s="82"/>
      <c r="G71" s="82"/>
      <c r="H71" s="82"/>
      <c r="I71" s="82"/>
      <c r="J71" s="82"/>
      <c r="K71" s="82"/>
      <c r="L71" s="82"/>
      <c r="M71" s="82"/>
    </row>
    <row r="72" spans="1:13" x14ac:dyDescent="0.25">
      <c r="A72" t="s">
        <v>55</v>
      </c>
      <c r="B72" s="82"/>
      <c r="C72" s="82">
        <v>731882.46</v>
      </c>
      <c r="D72" s="82">
        <v>786009.84</v>
      </c>
      <c r="E72" s="82"/>
      <c r="F72" s="82"/>
      <c r="G72" s="82"/>
      <c r="H72" s="82"/>
      <c r="I72" s="82"/>
      <c r="J72" s="82"/>
      <c r="K72" s="82"/>
      <c r="L72" s="82"/>
      <c r="M72" s="82"/>
    </row>
    <row r="73" spans="1:13" x14ac:dyDescent="0.25">
      <c r="A73" t="s">
        <v>56</v>
      </c>
      <c r="B73" s="82"/>
      <c r="C73" s="82">
        <v>731882.46</v>
      </c>
      <c r="D73" s="82">
        <v>786009.84</v>
      </c>
      <c r="E73" s="82"/>
      <c r="F73" s="82"/>
      <c r="G73" s="82"/>
      <c r="H73" s="82"/>
      <c r="I73" s="82"/>
      <c r="J73" s="82"/>
      <c r="K73" s="82"/>
      <c r="L73" s="82"/>
      <c r="M73" s="82"/>
    </row>
    <row r="74" spans="1:13" x14ac:dyDescent="0.25">
      <c r="A74" t="s">
        <v>57</v>
      </c>
      <c r="B74" s="82"/>
      <c r="C74" s="82"/>
      <c r="D74" s="82"/>
      <c r="E74" s="82"/>
      <c r="F74" s="82"/>
      <c r="G74" s="82"/>
      <c r="H74" s="82"/>
      <c r="I74" s="82"/>
      <c r="J74" s="82"/>
      <c r="K74" s="82"/>
      <c r="L74" s="82"/>
      <c r="M74" s="82"/>
    </row>
    <row r="75" spans="1:13" ht="15.75" x14ac:dyDescent="0.25">
      <c r="A75" s="246" t="s">
        <v>71</v>
      </c>
      <c r="B75" s="247"/>
      <c r="C75" s="247"/>
      <c r="D75" s="247"/>
      <c r="E75" s="247"/>
      <c r="F75" s="247"/>
      <c r="G75" s="247"/>
      <c r="H75" s="247"/>
      <c r="I75" s="247"/>
      <c r="J75" s="247"/>
      <c r="K75" s="247"/>
      <c r="L75" s="247"/>
      <c r="M75" s="248"/>
    </row>
    <row r="76" spans="1:13" x14ac:dyDescent="0.25">
      <c r="A76" t="s">
        <v>51</v>
      </c>
      <c r="B76" s="82"/>
      <c r="C76" s="82">
        <v>1</v>
      </c>
      <c r="D76" s="82">
        <v>2</v>
      </c>
      <c r="E76" s="82"/>
      <c r="F76" s="82"/>
      <c r="G76" s="82"/>
      <c r="H76" s="82"/>
      <c r="I76" s="82"/>
      <c r="J76" s="82"/>
      <c r="K76" s="82"/>
      <c r="L76" s="82"/>
      <c r="M76" s="82"/>
    </row>
    <row r="77" spans="1:13" x14ac:dyDescent="0.25">
      <c r="A77" t="s">
        <v>71</v>
      </c>
      <c r="B77" s="82"/>
      <c r="C77" s="82">
        <v>299</v>
      </c>
      <c r="D77" s="82">
        <v>266</v>
      </c>
      <c r="E77" s="82"/>
      <c r="F77" s="82"/>
      <c r="G77" s="82"/>
      <c r="H77" s="82"/>
      <c r="I77" s="82"/>
      <c r="J77" s="82"/>
      <c r="K77" s="82"/>
      <c r="L77" s="82"/>
      <c r="M77" s="82"/>
    </row>
    <row r="78" spans="1:13" x14ac:dyDescent="0.25">
      <c r="A78" t="s">
        <v>72</v>
      </c>
      <c r="B78" s="82"/>
      <c r="C78" s="82">
        <v>0</v>
      </c>
      <c r="D78" s="82">
        <v>0</v>
      </c>
      <c r="E78" s="82"/>
      <c r="F78" s="82"/>
      <c r="G78" s="82"/>
      <c r="H78" s="82"/>
      <c r="I78" s="82"/>
      <c r="J78" s="82"/>
      <c r="K78" s="82"/>
      <c r="L78" s="82"/>
      <c r="M78" s="82"/>
    </row>
    <row r="79" spans="1:13" x14ac:dyDescent="0.25">
      <c r="A79" t="s">
        <v>73</v>
      </c>
      <c r="B79" s="82"/>
      <c r="C79" s="82">
        <v>299</v>
      </c>
      <c r="D79" s="82">
        <v>266</v>
      </c>
      <c r="E79" s="82"/>
      <c r="F79" s="82"/>
      <c r="G79" s="82"/>
      <c r="H79" s="82"/>
      <c r="I79" s="82"/>
      <c r="J79" s="82"/>
      <c r="K79" s="82"/>
      <c r="L79" s="82"/>
      <c r="M79" s="82"/>
    </row>
    <row r="80" spans="1:13" ht="15.75" x14ac:dyDescent="0.25">
      <c r="A80" s="213" t="s">
        <v>74</v>
      </c>
      <c r="B80" s="214"/>
      <c r="C80" s="214"/>
      <c r="D80" s="214"/>
      <c r="E80" s="214"/>
      <c r="F80" s="214"/>
      <c r="G80" s="214"/>
      <c r="H80" s="214"/>
      <c r="I80" s="214"/>
      <c r="J80" s="214"/>
      <c r="K80" s="214"/>
      <c r="L80" s="214"/>
      <c r="M80" s="215"/>
    </row>
    <row r="81" spans="1:13" x14ac:dyDescent="0.25">
      <c r="A81" t="s">
        <v>51</v>
      </c>
      <c r="B81" s="82"/>
      <c r="C81" s="82"/>
      <c r="D81" s="82"/>
      <c r="E81" s="82"/>
      <c r="F81" s="82"/>
      <c r="G81" s="82"/>
      <c r="H81" s="82"/>
      <c r="I81" s="82"/>
      <c r="J81" s="82"/>
      <c r="K81" s="82"/>
      <c r="L81" s="82"/>
      <c r="M81" s="82"/>
    </row>
    <row r="82" spans="1:13" x14ac:dyDescent="0.25">
      <c r="A82" t="s">
        <v>52</v>
      </c>
      <c r="B82" s="82"/>
      <c r="C82" s="82"/>
      <c r="D82" s="82"/>
      <c r="E82" s="82"/>
      <c r="F82" s="82"/>
      <c r="G82" s="82"/>
      <c r="H82" s="82"/>
      <c r="I82" s="82"/>
      <c r="J82" s="82"/>
      <c r="K82" s="82"/>
      <c r="L82" s="82"/>
      <c r="M82" s="82"/>
    </row>
    <row r="83" spans="1:13" x14ac:dyDescent="0.25">
      <c r="A83" t="s">
        <v>53</v>
      </c>
      <c r="B83" s="82"/>
      <c r="C83" s="82"/>
      <c r="D83" s="82"/>
      <c r="E83" s="82"/>
      <c r="F83" s="82"/>
      <c r="G83" s="82"/>
      <c r="H83" s="82"/>
      <c r="I83" s="82"/>
      <c r="J83" s="82"/>
      <c r="K83" s="82"/>
      <c r="L83" s="82"/>
      <c r="M83" s="82"/>
    </row>
    <row r="84" spans="1:13" x14ac:dyDescent="0.25">
      <c r="A84" t="s">
        <v>54</v>
      </c>
      <c r="B84" s="82"/>
      <c r="C84" s="82"/>
      <c r="D84" s="82"/>
      <c r="E84" s="82"/>
      <c r="F84" s="82"/>
      <c r="G84" s="82"/>
      <c r="H84" s="82"/>
      <c r="I84" s="82"/>
      <c r="J84" s="82"/>
      <c r="K84" s="82"/>
      <c r="L84" s="82"/>
      <c r="M84" s="82"/>
    </row>
    <row r="85" spans="1:13" x14ac:dyDescent="0.25">
      <c r="A85" t="s">
        <v>55</v>
      </c>
      <c r="B85" s="82"/>
      <c r="C85" s="82"/>
      <c r="D85" s="82"/>
      <c r="E85" s="82"/>
      <c r="F85" s="82"/>
      <c r="G85" s="82"/>
      <c r="H85" s="82"/>
      <c r="I85" s="82"/>
      <c r="J85" s="82"/>
      <c r="K85" s="82"/>
      <c r="L85" s="82"/>
      <c r="M85" s="82"/>
    </row>
    <row r="86" spans="1:13" x14ac:dyDescent="0.25">
      <c r="A86" t="s">
        <v>56</v>
      </c>
      <c r="B86" s="82"/>
      <c r="C86" s="82"/>
      <c r="D86" s="82"/>
      <c r="E86" s="82"/>
      <c r="F86" s="82"/>
      <c r="G86" s="82"/>
      <c r="H86" s="82"/>
      <c r="I86" s="82"/>
      <c r="J86" s="82"/>
      <c r="K86" s="82"/>
      <c r="L86" s="82"/>
      <c r="M86" s="82"/>
    </row>
    <row r="87" spans="1:13" x14ac:dyDescent="0.25">
      <c r="A87" t="s">
        <v>57</v>
      </c>
      <c r="B87" s="82"/>
      <c r="C87" s="82"/>
      <c r="D87" s="82"/>
      <c r="E87" s="82"/>
      <c r="F87" s="82"/>
      <c r="G87" s="82"/>
      <c r="H87" s="82"/>
      <c r="I87" s="82"/>
      <c r="J87" s="82"/>
      <c r="K87" s="82"/>
      <c r="L87" s="82"/>
      <c r="M87" s="82"/>
    </row>
    <row r="88" spans="1:13" ht="15.75" x14ac:dyDescent="0.25">
      <c r="A88" s="249" t="s">
        <v>58</v>
      </c>
      <c r="B88" s="250"/>
      <c r="C88" s="250"/>
      <c r="D88" s="250"/>
      <c r="E88" s="250"/>
      <c r="F88" s="250"/>
      <c r="G88" s="250"/>
      <c r="H88" s="250"/>
      <c r="I88" s="250"/>
      <c r="J88" s="250"/>
      <c r="K88" s="250"/>
      <c r="L88" s="250"/>
      <c r="M88" s="251"/>
    </row>
    <row r="89" spans="1:13" x14ac:dyDescent="0.25">
      <c r="A89" t="s">
        <v>51</v>
      </c>
      <c r="B89" s="82"/>
      <c r="C89" s="82"/>
      <c r="D89" s="82"/>
      <c r="E89" s="82"/>
      <c r="F89" s="82"/>
      <c r="G89" s="82"/>
      <c r="H89" s="82"/>
      <c r="I89" s="82"/>
      <c r="J89" s="82"/>
      <c r="K89" s="82"/>
      <c r="L89" s="82"/>
      <c r="M89" s="82"/>
    </row>
    <row r="90" spans="1:13" x14ac:dyDescent="0.25">
      <c r="A90" t="s">
        <v>52</v>
      </c>
      <c r="B90" s="82"/>
      <c r="C90" s="82"/>
      <c r="D90" s="82"/>
      <c r="E90" s="82"/>
      <c r="F90" s="82"/>
      <c r="G90" s="82"/>
      <c r="H90" s="82"/>
      <c r="I90" s="82"/>
      <c r="J90" s="82"/>
      <c r="K90" s="82"/>
      <c r="L90" s="82"/>
      <c r="M90" s="82"/>
    </row>
    <row r="91" spans="1:13" x14ac:dyDescent="0.25">
      <c r="A91" t="s">
        <v>53</v>
      </c>
      <c r="B91" s="82"/>
      <c r="C91" s="82"/>
      <c r="D91" s="82"/>
      <c r="E91" s="82"/>
      <c r="F91" s="82"/>
      <c r="G91" s="82"/>
      <c r="H91" s="82"/>
      <c r="I91" s="82"/>
      <c r="J91" s="82"/>
      <c r="K91" s="82"/>
      <c r="L91" s="82"/>
      <c r="M91" s="82"/>
    </row>
    <row r="92" spans="1:13" x14ac:dyDescent="0.25">
      <c r="A92" t="s">
        <v>54</v>
      </c>
      <c r="B92" s="82"/>
      <c r="C92" s="82"/>
      <c r="D92" s="82"/>
      <c r="E92" s="82"/>
      <c r="F92" s="82"/>
      <c r="G92" s="82"/>
      <c r="H92" s="82"/>
      <c r="I92" s="82"/>
      <c r="J92" s="82"/>
      <c r="K92" s="82"/>
      <c r="L92" s="82"/>
      <c r="M92" s="82"/>
    </row>
    <row r="93" spans="1:13" x14ac:dyDescent="0.25">
      <c r="A93" t="s">
        <v>57</v>
      </c>
      <c r="B93" s="82"/>
      <c r="C93" s="82"/>
      <c r="D93" s="82"/>
      <c r="E93" s="82"/>
      <c r="F93" s="82"/>
      <c r="G93" s="82"/>
      <c r="H93" s="82"/>
      <c r="I93" s="82"/>
      <c r="J93" s="82"/>
      <c r="K93" s="82"/>
      <c r="L93" s="82"/>
      <c r="M93" s="82"/>
    </row>
    <row r="94" spans="1:13" ht="15.75" x14ac:dyDescent="0.25">
      <c r="A94" s="252" t="s">
        <v>59</v>
      </c>
      <c r="B94" s="253"/>
      <c r="C94" s="253"/>
      <c r="D94" s="253"/>
      <c r="E94" s="253"/>
      <c r="F94" s="253"/>
      <c r="G94" s="253"/>
      <c r="H94" s="253"/>
      <c r="I94" s="253"/>
      <c r="J94" s="253"/>
      <c r="K94" s="253"/>
      <c r="L94" s="253"/>
      <c r="M94" s="254"/>
    </row>
    <row r="95" spans="1:13" x14ac:dyDescent="0.25">
      <c r="A95" t="s">
        <v>51</v>
      </c>
      <c r="B95" s="82"/>
      <c r="C95" s="82"/>
      <c r="D95" s="82"/>
      <c r="E95" s="82"/>
      <c r="F95" s="82"/>
      <c r="G95" s="82"/>
      <c r="H95" s="82"/>
      <c r="I95" s="82"/>
      <c r="J95" s="82"/>
      <c r="K95" s="82"/>
      <c r="L95" s="82"/>
      <c r="M95" s="82"/>
    </row>
    <row r="96" spans="1:13" x14ac:dyDescent="0.25">
      <c r="A96" t="s">
        <v>52</v>
      </c>
      <c r="B96" s="82"/>
      <c r="C96" s="82"/>
      <c r="D96" s="82"/>
      <c r="E96" s="82"/>
      <c r="F96" s="82"/>
      <c r="G96" s="82"/>
      <c r="H96" s="82"/>
      <c r="I96" s="82"/>
      <c r="J96" s="82"/>
      <c r="K96" s="82"/>
      <c r="L96" s="82"/>
      <c r="M96" s="82"/>
    </row>
    <row r="97" spans="1:13" x14ac:dyDescent="0.25">
      <c r="A97" t="s">
        <v>53</v>
      </c>
      <c r="B97" s="82"/>
      <c r="C97" s="82"/>
      <c r="D97" s="82"/>
      <c r="E97" s="82"/>
      <c r="F97" s="82"/>
      <c r="G97" s="82"/>
      <c r="H97" s="82"/>
      <c r="I97" s="82"/>
      <c r="J97" s="82"/>
      <c r="K97" s="82"/>
      <c r="L97" s="82"/>
      <c r="M97" s="82"/>
    </row>
    <row r="98" spans="1:13" x14ac:dyDescent="0.25">
      <c r="A98" t="s">
        <v>54</v>
      </c>
      <c r="B98" s="82"/>
      <c r="C98" s="82"/>
      <c r="D98" s="82"/>
      <c r="E98" s="82"/>
      <c r="F98" s="82"/>
      <c r="G98" s="82"/>
      <c r="H98" s="82"/>
      <c r="I98" s="82"/>
      <c r="J98" s="82"/>
      <c r="K98" s="82"/>
      <c r="L98" s="82"/>
      <c r="M98" s="82"/>
    </row>
    <row r="99" spans="1:13" x14ac:dyDescent="0.25">
      <c r="A99" t="s">
        <v>55</v>
      </c>
      <c r="B99" s="82"/>
      <c r="C99" s="82"/>
      <c r="D99" s="82"/>
      <c r="E99" s="82"/>
      <c r="F99" s="82"/>
      <c r="G99" s="82"/>
      <c r="H99" s="82"/>
      <c r="I99" s="82"/>
      <c r="J99" s="82"/>
      <c r="K99" s="82"/>
      <c r="L99" s="82"/>
      <c r="M99" s="82"/>
    </row>
    <row r="100" spans="1:13" x14ac:dyDescent="0.25">
      <c r="A100" t="s">
        <v>56</v>
      </c>
      <c r="B100" s="82"/>
      <c r="C100" s="82"/>
      <c r="D100" s="82"/>
      <c r="E100" s="82"/>
      <c r="F100" s="82"/>
      <c r="G100" s="82"/>
      <c r="H100" s="82"/>
      <c r="I100" s="82"/>
      <c r="J100" s="82"/>
      <c r="K100" s="82"/>
      <c r="L100" s="82"/>
      <c r="M100" s="82"/>
    </row>
    <row r="101" spans="1:13" x14ac:dyDescent="0.25">
      <c r="A101" t="s">
        <v>57</v>
      </c>
      <c r="B101" s="82"/>
      <c r="C101" s="82"/>
      <c r="D101" s="82"/>
      <c r="E101" s="82"/>
      <c r="F101" s="82"/>
      <c r="G101" s="82"/>
      <c r="H101" s="82"/>
      <c r="I101" s="82"/>
      <c r="J101" s="82"/>
      <c r="K101" s="82"/>
      <c r="L101" s="82"/>
      <c r="M101" s="82"/>
    </row>
    <row r="102" spans="1:13" ht="15.75" x14ac:dyDescent="0.25">
      <c r="A102" s="246" t="s">
        <v>60</v>
      </c>
      <c r="B102" s="247"/>
      <c r="C102" s="247"/>
      <c r="D102" s="247"/>
      <c r="E102" s="247"/>
      <c r="F102" s="247"/>
      <c r="G102" s="247"/>
      <c r="H102" s="247"/>
      <c r="I102" s="247"/>
      <c r="J102" s="247"/>
      <c r="K102" s="247"/>
      <c r="L102" s="247"/>
      <c r="M102" s="248"/>
    </row>
    <row r="103" spans="1:13" x14ac:dyDescent="0.25">
      <c r="A103" t="s">
        <v>51</v>
      </c>
      <c r="B103" s="82"/>
      <c r="C103" s="82"/>
      <c r="D103" s="82"/>
      <c r="E103" s="82"/>
      <c r="F103" s="82"/>
      <c r="G103" s="82"/>
      <c r="H103" s="82"/>
      <c r="I103" s="82"/>
      <c r="J103" s="82"/>
      <c r="K103" s="82"/>
      <c r="L103" s="82"/>
      <c r="M103" s="82"/>
    </row>
    <row r="104" spans="1:13" x14ac:dyDescent="0.25">
      <c r="A104" t="s">
        <v>52</v>
      </c>
      <c r="B104" s="82"/>
      <c r="C104" s="82"/>
      <c r="D104" s="82"/>
      <c r="E104" s="82"/>
      <c r="F104" s="82"/>
      <c r="G104" s="82"/>
      <c r="H104" s="82"/>
      <c r="I104" s="82"/>
      <c r="J104" s="82"/>
      <c r="K104" s="82"/>
      <c r="L104" s="82"/>
      <c r="M104" s="82"/>
    </row>
    <row r="105" spans="1:13" x14ac:dyDescent="0.25">
      <c r="A105" t="s">
        <v>53</v>
      </c>
      <c r="B105" s="82"/>
      <c r="C105" s="82"/>
      <c r="D105" s="82"/>
      <c r="E105" s="82"/>
      <c r="F105" s="82"/>
      <c r="G105" s="82"/>
      <c r="H105" s="82"/>
      <c r="I105" s="82"/>
      <c r="J105" s="82"/>
      <c r="K105" s="82"/>
      <c r="L105" s="82"/>
      <c r="M105" s="82"/>
    </row>
    <row r="106" spans="1:13" x14ac:dyDescent="0.25">
      <c r="A106" t="s">
        <v>54</v>
      </c>
      <c r="B106" s="82"/>
      <c r="C106" s="82"/>
      <c r="D106" s="82"/>
      <c r="E106" s="82"/>
      <c r="F106" s="82"/>
      <c r="G106" s="82"/>
      <c r="H106" s="82"/>
      <c r="I106" s="82"/>
      <c r="J106" s="82"/>
      <c r="K106" s="82"/>
      <c r="L106" s="82"/>
      <c r="M106" s="82"/>
    </row>
    <row r="107" spans="1:13" x14ac:dyDescent="0.25">
      <c r="A107" t="s">
        <v>57</v>
      </c>
      <c r="B107" s="82"/>
      <c r="C107" s="82"/>
      <c r="D107" s="82"/>
      <c r="E107" s="82"/>
      <c r="F107" s="82"/>
      <c r="G107" s="82"/>
      <c r="H107" s="82"/>
      <c r="I107" s="82"/>
      <c r="J107" s="82"/>
      <c r="K107" s="82"/>
      <c r="L107" s="82"/>
      <c r="M107" s="82"/>
    </row>
    <row r="108" spans="1:13" ht="15.75" x14ac:dyDescent="0.25">
      <c r="A108" s="255" t="s">
        <v>61</v>
      </c>
      <c r="B108" s="256"/>
      <c r="C108" s="256"/>
      <c r="D108" s="256"/>
      <c r="E108" s="256"/>
      <c r="F108" s="256"/>
      <c r="G108" s="256"/>
      <c r="H108" s="256"/>
      <c r="I108" s="256"/>
      <c r="J108" s="256"/>
      <c r="K108" s="256"/>
      <c r="L108" s="256"/>
      <c r="M108" s="257"/>
    </row>
    <row r="109" spans="1:13" x14ac:dyDescent="0.25">
      <c r="A109" t="s">
        <v>51</v>
      </c>
      <c r="B109" s="82"/>
      <c r="C109" s="82"/>
      <c r="D109" s="82"/>
      <c r="E109" s="82"/>
      <c r="F109" s="82"/>
      <c r="G109" s="82"/>
      <c r="H109" s="82"/>
      <c r="I109" s="82"/>
      <c r="J109" s="82"/>
      <c r="K109" s="82"/>
      <c r="L109" s="82"/>
      <c r="M109" s="82"/>
    </row>
    <row r="110" spans="1:13" x14ac:dyDescent="0.25">
      <c r="A110" t="s">
        <v>52</v>
      </c>
      <c r="B110" s="82"/>
      <c r="C110" s="82"/>
      <c r="D110" s="82"/>
      <c r="E110" s="82"/>
      <c r="F110" s="82"/>
      <c r="G110" s="82"/>
      <c r="H110" s="82"/>
      <c r="I110" s="82"/>
      <c r="J110" s="82"/>
      <c r="K110" s="82"/>
      <c r="L110" s="82"/>
      <c r="M110" s="82"/>
    </row>
    <row r="111" spans="1:13" x14ac:dyDescent="0.25">
      <c r="A111" t="s">
        <v>53</v>
      </c>
      <c r="B111" s="82"/>
      <c r="C111" s="82"/>
      <c r="D111" s="82"/>
      <c r="E111" s="82"/>
      <c r="F111" s="82"/>
      <c r="G111" s="82"/>
      <c r="H111" s="82"/>
      <c r="I111" s="82"/>
      <c r="J111" s="82"/>
      <c r="K111" s="82"/>
      <c r="L111" s="82"/>
      <c r="M111" s="82"/>
    </row>
    <row r="112" spans="1:13" x14ac:dyDescent="0.25">
      <c r="A112" t="s">
        <v>54</v>
      </c>
      <c r="B112" s="82"/>
      <c r="C112" s="82"/>
      <c r="D112" s="82"/>
      <c r="E112" s="82"/>
      <c r="F112" s="82"/>
      <c r="G112" s="82"/>
      <c r="H112" s="82"/>
      <c r="I112" s="82"/>
      <c r="J112" s="82"/>
      <c r="K112" s="82"/>
      <c r="L112" s="82"/>
      <c r="M112" s="82"/>
    </row>
    <row r="113" spans="1:13" ht="15.75" x14ac:dyDescent="0.25">
      <c r="A113" s="258" t="s">
        <v>62</v>
      </c>
      <c r="B113" s="259"/>
      <c r="C113" s="259"/>
      <c r="D113" s="259"/>
      <c r="E113" s="259"/>
      <c r="F113" s="259"/>
      <c r="G113" s="259"/>
      <c r="H113" s="259"/>
      <c r="I113" s="259"/>
      <c r="J113" s="259"/>
      <c r="K113" s="259"/>
      <c r="L113" s="259"/>
      <c r="M113" s="260"/>
    </row>
    <row r="114" spans="1:13" x14ac:dyDescent="0.25">
      <c r="A114" t="s">
        <v>51</v>
      </c>
      <c r="B114" s="82"/>
      <c r="C114" s="82"/>
      <c r="D114" s="82"/>
      <c r="E114" s="82"/>
      <c r="F114" s="82"/>
      <c r="G114" s="82"/>
      <c r="H114" s="82"/>
      <c r="I114" s="82"/>
      <c r="J114" s="82"/>
      <c r="K114" s="82"/>
      <c r="L114" s="82"/>
      <c r="M114" s="82"/>
    </row>
    <row r="115" spans="1:13" x14ac:dyDescent="0.25">
      <c r="A115" t="s">
        <v>52</v>
      </c>
      <c r="B115" s="82"/>
      <c r="C115" s="82"/>
      <c r="D115" s="82"/>
      <c r="E115" s="82"/>
      <c r="F115" s="82"/>
      <c r="G115" s="82"/>
      <c r="H115" s="82"/>
      <c r="I115" s="82"/>
      <c r="J115" s="82"/>
      <c r="K115" s="82"/>
      <c r="L115" s="82"/>
      <c r="M115" s="82"/>
    </row>
    <row r="116" spans="1:13" x14ac:dyDescent="0.25">
      <c r="A116" t="s">
        <v>53</v>
      </c>
      <c r="B116" s="82"/>
      <c r="C116" s="82"/>
      <c r="D116" s="82"/>
      <c r="E116" s="82"/>
      <c r="F116" s="82"/>
      <c r="G116" s="82"/>
      <c r="H116" s="82"/>
      <c r="I116" s="82"/>
      <c r="J116" s="82"/>
      <c r="K116" s="82"/>
      <c r="L116" s="82"/>
      <c r="M116" s="82"/>
    </row>
    <row r="117" spans="1:13" x14ac:dyDescent="0.25">
      <c r="A117" t="s">
        <v>54</v>
      </c>
      <c r="B117" s="82"/>
      <c r="C117" s="82"/>
      <c r="D117" s="82"/>
      <c r="E117" s="82"/>
      <c r="F117" s="82"/>
      <c r="G117" s="82"/>
      <c r="H117" s="82"/>
      <c r="I117" s="82"/>
      <c r="J117" s="82"/>
      <c r="K117" s="82"/>
      <c r="L117" s="82"/>
      <c r="M117" s="82"/>
    </row>
    <row r="118" spans="1:13" x14ac:dyDescent="0.25">
      <c r="A118" t="s">
        <v>55</v>
      </c>
      <c r="B118" s="82"/>
      <c r="C118" s="82"/>
      <c r="D118" s="82"/>
      <c r="E118" s="82"/>
      <c r="F118" s="82"/>
      <c r="G118" s="82"/>
      <c r="H118" s="82"/>
      <c r="I118" s="82"/>
      <c r="J118" s="82"/>
      <c r="K118" s="82"/>
      <c r="L118" s="82"/>
      <c r="M118" s="82"/>
    </row>
    <row r="119" spans="1:13" x14ac:dyDescent="0.25">
      <c r="A119" t="s">
        <v>56</v>
      </c>
      <c r="B119" s="82"/>
      <c r="C119" s="82"/>
      <c r="D119" s="82"/>
      <c r="E119" s="82"/>
      <c r="F119" s="82"/>
      <c r="G119" s="82"/>
      <c r="H119" s="82"/>
      <c r="I119" s="82"/>
      <c r="J119" s="82"/>
      <c r="K119" s="82"/>
      <c r="L119" s="82"/>
      <c r="M119" s="82"/>
    </row>
    <row r="120" spans="1:13" x14ac:dyDescent="0.25">
      <c r="A120" t="s">
        <v>57</v>
      </c>
      <c r="B120" s="82"/>
      <c r="C120" s="82"/>
      <c r="D120" s="82"/>
      <c r="E120" s="82"/>
      <c r="F120" s="82"/>
      <c r="G120" s="82"/>
      <c r="H120" s="82"/>
      <c r="I120" s="82"/>
      <c r="J120" s="82"/>
      <c r="K120" s="82"/>
      <c r="L120" s="82"/>
      <c r="M120" s="82"/>
    </row>
    <row r="121" spans="1:13" ht="15.75" x14ac:dyDescent="0.25">
      <c r="A121" s="83" t="s">
        <v>52</v>
      </c>
      <c r="B121" s="81">
        <v>0</v>
      </c>
      <c r="C121" s="81">
        <v>7667492.3958000001</v>
      </c>
      <c r="D121" s="81">
        <v>8299362.6399999997</v>
      </c>
      <c r="E121" s="81">
        <v>8989493.6600000001</v>
      </c>
      <c r="F121" s="81">
        <v>11643062.859999999</v>
      </c>
      <c r="G121" s="81">
        <v>10607087.580000002</v>
      </c>
      <c r="H121" s="81">
        <v>8685682.9600000009</v>
      </c>
      <c r="I121" s="81">
        <v>6660530.8800000008</v>
      </c>
      <c r="J121" s="81">
        <v>0</v>
      </c>
      <c r="K121" s="81">
        <v>0</v>
      </c>
      <c r="L121" s="81">
        <v>0</v>
      </c>
      <c r="M121" s="81">
        <v>0</v>
      </c>
    </row>
    <row r="122" spans="1:13" ht="15.75" x14ac:dyDescent="0.25">
      <c r="A122" s="83" t="s">
        <v>53</v>
      </c>
      <c r="B122" s="81">
        <v>0</v>
      </c>
      <c r="C122" s="81">
        <v>6082700.71</v>
      </c>
      <c r="D122" s="81">
        <v>6552044.4500000002</v>
      </c>
      <c r="E122" s="81">
        <v>7117867</v>
      </c>
      <c r="F122" s="81">
        <v>9186624</v>
      </c>
      <c r="G122" s="81">
        <v>8355144</v>
      </c>
      <c r="H122" s="81">
        <v>6880339</v>
      </c>
      <c r="I122" s="81">
        <v>5281070</v>
      </c>
      <c r="J122" s="81">
        <v>0</v>
      </c>
      <c r="K122" s="81">
        <v>0</v>
      </c>
      <c r="L122" s="81">
        <v>0</v>
      </c>
      <c r="M122" s="81">
        <v>0</v>
      </c>
    </row>
    <row r="123" spans="1:13" ht="15.75" x14ac:dyDescent="0.25">
      <c r="A123" s="83" t="s">
        <v>54</v>
      </c>
      <c r="B123" s="81">
        <v>0</v>
      </c>
      <c r="C123" s="81">
        <v>121026.64000000001</v>
      </c>
      <c r="D123" s="81">
        <v>173214.28600000002</v>
      </c>
      <c r="E123" s="81">
        <v>114202.76000000001</v>
      </c>
      <c r="F123" s="81">
        <v>174608.28</v>
      </c>
      <c r="G123" s="81">
        <v>204911.00000000003</v>
      </c>
      <c r="H123" s="81">
        <v>61171.180000000008</v>
      </c>
      <c r="I123" s="81">
        <v>14795.480000000001</v>
      </c>
      <c r="J123" s="81">
        <v>0</v>
      </c>
      <c r="K123" s="81">
        <v>0</v>
      </c>
      <c r="L123" s="81">
        <v>0</v>
      </c>
      <c r="M123" s="81">
        <v>0</v>
      </c>
    </row>
    <row r="124" spans="1:13" ht="15.75" x14ac:dyDescent="0.25">
      <c r="A124" s="83" t="s">
        <v>55</v>
      </c>
      <c r="B124" s="81">
        <v>0</v>
      </c>
      <c r="C124" s="81">
        <v>731882.52289999998</v>
      </c>
      <c r="D124" s="81">
        <v>786009.68</v>
      </c>
      <c r="E124" s="81">
        <v>878711.95000000007</v>
      </c>
      <c r="F124" s="81">
        <v>1115716.57</v>
      </c>
      <c r="G124" s="81">
        <v>1010715.0100000001</v>
      </c>
      <c r="H124" s="81">
        <v>863358.07000000007</v>
      </c>
      <c r="I124" s="81">
        <v>681032.8600000001</v>
      </c>
      <c r="J124" s="81">
        <v>0</v>
      </c>
      <c r="K124" s="81">
        <v>0</v>
      </c>
      <c r="L124" s="81">
        <v>0</v>
      </c>
      <c r="M124" s="81">
        <v>0</v>
      </c>
    </row>
    <row r="125" spans="1:13" ht="15.75" x14ac:dyDescent="0.25">
      <c r="A125" s="83" t="s">
        <v>56</v>
      </c>
      <c r="B125" s="81">
        <v>0</v>
      </c>
      <c r="C125" s="81">
        <v>731882.52289999998</v>
      </c>
      <c r="D125" s="81">
        <v>786009.68</v>
      </c>
      <c r="E125" s="81">
        <v>878711.95000000007</v>
      </c>
      <c r="F125" s="81">
        <v>1115716.57</v>
      </c>
      <c r="G125" s="81">
        <v>1010715.0100000001</v>
      </c>
      <c r="H125" s="81">
        <v>863358.07000000007</v>
      </c>
      <c r="I125" s="81">
        <v>681032.8600000001</v>
      </c>
      <c r="J125" s="81">
        <v>0</v>
      </c>
      <c r="K125" s="81">
        <v>0</v>
      </c>
      <c r="L125" s="81">
        <v>0</v>
      </c>
      <c r="M125" s="81">
        <v>0</v>
      </c>
    </row>
    <row r="126" spans="1:13" ht="15.75" x14ac:dyDescent="0.25">
      <c r="A126" s="83" t="s">
        <v>57</v>
      </c>
      <c r="B126" s="81">
        <v>0</v>
      </c>
      <c r="C126" s="81">
        <v>0</v>
      </c>
      <c r="D126" s="81">
        <v>0</v>
      </c>
      <c r="E126" s="81">
        <v>0</v>
      </c>
      <c r="F126" s="81">
        <v>0</v>
      </c>
      <c r="G126" s="81">
        <v>0</v>
      </c>
      <c r="H126" s="81">
        <v>0</v>
      </c>
      <c r="I126" s="81">
        <v>0</v>
      </c>
      <c r="J126" s="81">
        <v>0</v>
      </c>
      <c r="K126" s="81">
        <v>0</v>
      </c>
      <c r="L126" s="81">
        <v>0</v>
      </c>
      <c r="M126" s="81">
        <v>0</v>
      </c>
    </row>
  </sheetData>
  <mergeCells count="17">
    <mergeCell ref="A88:M88"/>
    <mergeCell ref="A94:M94"/>
    <mergeCell ref="A102:M102"/>
    <mergeCell ref="A108:M108"/>
    <mergeCell ref="A113:M113"/>
    <mergeCell ref="A80:M80"/>
    <mergeCell ref="A4:M4"/>
    <mergeCell ref="A12:M12"/>
    <mergeCell ref="A18:M18"/>
    <mergeCell ref="A26:M26"/>
    <mergeCell ref="A32:M32"/>
    <mergeCell ref="A37:M37"/>
    <mergeCell ref="A45:M45"/>
    <mergeCell ref="A51:M51"/>
    <mergeCell ref="A59:M59"/>
    <mergeCell ref="A67:M67"/>
    <mergeCell ref="A75:M75"/>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126"/>
  <sheetViews>
    <sheetView workbookViewId="0">
      <selection activeCell="L7" sqref="L7"/>
    </sheetView>
  </sheetViews>
  <sheetFormatPr defaultRowHeight="15" x14ac:dyDescent="0.25"/>
  <cols>
    <col min="1" max="1" width="30.5703125" bestFit="1" customWidth="1"/>
    <col min="2" max="2" width="6.85546875" bestFit="1" customWidth="1"/>
    <col min="3" max="3" width="11" bestFit="1" customWidth="1"/>
    <col min="4" max="9" width="10" bestFit="1" customWidth="1"/>
    <col min="10" max="10" width="7" bestFit="1" customWidth="1"/>
    <col min="11" max="11" width="6.5703125" bestFit="1" customWidth="1"/>
    <col min="12" max="12" width="7" bestFit="1" customWidth="1"/>
    <col min="13" max="13" width="7.140625" bestFit="1" customWidth="1"/>
    <col min="14" max="14" width="11" bestFit="1" customWidth="1"/>
    <col min="15" max="15" width="2" bestFit="1" customWidth="1"/>
  </cols>
  <sheetData>
    <row r="2" spans="1:14" x14ac:dyDescent="0.25">
      <c r="A2" t="s">
        <v>47</v>
      </c>
      <c r="B2" s="97">
        <v>43191</v>
      </c>
      <c r="C2" s="97">
        <v>43221</v>
      </c>
      <c r="D2" s="97">
        <v>43252</v>
      </c>
      <c r="E2" s="97">
        <v>43282</v>
      </c>
      <c r="F2" s="97">
        <v>43313</v>
      </c>
      <c r="G2" s="97">
        <v>43344</v>
      </c>
      <c r="H2" s="97">
        <v>43374</v>
      </c>
      <c r="I2" s="97">
        <v>43405</v>
      </c>
      <c r="J2" s="97">
        <v>43435</v>
      </c>
      <c r="K2" s="97">
        <v>43466</v>
      </c>
      <c r="L2" s="97">
        <v>43497</v>
      </c>
      <c r="M2" s="97">
        <v>43525</v>
      </c>
      <c r="N2" t="s">
        <v>48</v>
      </c>
    </row>
    <row r="3" spans="1:14" x14ac:dyDescent="0.25">
      <c r="A3" t="s">
        <v>49</v>
      </c>
    </row>
    <row r="4" spans="1:14" ht="15.75" x14ac:dyDescent="0.25">
      <c r="A4" s="216" t="s">
        <v>50</v>
      </c>
      <c r="B4" s="217"/>
      <c r="C4" s="217"/>
      <c r="D4" s="217"/>
      <c r="E4" s="217"/>
      <c r="F4" s="217"/>
      <c r="G4" s="217"/>
      <c r="H4" s="217"/>
      <c r="I4" s="217"/>
      <c r="J4" s="217"/>
      <c r="K4" s="217"/>
      <c r="L4" s="217"/>
      <c r="M4" s="218"/>
    </row>
    <row r="5" spans="1:14" x14ac:dyDescent="0.25">
      <c r="A5" t="s">
        <v>51</v>
      </c>
      <c r="C5">
        <v>217</v>
      </c>
      <c r="D5">
        <v>246</v>
      </c>
      <c r="E5">
        <v>249</v>
      </c>
      <c r="F5">
        <v>306</v>
      </c>
      <c r="G5">
        <v>333</v>
      </c>
      <c r="I5">
        <v>149</v>
      </c>
    </row>
    <row r="6" spans="1:14" x14ac:dyDescent="0.25">
      <c r="A6" t="s">
        <v>52</v>
      </c>
      <c r="N6">
        <v>0</v>
      </c>
    </row>
    <row r="7" spans="1:14" x14ac:dyDescent="0.25">
      <c r="A7" t="s">
        <v>53</v>
      </c>
      <c r="N7">
        <v>0</v>
      </c>
    </row>
    <row r="8" spans="1:14" x14ac:dyDescent="0.25">
      <c r="A8" t="s">
        <v>54</v>
      </c>
      <c r="C8">
        <v>89631.4</v>
      </c>
      <c r="D8">
        <v>45738.16</v>
      </c>
      <c r="E8">
        <v>47723.69</v>
      </c>
      <c r="F8">
        <v>54116.959999999999</v>
      </c>
      <c r="G8">
        <v>56815.91</v>
      </c>
      <c r="H8">
        <v>14564.47</v>
      </c>
      <c r="I8">
        <v>7524.71</v>
      </c>
      <c r="N8">
        <v>316115.3</v>
      </c>
    </row>
    <row r="9" spans="1:14" x14ac:dyDescent="0.25">
      <c r="A9" t="s">
        <v>55</v>
      </c>
      <c r="C9">
        <v>1243875.6200000001</v>
      </c>
      <c r="D9">
        <v>687344.14</v>
      </c>
      <c r="E9">
        <v>758765.26</v>
      </c>
      <c r="F9">
        <v>791341.89</v>
      </c>
      <c r="G9">
        <v>886455.18</v>
      </c>
      <c r="H9">
        <v>659079.51</v>
      </c>
      <c r="I9">
        <v>489241.07</v>
      </c>
      <c r="N9">
        <v>5516102.6700000009</v>
      </c>
    </row>
    <row r="10" spans="1:14" x14ac:dyDescent="0.25">
      <c r="A10" t="s">
        <v>56</v>
      </c>
      <c r="C10">
        <v>1243875.6200000001</v>
      </c>
      <c r="D10">
        <v>687344.14</v>
      </c>
      <c r="E10">
        <v>758765.26</v>
      </c>
      <c r="F10">
        <v>791341.89</v>
      </c>
      <c r="G10">
        <v>886455.18</v>
      </c>
      <c r="H10">
        <v>659079.51</v>
      </c>
      <c r="I10">
        <v>489241.07</v>
      </c>
      <c r="N10">
        <v>5516102.6700000009</v>
      </c>
    </row>
    <row r="11" spans="1:14" x14ac:dyDescent="0.25">
      <c r="A11" t="s">
        <v>57</v>
      </c>
      <c r="N11">
        <v>0</v>
      </c>
    </row>
    <row r="12" spans="1:14" ht="15.75" x14ac:dyDescent="0.25">
      <c r="A12" s="219" t="s">
        <v>58</v>
      </c>
      <c r="B12" s="220"/>
      <c r="C12" s="220"/>
      <c r="D12" s="220"/>
      <c r="E12" s="220"/>
      <c r="F12" s="220"/>
      <c r="G12" s="220"/>
      <c r="H12" s="220"/>
      <c r="I12" s="220"/>
      <c r="J12" s="220"/>
      <c r="K12" s="220"/>
      <c r="L12" s="220"/>
      <c r="M12" s="221"/>
    </row>
    <row r="13" spans="1:14" x14ac:dyDescent="0.25">
      <c r="A13" t="s">
        <v>51</v>
      </c>
    </row>
    <row r="14" spans="1:14" x14ac:dyDescent="0.25">
      <c r="A14" t="s">
        <v>52</v>
      </c>
      <c r="N14">
        <v>0</v>
      </c>
    </row>
    <row r="15" spans="1:14" x14ac:dyDescent="0.25">
      <c r="A15" t="s">
        <v>53</v>
      </c>
      <c r="N15">
        <v>0</v>
      </c>
    </row>
    <row r="16" spans="1:14" x14ac:dyDescent="0.25">
      <c r="A16" t="s">
        <v>54</v>
      </c>
      <c r="N16">
        <v>0</v>
      </c>
    </row>
    <row r="17" spans="1:14" x14ac:dyDescent="0.25">
      <c r="A17" t="s">
        <v>57</v>
      </c>
    </row>
    <row r="18" spans="1:14" ht="15.75" x14ac:dyDescent="0.25">
      <c r="A18" s="222" t="s">
        <v>59</v>
      </c>
      <c r="B18" s="223"/>
      <c r="C18" s="223"/>
      <c r="D18" s="223"/>
      <c r="E18" s="223"/>
      <c r="F18" s="223"/>
      <c r="G18" s="223"/>
      <c r="H18" s="223"/>
      <c r="I18" s="223"/>
      <c r="J18" s="223"/>
      <c r="K18" s="223"/>
      <c r="L18" s="223"/>
      <c r="M18" s="224"/>
    </row>
    <row r="19" spans="1:14" x14ac:dyDescent="0.25">
      <c r="A19" t="s">
        <v>51</v>
      </c>
      <c r="D19">
        <v>5</v>
      </c>
      <c r="G19">
        <v>1</v>
      </c>
      <c r="H19">
        <v>4</v>
      </c>
      <c r="I19">
        <v>3</v>
      </c>
    </row>
    <row r="20" spans="1:14" x14ac:dyDescent="0.25">
      <c r="A20" t="s">
        <v>52</v>
      </c>
      <c r="D20">
        <v>0</v>
      </c>
    </row>
    <row r="21" spans="1:14" x14ac:dyDescent="0.25">
      <c r="A21" t="s">
        <v>53</v>
      </c>
      <c r="D21">
        <v>0</v>
      </c>
      <c r="N21">
        <v>0</v>
      </c>
    </row>
    <row r="22" spans="1:14" x14ac:dyDescent="0.25">
      <c r="A22" t="s">
        <v>54</v>
      </c>
      <c r="N22">
        <v>0</v>
      </c>
    </row>
    <row r="23" spans="1:14" x14ac:dyDescent="0.25">
      <c r="A23" t="s">
        <v>55</v>
      </c>
      <c r="D23">
        <v>3145.27</v>
      </c>
      <c r="G23">
        <v>914.48</v>
      </c>
      <c r="H23">
        <v>1409.11</v>
      </c>
      <c r="I23">
        <v>7343.07</v>
      </c>
      <c r="N23">
        <v>12811.93</v>
      </c>
    </row>
    <row r="24" spans="1:14" x14ac:dyDescent="0.25">
      <c r="A24" t="s">
        <v>56</v>
      </c>
      <c r="D24">
        <v>3145.27</v>
      </c>
      <c r="G24">
        <v>914.48</v>
      </c>
      <c r="H24">
        <v>1409.11</v>
      </c>
      <c r="I24">
        <v>7343.07</v>
      </c>
      <c r="N24">
        <v>12811.93</v>
      </c>
    </row>
    <row r="25" spans="1:14" x14ac:dyDescent="0.25">
      <c r="A25" t="s">
        <v>57</v>
      </c>
    </row>
    <row r="26" spans="1:14" ht="15.75" x14ac:dyDescent="0.25">
      <c r="A26" s="225" t="s">
        <v>60</v>
      </c>
      <c r="B26" s="226"/>
      <c r="C26" s="226"/>
      <c r="D26" s="226"/>
      <c r="E26" s="226"/>
      <c r="F26" s="226"/>
      <c r="G26" s="226"/>
      <c r="H26" s="226"/>
      <c r="I26" s="226"/>
      <c r="J26" s="226"/>
      <c r="K26" s="226"/>
      <c r="L26" s="226"/>
      <c r="M26" s="227"/>
    </row>
    <row r="27" spans="1:14" x14ac:dyDescent="0.25">
      <c r="A27" t="s">
        <v>51</v>
      </c>
    </row>
    <row r="28" spans="1:14" x14ac:dyDescent="0.25">
      <c r="A28" t="s">
        <v>52</v>
      </c>
    </row>
    <row r="29" spans="1:14" x14ac:dyDescent="0.25">
      <c r="A29" t="s">
        <v>53</v>
      </c>
      <c r="N29">
        <v>0</v>
      </c>
    </row>
    <row r="30" spans="1:14" x14ac:dyDescent="0.25">
      <c r="A30" t="s">
        <v>54</v>
      </c>
      <c r="N30">
        <v>0</v>
      </c>
    </row>
    <row r="31" spans="1:14" x14ac:dyDescent="0.25">
      <c r="A31" t="s">
        <v>57</v>
      </c>
    </row>
    <row r="32" spans="1:14" ht="15.75" x14ac:dyDescent="0.25">
      <c r="A32" s="228" t="s">
        <v>61</v>
      </c>
      <c r="B32" s="229"/>
      <c r="C32" s="229"/>
      <c r="D32" s="229"/>
      <c r="E32" s="229"/>
      <c r="F32" s="229"/>
      <c r="G32" s="229"/>
      <c r="H32" s="229"/>
      <c r="I32" s="229"/>
      <c r="J32" s="229"/>
      <c r="K32" s="229"/>
      <c r="L32" s="229"/>
      <c r="M32" s="230"/>
    </row>
    <row r="33" spans="1:15" x14ac:dyDescent="0.25">
      <c r="A33" t="s">
        <v>51</v>
      </c>
    </row>
    <row r="34" spans="1:15" x14ac:dyDescent="0.25">
      <c r="A34" t="s">
        <v>52</v>
      </c>
      <c r="N34">
        <v>0</v>
      </c>
    </row>
    <row r="35" spans="1:15" x14ac:dyDescent="0.25">
      <c r="A35" t="s">
        <v>53</v>
      </c>
      <c r="N35">
        <v>0</v>
      </c>
    </row>
    <row r="36" spans="1:15" x14ac:dyDescent="0.25">
      <c r="A36" t="s">
        <v>54</v>
      </c>
    </row>
    <row r="37" spans="1:15" ht="15.75" x14ac:dyDescent="0.25">
      <c r="A37" s="231" t="s">
        <v>374</v>
      </c>
      <c r="B37" s="232"/>
      <c r="C37" s="232"/>
      <c r="D37" s="232"/>
      <c r="E37" s="232"/>
      <c r="F37" s="232"/>
      <c r="G37" s="232"/>
      <c r="H37" s="232"/>
      <c r="I37" s="232"/>
      <c r="J37" s="232"/>
      <c r="K37" s="232"/>
      <c r="L37" s="232"/>
      <c r="M37" s="233"/>
    </row>
    <row r="38" spans="1:15" x14ac:dyDescent="0.25">
      <c r="A38" t="s">
        <v>51</v>
      </c>
    </row>
    <row r="39" spans="1:15" x14ac:dyDescent="0.25">
      <c r="A39" t="s">
        <v>52</v>
      </c>
    </row>
    <row r="40" spans="1:15" x14ac:dyDescent="0.25">
      <c r="A40" t="s">
        <v>53</v>
      </c>
    </row>
    <row r="41" spans="1:15" x14ac:dyDescent="0.25">
      <c r="A41" t="s">
        <v>54</v>
      </c>
    </row>
    <row r="42" spans="1:15" x14ac:dyDescent="0.25">
      <c r="A42" t="s">
        <v>55</v>
      </c>
    </row>
    <row r="43" spans="1:15" x14ac:dyDescent="0.25">
      <c r="A43" t="s">
        <v>56</v>
      </c>
    </row>
    <row r="44" spans="1:15" x14ac:dyDescent="0.25">
      <c r="A44" t="s">
        <v>57</v>
      </c>
    </row>
    <row r="45" spans="1:15" ht="15.75" x14ac:dyDescent="0.25">
      <c r="A45" s="234" t="s">
        <v>63</v>
      </c>
      <c r="B45" s="235"/>
      <c r="C45" s="235"/>
      <c r="D45" s="235"/>
      <c r="E45" s="235"/>
      <c r="F45" s="235"/>
      <c r="G45" s="235"/>
      <c r="H45" s="235"/>
      <c r="I45" s="235"/>
      <c r="J45" s="235"/>
      <c r="K45" s="235"/>
      <c r="L45" s="235"/>
      <c r="M45" s="236"/>
    </row>
    <row r="46" spans="1:15" x14ac:dyDescent="0.25">
      <c r="A46" t="s">
        <v>51</v>
      </c>
    </row>
    <row r="47" spans="1:15" x14ac:dyDescent="0.25">
      <c r="A47" t="s">
        <v>64</v>
      </c>
      <c r="N47">
        <v>0</v>
      </c>
      <c r="O47">
        <v>0</v>
      </c>
    </row>
    <row r="48" spans="1:15" x14ac:dyDescent="0.25">
      <c r="A48" t="s">
        <v>65</v>
      </c>
      <c r="N48">
        <v>0</v>
      </c>
      <c r="O48">
        <v>0</v>
      </c>
    </row>
    <row r="49" spans="1:15" x14ac:dyDescent="0.25">
      <c r="A49" t="s">
        <v>66</v>
      </c>
      <c r="N49">
        <v>0</v>
      </c>
      <c r="O49">
        <v>0</v>
      </c>
    </row>
    <row r="50" spans="1:15" x14ac:dyDescent="0.25">
      <c r="A50" t="s">
        <v>67</v>
      </c>
      <c r="N50">
        <v>0</v>
      </c>
      <c r="O50">
        <v>0</v>
      </c>
    </row>
    <row r="51" spans="1:15" ht="15.75" x14ac:dyDescent="0.25">
      <c r="A51" s="237" t="s">
        <v>68</v>
      </c>
      <c r="B51" s="238"/>
      <c r="C51" s="238"/>
      <c r="D51" s="238"/>
      <c r="E51" s="238"/>
      <c r="F51" s="238"/>
      <c r="G51" s="238"/>
      <c r="H51" s="238"/>
      <c r="I51" s="238"/>
      <c r="J51" s="238"/>
      <c r="K51" s="238"/>
      <c r="L51" s="238"/>
      <c r="M51" s="239"/>
    </row>
    <row r="52" spans="1:15" x14ac:dyDescent="0.25">
      <c r="A52" t="s">
        <v>51</v>
      </c>
    </row>
    <row r="53" spans="1:15" x14ac:dyDescent="0.25">
      <c r="A53" t="s">
        <v>52</v>
      </c>
    </row>
    <row r="54" spans="1:15" x14ac:dyDescent="0.25">
      <c r="A54" t="s">
        <v>53</v>
      </c>
    </row>
    <row r="55" spans="1:15" x14ac:dyDescent="0.25">
      <c r="A55" t="s">
        <v>54</v>
      </c>
    </row>
    <row r="56" spans="1:15" x14ac:dyDescent="0.25">
      <c r="A56" t="s">
        <v>55</v>
      </c>
    </row>
    <row r="57" spans="1:15" x14ac:dyDescent="0.25">
      <c r="A57" t="s">
        <v>56</v>
      </c>
    </row>
    <row r="58" spans="1:15" x14ac:dyDescent="0.25">
      <c r="A58" t="s">
        <v>57</v>
      </c>
    </row>
    <row r="59" spans="1:15" ht="15.75" x14ac:dyDescent="0.25">
      <c r="A59" s="240" t="s">
        <v>69</v>
      </c>
      <c r="B59" s="241"/>
      <c r="C59" s="241"/>
      <c r="D59" s="241"/>
      <c r="E59" s="241"/>
      <c r="F59" s="241"/>
      <c r="G59" s="241"/>
      <c r="H59" s="241"/>
      <c r="I59" s="241"/>
      <c r="J59" s="241"/>
      <c r="K59" s="241"/>
      <c r="L59" s="241"/>
      <c r="M59" s="242"/>
    </row>
    <row r="60" spans="1:15" x14ac:dyDescent="0.25">
      <c r="A60" t="s">
        <v>51</v>
      </c>
    </row>
    <row r="61" spans="1:15" x14ac:dyDescent="0.25">
      <c r="A61" t="s">
        <v>52</v>
      </c>
    </row>
    <row r="62" spans="1:15" x14ac:dyDescent="0.25">
      <c r="A62" t="s">
        <v>53</v>
      </c>
    </row>
    <row r="63" spans="1:15" x14ac:dyDescent="0.25">
      <c r="A63" t="s">
        <v>54</v>
      </c>
    </row>
    <row r="64" spans="1:15" x14ac:dyDescent="0.25">
      <c r="A64" t="s">
        <v>55</v>
      </c>
    </row>
    <row r="65" spans="1:13" x14ac:dyDescent="0.25">
      <c r="A65" t="s">
        <v>56</v>
      </c>
    </row>
    <row r="66" spans="1:13" x14ac:dyDescent="0.25">
      <c r="A66" t="s">
        <v>57</v>
      </c>
    </row>
    <row r="67" spans="1:13" ht="15.75" x14ac:dyDescent="0.25">
      <c r="A67" s="243" t="s">
        <v>70</v>
      </c>
      <c r="B67" s="244"/>
      <c r="C67" s="244"/>
      <c r="D67" s="244"/>
      <c r="E67" s="244"/>
      <c r="F67" s="244"/>
      <c r="G67" s="244"/>
      <c r="H67" s="244"/>
      <c r="I67" s="244"/>
      <c r="J67" s="244"/>
      <c r="K67" s="244"/>
      <c r="L67" s="244"/>
      <c r="M67" s="245"/>
    </row>
    <row r="68" spans="1:13" x14ac:dyDescent="0.25">
      <c r="A68" t="s">
        <v>51</v>
      </c>
    </row>
    <row r="69" spans="1:13" x14ac:dyDescent="0.25">
      <c r="A69" t="s">
        <v>52</v>
      </c>
    </row>
    <row r="70" spans="1:13" x14ac:dyDescent="0.25">
      <c r="A70" t="s">
        <v>53</v>
      </c>
    </row>
    <row r="71" spans="1:13" x14ac:dyDescent="0.25">
      <c r="A71" t="s">
        <v>54</v>
      </c>
    </row>
    <row r="72" spans="1:13" x14ac:dyDescent="0.25">
      <c r="A72" t="s">
        <v>55</v>
      </c>
    </row>
    <row r="73" spans="1:13" x14ac:dyDescent="0.25">
      <c r="A73" t="s">
        <v>56</v>
      </c>
    </row>
    <row r="74" spans="1:13" x14ac:dyDescent="0.25">
      <c r="A74" t="s">
        <v>57</v>
      </c>
    </row>
    <row r="75" spans="1:13" ht="15.75" x14ac:dyDescent="0.25">
      <c r="A75" s="246" t="s">
        <v>71</v>
      </c>
      <c r="B75" s="247"/>
      <c r="C75" s="247"/>
      <c r="D75" s="247"/>
      <c r="E75" s="247"/>
      <c r="F75" s="247"/>
      <c r="G75" s="247"/>
      <c r="H75" s="247"/>
      <c r="I75" s="247"/>
      <c r="J75" s="247"/>
      <c r="K75" s="247"/>
      <c r="L75" s="247"/>
      <c r="M75" s="248"/>
    </row>
    <row r="76" spans="1:13" x14ac:dyDescent="0.25">
      <c r="A76" t="s">
        <v>51</v>
      </c>
    </row>
    <row r="77" spans="1:13" x14ac:dyDescent="0.25">
      <c r="A77" t="s">
        <v>71</v>
      </c>
    </row>
    <row r="78" spans="1:13" x14ac:dyDescent="0.25">
      <c r="A78" t="s">
        <v>72</v>
      </c>
    </row>
    <row r="79" spans="1:13" x14ac:dyDescent="0.25">
      <c r="A79" t="s">
        <v>73</v>
      </c>
    </row>
    <row r="80" spans="1:13" ht="15.75" x14ac:dyDescent="0.25">
      <c r="A80" s="213" t="s">
        <v>74</v>
      </c>
      <c r="B80" s="214"/>
      <c r="C80" s="214"/>
      <c r="D80" s="214"/>
      <c r="E80" s="214"/>
      <c r="F80" s="214"/>
      <c r="G80" s="214"/>
      <c r="H80" s="214"/>
      <c r="I80" s="214"/>
      <c r="J80" s="214"/>
      <c r="K80" s="214"/>
      <c r="L80" s="214"/>
      <c r="M80" s="215"/>
    </row>
    <row r="81" spans="1:1" x14ac:dyDescent="0.25">
      <c r="A81" t="s">
        <v>51</v>
      </c>
    </row>
    <row r="82" spans="1:1" x14ac:dyDescent="0.25">
      <c r="A82" t="s">
        <v>52</v>
      </c>
    </row>
    <row r="83" spans="1:1" x14ac:dyDescent="0.25">
      <c r="A83" t="s">
        <v>53</v>
      </c>
    </row>
    <row r="84" spans="1:1" x14ac:dyDescent="0.25">
      <c r="A84" t="s">
        <v>54</v>
      </c>
    </row>
    <row r="85" spans="1:1" x14ac:dyDescent="0.25">
      <c r="A85" t="s">
        <v>55</v>
      </c>
    </row>
    <row r="86" spans="1:1" x14ac:dyDescent="0.25">
      <c r="A86" t="s">
        <v>56</v>
      </c>
    </row>
    <row r="87" spans="1:1" x14ac:dyDescent="0.25">
      <c r="A87" t="s">
        <v>57</v>
      </c>
    </row>
    <row r="88" spans="1:1" x14ac:dyDescent="0.25">
      <c r="A88" t="s">
        <v>58</v>
      </c>
    </row>
    <row r="89" spans="1:1" x14ac:dyDescent="0.25">
      <c r="A89" t="s">
        <v>51</v>
      </c>
    </row>
    <row r="90" spans="1:1" x14ac:dyDescent="0.25">
      <c r="A90" t="s">
        <v>52</v>
      </c>
    </row>
    <row r="91" spans="1:1" x14ac:dyDescent="0.25">
      <c r="A91" t="s">
        <v>53</v>
      </c>
    </row>
    <row r="92" spans="1:1" x14ac:dyDescent="0.25">
      <c r="A92" t="s">
        <v>54</v>
      </c>
    </row>
    <row r="93" spans="1:1" x14ac:dyDescent="0.25">
      <c r="A93" t="s">
        <v>57</v>
      </c>
    </row>
    <row r="94" spans="1:1" x14ac:dyDescent="0.25">
      <c r="A94" t="s">
        <v>59</v>
      </c>
    </row>
    <row r="95" spans="1:1" x14ac:dyDescent="0.25">
      <c r="A95" t="s">
        <v>51</v>
      </c>
    </row>
    <row r="96" spans="1:1" x14ac:dyDescent="0.25">
      <c r="A96" t="s">
        <v>52</v>
      </c>
    </row>
    <row r="97" spans="1:1" x14ac:dyDescent="0.25">
      <c r="A97" t="s">
        <v>53</v>
      </c>
    </row>
    <row r="98" spans="1:1" x14ac:dyDescent="0.25">
      <c r="A98" t="s">
        <v>54</v>
      </c>
    </row>
    <row r="99" spans="1:1" x14ac:dyDescent="0.25">
      <c r="A99" t="s">
        <v>55</v>
      </c>
    </row>
    <row r="100" spans="1:1" x14ac:dyDescent="0.25">
      <c r="A100" t="s">
        <v>56</v>
      </c>
    </row>
    <row r="101" spans="1:1" x14ac:dyDescent="0.25">
      <c r="A101" t="s">
        <v>57</v>
      </c>
    </row>
    <row r="102" spans="1:1" x14ac:dyDescent="0.25">
      <c r="A102" t="s">
        <v>60</v>
      </c>
    </row>
    <row r="103" spans="1:1" x14ac:dyDescent="0.25">
      <c r="A103" t="s">
        <v>51</v>
      </c>
    </row>
    <row r="104" spans="1:1" x14ac:dyDescent="0.25">
      <c r="A104" t="s">
        <v>52</v>
      </c>
    </row>
    <row r="105" spans="1:1" x14ac:dyDescent="0.25">
      <c r="A105" t="s">
        <v>53</v>
      </c>
    </row>
    <row r="106" spans="1:1" x14ac:dyDescent="0.25">
      <c r="A106" t="s">
        <v>54</v>
      </c>
    </row>
    <row r="107" spans="1:1" x14ac:dyDescent="0.25">
      <c r="A107" t="s">
        <v>57</v>
      </c>
    </row>
    <row r="108" spans="1:1" x14ac:dyDescent="0.25">
      <c r="A108" t="s">
        <v>61</v>
      </c>
    </row>
    <row r="109" spans="1:1" x14ac:dyDescent="0.25">
      <c r="A109" t="s">
        <v>51</v>
      </c>
    </row>
    <row r="110" spans="1:1" x14ac:dyDescent="0.25">
      <c r="A110" t="s">
        <v>52</v>
      </c>
    </row>
    <row r="111" spans="1:1" x14ac:dyDescent="0.25">
      <c r="A111" t="s">
        <v>53</v>
      </c>
    </row>
    <row r="112" spans="1:1" x14ac:dyDescent="0.25">
      <c r="A112" t="s">
        <v>54</v>
      </c>
    </row>
    <row r="113" spans="1:13" x14ac:dyDescent="0.25">
      <c r="A113" t="s">
        <v>62</v>
      </c>
    </row>
    <row r="114" spans="1:13" x14ac:dyDescent="0.25">
      <c r="A114" t="s">
        <v>51</v>
      </c>
    </row>
    <row r="115" spans="1:13" x14ac:dyDescent="0.25">
      <c r="A115" t="s">
        <v>52</v>
      </c>
    </row>
    <row r="116" spans="1:13" x14ac:dyDescent="0.25">
      <c r="A116" t="s">
        <v>53</v>
      </c>
    </row>
    <row r="117" spans="1:13" x14ac:dyDescent="0.25">
      <c r="A117" t="s">
        <v>54</v>
      </c>
    </row>
    <row r="118" spans="1:13" x14ac:dyDescent="0.25">
      <c r="A118" t="s">
        <v>55</v>
      </c>
    </row>
    <row r="119" spans="1:13" x14ac:dyDescent="0.25">
      <c r="A119" t="s">
        <v>56</v>
      </c>
    </row>
    <row r="120" spans="1:13" x14ac:dyDescent="0.25">
      <c r="A120" t="s">
        <v>57</v>
      </c>
    </row>
    <row r="121" spans="1:13" x14ac:dyDescent="0.25">
      <c r="A121" t="s">
        <v>52</v>
      </c>
      <c r="B121">
        <v>0</v>
      </c>
      <c r="C121">
        <v>0</v>
      </c>
      <c r="D121">
        <v>0</v>
      </c>
      <c r="E121">
        <v>0</v>
      </c>
      <c r="F121">
        <v>0</v>
      </c>
      <c r="G121">
        <v>0</v>
      </c>
      <c r="H121">
        <v>0</v>
      </c>
      <c r="I121">
        <v>0</v>
      </c>
      <c r="J121">
        <v>0</v>
      </c>
      <c r="K121">
        <v>0</v>
      </c>
      <c r="L121">
        <v>0</v>
      </c>
      <c r="M121">
        <v>0</v>
      </c>
    </row>
    <row r="122" spans="1:13" x14ac:dyDescent="0.25">
      <c r="A122" t="s">
        <v>53</v>
      </c>
      <c r="B122">
        <v>0</v>
      </c>
      <c r="C122">
        <v>0</v>
      </c>
      <c r="D122">
        <v>0</v>
      </c>
      <c r="E122">
        <v>0</v>
      </c>
      <c r="F122">
        <v>0</v>
      </c>
      <c r="G122">
        <v>0</v>
      </c>
      <c r="H122">
        <v>0</v>
      </c>
      <c r="I122">
        <v>0</v>
      </c>
      <c r="J122">
        <v>0</v>
      </c>
      <c r="K122">
        <v>0</v>
      </c>
      <c r="L122">
        <v>0</v>
      </c>
      <c r="M122">
        <v>0</v>
      </c>
    </row>
    <row r="123" spans="1:13" x14ac:dyDescent="0.25">
      <c r="A123" t="s">
        <v>54</v>
      </c>
      <c r="B123">
        <v>0</v>
      </c>
      <c r="C123">
        <v>89631.4</v>
      </c>
      <c r="D123">
        <v>45738.16</v>
      </c>
      <c r="E123">
        <v>47723.69</v>
      </c>
      <c r="F123">
        <v>54116.959999999999</v>
      </c>
      <c r="G123">
        <v>56815.91</v>
      </c>
      <c r="H123">
        <v>14564.47</v>
      </c>
      <c r="I123">
        <v>7524.71</v>
      </c>
      <c r="J123">
        <v>0</v>
      </c>
      <c r="K123">
        <v>0</v>
      </c>
      <c r="L123">
        <v>0</v>
      </c>
      <c r="M123">
        <v>0</v>
      </c>
    </row>
    <row r="124" spans="1:13" x14ac:dyDescent="0.25">
      <c r="A124" t="s">
        <v>55</v>
      </c>
      <c r="B124">
        <v>0</v>
      </c>
      <c r="C124">
        <v>1243875.6200000001</v>
      </c>
      <c r="D124">
        <v>684198.87</v>
      </c>
      <c r="E124">
        <v>758765.26</v>
      </c>
      <c r="F124">
        <v>791341.89</v>
      </c>
      <c r="G124">
        <v>885540.70000000007</v>
      </c>
      <c r="H124">
        <v>657670.40000000002</v>
      </c>
      <c r="I124">
        <v>481898</v>
      </c>
      <c r="J124">
        <v>0</v>
      </c>
      <c r="K124">
        <v>0</v>
      </c>
      <c r="L124">
        <v>0</v>
      </c>
      <c r="M124">
        <v>0</v>
      </c>
    </row>
    <row r="125" spans="1:13" x14ac:dyDescent="0.25">
      <c r="A125" t="s">
        <v>56</v>
      </c>
      <c r="B125">
        <v>0</v>
      </c>
      <c r="C125">
        <v>1243875.6200000001</v>
      </c>
      <c r="D125">
        <v>684198.87</v>
      </c>
      <c r="E125">
        <v>758765.26</v>
      </c>
      <c r="F125">
        <v>791341.89</v>
      </c>
      <c r="G125">
        <v>885540.70000000007</v>
      </c>
      <c r="H125">
        <v>657670.40000000002</v>
      </c>
      <c r="I125">
        <v>481898</v>
      </c>
      <c r="J125">
        <v>0</v>
      </c>
      <c r="K125">
        <v>0</v>
      </c>
      <c r="L125">
        <v>0</v>
      </c>
      <c r="M125">
        <v>0</v>
      </c>
    </row>
    <row r="126" spans="1:13" x14ac:dyDescent="0.25">
      <c r="A126" t="s">
        <v>57</v>
      </c>
      <c r="B126">
        <v>0</v>
      </c>
      <c r="C126">
        <v>0</v>
      </c>
      <c r="D126">
        <v>5</v>
      </c>
      <c r="E126">
        <v>0</v>
      </c>
      <c r="F126">
        <v>0</v>
      </c>
      <c r="G126">
        <v>1</v>
      </c>
      <c r="H126">
        <v>4</v>
      </c>
      <c r="I126">
        <v>3</v>
      </c>
      <c r="J126">
        <v>0</v>
      </c>
      <c r="K126">
        <v>0</v>
      </c>
      <c r="L126">
        <v>0</v>
      </c>
      <c r="M126">
        <v>0</v>
      </c>
    </row>
  </sheetData>
  <mergeCells count="12">
    <mergeCell ref="A80:M80"/>
    <mergeCell ref="A4:M4"/>
    <mergeCell ref="A12:M12"/>
    <mergeCell ref="A18:M18"/>
    <mergeCell ref="A26:M26"/>
    <mergeCell ref="A32:M32"/>
    <mergeCell ref="A37:M37"/>
    <mergeCell ref="A45:M45"/>
    <mergeCell ref="A51:M51"/>
    <mergeCell ref="A59:M59"/>
    <mergeCell ref="A67:M67"/>
    <mergeCell ref="A75:M7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93"/>
  <sheetViews>
    <sheetView workbookViewId="0">
      <pane xSplit="1" ySplit="2" topLeftCell="B66" activePane="bottomRight" state="frozen"/>
      <selection pane="topRight" activeCell="B1" sqref="B1"/>
      <selection pane="bottomLeft" activeCell="A3" sqref="A3"/>
      <selection pane="bottomRight" activeCell="B1" sqref="B1:L1048576"/>
    </sheetView>
  </sheetViews>
  <sheetFormatPr defaultRowHeight="15" x14ac:dyDescent="0.25"/>
  <cols>
    <col min="1" max="1" width="20.85546875" bestFit="1" customWidth="1"/>
    <col min="2" max="2" width="6.85546875" bestFit="1" customWidth="1"/>
    <col min="3" max="9" width="10" bestFit="1" customWidth="1"/>
    <col min="10" max="10" width="7" bestFit="1" customWidth="1"/>
    <col min="11" max="11" width="6.5703125" bestFit="1" customWidth="1"/>
    <col min="12" max="12" width="7" bestFit="1" customWidth="1"/>
    <col min="13" max="13" width="7.140625" bestFit="1" customWidth="1"/>
  </cols>
  <sheetData>
    <row r="2" spans="1:13" x14ac:dyDescent="0.25">
      <c r="A2" s="81" t="s">
        <v>1</v>
      </c>
      <c r="B2" s="84">
        <v>43191</v>
      </c>
      <c r="C2" s="84">
        <v>43221</v>
      </c>
      <c r="D2" s="84">
        <v>43252</v>
      </c>
      <c r="E2" s="84">
        <v>43282</v>
      </c>
      <c r="F2" s="84">
        <v>43313</v>
      </c>
      <c r="G2" s="84">
        <v>43344</v>
      </c>
      <c r="H2" s="84">
        <v>43374</v>
      </c>
      <c r="I2" s="84">
        <v>43405</v>
      </c>
      <c r="J2" s="84">
        <v>43435</v>
      </c>
      <c r="K2" s="84">
        <v>43466</v>
      </c>
      <c r="L2" s="84">
        <v>43497</v>
      </c>
      <c r="M2" s="84">
        <v>43525</v>
      </c>
    </row>
    <row r="3" spans="1:13" x14ac:dyDescent="0.25">
      <c r="A3" s="82" t="s">
        <v>49</v>
      </c>
      <c r="B3" s="82"/>
      <c r="C3" s="82"/>
      <c r="D3" s="82"/>
      <c r="E3" s="82"/>
      <c r="F3" s="82"/>
      <c r="G3" s="82"/>
      <c r="H3" s="82"/>
      <c r="I3" s="82"/>
      <c r="J3" s="82"/>
      <c r="K3" s="82"/>
      <c r="L3" s="82"/>
      <c r="M3" s="82"/>
    </row>
    <row r="4" spans="1:13" ht="15.75" x14ac:dyDescent="0.25">
      <c r="A4" s="262" t="s">
        <v>75</v>
      </c>
      <c r="B4" s="262"/>
      <c r="C4" s="262"/>
      <c r="D4" s="262"/>
      <c r="E4" s="262"/>
      <c r="F4" s="262"/>
      <c r="G4" s="262"/>
      <c r="H4" s="262"/>
      <c r="I4" s="262"/>
      <c r="J4" s="262"/>
      <c r="K4" s="262"/>
      <c r="L4" s="262"/>
      <c r="M4" s="262"/>
    </row>
    <row r="5" spans="1:13" x14ac:dyDescent="0.25">
      <c r="A5" s="81" t="s">
        <v>76</v>
      </c>
      <c r="B5" s="100">
        <v>0</v>
      </c>
      <c r="C5" s="100">
        <v>6082700.71</v>
      </c>
      <c r="D5" s="100">
        <v>6552044.4500000002</v>
      </c>
      <c r="E5" s="100">
        <v>7117867</v>
      </c>
      <c r="F5" s="100">
        <v>9186624</v>
      </c>
      <c r="G5" s="100">
        <v>8355144</v>
      </c>
      <c r="H5" s="100">
        <v>6880339</v>
      </c>
      <c r="I5" s="100">
        <v>5281070</v>
      </c>
      <c r="J5" s="100">
        <v>0</v>
      </c>
      <c r="K5" s="100">
        <v>0</v>
      </c>
      <c r="L5" s="100">
        <v>0</v>
      </c>
      <c r="M5" s="100">
        <v>0</v>
      </c>
    </row>
    <row r="6" spans="1:13" x14ac:dyDescent="0.25">
      <c r="A6" s="81" t="s">
        <v>77</v>
      </c>
      <c r="B6" s="100">
        <v>0</v>
      </c>
      <c r="C6" s="100">
        <v>121026.64000000001</v>
      </c>
      <c r="D6" s="100">
        <v>174126.27400000003</v>
      </c>
      <c r="E6" s="100">
        <v>114202.76000000001</v>
      </c>
      <c r="F6" s="100">
        <v>187959.80000000002</v>
      </c>
      <c r="G6" s="100">
        <v>211734.6</v>
      </c>
      <c r="H6" s="100">
        <v>62308.540000000008</v>
      </c>
      <c r="I6" s="100">
        <v>15932.840000000002</v>
      </c>
      <c r="J6" s="100">
        <v>0</v>
      </c>
      <c r="K6" s="100">
        <v>0</v>
      </c>
      <c r="L6" s="100">
        <v>0</v>
      </c>
      <c r="M6" s="100">
        <v>0</v>
      </c>
    </row>
    <row r="7" spans="1:13" x14ac:dyDescent="0.25">
      <c r="A7" s="81" t="s">
        <v>78</v>
      </c>
      <c r="B7" s="100">
        <v>0</v>
      </c>
      <c r="C7" s="100">
        <v>731882.52289999998</v>
      </c>
      <c r="D7" s="100">
        <v>786009.68</v>
      </c>
      <c r="E7" s="100">
        <v>878711.95000000007</v>
      </c>
      <c r="F7" s="100">
        <v>1120065.2500000002</v>
      </c>
      <c r="G7" s="100">
        <v>1012903.7700000001</v>
      </c>
      <c r="H7" s="100">
        <v>866608.03</v>
      </c>
      <c r="I7" s="100">
        <v>681032.8600000001</v>
      </c>
      <c r="J7" s="100">
        <v>0</v>
      </c>
      <c r="K7" s="100">
        <v>0</v>
      </c>
      <c r="L7" s="100">
        <v>0</v>
      </c>
      <c r="M7" s="100">
        <v>0</v>
      </c>
    </row>
    <row r="8" spans="1:13" x14ac:dyDescent="0.25">
      <c r="A8" s="81" t="s">
        <v>79</v>
      </c>
      <c r="B8" s="100">
        <v>0</v>
      </c>
      <c r="C8" s="100">
        <v>731882.52289999998</v>
      </c>
      <c r="D8" s="100">
        <v>786009.68</v>
      </c>
      <c r="E8" s="100">
        <v>878711.95000000007</v>
      </c>
      <c r="F8" s="100">
        <v>1120065.2500000002</v>
      </c>
      <c r="G8" s="100">
        <v>1012903.7700000001</v>
      </c>
      <c r="H8" s="100">
        <v>866608.03</v>
      </c>
      <c r="I8" s="100">
        <v>681032.8600000001</v>
      </c>
      <c r="J8" s="100">
        <v>0</v>
      </c>
      <c r="K8" s="100">
        <v>0</v>
      </c>
      <c r="L8" s="100">
        <v>0</v>
      </c>
      <c r="M8" s="100">
        <v>0</v>
      </c>
    </row>
    <row r="9" spans="1:13" x14ac:dyDescent="0.25">
      <c r="A9" s="81" t="s">
        <v>80</v>
      </c>
      <c r="B9" s="100"/>
      <c r="C9" s="100"/>
      <c r="D9" s="100"/>
      <c r="E9" s="100"/>
      <c r="F9" s="100"/>
      <c r="G9" s="100"/>
      <c r="H9" s="100"/>
      <c r="I9" s="100"/>
      <c r="J9" s="100"/>
      <c r="K9" s="100"/>
      <c r="L9" s="100"/>
      <c r="M9" s="100"/>
    </row>
    <row r="10" spans="1:13" ht="15.75" x14ac:dyDescent="0.25">
      <c r="A10" s="263" t="s">
        <v>81</v>
      </c>
      <c r="B10" s="263"/>
      <c r="C10" s="263"/>
      <c r="D10" s="263"/>
      <c r="E10" s="263"/>
      <c r="F10" s="263"/>
      <c r="G10" s="263"/>
      <c r="H10" s="263"/>
      <c r="I10" s="263"/>
      <c r="J10" s="263"/>
      <c r="K10" s="263"/>
      <c r="L10" s="263"/>
      <c r="M10" s="263"/>
    </row>
    <row r="11" spans="1:13" x14ac:dyDescent="0.25">
      <c r="A11" s="81" t="s">
        <v>76</v>
      </c>
      <c r="B11" s="100">
        <f>+'SALE TALLY'!D68+'SALE TALLY'!D73</f>
        <v>0</v>
      </c>
      <c r="C11" s="100">
        <v>0</v>
      </c>
      <c r="D11" s="100">
        <v>0</v>
      </c>
      <c r="E11" s="100">
        <v>0</v>
      </c>
      <c r="F11" s="100">
        <v>0</v>
      </c>
      <c r="G11" s="100">
        <v>0</v>
      </c>
      <c r="H11" s="100">
        <v>0</v>
      </c>
      <c r="I11" s="100">
        <v>0</v>
      </c>
      <c r="J11" s="100">
        <v>0</v>
      </c>
      <c r="K11" s="100">
        <v>0</v>
      </c>
      <c r="L11" s="100">
        <v>0</v>
      </c>
      <c r="M11" s="100">
        <v>0</v>
      </c>
    </row>
    <row r="12" spans="1:13" x14ac:dyDescent="0.25">
      <c r="A12" s="81" t="s">
        <v>77</v>
      </c>
      <c r="B12" s="100">
        <v>0</v>
      </c>
      <c r="C12" s="100">
        <v>0</v>
      </c>
      <c r="D12" s="100">
        <v>0</v>
      </c>
      <c r="E12" s="100">
        <v>0</v>
      </c>
      <c r="F12" s="100">
        <v>0</v>
      </c>
      <c r="G12" s="100">
        <v>0</v>
      </c>
      <c r="H12" s="100">
        <v>0</v>
      </c>
      <c r="I12" s="100">
        <v>0</v>
      </c>
      <c r="J12" s="100">
        <v>0</v>
      </c>
      <c r="K12" s="100">
        <v>0</v>
      </c>
      <c r="L12" s="100">
        <v>0</v>
      </c>
      <c r="M12" s="100">
        <v>0</v>
      </c>
    </row>
    <row r="13" spans="1:13" ht="15.75" x14ac:dyDescent="0.25">
      <c r="A13" s="264" t="s">
        <v>82</v>
      </c>
      <c r="B13" s="264"/>
      <c r="C13" s="264"/>
      <c r="D13" s="264"/>
      <c r="E13" s="264"/>
      <c r="F13" s="264"/>
      <c r="G13" s="264"/>
      <c r="H13" s="264"/>
      <c r="I13" s="264"/>
      <c r="J13" s="264"/>
      <c r="K13" s="264"/>
      <c r="L13" s="264"/>
      <c r="M13" s="264"/>
    </row>
    <row r="14" spans="1:13" x14ac:dyDescent="0.25">
      <c r="A14" s="81" t="s">
        <v>76</v>
      </c>
      <c r="B14" s="100">
        <v>0</v>
      </c>
      <c r="C14" s="100">
        <v>0</v>
      </c>
      <c r="D14" s="100">
        <v>0</v>
      </c>
      <c r="E14" s="100">
        <v>0</v>
      </c>
      <c r="F14" s="100">
        <v>0</v>
      </c>
      <c r="G14" s="100">
        <v>0</v>
      </c>
      <c r="H14" s="100">
        <v>0</v>
      </c>
      <c r="I14" s="100">
        <v>0</v>
      </c>
      <c r="J14" s="100">
        <v>0</v>
      </c>
      <c r="K14" s="100">
        <v>0</v>
      </c>
      <c r="L14" s="100">
        <v>0</v>
      </c>
      <c r="M14" s="100">
        <v>0</v>
      </c>
    </row>
    <row r="15" spans="1:13" ht="15.75" x14ac:dyDescent="0.25">
      <c r="A15" s="265" t="s">
        <v>83</v>
      </c>
      <c r="B15" s="265"/>
      <c r="C15" s="265"/>
      <c r="D15" s="265"/>
      <c r="E15" s="265"/>
      <c r="F15" s="265"/>
      <c r="G15" s="265"/>
      <c r="H15" s="265"/>
      <c r="I15" s="265"/>
      <c r="J15" s="265"/>
      <c r="K15" s="265"/>
      <c r="L15" s="265"/>
      <c r="M15" s="265"/>
    </row>
    <row r="16" spans="1:13" x14ac:dyDescent="0.25">
      <c r="A16" s="81" t="s">
        <v>76</v>
      </c>
      <c r="B16" s="100">
        <f>+'PURCHASE TALLY'!E71</f>
        <v>0</v>
      </c>
      <c r="C16" s="100">
        <f>+'PURCHASE TALLY'!F71</f>
        <v>0</v>
      </c>
      <c r="D16" s="100">
        <f>+'PURCHASE TALLY'!G71</f>
        <v>0</v>
      </c>
      <c r="E16" s="100">
        <f>+'PURCHASE TALLY'!H71</f>
        <v>0</v>
      </c>
      <c r="F16" s="100">
        <f>+'PURCHASE TALLY'!I71</f>
        <v>0</v>
      </c>
      <c r="G16" s="100">
        <f>+'PURCHASE TALLY'!J71</f>
        <v>0</v>
      </c>
      <c r="H16" s="100">
        <f>+'PURCHASE TALLY'!K71</f>
        <v>0</v>
      </c>
      <c r="I16" s="100">
        <f>+'PURCHASE TALLY'!L71</f>
        <v>0</v>
      </c>
      <c r="J16" s="100">
        <f>+'PURCHASE TALLY'!M71</f>
        <v>0</v>
      </c>
      <c r="K16" s="100">
        <f>+'PURCHASE TALLY'!N71</f>
        <v>0</v>
      </c>
      <c r="L16" s="100">
        <f>+'PURCHASE TALLY'!O71</f>
        <v>0</v>
      </c>
      <c r="M16" s="100">
        <f>+'PURCHASE TALLY'!P71</f>
        <v>0</v>
      </c>
    </row>
    <row r="17" spans="1:13" x14ac:dyDescent="0.25">
      <c r="A17" s="81" t="s">
        <v>77</v>
      </c>
      <c r="B17" s="100">
        <f>+'PURCHASE TALLY'!E154</f>
        <v>0</v>
      </c>
      <c r="C17" s="100">
        <f>+'PURCHASE TALLY'!F154</f>
        <v>0</v>
      </c>
      <c r="D17" s="100">
        <f>+'PURCHASE TALLY'!G154</f>
        <v>0</v>
      </c>
      <c r="E17" s="100">
        <f>+'PURCHASE TALLY'!H154</f>
        <v>0</v>
      </c>
      <c r="F17" s="100">
        <f>+'PURCHASE TALLY'!I154</f>
        <v>0</v>
      </c>
      <c r="G17" s="100">
        <f>+'PURCHASE TALLY'!J154</f>
        <v>0</v>
      </c>
      <c r="H17" s="100">
        <f>+'PURCHASE TALLY'!K154</f>
        <v>0</v>
      </c>
      <c r="I17" s="100">
        <f>+'PURCHASE TALLY'!L154</f>
        <v>0</v>
      </c>
      <c r="J17" s="100">
        <f>+'PURCHASE TALLY'!M154</f>
        <v>0</v>
      </c>
      <c r="K17" s="100">
        <f>+'PURCHASE TALLY'!N154</f>
        <v>0</v>
      </c>
      <c r="L17" s="100">
        <f>+'PURCHASE TALLY'!O154</f>
        <v>0</v>
      </c>
      <c r="M17" s="100">
        <f>+'PURCHASE TALLY'!P154</f>
        <v>0</v>
      </c>
    </row>
    <row r="18" spans="1:13" x14ac:dyDescent="0.25">
      <c r="A18" s="81" t="s">
        <v>78</v>
      </c>
      <c r="B18" s="100">
        <f>+'PURCHASE TALLY'!E155</f>
        <v>0</v>
      </c>
      <c r="C18" s="100">
        <f>+'PURCHASE TALLY'!F155</f>
        <v>0</v>
      </c>
      <c r="D18" s="100">
        <f>+'PURCHASE TALLY'!G155</f>
        <v>0</v>
      </c>
      <c r="E18" s="100">
        <f>+'PURCHASE TALLY'!H155</f>
        <v>0</v>
      </c>
      <c r="F18" s="100">
        <f>+'PURCHASE TALLY'!I155</f>
        <v>0</v>
      </c>
      <c r="G18" s="100">
        <f>+'PURCHASE TALLY'!J155</f>
        <v>0</v>
      </c>
      <c r="H18" s="100">
        <f>+'PURCHASE TALLY'!K155</f>
        <v>0</v>
      </c>
      <c r="I18" s="100">
        <f>+'PURCHASE TALLY'!L155</f>
        <v>0</v>
      </c>
      <c r="J18" s="100">
        <f>+'PURCHASE TALLY'!M155</f>
        <v>0</v>
      </c>
      <c r="K18" s="100">
        <f>+'PURCHASE TALLY'!N155</f>
        <v>0</v>
      </c>
      <c r="L18" s="100">
        <f>+'PURCHASE TALLY'!O155</f>
        <v>0</v>
      </c>
      <c r="M18" s="100">
        <f>+'PURCHASE TALLY'!P155</f>
        <v>0</v>
      </c>
    </row>
    <row r="19" spans="1:13" x14ac:dyDescent="0.25">
      <c r="A19" s="81" t="s">
        <v>79</v>
      </c>
      <c r="B19" s="100">
        <f>+'PURCHASE TALLY'!E156</f>
        <v>0</v>
      </c>
      <c r="C19" s="100">
        <f>+'PURCHASE TALLY'!F156</f>
        <v>0</v>
      </c>
      <c r="D19" s="100">
        <f>+'PURCHASE TALLY'!G156</f>
        <v>0</v>
      </c>
      <c r="E19" s="100">
        <f>+'PURCHASE TALLY'!H156</f>
        <v>0</v>
      </c>
      <c r="F19" s="100">
        <f>+'PURCHASE TALLY'!I156</f>
        <v>0</v>
      </c>
      <c r="G19" s="100">
        <f>+'PURCHASE TALLY'!J156</f>
        <v>0</v>
      </c>
      <c r="H19" s="100">
        <f>+'PURCHASE TALLY'!K156</f>
        <v>0</v>
      </c>
      <c r="I19" s="100">
        <f>+'PURCHASE TALLY'!L156</f>
        <v>0</v>
      </c>
      <c r="J19" s="100">
        <f>+'PURCHASE TALLY'!M156</f>
        <v>0</v>
      </c>
      <c r="K19" s="100">
        <f>+'PURCHASE TALLY'!N156</f>
        <v>0</v>
      </c>
      <c r="L19" s="100">
        <f>+'PURCHASE TALLY'!O156</f>
        <v>0</v>
      </c>
      <c r="M19" s="100">
        <f>+'PURCHASE TALLY'!P156</f>
        <v>0</v>
      </c>
    </row>
    <row r="20" spans="1:13" ht="15.75" x14ac:dyDescent="0.25">
      <c r="A20" s="266" t="s">
        <v>84</v>
      </c>
      <c r="B20" s="266"/>
      <c r="C20" s="266"/>
      <c r="D20" s="266"/>
      <c r="E20" s="266"/>
      <c r="F20" s="266"/>
      <c r="G20" s="266"/>
      <c r="H20" s="266"/>
      <c r="I20" s="266"/>
      <c r="J20" s="266"/>
      <c r="K20" s="266"/>
      <c r="L20" s="266"/>
      <c r="M20" s="266"/>
    </row>
    <row r="21" spans="1:13" x14ac:dyDescent="0.25">
      <c r="A21" s="81" t="s">
        <v>76</v>
      </c>
      <c r="B21" s="100">
        <v>0</v>
      </c>
      <c r="C21" s="100">
        <v>0</v>
      </c>
      <c r="D21" s="100"/>
      <c r="E21" s="100"/>
      <c r="F21" s="100"/>
      <c r="G21" s="100"/>
      <c r="H21" s="100"/>
      <c r="I21" s="100"/>
      <c r="J21" s="100"/>
      <c r="K21" s="100"/>
      <c r="L21" s="100"/>
      <c r="M21" s="100"/>
    </row>
    <row r="22" spans="1:13" ht="15.75" x14ac:dyDescent="0.25">
      <c r="A22" s="273" t="s">
        <v>393</v>
      </c>
      <c r="B22" s="273"/>
      <c r="C22" s="273"/>
      <c r="D22" s="273"/>
      <c r="E22" s="273"/>
      <c r="F22" s="273"/>
      <c r="G22" s="273"/>
      <c r="H22" s="273"/>
      <c r="I22" s="273"/>
      <c r="J22" s="273"/>
      <c r="K22" s="273"/>
      <c r="L22" s="273"/>
      <c r="M22" s="273"/>
    </row>
    <row r="23" spans="1:13" x14ac:dyDescent="0.25">
      <c r="A23" s="81" t="s">
        <v>76</v>
      </c>
      <c r="B23" s="100">
        <v>0</v>
      </c>
      <c r="C23" s="100">
        <v>0</v>
      </c>
      <c r="D23" s="100"/>
      <c r="E23" s="100"/>
      <c r="F23" s="100"/>
      <c r="G23" s="100"/>
      <c r="H23" s="100"/>
      <c r="I23" s="100"/>
      <c r="J23" s="100"/>
      <c r="K23" s="100"/>
      <c r="L23" s="100"/>
      <c r="M23" s="100"/>
    </row>
    <row r="24" spans="1:13" ht="15.75" x14ac:dyDescent="0.25">
      <c r="A24" t="s">
        <v>394</v>
      </c>
      <c r="B24" s="120"/>
      <c r="C24" s="120"/>
      <c r="D24" s="120"/>
      <c r="E24" s="120"/>
      <c r="F24" s="120"/>
      <c r="G24" s="120"/>
      <c r="H24" s="120"/>
      <c r="I24" s="120"/>
      <c r="J24" s="120"/>
      <c r="K24" s="120"/>
      <c r="L24" s="120"/>
      <c r="M24" s="120"/>
    </row>
    <row r="25" spans="1:13" ht="15.75" x14ac:dyDescent="0.25">
      <c r="A25" t="s">
        <v>395</v>
      </c>
      <c r="B25" s="120"/>
      <c r="C25" s="120"/>
      <c r="D25" s="120"/>
      <c r="E25" s="120"/>
      <c r="F25" s="120"/>
      <c r="G25" s="120"/>
      <c r="H25" s="120"/>
      <c r="I25" s="120"/>
      <c r="J25" s="120"/>
      <c r="K25" s="120"/>
      <c r="L25" s="120"/>
      <c r="M25" s="120"/>
    </row>
    <row r="26" spans="1:13" x14ac:dyDescent="0.25">
      <c r="A26" t="s">
        <v>396</v>
      </c>
      <c r="B26" s="100">
        <v>0</v>
      </c>
      <c r="C26" s="100">
        <v>0</v>
      </c>
      <c r="D26" s="100"/>
      <c r="E26" s="100"/>
      <c r="F26" s="100"/>
      <c r="G26" s="100"/>
      <c r="H26" s="100"/>
      <c r="I26" s="100"/>
      <c r="J26" s="100"/>
      <c r="K26" s="100"/>
      <c r="L26" s="100"/>
      <c r="M26" s="100"/>
    </row>
    <row r="27" spans="1:13" ht="15.75" x14ac:dyDescent="0.25">
      <c r="A27" s="267" t="s">
        <v>85</v>
      </c>
      <c r="B27" s="267"/>
      <c r="C27" s="267"/>
      <c r="D27" s="267"/>
      <c r="E27" s="267"/>
      <c r="F27" s="267"/>
      <c r="G27" s="267"/>
      <c r="H27" s="267"/>
      <c r="I27" s="267"/>
      <c r="J27" s="267"/>
      <c r="K27" s="267"/>
      <c r="L27" s="267"/>
      <c r="M27" s="267"/>
    </row>
    <row r="28" spans="1:13" x14ac:dyDescent="0.25">
      <c r="A28" s="81" t="s">
        <v>77</v>
      </c>
      <c r="B28" s="100">
        <f>+'PURCHASE TALLY'!E117</f>
        <v>0</v>
      </c>
      <c r="C28" s="100">
        <f>+'PURCHASE TALLY'!F117</f>
        <v>89631.362800000017</v>
      </c>
      <c r="D28" s="100">
        <f>+'PURCHASE TALLY'!G117</f>
        <v>45282.16</v>
      </c>
      <c r="E28" s="100">
        <f>+'PURCHASE TALLY'!H117</f>
        <v>47723.76</v>
      </c>
      <c r="F28" s="100">
        <f>+'PURCHASE TALLY'!I117</f>
        <v>47441.240000000005</v>
      </c>
      <c r="G28" s="100">
        <f>+'PURCHASE TALLY'!J117</f>
        <v>53404.12</v>
      </c>
      <c r="H28" s="100">
        <f>+'PURCHASE TALLY'!K117</f>
        <v>13995.800000000001</v>
      </c>
      <c r="I28" s="100">
        <f>+'PURCHASE TALLY'!L117</f>
        <v>10755.36</v>
      </c>
      <c r="J28" s="100">
        <f>+'PURCHASE TALLY'!M117</f>
        <v>0</v>
      </c>
      <c r="K28" s="100">
        <f>+'PURCHASE TALLY'!N117</f>
        <v>0</v>
      </c>
      <c r="L28" s="100">
        <f>+'PURCHASE TALLY'!O117</f>
        <v>0</v>
      </c>
      <c r="M28" s="100">
        <f>+'PURCHASE TALLY'!P117</f>
        <v>0</v>
      </c>
    </row>
    <row r="29" spans="1:13" x14ac:dyDescent="0.25">
      <c r="A29" s="81" t="s">
        <v>78</v>
      </c>
      <c r="B29" s="100">
        <f>+'PURCHASE TALLY'!E129</f>
        <v>0</v>
      </c>
      <c r="C29" s="100">
        <f>+'PURCHASE TALLY'!F129</f>
        <v>1251857.5469000002</v>
      </c>
      <c r="D29" s="100">
        <f>+'PURCHASE TALLY'!G129</f>
        <v>683273.13</v>
      </c>
      <c r="E29" s="100">
        <f>+'PURCHASE TALLY'!H129</f>
        <v>775451.57000000007</v>
      </c>
      <c r="F29" s="100">
        <f>+'PURCHASE TALLY'!I129</f>
        <v>860657.62</v>
      </c>
      <c r="G29" s="100">
        <f>+'PURCHASE TALLY'!J129</f>
        <v>864902.31</v>
      </c>
      <c r="H29" s="100">
        <f>+'PURCHASE TALLY'!K129</f>
        <v>700134.46000000008</v>
      </c>
      <c r="I29" s="100">
        <f>+'PURCHASE TALLY'!L129</f>
        <v>603713.56999999995</v>
      </c>
      <c r="J29" s="100">
        <f>+'PURCHASE TALLY'!M129</f>
        <v>0</v>
      </c>
      <c r="K29" s="100">
        <f>+'PURCHASE TALLY'!N129</f>
        <v>0</v>
      </c>
      <c r="L29" s="100">
        <f>+'PURCHASE TALLY'!O129</f>
        <v>0</v>
      </c>
      <c r="M29" s="100">
        <f>+'PURCHASE TALLY'!P129</f>
        <v>0</v>
      </c>
    </row>
    <row r="30" spans="1:13" x14ac:dyDescent="0.25">
      <c r="A30" s="81" t="s">
        <v>79</v>
      </c>
      <c r="B30" s="100">
        <f>+'PURCHASE TALLY'!E141</f>
        <v>0</v>
      </c>
      <c r="C30" s="100">
        <f>+'PURCHASE TALLY'!F141</f>
        <v>1251857.5469000002</v>
      </c>
      <c r="D30" s="100">
        <f>+'PURCHASE TALLY'!G141</f>
        <v>683273.13</v>
      </c>
      <c r="E30" s="100">
        <f>+'PURCHASE TALLY'!H141</f>
        <v>775451.57000000007</v>
      </c>
      <c r="F30" s="100">
        <f>+'PURCHASE TALLY'!I141</f>
        <v>860657.62</v>
      </c>
      <c r="G30" s="100">
        <f>+'PURCHASE TALLY'!J141</f>
        <v>864902.31</v>
      </c>
      <c r="H30" s="100">
        <f>+'PURCHASE TALLY'!K141</f>
        <v>700134.46000000008</v>
      </c>
      <c r="I30" s="100">
        <f>+'PURCHASE TALLY'!L141</f>
        <v>603713.56999999995</v>
      </c>
      <c r="J30" s="100">
        <f>+'PURCHASE TALLY'!M141</f>
        <v>0</v>
      </c>
      <c r="K30" s="100">
        <f>+'PURCHASE TALLY'!N141</f>
        <v>0</v>
      </c>
      <c r="L30" s="100">
        <f>+'PURCHASE TALLY'!O141</f>
        <v>0</v>
      </c>
      <c r="M30" s="100">
        <f>+'PURCHASE TALLY'!P141</f>
        <v>0</v>
      </c>
    </row>
    <row r="31" spans="1:13" ht="15.75" x14ac:dyDescent="0.25">
      <c r="A31" s="268" t="s">
        <v>86</v>
      </c>
      <c r="B31" s="268"/>
      <c r="C31" s="268"/>
      <c r="D31" s="268"/>
      <c r="E31" s="268"/>
      <c r="F31" s="268"/>
      <c r="G31" s="268"/>
      <c r="H31" s="268"/>
      <c r="I31" s="268"/>
      <c r="J31" s="268"/>
      <c r="K31" s="268"/>
      <c r="L31" s="268"/>
      <c r="M31" s="268"/>
    </row>
    <row r="32" spans="1:13" x14ac:dyDescent="0.25">
      <c r="A32" s="81" t="s">
        <v>77</v>
      </c>
      <c r="B32" s="100">
        <f>+'PURCHASE TALLY'!E123+'PURCHASE TALLY'!E124</f>
        <v>0</v>
      </c>
      <c r="C32" s="100">
        <f>+'PURCHASE TALLY'!F123+'PURCHASE TALLY'!F124</f>
        <v>0</v>
      </c>
      <c r="D32" s="100">
        <f>+'PURCHASE TALLY'!G123+'PURCHASE TALLY'!G124</f>
        <v>0</v>
      </c>
      <c r="E32" s="100">
        <f>+'PURCHASE TALLY'!H123+'PURCHASE TALLY'!H124</f>
        <v>0</v>
      </c>
      <c r="F32" s="100">
        <f>+'PURCHASE TALLY'!I123+'PURCHASE TALLY'!I124</f>
        <v>0</v>
      </c>
      <c r="G32" s="100">
        <f>+'PURCHASE TALLY'!J123+'PURCHASE TALLY'!J124</f>
        <v>0</v>
      </c>
      <c r="H32" s="100">
        <f>+'PURCHASE TALLY'!K123+'PURCHASE TALLY'!K124</f>
        <v>0</v>
      </c>
      <c r="I32" s="100">
        <f>+'PURCHASE TALLY'!L123+'PURCHASE TALLY'!L124</f>
        <v>0</v>
      </c>
      <c r="J32" s="100">
        <f>+'PURCHASE TALLY'!M123+'PURCHASE TALLY'!M124</f>
        <v>0</v>
      </c>
      <c r="K32" s="100">
        <f>+'PURCHASE TALLY'!N123+'PURCHASE TALLY'!N124</f>
        <v>0</v>
      </c>
      <c r="L32" s="100">
        <f>+'PURCHASE TALLY'!O123+'PURCHASE TALLY'!O124</f>
        <v>0</v>
      </c>
      <c r="M32" s="100">
        <f>+'PURCHASE TALLY'!P123+'PURCHASE TALLY'!P124</f>
        <v>0</v>
      </c>
    </row>
    <row r="33" spans="1:13" x14ac:dyDescent="0.25">
      <c r="A33" s="81" t="s">
        <v>78</v>
      </c>
      <c r="B33" s="100">
        <f>+'PURCHASE TALLY'!E147+'PURCHASE TALLY'!E148</f>
        <v>0</v>
      </c>
      <c r="C33" s="100">
        <f>+'PURCHASE TALLY'!F135+'PURCHASE TALLY'!F136</f>
        <v>0</v>
      </c>
      <c r="D33" s="100">
        <f>+'PURCHASE TALLY'!G135+'PURCHASE TALLY'!G136</f>
        <v>15.75</v>
      </c>
      <c r="E33" s="100">
        <f>+'PURCHASE TALLY'!H135+'PURCHASE TALLY'!H136</f>
        <v>15.75</v>
      </c>
      <c r="F33" s="100">
        <f>+'PURCHASE TALLY'!I135+'PURCHASE TALLY'!I136</f>
        <v>15.75</v>
      </c>
      <c r="G33" s="100">
        <f>+'PURCHASE TALLY'!J135+'PURCHASE TALLY'!J136</f>
        <v>15.75</v>
      </c>
      <c r="H33" s="100">
        <f>+'PURCHASE TALLY'!K135+'PURCHASE TALLY'!K136</f>
        <v>15.75</v>
      </c>
      <c r="I33" s="100">
        <f>+'PURCHASE TALLY'!L135+'PURCHASE TALLY'!L136</f>
        <v>15.75</v>
      </c>
      <c r="J33" s="100">
        <f>+'PURCHASE TALLY'!M135+'PURCHASE TALLY'!M136</f>
        <v>15.75</v>
      </c>
      <c r="K33" s="100">
        <f>+'PURCHASE TALLY'!N135+'PURCHASE TALLY'!N136</f>
        <v>15.75</v>
      </c>
      <c r="L33" s="100">
        <f>+'PURCHASE TALLY'!O135+'PURCHASE TALLY'!O136</f>
        <v>15.75</v>
      </c>
      <c r="M33" s="100">
        <f>+'PURCHASE TALLY'!P135+'PURCHASE TALLY'!P136</f>
        <v>0</v>
      </c>
    </row>
    <row r="34" spans="1:13" x14ac:dyDescent="0.25">
      <c r="A34" s="81" t="s">
        <v>79</v>
      </c>
      <c r="B34" s="100">
        <f>+'PURCHASE TALLY'!E147+'PURCHASE TALLY'!E148</f>
        <v>0</v>
      </c>
      <c r="C34" s="100">
        <f>+'PURCHASE TALLY'!F147+'PURCHASE TALLY'!F148</f>
        <v>0</v>
      </c>
      <c r="D34" s="100">
        <f>+'PURCHASE TALLY'!G147+'PURCHASE TALLY'!G148</f>
        <v>15.75</v>
      </c>
      <c r="E34" s="100">
        <f>+'PURCHASE TALLY'!H147+'PURCHASE TALLY'!H148</f>
        <v>15.75</v>
      </c>
      <c r="F34" s="100">
        <f>+'PURCHASE TALLY'!I147+'PURCHASE TALLY'!I148</f>
        <v>15.75</v>
      </c>
      <c r="G34" s="100">
        <f>+'PURCHASE TALLY'!J147+'PURCHASE TALLY'!J148</f>
        <v>15.75</v>
      </c>
      <c r="H34" s="100">
        <f>+'PURCHASE TALLY'!K147+'PURCHASE TALLY'!K148</f>
        <v>15.75</v>
      </c>
      <c r="I34" s="100">
        <f>+'PURCHASE TALLY'!L147+'PURCHASE TALLY'!L148</f>
        <v>15.75</v>
      </c>
      <c r="J34" s="100">
        <f>+'PURCHASE TALLY'!M147+'PURCHASE TALLY'!M148</f>
        <v>15.75</v>
      </c>
      <c r="K34" s="100">
        <f>+'PURCHASE TALLY'!N147+'PURCHASE TALLY'!N148</f>
        <v>15.75</v>
      </c>
      <c r="L34" s="100">
        <f>+'PURCHASE TALLY'!O147+'PURCHASE TALLY'!O148</f>
        <v>15.75</v>
      </c>
      <c r="M34" s="100">
        <f>+'PURCHASE TALLY'!P147+'PURCHASE TALLY'!P148</f>
        <v>0</v>
      </c>
    </row>
    <row r="35" spans="1:13" ht="15.75" x14ac:dyDescent="0.25">
      <c r="A35" s="269" t="s">
        <v>87</v>
      </c>
      <c r="B35" s="269"/>
      <c r="C35" s="269"/>
      <c r="D35" s="269"/>
      <c r="E35" s="269"/>
      <c r="F35" s="269"/>
      <c r="G35" s="269"/>
      <c r="H35" s="269"/>
      <c r="I35" s="269"/>
      <c r="J35" s="269"/>
      <c r="K35" s="269"/>
      <c r="L35" s="269"/>
      <c r="M35" s="269"/>
    </row>
    <row r="36" spans="1:13" x14ac:dyDescent="0.25">
      <c r="A36" s="81" t="s">
        <v>77</v>
      </c>
      <c r="B36" s="100">
        <f>+B28-B32</f>
        <v>0</v>
      </c>
      <c r="C36" s="100">
        <f t="shared" ref="C36:M36" si="0">+C28-C32</f>
        <v>89631.362800000017</v>
      </c>
      <c r="D36" s="100">
        <f t="shared" si="0"/>
        <v>45282.16</v>
      </c>
      <c r="E36" s="100">
        <f t="shared" si="0"/>
        <v>47723.76</v>
      </c>
      <c r="F36" s="100">
        <f t="shared" si="0"/>
        <v>47441.240000000005</v>
      </c>
      <c r="G36" s="100">
        <f t="shared" si="0"/>
        <v>53404.12</v>
      </c>
      <c r="H36" s="100">
        <f t="shared" si="0"/>
        <v>13995.800000000001</v>
      </c>
      <c r="I36" s="100">
        <f t="shared" si="0"/>
        <v>10755.36</v>
      </c>
      <c r="J36" s="100">
        <f t="shared" si="0"/>
        <v>0</v>
      </c>
      <c r="K36" s="100">
        <f t="shared" si="0"/>
        <v>0</v>
      </c>
      <c r="L36" s="100">
        <f t="shared" si="0"/>
        <v>0</v>
      </c>
      <c r="M36" s="100">
        <f t="shared" si="0"/>
        <v>0</v>
      </c>
    </row>
    <row r="37" spans="1:13" x14ac:dyDescent="0.25">
      <c r="A37" s="81" t="s">
        <v>78</v>
      </c>
      <c r="B37" s="100">
        <f>+B29-B33</f>
        <v>0</v>
      </c>
      <c r="C37" s="100">
        <f t="shared" ref="C37:M37" si="1">+C29-C33</f>
        <v>1251857.5469000002</v>
      </c>
      <c r="D37" s="100">
        <f t="shared" si="1"/>
        <v>683257.38</v>
      </c>
      <c r="E37" s="100">
        <f t="shared" si="1"/>
        <v>775435.82000000007</v>
      </c>
      <c r="F37" s="100">
        <f t="shared" si="1"/>
        <v>860641.87</v>
      </c>
      <c r="G37" s="100">
        <f t="shared" si="1"/>
        <v>864886.56</v>
      </c>
      <c r="H37" s="100">
        <f t="shared" si="1"/>
        <v>700118.71000000008</v>
      </c>
      <c r="I37" s="100">
        <f t="shared" si="1"/>
        <v>603697.81999999995</v>
      </c>
      <c r="J37" s="100">
        <f t="shared" si="1"/>
        <v>-15.75</v>
      </c>
      <c r="K37" s="100">
        <f t="shared" si="1"/>
        <v>-15.75</v>
      </c>
      <c r="L37" s="100">
        <f t="shared" si="1"/>
        <v>-15.75</v>
      </c>
      <c r="M37" s="100">
        <f t="shared" si="1"/>
        <v>0</v>
      </c>
    </row>
    <row r="38" spans="1:13" x14ac:dyDescent="0.25">
      <c r="A38" s="81" t="s">
        <v>79</v>
      </c>
      <c r="B38" s="100">
        <f>+B30-B34</f>
        <v>0</v>
      </c>
      <c r="C38" s="100">
        <f t="shared" ref="C38:M38" si="2">+C30-C34</f>
        <v>1251857.5469000002</v>
      </c>
      <c r="D38" s="100">
        <f t="shared" si="2"/>
        <v>683257.38</v>
      </c>
      <c r="E38" s="100">
        <f t="shared" si="2"/>
        <v>775435.82000000007</v>
      </c>
      <c r="F38" s="100">
        <f t="shared" si="2"/>
        <v>860641.87</v>
      </c>
      <c r="G38" s="100">
        <f t="shared" si="2"/>
        <v>864886.56</v>
      </c>
      <c r="H38" s="100">
        <f t="shared" si="2"/>
        <v>700118.71000000008</v>
      </c>
      <c r="I38" s="100">
        <f t="shared" si="2"/>
        <v>603697.81999999995</v>
      </c>
      <c r="J38" s="100">
        <f t="shared" si="2"/>
        <v>-15.75</v>
      </c>
      <c r="K38" s="100">
        <f t="shared" si="2"/>
        <v>-15.75</v>
      </c>
      <c r="L38" s="100">
        <f t="shared" si="2"/>
        <v>-15.75</v>
      </c>
      <c r="M38" s="100">
        <f t="shared" si="2"/>
        <v>0</v>
      </c>
    </row>
    <row r="39" spans="1:13" ht="15.75" x14ac:dyDescent="0.25">
      <c r="A39" s="270" t="s">
        <v>88</v>
      </c>
      <c r="B39" s="270"/>
      <c r="C39" s="270"/>
      <c r="D39" s="270"/>
      <c r="E39" s="270"/>
      <c r="F39" s="270"/>
      <c r="G39" s="270"/>
      <c r="H39" s="270"/>
      <c r="I39" s="270"/>
      <c r="J39" s="270"/>
      <c r="K39" s="270"/>
      <c r="L39" s="270"/>
      <c r="M39" s="270"/>
    </row>
    <row r="40" spans="1:13" x14ac:dyDescent="0.25">
      <c r="A40" s="81" t="s">
        <v>77</v>
      </c>
      <c r="B40" s="100">
        <f>+'PURCHASE TALLY'!E126+'PURCHASE TALLY'!E127</f>
        <v>0</v>
      </c>
      <c r="C40" s="100">
        <f>+'PURCHASE TALLY'!F126+'PURCHASE TALLY'!F127</f>
        <v>0</v>
      </c>
      <c r="D40" s="100">
        <f>+'PURCHASE TALLY'!G126+'PURCHASE TALLY'!G127</f>
        <v>0</v>
      </c>
      <c r="E40" s="100">
        <f>+'PURCHASE TALLY'!H126+'PURCHASE TALLY'!H127</f>
        <v>0</v>
      </c>
      <c r="F40" s="100">
        <f>+'PURCHASE TALLY'!I126+'PURCHASE TALLY'!I127</f>
        <v>0</v>
      </c>
      <c r="G40" s="100">
        <f>+'PURCHASE TALLY'!J126+'PURCHASE TALLY'!J127</f>
        <v>0</v>
      </c>
      <c r="H40" s="100">
        <f>+'PURCHASE TALLY'!K126+'PURCHASE TALLY'!K127</f>
        <v>0</v>
      </c>
      <c r="I40" s="100">
        <f>+'PURCHASE TALLY'!L126+'PURCHASE TALLY'!L127</f>
        <v>0</v>
      </c>
      <c r="J40" s="100">
        <f>+'PURCHASE TALLY'!M126+'PURCHASE TALLY'!M127</f>
        <v>0</v>
      </c>
      <c r="K40" s="100">
        <f>+'PURCHASE TALLY'!N126+'PURCHASE TALLY'!N127</f>
        <v>0</v>
      </c>
      <c r="L40" s="100">
        <f>+'PURCHASE TALLY'!O126+'PURCHASE TALLY'!O127</f>
        <v>0</v>
      </c>
      <c r="M40" s="100">
        <f>+'PURCHASE TALLY'!P126+'PURCHASE TALLY'!P127</f>
        <v>0</v>
      </c>
    </row>
    <row r="41" spans="1:13" x14ac:dyDescent="0.25">
      <c r="A41" s="81" t="s">
        <v>78</v>
      </c>
      <c r="B41" s="100">
        <f>+'PURCHASE TALLY'!E138+'PURCHASE TALLY'!E139</f>
        <v>0</v>
      </c>
      <c r="C41" s="100">
        <f>+'PURCHASE TALLY'!F138+'PURCHASE TALLY'!F139</f>
        <v>243</v>
      </c>
      <c r="D41" s="100">
        <f>+'PURCHASE TALLY'!G138+'PURCHASE TALLY'!G139</f>
        <v>0</v>
      </c>
      <c r="E41" s="100">
        <f>+'PURCHASE TALLY'!H138+'PURCHASE TALLY'!H139</f>
        <v>0</v>
      </c>
      <c r="F41" s="100">
        <f>+'PURCHASE TALLY'!I138+'PURCHASE TALLY'!I139</f>
        <v>14589.449999999999</v>
      </c>
      <c r="G41" s="100">
        <f>+'PURCHASE TALLY'!J138+'PURCHASE TALLY'!J139</f>
        <v>0</v>
      </c>
      <c r="H41" s="100">
        <f>+'PURCHASE TALLY'!K138+'PURCHASE TALLY'!K139</f>
        <v>0</v>
      </c>
      <c r="I41" s="100">
        <f>+'PURCHASE TALLY'!L138+'PURCHASE TALLY'!L139</f>
        <v>0</v>
      </c>
      <c r="J41" s="100">
        <f>+'PURCHASE TALLY'!M138+'PURCHASE TALLY'!M139</f>
        <v>0</v>
      </c>
      <c r="K41" s="100">
        <f>+'PURCHASE TALLY'!N138+'PURCHASE TALLY'!N139</f>
        <v>0</v>
      </c>
      <c r="L41" s="100">
        <f>+'PURCHASE TALLY'!O138+'PURCHASE TALLY'!O139</f>
        <v>0</v>
      </c>
      <c r="M41" s="100">
        <f>+'PURCHASE TALLY'!P138+'PURCHASE TALLY'!P139</f>
        <v>0</v>
      </c>
    </row>
    <row r="42" spans="1:13" x14ac:dyDescent="0.25">
      <c r="A42" s="81" t="s">
        <v>79</v>
      </c>
      <c r="B42" s="100">
        <f>+'PURCHASE TALLY'!E150+'PURCHASE TALLY'!E151</f>
        <v>0</v>
      </c>
      <c r="C42" s="100">
        <f>+'PURCHASE TALLY'!F150+'PURCHASE TALLY'!F151</f>
        <v>243</v>
      </c>
      <c r="D42" s="100">
        <f>+'PURCHASE TALLY'!G150+'PURCHASE TALLY'!G151</f>
        <v>0</v>
      </c>
      <c r="E42" s="100">
        <f>+'PURCHASE TALLY'!H150+'PURCHASE TALLY'!H151</f>
        <v>0</v>
      </c>
      <c r="F42" s="100">
        <f>+'PURCHASE TALLY'!I150+'PURCHASE TALLY'!I151</f>
        <v>14589.449999999999</v>
      </c>
      <c r="G42" s="100">
        <f>+'PURCHASE TALLY'!J150+'PURCHASE TALLY'!J151</f>
        <v>0</v>
      </c>
      <c r="H42" s="100">
        <f>+'PURCHASE TALLY'!K150+'PURCHASE TALLY'!K151</f>
        <v>0</v>
      </c>
      <c r="I42" s="100">
        <f>+'PURCHASE TALLY'!L150+'PURCHASE TALLY'!L151</f>
        <v>0</v>
      </c>
      <c r="J42" s="100">
        <f>+'PURCHASE TALLY'!M150+'PURCHASE TALLY'!M151</f>
        <v>0</v>
      </c>
      <c r="K42" s="100">
        <f>+'PURCHASE TALLY'!N150+'PURCHASE TALLY'!N151</f>
        <v>0</v>
      </c>
      <c r="L42" s="100">
        <f>+'PURCHASE TALLY'!O150+'PURCHASE TALLY'!O151</f>
        <v>0</v>
      </c>
      <c r="M42" s="100">
        <f>+'PURCHASE TALLY'!P150+'PURCHASE TALLY'!P151</f>
        <v>0</v>
      </c>
    </row>
    <row r="43" spans="1:13" ht="15.75" x14ac:dyDescent="0.25">
      <c r="A43" s="271" t="s">
        <v>89</v>
      </c>
      <c r="B43" s="271"/>
      <c r="C43" s="271"/>
      <c r="D43" s="271"/>
      <c r="E43" s="271"/>
      <c r="F43" s="271"/>
      <c r="G43" s="271"/>
      <c r="H43" s="271"/>
      <c r="I43" s="271"/>
      <c r="J43" s="271"/>
      <c r="K43" s="271"/>
      <c r="L43" s="271"/>
      <c r="M43" s="271"/>
    </row>
    <row r="44" spans="1:13" x14ac:dyDescent="0.25">
      <c r="A44" s="81" t="s">
        <v>90</v>
      </c>
      <c r="B44" s="100">
        <f>+'PURCHASE TALLY'!E107+'PURCHASE TALLY'!E108</f>
        <v>0</v>
      </c>
      <c r="C44" s="100">
        <f>+'PURCHASE TALLY'!F107+'PURCHASE TALLY'!F108</f>
        <v>650</v>
      </c>
      <c r="D44" s="100">
        <f>+'PURCHASE TALLY'!G107+'PURCHASE TALLY'!G108</f>
        <v>550</v>
      </c>
      <c r="E44" s="100">
        <f>+'PURCHASE TALLY'!H107+'PURCHASE TALLY'!H108</f>
        <v>90</v>
      </c>
      <c r="F44" s="100">
        <f>+'PURCHASE TALLY'!I107+'PURCHASE TALLY'!I108</f>
        <v>40678</v>
      </c>
      <c r="G44" s="100">
        <f>+'PURCHASE TALLY'!J107+'PURCHASE TALLY'!J108</f>
        <v>0</v>
      </c>
      <c r="H44" s="100">
        <f>+'PURCHASE TALLY'!K107+'PURCHASE TALLY'!K108</f>
        <v>250</v>
      </c>
      <c r="I44" s="100">
        <f>+'PURCHASE TALLY'!L107+'PURCHASE TALLY'!L108</f>
        <v>0</v>
      </c>
      <c r="J44" s="100">
        <f>+'PURCHASE TALLY'!M107+'PURCHASE TALLY'!M108</f>
        <v>0</v>
      </c>
      <c r="K44" s="100">
        <f>+'PURCHASE TALLY'!N107+'PURCHASE TALLY'!N108</f>
        <v>0</v>
      </c>
      <c r="L44" s="100">
        <f>+'PURCHASE TALLY'!O107+'PURCHASE TALLY'!O108</f>
        <v>0</v>
      </c>
      <c r="M44" s="100">
        <f>+'PURCHASE TALLY'!P107+'PURCHASE TALLY'!P108</f>
        <v>0</v>
      </c>
    </row>
    <row r="45" spans="1:13" x14ac:dyDescent="0.25">
      <c r="A45" s="81" t="s">
        <v>91</v>
      </c>
      <c r="B45" s="100">
        <f>+'PURCHASE TALLY'!E109+'PURCHASE TALLY'!E110</f>
        <v>0</v>
      </c>
      <c r="C45" s="100">
        <f>+'PURCHASE TALLY'!F109+'PURCHASE TALLY'!F110</f>
        <v>0</v>
      </c>
      <c r="D45" s="100">
        <f>+'PURCHASE TALLY'!G109+'PURCHASE TALLY'!G110</f>
        <v>0</v>
      </c>
      <c r="E45" s="100">
        <f>+'PURCHASE TALLY'!H109+'PURCHASE TALLY'!H110</f>
        <v>0</v>
      </c>
      <c r="F45" s="100">
        <f>+'PURCHASE TALLY'!I109+'PURCHASE TALLY'!I110</f>
        <v>0</v>
      </c>
      <c r="G45" s="100">
        <f>+'PURCHASE TALLY'!J109+'PURCHASE TALLY'!J110</f>
        <v>0</v>
      </c>
      <c r="H45" s="100">
        <f>+'PURCHASE TALLY'!K109+'PURCHASE TALLY'!K110</f>
        <v>0</v>
      </c>
      <c r="I45" s="100">
        <f>+'PURCHASE TALLY'!L109+'PURCHASE TALLY'!L110</f>
        <v>0</v>
      </c>
      <c r="J45" s="100">
        <f>+'PURCHASE TALLY'!M109+'PURCHASE TALLY'!M110</f>
        <v>0</v>
      </c>
      <c r="K45" s="100">
        <f>+'PURCHASE TALLY'!N109+'PURCHASE TALLY'!N110</f>
        <v>0</v>
      </c>
      <c r="L45" s="100">
        <f>+'PURCHASE TALLY'!O109+'PURCHASE TALLY'!O110</f>
        <v>0</v>
      </c>
      <c r="M45" s="100">
        <f>+'PURCHASE TALLY'!P109+'PURCHASE TALLY'!P110</f>
        <v>0</v>
      </c>
    </row>
    <row r="46" spans="1:13" ht="15.75" x14ac:dyDescent="0.25">
      <c r="A46" s="272" t="s">
        <v>92</v>
      </c>
      <c r="B46" s="272"/>
      <c r="C46" s="272"/>
      <c r="D46" s="272"/>
      <c r="E46" s="272"/>
      <c r="F46" s="272"/>
      <c r="G46" s="272"/>
      <c r="H46" s="272"/>
      <c r="I46" s="272"/>
      <c r="J46" s="272"/>
      <c r="K46" s="272"/>
      <c r="L46" s="272"/>
      <c r="M46" s="272"/>
    </row>
    <row r="47" spans="1:13" x14ac:dyDescent="0.25">
      <c r="A47" s="81" t="s">
        <v>90</v>
      </c>
      <c r="B47" s="100">
        <f>+'PURCHASE TALLY'!E112</f>
        <v>0</v>
      </c>
      <c r="C47" s="100">
        <f>+'PURCHASE TALLY'!F112</f>
        <v>0</v>
      </c>
      <c r="D47" s="100">
        <f>+'PURCHASE TALLY'!G112</f>
        <v>0</v>
      </c>
      <c r="E47" s="100">
        <f>+'PURCHASE TALLY'!H112</f>
        <v>0</v>
      </c>
      <c r="F47" s="100">
        <f>+'PURCHASE TALLY'!I112</f>
        <v>0</v>
      </c>
      <c r="G47" s="100">
        <f>+'PURCHASE TALLY'!J112</f>
        <v>0</v>
      </c>
      <c r="H47" s="100">
        <f>+'PURCHASE TALLY'!K112</f>
        <v>0</v>
      </c>
      <c r="I47" s="100">
        <f>+'PURCHASE TALLY'!L112</f>
        <v>0</v>
      </c>
      <c r="J47" s="100">
        <f>+'PURCHASE TALLY'!M112</f>
        <v>0</v>
      </c>
      <c r="K47" s="100">
        <f>+'PURCHASE TALLY'!N112</f>
        <v>0</v>
      </c>
      <c r="L47" s="100">
        <f>+'PURCHASE TALLY'!O112</f>
        <v>0</v>
      </c>
      <c r="M47" s="100">
        <f>+'PURCHASE TALLY'!P112</f>
        <v>0</v>
      </c>
    </row>
    <row r="48" spans="1:13" x14ac:dyDescent="0.25">
      <c r="A48" s="81" t="s">
        <v>91</v>
      </c>
      <c r="B48" s="100">
        <f>+'PURCHASE TALLY'!E113</f>
        <v>0</v>
      </c>
      <c r="C48" s="100">
        <f>+'PURCHASE TALLY'!F113</f>
        <v>0</v>
      </c>
      <c r="D48" s="100">
        <f>+'PURCHASE TALLY'!G113</f>
        <v>0</v>
      </c>
      <c r="E48" s="100">
        <f>+'PURCHASE TALLY'!H113</f>
        <v>0</v>
      </c>
      <c r="F48" s="100">
        <f>+'PURCHASE TALLY'!I113</f>
        <v>0</v>
      </c>
      <c r="G48" s="100">
        <f>+'PURCHASE TALLY'!J113</f>
        <v>0</v>
      </c>
      <c r="H48" s="100">
        <f>+'PURCHASE TALLY'!K113</f>
        <v>0</v>
      </c>
      <c r="I48" s="100">
        <f>+'PURCHASE TALLY'!L113</f>
        <v>0</v>
      </c>
      <c r="J48" s="100">
        <f>+'PURCHASE TALLY'!M113</f>
        <v>0</v>
      </c>
      <c r="K48" s="100">
        <f>+'PURCHASE TALLY'!N113</f>
        <v>0</v>
      </c>
      <c r="L48" s="100">
        <f>+'PURCHASE TALLY'!O113</f>
        <v>0</v>
      </c>
      <c r="M48" s="100">
        <f>+'PURCHASE TALLY'!P113</f>
        <v>0</v>
      </c>
    </row>
    <row r="49" spans="1:13" ht="15.75" x14ac:dyDescent="0.25">
      <c r="A49" s="261" t="s">
        <v>93</v>
      </c>
      <c r="B49" s="261"/>
      <c r="C49" s="261"/>
      <c r="D49" s="261"/>
      <c r="E49" s="261"/>
      <c r="F49" s="261"/>
      <c r="G49" s="261"/>
      <c r="H49" s="261"/>
      <c r="I49" s="261"/>
      <c r="J49" s="261"/>
      <c r="K49" s="261"/>
      <c r="L49" s="261"/>
      <c r="M49" s="261"/>
    </row>
    <row r="50" spans="1:13" x14ac:dyDescent="0.25">
      <c r="A50" s="81" t="s">
        <v>94</v>
      </c>
      <c r="B50" s="100"/>
      <c r="C50" s="100"/>
      <c r="D50" s="100"/>
      <c r="E50" s="100"/>
      <c r="F50" s="100"/>
      <c r="G50" s="100"/>
      <c r="H50" s="100"/>
      <c r="I50" s="100"/>
      <c r="J50" s="100"/>
      <c r="K50" s="100"/>
      <c r="L50" s="100"/>
      <c r="M50" s="100"/>
    </row>
    <row r="51" spans="1:13" x14ac:dyDescent="0.25">
      <c r="A51" s="81" t="s">
        <v>95</v>
      </c>
      <c r="B51" s="100"/>
      <c r="C51" s="100"/>
      <c r="D51" s="100"/>
      <c r="E51" s="100"/>
      <c r="F51" s="100"/>
      <c r="G51" s="100"/>
      <c r="H51" s="100"/>
      <c r="I51" s="100"/>
      <c r="J51" s="100"/>
      <c r="K51" s="100"/>
      <c r="L51" s="100"/>
      <c r="M51" s="100"/>
    </row>
    <row r="52" spans="1:13" x14ac:dyDescent="0.25">
      <c r="A52" s="81" t="s">
        <v>96</v>
      </c>
      <c r="B52" s="100"/>
      <c r="C52" s="100"/>
      <c r="D52" s="100"/>
      <c r="E52" s="100"/>
      <c r="F52" s="100"/>
      <c r="G52" s="100"/>
      <c r="H52" s="100"/>
      <c r="I52" s="100"/>
      <c r="J52" s="100"/>
      <c r="K52" s="100"/>
      <c r="L52" s="100"/>
      <c r="M52" s="100"/>
    </row>
    <row r="53" spans="1:13" ht="15.75" x14ac:dyDescent="0.25">
      <c r="A53" s="277" t="s">
        <v>97</v>
      </c>
      <c r="B53" s="277"/>
      <c r="C53" s="277"/>
      <c r="D53" s="277"/>
      <c r="E53" s="277"/>
      <c r="F53" s="277"/>
      <c r="G53" s="277"/>
      <c r="H53" s="277"/>
      <c r="I53" s="277"/>
      <c r="J53" s="277"/>
      <c r="K53" s="277"/>
      <c r="L53" s="277"/>
      <c r="M53" s="277"/>
    </row>
    <row r="54" spans="1:13" x14ac:dyDescent="0.25">
      <c r="A54" s="81" t="s">
        <v>98</v>
      </c>
      <c r="B54" s="100"/>
      <c r="C54" s="100"/>
      <c r="D54" s="100"/>
      <c r="E54" s="100"/>
      <c r="F54" s="100"/>
      <c r="G54" s="100"/>
      <c r="H54" s="100"/>
      <c r="I54" s="100"/>
      <c r="J54" s="100"/>
      <c r="K54" s="100"/>
      <c r="L54" s="100"/>
      <c r="M54" s="100"/>
    </row>
    <row r="55" spans="1:13" x14ac:dyDescent="0.25">
      <c r="A55" s="81" t="s">
        <v>99</v>
      </c>
      <c r="B55" s="100"/>
      <c r="C55" s="100"/>
      <c r="D55" s="100"/>
      <c r="E55" s="100"/>
      <c r="F55" s="100"/>
      <c r="G55" s="100"/>
      <c r="H55" s="100"/>
      <c r="I55" s="100"/>
      <c r="J55" s="100"/>
      <c r="K55" s="100"/>
      <c r="L55" s="100"/>
      <c r="M55" s="100"/>
    </row>
    <row r="56" spans="1:13" x14ac:dyDescent="0.25">
      <c r="A56" s="81" t="s">
        <v>100</v>
      </c>
      <c r="B56" s="100"/>
      <c r="C56" s="100"/>
      <c r="D56" s="100"/>
      <c r="E56" s="100"/>
      <c r="F56" s="100"/>
      <c r="G56" s="100"/>
      <c r="H56" s="100"/>
      <c r="I56" s="100"/>
      <c r="J56" s="100"/>
      <c r="K56" s="100"/>
      <c r="L56" s="100"/>
      <c r="M56" s="100"/>
    </row>
    <row r="57" spans="1:13" ht="15.75" x14ac:dyDescent="0.25">
      <c r="A57" s="278" t="s">
        <v>101</v>
      </c>
      <c r="B57" s="278"/>
      <c r="C57" s="278"/>
      <c r="D57" s="278"/>
      <c r="E57" s="278"/>
      <c r="F57" s="278"/>
      <c r="G57" s="278"/>
      <c r="H57" s="278"/>
      <c r="I57" s="278"/>
      <c r="J57" s="278"/>
      <c r="K57" s="278"/>
      <c r="L57" s="278"/>
      <c r="M57" s="278"/>
    </row>
    <row r="58" spans="1:13" ht="15.75" x14ac:dyDescent="0.25">
      <c r="A58" s="279" t="s">
        <v>77</v>
      </c>
      <c r="B58" s="279"/>
      <c r="C58" s="279"/>
      <c r="D58" s="279"/>
      <c r="E58" s="279"/>
      <c r="F58" s="279"/>
      <c r="G58" s="279"/>
      <c r="H58" s="279"/>
      <c r="I58" s="279"/>
      <c r="J58" s="279"/>
      <c r="K58" s="279"/>
      <c r="L58" s="279"/>
      <c r="M58" s="279"/>
    </row>
    <row r="59" spans="1:13" ht="15.75" x14ac:dyDescent="0.25">
      <c r="A59" s="118" t="s">
        <v>380</v>
      </c>
      <c r="B59" s="118"/>
      <c r="C59" s="118"/>
      <c r="D59" s="118"/>
      <c r="E59" s="118"/>
      <c r="F59" s="118"/>
      <c r="G59" s="118"/>
      <c r="H59" s="118"/>
      <c r="I59" s="118"/>
      <c r="J59" s="118"/>
      <c r="K59" s="118"/>
      <c r="L59" s="118"/>
      <c r="M59" s="118"/>
    </row>
    <row r="60" spans="1:13" x14ac:dyDescent="0.25">
      <c r="A60" s="81" t="s">
        <v>102</v>
      </c>
      <c r="B60" s="100"/>
      <c r="C60" s="100"/>
      <c r="D60" s="100"/>
      <c r="E60" s="100"/>
      <c r="F60" s="100"/>
      <c r="G60" s="100"/>
      <c r="H60" s="100"/>
      <c r="I60" s="100"/>
      <c r="J60" s="100"/>
      <c r="K60" s="100"/>
      <c r="L60" s="100"/>
      <c r="M60" s="100"/>
    </row>
    <row r="61" spans="1:13" x14ac:dyDescent="0.25">
      <c r="A61" s="81" t="s">
        <v>103</v>
      </c>
      <c r="B61" s="100"/>
      <c r="C61" s="100"/>
      <c r="D61" s="100"/>
      <c r="E61" s="100"/>
      <c r="F61" s="100"/>
      <c r="G61" s="100"/>
      <c r="H61" s="100"/>
      <c r="I61" s="100"/>
      <c r="J61" s="100"/>
      <c r="K61" s="100"/>
      <c r="L61" s="100"/>
      <c r="M61" s="100"/>
    </row>
    <row r="62" spans="1:13" x14ac:dyDescent="0.25">
      <c r="A62" s="81" t="s">
        <v>104</v>
      </c>
      <c r="B62" s="100"/>
      <c r="C62" s="100"/>
      <c r="D62" s="100"/>
      <c r="E62" s="100"/>
      <c r="F62" s="100"/>
      <c r="G62" s="100"/>
      <c r="H62" s="100"/>
      <c r="I62" s="100"/>
      <c r="J62" s="100"/>
      <c r="K62" s="100"/>
      <c r="L62" s="100"/>
      <c r="M62" s="100"/>
    </row>
    <row r="63" spans="1:13" x14ac:dyDescent="0.25">
      <c r="A63" s="81" t="s">
        <v>105</v>
      </c>
      <c r="B63" s="100"/>
      <c r="C63" s="100"/>
      <c r="D63" s="100"/>
      <c r="E63" s="100"/>
      <c r="F63" s="100"/>
      <c r="G63" s="100"/>
      <c r="H63" s="100"/>
      <c r="I63" s="100"/>
      <c r="J63" s="100"/>
      <c r="K63" s="100"/>
      <c r="L63" s="100"/>
      <c r="M63" s="100"/>
    </row>
    <row r="64" spans="1:13" x14ac:dyDescent="0.25">
      <c r="A64" s="81" t="s">
        <v>106</v>
      </c>
      <c r="B64" s="100"/>
      <c r="C64" s="100"/>
      <c r="D64" s="100"/>
      <c r="E64" s="100"/>
      <c r="F64" s="100"/>
      <c r="G64" s="100"/>
      <c r="H64" s="100"/>
      <c r="I64" s="100"/>
      <c r="J64" s="100"/>
      <c r="K64" s="100"/>
      <c r="L64" s="100"/>
      <c r="M64" s="100"/>
    </row>
    <row r="65" spans="1:13" x14ac:dyDescent="0.25">
      <c r="A65" s="81" t="s">
        <v>107</v>
      </c>
      <c r="B65" s="100"/>
      <c r="C65" s="100"/>
      <c r="D65" s="100"/>
      <c r="E65" s="100"/>
      <c r="F65" s="100"/>
      <c r="G65" s="100"/>
      <c r="H65" s="100"/>
      <c r="I65" s="100"/>
      <c r="J65" s="100"/>
      <c r="K65" s="100"/>
      <c r="L65" s="100"/>
      <c r="M65" s="100"/>
    </row>
    <row r="66" spans="1:13" x14ac:dyDescent="0.25">
      <c r="A66" s="81" t="s">
        <v>97</v>
      </c>
      <c r="B66" s="100"/>
      <c r="C66" s="100"/>
      <c r="D66" s="100"/>
      <c r="E66" s="100"/>
      <c r="F66" s="100"/>
      <c r="G66" s="100"/>
      <c r="H66" s="100"/>
      <c r="I66" s="100"/>
      <c r="J66" s="100"/>
      <c r="K66" s="100"/>
      <c r="L66" s="100"/>
      <c r="M66" s="100"/>
    </row>
    <row r="67" spans="1:13" ht="15.75" x14ac:dyDescent="0.25">
      <c r="A67" s="277" t="s">
        <v>78</v>
      </c>
      <c r="B67" s="277"/>
      <c r="C67" s="277"/>
      <c r="D67" s="277"/>
      <c r="E67" s="277"/>
      <c r="F67" s="277"/>
      <c r="G67" s="277"/>
      <c r="H67" s="277"/>
      <c r="I67" s="277"/>
      <c r="J67" s="277"/>
      <c r="K67" s="277"/>
      <c r="L67" s="277"/>
      <c r="M67" s="277"/>
    </row>
    <row r="68" spans="1:13" x14ac:dyDescent="0.25">
      <c r="A68" s="81" t="s">
        <v>108</v>
      </c>
      <c r="B68" s="100"/>
      <c r="C68" s="100"/>
      <c r="D68" s="100"/>
      <c r="E68" s="100"/>
      <c r="F68" s="100"/>
      <c r="G68" s="100"/>
      <c r="H68" s="100"/>
      <c r="I68" s="100"/>
      <c r="J68" s="100"/>
      <c r="K68" s="100"/>
      <c r="L68" s="100"/>
      <c r="M68" s="100"/>
    </row>
    <row r="69" spans="1:13" x14ac:dyDescent="0.25">
      <c r="A69" s="81" t="s">
        <v>109</v>
      </c>
      <c r="B69" s="100"/>
      <c r="C69" s="100"/>
      <c r="D69" s="100"/>
      <c r="E69" s="100"/>
      <c r="F69" s="100"/>
      <c r="G69" s="100"/>
      <c r="H69" s="100"/>
      <c r="I69" s="100"/>
      <c r="J69" s="100"/>
      <c r="K69" s="100"/>
      <c r="L69" s="100"/>
      <c r="M69" s="100"/>
    </row>
    <row r="70" spans="1:13" x14ac:dyDescent="0.25">
      <c r="A70" s="81" t="s">
        <v>110</v>
      </c>
      <c r="B70" s="100"/>
      <c r="C70" s="100"/>
      <c r="D70" s="100"/>
      <c r="E70" s="100"/>
      <c r="F70" s="100"/>
      <c r="G70" s="100"/>
      <c r="H70" s="100"/>
      <c r="I70" s="100"/>
      <c r="J70" s="100"/>
      <c r="K70" s="100"/>
      <c r="L70" s="100"/>
      <c r="M70" s="100"/>
    </row>
    <row r="71" spans="1:13" x14ac:dyDescent="0.25">
      <c r="A71" s="81" t="s">
        <v>111</v>
      </c>
      <c r="B71" s="100"/>
      <c r="C71" s="100"/>
      <c r="D71" s="100"/>
      <c r="E71" s="100"/>
      <c r="F71" s="100"/>
      <c r="G71" s="100"/>
      <c r="H71" s="100"/>
      <c r="I71" s="100"/>
      <c r="J71" s="100"/>
      <c r="K71" s="100"/>
      <c r="L71" s="100"/>
      <c r="M71" s="100"/>
    </row>
    <row r="72" spans="1:13" x14ac:dyDescent="0.25">
      <c r="A72" s="81" t="s">
        <v>112</v>
      </c>
      <c r="B72" s="100"/>
      <c r="C72" s="100"/>
      <c r="D72" s="100"/>
      <c r="E72" s="100"/>
      <c r="F72" s="100"/>
      <c r="G72" s="100"/>
      <c r="H72" s="100"/>
      <c r="I72" s="100"/>
      <c r="J72" s="100"/>
      <c r="K72" s="100"/>
      <c r="L72" s="100"/>
      <c r="M72" s="100"/>
    </row>
    <row r="73" spans="1:13" x14ac:dyDescent="0.25">
      <c r="A73" s="81" t="s">
        <v>113</v>
      </c>
      <c r="B73" s="100"/>
      <c r="C73" s="100"/>
      <c r="D73" s="100"/>
      <c r="E73" s="100"/>
      <c r="F73" s="100"/>
      <c r="G73" s="100"/>
      <c r="H73" s="100"/>
      <c r="I73" s="100"/>
      <c r="J73" s="100"/>
      <c r="K73" s="100"/>
      <c r="L73" s="100"/>
      <c r="M73" s="100"/>
    </row>
    <row r="74" spans="1:13" x14ac:dyDescent="0.25">
      <c r="A74" s="81" t="s">
        <v>114</v>
      </c>
      <c r="B74" s="100"/>
      <c r="C74" s="100"/>
      <c r="D74" s="100"/>
      <c r="E74" s="100"/>
      <c r="F74" s="100"/>
      <c r="G74" s="100"/>
      <c r="H74" s="100"/>
      <c r="I74" s="100"/>
      <c r="J74" s="100"/>
      <c r="K74" s="100"/>
      <c r="L74" s="100"/>
      <c r="M74" s="100"/>
    </row>
    <row r="75" spans="1:13" ht="15.75" x14ac:dyDescent="0.25">
      <c r="A75" s="280" t="s">
        <v>79</v>
      </c>
      <c r="B75" s="280"/>
      <c r="C75" s="280"/>
      <c r="D75" s="280"/>
      <c r="E75" s="280"/>
      <c r="F75" s="280"/>
      <c r="G75" s="280"/>
      <c r="H75" s="280"/>
      <c r="I75" s="280"/>
      <c r="J75" s="280"/>
      <c r="K75" s="280"/>
      <c r="L75" s="280"/>
      <c r="M75" s="280"/>
    </row>
    <row r="76" spans="1:13" x14ac:dyDescent="0.25">
      <c r="A76" s="81" t="s">
        <v>108</v>
      </c>
      <c r="B76" s="100"/>
      <c r="C76" s="100"/>
      <c r="D76" s="100"/>
      <c r="E76" s="100"/>
      <c r="F76" s="100"/>
      <c r="G76" s="100"/>
      <c r="H76" s="100"/>
      <c r="I76" s="100"/>
      <c r="J76" s="100"/>
      <c r="K76" s="100"/>
      <c r="L76" s="100"/>
      <c r="M76" s="100"/>
    </row>
    <row r="77" spans="1:13" x14ac:dyDescent="0.25">
      <c r="A77" s="81" t="s">
        <v>109</v>
      </c>
      <c r="B77" s="100"/>
      <c r="C77" s="100"/>
      <c r="D77" s="100"/>
      <c r="E77" s="100"/>
      <c r="F77" s="100"/>
      <c r="G77" s="100"/>
      <c r="H77" s="100"/>
      <c r="I77" s="100"/>
      <c r="J77" s="100"/>
      <c r="K77" s="100"/>
      <c r="L77" s="100"/>
      <c r="M77" s="100"/>
    </row>
    <row r="78" spans="1:13" x14ac:dyDescent="0.25">
      <c r="A78" s="81" t="s">
        <v>110</v>
      </c>
      <c r="B78" s="100"/>
      <c r="C78" s="100"/>
      <c r="D78" s="100"/>
      <c r="E78" s="100"/>
      <c r="F78" s="100"/>
      <c r="G78" s="100"/>
      <c r="H78" s="100"/>
      <c r="I78" s="100"/>
      <c r="J78" s="100"/>
      <c r="K78" s="100"/>
      <c r="L78" s="100"/>
      <c r="M78" s="100"/>
    </row>
    <row r="79" spans="1:13" x14ac:dyDescent="0.25">
      <c r="A79" s="81" t="s">
        <v>111</v>
      </c>
      <c r="B79" s="100"/>
      <c r="C79" s="100"/>
      <c r="D79" s="100"/>
      <c r="E79" s="100"/>
      <c r="F79" s="100"/>
      <c r="G79" s="100"/>
      <c r="H79" s="100"/>
      <c r="I79" s="100"/>
      <c r="J79" s="100"/>
      <c r="K79" s="100"/>
      <c r="L79" s="100"/>
      <c r="M79" s="100"/>
    </row>
    <row r="80" spans="1:13" x14ac:dyDescent="0.25">
      <c r="A80" s="81" t="s">
        <v>112</v>
      </c>
      <c r="B80" s="100"/>
      <c r="C80" s="100"/>
      <c r="D80" s="100"/>
      <c r="E80" s="100"/>
      <c r="F80" s="100"/>
      <c r="G80" s="100"/>
      <c r="H80" s="100"/>
      <c r="I80" s="100"/>
      <c r="J80" s="100"/>
      <c r="K80" s="100"/>
      <c r="L80" s="100"/>
      <c r="M80" s="100"/>
    </row>
    <row r="81" spans="1:13" x14ac:dyDescent="0.25">
      <c r="A81" s="81" t="s">
        <v>113</v>
      </c>
      <c r="B81" s="100"/>
      <c r="C81" s="100"/>
      <c r="D81" s="100"/>
      <c r="E81" s="100"/>
      <c r="F81" s="100"/>
      <c r="G81" s="100"/>
      <c r="H81" s="100"/>
      <c r="I81" s="100"/>
      <c r="J81" s="100"/>
      <c r="K81" s="100"/>
      <c r="L81" s="100"/>
      <c r="M81" s="100"/>
    </row>
    <row r="82" spans="1:13" x14ac:dyDescent="0.25">
      <c r="A82" s="81" t="s">
        <v>114</v>
      </c>
      <c r="B82" s="100"/>
      <c r="C82" s="100"/>
      <c r="D82" s="100"/>
      <c r="E82" s="100"/>
      <c r="F82" s="100"/>
      <c r="G82" s="100"/>
      <c r="H82" s="100"/>
      <c r="I82" s="100"/>
      <c r="J82" s="100"/>
      <c r="K82" s="100"/>
      <c r="L82" s="100"/>
      <c r="M82" s="100"/>
    </row>
    <row r="83" spans="1:13" ht="15.75" x14ac:dyDescent="0.25">
      <c r="A83" s="281" t="s">
        <v>115</v>
      </c>
      <c r="B83" s="281"/>
      <c r="C83" s="281"/>
      <c r="D83" s="281"/>
      <c r="E83" s="281"/>
      <c r="F83" s="281"/>
      <c r="G83" s="281"/>
      <c r="H83" s="281"/>
      <c r="I83" s="281"/>
      <c r="J83" s="281"/>
      <c r="K83" s="281"/>
      <c r="L83" s="281"/>
      <c r="M83" s="281"/>
    </row>
    <row r="84" spans="1:13" ht="15.75" x14ac:dyDescent="0.25">
      <c r="A84" s="274" t="s">
        <v>77</v>
      </c>
      <c r="B84" s="274"/>
      <c r="C84" s="274"/>
      <c r="D84" s="274"/>
      <c r="E84" s="274"/>
      <c r="F84" s="274"/>
      <c r="G84" s="274"/>
      <c r="H84" s="274"/>
      <c r="I84" s="274"/>
      <c r="J84" s="274"/>
      <c r="K84" s="274"/>
      <c r="L84" s="274"/>
      <c r="M84" s="274"/>
    </row>
    <row r="85" spans="1:13" x14ac:dyDescent="0.25">
      <c r="A85" s="81" t="s">
        <v>112</v>
      </c>
      <c r="B85" s="100"/>
      <c r="C85" s="100"/>
      <c r="D85" s="100"/>
      <c r="E85" s="100"/>
      <c r="F85" s="100"/>
      <c r="G85" s="100"/>
      <c r="H85" s="100"/>
      <c r="I85" s="100"/>
      <c r="J85" s="100"/>
      <c r="K85" s="100"/>
      <c r="L85" s="100"/>
      <c r="M85" s="100"/>
    </row>
    <row r="86" spans="1:13" x14ac:dyDescent="0.25">
      <c r="A86" s="81" t="s">
        <v>113</v>
      </c>
      <c r="B86" s="100"/>
      <c r="C86" s="100"/>
      <c r="D86" s="100"/>
      <c r="E86" s="100"/>
      <c r="F86" s="100"/>
      <c r="G86" s="100"/>
      <c r="H86" s="100"/>
      <c r="I86" s="100"/>
      <c r="J86" s="100"/>
      <c r="K86" s="100"/>
      <c r="L86" s="100"/>
      <c r="M86" s="100"/>
    </row>
    <row r="87" spans="1:13" ht="15.75" x14ac:dyDescent="0.25">
      <c r="A87" s="275" t="s">
        <v>78</v>
      </c>
      <c r="B87" s="275"/>
      <c r="C87" s="275"/>
      <c r="D87" s="275"/>
      <c r="E87" s="275"/>
      <c r="F87" s="275"/>
      <c r="G87" s="275"/>
      <c r="H87" s="275"/>
      <c r="I87" s="275"/>
      <c r="J87" s="275"/>
      <c r="K87" s="275"/>
      <c r="L87" s="275"/>
      <c r="M87" s="275"/>
    </row>
    <row r="88" spans="1:13" x14ac:dyDescent="0.25">
      <c r="A88" s="81" t="s">
        <v>112</v>
      </c>
      <c r="B88" s="100"/>
      <c r="C88" s="100"/>
      <c r="D88" s="100"/>
      <c r="E88" s="100"/>
      <c r="F88" s="100"/>
      <c r="G88" s="100"/>
      <c r="H88" s="100"/>
      <c r="I88" s="100"/>
      <c r="J88" s="100"/>
      <c r="K88" s="100"/>
      <c r="L88" s="100"/>
      <c r="M88" s="100"/>
    </row>
    <row r="89" spans="1:13" x14ac:dyDescent="0.25">
      <c r="A89" s="81" t="s">
        <v>113</v>
      </c>
      <c r="B89" s="100"/>
      <c r="C89" s="100"/>
      <c r="D89" s="100"/>
      <c r="E89" s="100"/>
      <c r="F89" s="100"/>
      <c r="G89" s="100"/>
      <c r="H89" s="100"/>
      <c r="I89" s="100"/>
      <c r="J89" s="100"/>
      <c r="K89" s="100"/>
      <c r="L89" s="100"/>
      <c r="M89" s="100"/>
    </row>
    <row r="90" spans="1:13" ht="15.75" x14ac:dyDescent="0.25">
      <c r="A90" s="276" t="s">
        <v>79</v>
      </c>
      <c r="B90" s="276"/>
      <c r="C90" s="276"/>
      <c r="D90" s="276"/>
      <c r="E90" s="276"/>
      <c r="F90" s="276"/>
      <c r="G90" s="276"/>
      <c r="H90" s="276"/>
      <c r="I90" s="276"/>
      <c r="J90" s="276"/>
      <c r="K90" s="276"/>
      <c r="L90" s="276"/>
      <c r="M90" s="276"/>
    </row>
    <row r="91" spans="1:13" x14ac:dyDescent="0.25">
      <c r="A91" s="81" t="s">
        <v>112</v>
      </c>
      <c r="B91" s="100"/>
      <c r="C91" s="100"/>
      <c r="D91" s="100"/>
      <c r="E91" s="100"/>
      <c r="F91" s="100"/>
      <c r="G91" s="100"/>
      <c r="H91" s="100"/>
      <c r="I91" s="100"/>
      <c r="J91" s="100"/>
      <c r="K91" s="100"/>
      <c r="L91" s="100"/>
      <c r="M91" s="100"/>
    </row>
    <row r="92" spans="1:13" x14ac:dyDescent="0.25">
      <c r="A92" s="81" t="s">
        <v>113</v>
      </c>
      <c r="B92" s="100"/>
      <c r="C92" s="100"/>
      <c r="D92" s="100"/>
      <c r="E92" s="100"/>
      <c r="F92" s="100"/>
      <c r="G92" s="100"/>
      <c r="H92" s="100"/>
      <c r="I92" s="100"/>
      <c r="J92" s="100"/>
      <c r="K92" s="100"/>
      <c r="L92" s="100"/>
      <c r="M92" s="100"/>
    </row>
    <row r="93" spans="1:13" x14ac:dyDescent="0.25">
      <c r="A93" s="81"/>
      <c r="B93" s="100"/>
      <c r="C93" s="100"/>
      <c r="D93" s="100"/>
      <c r="E93" s="100"/>
      <c r="F93" s="100"/>
      <c r="G93" s="100"/>
      <c r="H93" s="100"/>
      <c r="I93" s="100"/>
      <c r="J93" s="100"/>
      <c r="K93" s="100"/>
      <c r="L93" s="100"/>
      <c r="M93" s="100"/>
    </row>
  </sheetData>
  <mergeCells count="22">
    <mergeCell ref="A84:M84"/>
    <mergeCell ref="A87:M87"/>
    <mergeCell ref="A90:M90"/>
    <mergeCell ref="A53:M53"/>
    <mergeCell ref="A57:M57"/>
    <mergeCell ref="A58:M58"/>
    <mergeCell ref="A67:M67"/>
    <mergeCell ref="A75:M75"/>
    <mergeCell ref="A83:M83"/>
    <mergeCell ref="A49:M49"/>
    <mergeCell ref="A4:M4"/>
    <mergeCell ref="A10:M10"/>
    <mergeCell ref="A13:M13"/>
    <mergeCell ref="A15:M15"/>
    <mergeCell ref="A20:M20"/>
    <mergeCell ref="A27:M27"/>
    <mergeCell ref="A31:M31"/>
    <mergeCell ref="A35:M35"/>
    <mergeCell ref="A39:M39"/>
    <mergeCell ref="A43:M43"/>
    <mergeCell ref="A46:M46"/>
    <mergeCell ref="A22:M2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160"/>
  <sheetViews>
    <sheetView workbookViewId="0">
      <pane xSplit="4" ySplit="7" topLeftCell="E140" activePane="bottomRight" state="frozen"/>
      <selection pane="topRight" activeCell="E1" sqref="E1"/>
      <selection pane="bottomLeft" activeCell="A7" sqref="A7"/>
      <selection pane="bottomRight" activeCell="E155" sqref="E155:P155"/>
    </sheetView>
  </sheetViews>
  <sheetFormatPr defaultRowHeight="12" x14ac:dyDescent="0.2"/>
  <cols>
    <col min="1" max="1" width="9.85546875" style="124" customWidth="1"/>
    <col min="2" max="2" width="8.85546875" style="124" customWidth="1"/>
    <col min="3" max="3" width="7.5703125" style="124" customWidth="1"/>
    <col min="4" max="4" width="6.85546875" style="124" customWidth="1"/>
    <col min="5" max="5" width="5.7109375" style="124" bestFit="1" customWidth="1"/>
    <col min="6" max="6" width="10.28515625" style="124" bestFit="1" customWidth="1"/>
    <col min="7" max="12" width="9" style="124" bestFit="1" customWidth="1"/>
    <col min="13" max="13" width="6" style="124" bestFit="1" customWidth="1"/>
    <col min="14" max="14" width="5.5703125" style="124" bestFit="1" customWidth="1"/>
    <col min="15" max="15" width="5.85546875" style="124" bestFit="1" customWidth="1"/>
    <col min="16" max="16" width="6.140625" style="124" bestFit="1" customWidth="1"/>
    <col min="17" max="16384" width="9.140625" style="124"/>
  </cols>
  <sheetData>
    <row r="1" spans="1:16" x14ac:dyDescent="0.2">
      <c r="A1" s="122" t="s">
        <v>116</v>
      </c>
      <c r="B1" s="123"/>
      <c r="C1" s="123"/>
      <c r="D1" s="123"/>
      <c r="E1" s="123"/>
      <c r="F1" s="123"/>
      <c r="J1" s="125"/>
    </row>
    <row r="2" spans="1:16" ht="12.75" thickBot="1" x14ac:dyDescent="0.25">
      <c r="A2" s="123"/>
      <c r="B2" s="123"/>
      <c r="C2" s="123"/>
      <c r="D2" s="123"/>
      <c r="E2" s="123"/>
      <c r="F2" s="123"/>
    </row>
    <row r="3" spans="1:16" x14ac:dyDescent="0.2">
      <c r="A3" s="300" t="s">
        <v>1</v>
      </c>
      <c r="B3" s="301"/>
      <c r="C3" s="301"/>
      <c r="D3" s="302"/>
      <c r="E3" s="126">
        <v>43191</v>
      </c>
      <c r="F3" s="126">
        <v>43221</v>
      </c>
      <c r="G3" s="126">
        <v>43252</v>
      </c>
      <c r="H3" s="126">
        <v>43282</v>
      </c>
      <c r="I3" s="126">
        <v>43313</v>
      </c>
      <c r="J3" s="126">
        <v>43344</v>
      </c>
      <c r="K3" s="126">
        <v>43374</v>
      </c>
      <c r="L3" s="126">
        <v>43405</v>
      </c>
      <c r="M3" s="126">
        <v>43435</v>
      </c>
      <c r="N3" s="126">
        <v>43466</v>
      </c>
      <c r="O3" s="126">
        <v>43497</v>
      </c>
      <c r="P3" s="127">
        <v>43525</v>
      </c>
    </row>
    <row r="4" spans="1:16" ht="12.75" thickBot="1" x14ac:dyDescent="0.25">
      <c r="A4" s="128" t="s">
        <v>2</v>
      </c>
      <c r="B4" s="129" t="s">
        <v>3</v>
      </c>
      <c r="C4" s="129"/>
      <c r="D4" s="130" t="s">
        <v>4</v>
      </c>
      <c r="E4" s="128"/>
      <c r="F4" s="128"/>
      <c r="G4" s="128"/>
      <c r="H4" s="128"/>
      <c r="I4" s="128"/>
      <c r="J4" s="128"/>
      <c r="K4" s="128"/>
      <c r="L4" s="128"/>
      <c r="M4" s="128"/>
      <c r="N4" s="128"/>
      <c r="O4" s="128"/>
      <c r="P4" s="131"/>
    </row>
    <row r="5" spans="1:16" ht="12.75" thickBot="1" x14ac:dyDescent="0.25">
      <c r="A5" s="288" t="s">
        <v>117</v>
      </c>
      <c r="B5" s="289"/>
      <c r="C5" s="289"/>
      <c r="D5" s="290"/>
      <c r="E5" s="132"/>
      <c r="F5" s="132">
        <f>+F7+F118+F130+F142-2230</f>
        <v>13843071.147200001</v>
      </c>
      <c r="G5" s="132">
        <f>+G7+G118+G130+G142+G106</f>
        <v>7070074.7800000012</v>
      </c>
      <c r="H5" s="132">
        <f>+H7+H118+H130+H142+H106</f>
        <v>7878106.9000000004</v>
      </c>
      <c r="I5" s="132">
        <f>+I7+I118+I130+I142+I106</f>
        <v>9187213.4800000004</v>
      </c>
      <c r="J5" s="132">
        <f>+J7+J118+J130+J142+J106</f>
        <v>9383246.7400000002</v>
      </c>
      <c r="K5" s="132">
        <f>+K7+K118+K130+K142+K106</f>
        <v>7713234</v>
      </c>
      <c r="L5" s="132">
        <f>+L7+L118+L130+L142</f>
        <v>7619907.1000000006</v>
      </c>
      <c r="M5" s="132">
        <f>+M7+M118+M130+M142</f>
        <v>0</v>
      </c>
      <c r="N5" s="132">
        <f>+N7+N118+N130+N142</f>
        <v>0</v>
      </c>
      <c r="O5" s="132">
        <f>+O7+O118+O130+O142</f>
        <v>0</v>
      </c>
      <c r="P5" s="132">
        <f>+P7+P118+P130+P142</f>
        <v>0</v>
      </c>
    </row>
    <row r="6" spans="1:16" ht="15.75" customHeight="1" thickBot="1" x14ac:dyDescent="0.25">
      <c r="A6" s="303" t="s">
        <v>118</v>
      </c>
      <c r="B6" s="304"/>
      <c r="C6" s="304"/>
      <c r="D6" s="304"/>
      <c r="E6" s="304"/>
      <c r="F6" s="304"/>
      <c r="G6" s="304"/>
      <c r="H6" s="304"/>
      <c r="I6" s="304"/>
      <c r="J6" s="304"/>
      <c r="K6" s="304"/>
      <c r="L6" s="304"/>
      <c r="M6" s="304"/>
      <c r="N6" s="304"/>
      <c r="O6" s="304"/>
      <c r="P6" s="305"/>
    </row>
    <row r="7" spans="1:16" ht="12.75" thickBot="1" x14ac:dyDescent="0.25">
      <c r="A7" s="285" t="s">
        <v>380</v>
      </c>
      <c r="B7" s="286"/>
      <c r="C7" s="286"/>
      <c r="D7" s="287"/>
      <c r="E7" s="132">
        <f>SUM(E8:E26)</f>
        <v>0</v>
      </c>
      <c r="F7" s="132">
        <f t="shared" ref="F7:P7" si="0">SUM(F8:F26)</f>
        <v>11246273.5</v>
      </c>
      <c r="G7" s="132">
        <f>SUM(G8:G26)</f>
        <v>5656132</v>
      </c>
      <c r="H7" s="132">
        <f t="shared" si="0"/>
        <v>6279390</v>
      </c>
      <c r="I7" s="132">
        <f t="shared" si="0"/>
        <v>7377779</v>
      </c>
      <c r="J7" s="132">
        <f t="shared" si="0"/>
        <v>7600038</v>
      </c>
      <c r="K7" s="132">
        <f t="shared" si="0"/>
        <v>6295920</v>
      </c>
      <c r="L7" s="132">
        <f t="shared" si="0"/>
        <v>6242952</v>
      </c>
      <c r="M7" s="132">
        <f t="shared" si="0"/>
        <v>0</v>
      </c>
      <c r="N7" s="132">
        <f t="shared" si="0"/>
        <v>0</v>
      </c>
      <c r="O7" s="132">
        <f t="shared" si="0"/>
        <v>0</v>
      </c>
      <c r="P7" s="132">
        <f t="shared" si="0"/>
        <v>0</v>
      </c>
    </row>
    <row r="8" spans="1:16" x14ac:dyDescent="0.2">
      <c r="A8" s="133" t="s">
        <v>119</v>
      </c>
      <c r="B8" s="134" t="s">
        <v>8</v>
      </c>
      <c r="C8" s="135" t="s">
        <v>120</v>
      </c>
      <c r="D8" s="135">
        <v>0.05</v>
      </c>
      <c r="E8" s="136">
        <v>0</v>
      </c>
      <c r="F8" s="136">
        <v>66019.92</v>
      </c>
      <c r="G8" s="137">
        <v>14570</v>
      </c>
      <c r="H8" s="174">
        <v>19650</v>
      </c>
      <c r="I8" s="173">
        <v>35038</v>
      </c>
      <c r="J8" s="173">
        <v>29630</v>
      </c>
      <c r="K8" s="173">
        <v>10650</v>
      </c>
      <c r="L8" s="173">
        <v>19230</v>
      </c>
      <c r="M8" s="136"/>
      <c r="N8" s="136"/>
      <c r="O8" s="136"/>
      <c r="P8" s="138"/>
    </row>
    <row r="9" spans="1:16" x14ac:dyDescent="0.2">
      <c r="A9" s="133"/>
      <c r="B9" s="134" t="s">
        <v>8</v>
      </c>
      <c r="C9" s="135" t="s">
        <v>121</v>
      </c>
      <c r="D9" s="135">
        <v>0.05</v>
      </c>
      <c r="E9" s="136"/>
      <c r="F9" s="136">
        <v>0</v>
      </c>
      <c r="G9" s="139"/>
      <c r="H9" s="140"/>
      <c r="I9" s="136"/>
      <c r="J9" s="136"/>
      <c r="K9" s="136"/>
      <c r="L9" s="136"/>
      <c r="M9" s="136"/>
      <c r="N9" s="136"/>
      <c r="O9" s="136"/>
      <c r="P9" s="138"/>
    </row>
    <row r="10" spans="1:16" x14ac:dyDescent="0.2">
      <c r="A10" s="133"/>
      <c r="B10" s="134" t="s">
        <v>8</v>
      </c>
      <c r="C10" s="135" t="s">
        <v>122</v>
      </c>
      <c r="D10" s="135">
        <v>0.05</v>
      </c>
      <c r="E10" s="136"/>
      <c r="F10" s="136">
        <v>0</v>
      </c>
      <c r="G10" s="139"/>
      <c r="H10" s="140"/>
      <c r="I10" s="136"/>
      <c r="J10" s="136"/>
      <c r="K10" s="136"/>
      <c r="L10" s="136"/>
      <c r="M10" s="136"/>
      <c r="N10" s="136"/>
      <c r="O10" s="136"/>
      <c r="P10" s="138"/>
    </row>
    <row r="11" spans="1:16" x14ac:dyDescent="0.2">
      <c r="A11" s="133" t="s">
        <v>119</v>
      </c>
      <c r="B11" s="134" t="s">
        <v>8</v>
      </c>
      <c r="C11" s="135" t="s">
        <v>120</v>
      </c>
      <c r="D11" s="135">
        <v>0.12</v>
      </c>
      <c r="E11" s="136"/>
      <c r="F11" s="136">
        <v>18686.57</v>
      </c>
      <c r="G11" s="174">
        <v>17318</v>
      </c>
      <c r="H11" s="174">
        <v>12280</v>
      </c>
      <c r="I11" s="173">
        <v>6790</v>
      </c>
      <c r="J11" s="173">
        <v>18075</v>
      </c>
      <c r="K11" s="173">
        <v>2270</v>
      </c>
      <c r="L11" s="173">
        <v>1803</v>
      </c>
      <c r="M11" s="136"/>
      <c r="N11" s="136"/>
      <c r="O11" s="136"/>
      <c r="P11" s="138"/>
    </row>
    <row r="12" spans="1:16" x14ac:dyDescent="0.2">
      <c r="A12" s="133"/>
      <c r="B12" s="134" t="s">
        <v>8</v>
      </c>
      <c r="C12" s="135" t="s">
        <v>121</v>
      </c>
      <c r="D12" s="135">
        <v>0.12</v>
      </c>
      <c r="E12" s="136"/>
      <c r="F12" s="136"/>
      <c r="G12" s="139"/>
      <c r="H12" s="140"/>
      <c r="I12" s="136"/>
      <c r="J12" s="173">
        <v>4000</v>
      </c>
      <c r="K12" s="136"/>
      <c r="L12" s="173">
        <v>26088</v>
      </c>
      <c r="M12" s="136"/>
      <c r="N12" s="136"/>
      <c r="O12" s="136"/>
      <c r="P12" s="138"/>
    </row>
    <row r="13" spans="1:16" x14ac:dyDescent="0.2">
      <c r="A13" s="133"/>
      <c r="B13" s="134" t="s">
        <v>8</v>
      </c>
      <c r="C13" s="135" t="s">
        <v>122</v>
      </c>
      <c r="D13" s="135">
        <v>0.12</v>
      </c>
      <c r="E13" s="136"/>
      <c r="F13" s="136"/>
      <c r="G13" s="139"/>
      <c r="H13" s="140"/>
      <c r="I13" s="136"/>
      <c r="J13" s="136"/>
      <c r="K13" s="136"/>
      <c r="L13" s="136"/>
      <c r="M13" s="136"/>
      <c r="N13" s="136"/>
      <c r="O13" s="136"/>
      <c r="P13" s="138"/>
    </row>
    <row r="14" spans="1:16" x14ac:dyDescent="0.2">
      <c r="A14" s="133" t="s">
        <v>119</v>
      </c>
      <c r="B14" s="134" t="s">
        <v>8</v>
      </c>
      <c r="C14" s="135" t="s">
        <v>120</v>
      </c>
      <c r="D14" s="135">
        <v>0.18</v>
      </c>
      <c r="E14" s="136">
        <v>0</v>
      </c>
      <c r="F14" s="136">
        <v>5292339</v>
      </c>
      <c r="G14" s="174">
        <v>1380515</v>
      </c>
      <c r="H14" s="174">
        <v>1479070</v>
      </c>
      <c r="I14" s="175">
        <v>2645745</v>
      </c>
      <c r="J14" s="173">
        <v>3209013</v>
      </c>
      <c r="K14" s="173">
        <v>3406559</v>
      </c>
      <c r="L14" s="173">
        <v>2161978</v>
      </c>
      <c r="M14" s="136"/>
      <c r="N14" s="136"/>
      <c r="O14" s="136"/>
      <c r="P14" s="138"/>
    </row>
    <row r="15" spans="1:16" x14ac:dyDescent="0.2">
      <c r="A15" s="133"/>
      <c r="B15" s="134" t="s">
        <v>8</v>
      </c>
      <c r="C15" s="135" t="s">
        <v>121</v>
      </c>
      <c r="D15" s="135">
        <v>0.18</v>
      </c>
      <c r="E15" s="136"/>
      <c r="F15" s="136">
        <v>25206</v>
      </c>
      <c r="G15" s="174">
        <v>261507</v>
      </c>
      <c r="H15" s="174">
        <v>52110</v>
      </c>
      <c r="I15" s="175">
        <v>233020</v>
      </c>
      <c r="J15" s="173">
        <v>135537</v>
      </c>
      <c r="K15" s="173">
        <v>23250</v>
      </c>
      <c r="L15" s="173">
        <v>1459882</v>
      </c>
      <c r="M15" s="136"/>
      <c r="N15" s="136"/>
      <c r="O15" s="136"/>
      <c r="P15" s="138"/>
    </row>
    <row r="16" spans="1:16" x14ac:dyDescent="0.2">
      <c r="A16" s="133"/>
      <c r="B16" s="134" t="s">
        <v>8</v>
      </c>
      <c r="C16" s="135" t="s">
        <v>122</v>
      </c>
      <c r="D16" s="135">
        <v>0.18</v>
      </c>
      <c r="E16" s="136"/>
      <c r="F16" s="136">
        <v>0</v>
      </c>
      <c r="G16" s="139"/>
      <c r="H16" s="140"/>
      <c r="I16" s="136"/>
      <c r="J16" s="136"/>
      <c r="K16" s="136"/>
      <c r="L16" s="136"/>
      <c r="M16" s="136"/>
      <c r="N16" s="136"/>
      <c r="O16" s="136"/>
      <c r="P16" s="138"/>
    </row>
    <row r="17" spans="1:16" x14ac:dyDescent="0.2">
      <c r="A17" s="133" t="s">
        <v>119</v>
      </c>
      <c r="B17" s="134" t="s">
        <v>8</v>
      </c>
      <c r="C17" s="135" t="s">
        <v>120</v>
      </c>
      <c r="D17" s="135">
        <v>0.28000000000000003</v>
      </c>
      <c r="E17" s="136">
        <v>0</v>
      </c>
      <c r="F17" s="136">
        <v>5523910</v>
      </c>
      <c r="G17" s="174">
        <v>3820500</v>
      </c>
      <c r="H17" s="174">
        <v>4545838</v>
      </c>
      <c r="I17" s="176">
        <v>4287753</v>
      </c>
      <c r="J17" s="173">
        <v>4013054</v>
      </c>
      <c r="K17" s="173">
        <v>2803206</v>
      </c>
      <c r="L17" s="173">
        <v>2535559</v>
      </c>
      <c r="M17" s="136"/>
      <c r="N17" s="136"/>
      <c r="O17" s="136"/>
      <c r="P17" s="138"/>
    </row>
    <row r="18" spans="1:16" x14ac:dyDescent="0.2">
      <c r="A18" s="133"/>
      <c r="B18" s="134" t="s">
        <v>8</v>
      </c>
      <c r="C18" s="135" t="s">
        <v>121</v>
      </c>
      <c r="D18" s="135">
        <v>0.28000000000000003</v>
      </c>
      <c r="E18" s="136"/>
      <c r="F18" s="136"/>
      <c r="G18" s="139"/>
      <c r="H18" s="136"/>
      <c r="I18" s="136"/>
      <c r="J18" s="136"/>
      <c r="K18" s="136"/>
      <c r="L18" s="136"/>
      <c r="M18" s="136"/>
      <c r="N18" s="136"/>
      <c r="O18" s="136"/>
      <c r="P18" s="138"/>
    </row>
    <row r="19" spans="1:16" x14ac:dyDescent="0.2">
      <c r="A19" s="133"/>
      <c r="B19" s="134" t="s">
        <v>8</v>
      </c>
      <c r="C19" s="135" t="s">
        <v>122</v>
      </c>
      <c r="D19" s="135">
        <v>0.28000000000000003</v>
      </c>
      <c r="E19" s="136"/>
      <c r="F19" s="136"/>
      <c r="G19" s="139"/>
      <c r="H19" s="136"/>
      <c r="I19" s="136"/>
      <c r="J19" s="136"/>
      <c r="K19" s="136"/>
      <c r="L19" s="136"/>
      <c r="M19" s="136"/>
      <c r="N19" s="136"/>
      <c r="O19" s="136"/>
      <c r="P19" s="138"/>
    </row>
    <row r="20" spans="1:16" x14ac:dyDescent="0.2">
      <c r="A20" s="133" t="s">
        <v>119</v>
      </c>
      <c r="B20" s="134" t="s">
        <v>8</v>
      </c>
      <c r="C20" s="135">
        <v>0</v>
      </c>
      <c r="D20" s="135">
        <v>0</v>
      </c>
      <c r="E20" s="136">
        <v>0</v>
      </c>
      <c r="F20" s="136">
        <v>0</v>
      </c>
      <c r="G20" s="138"/>
      <c r="H20" s="136"/>
      <c r="I20" s="136"/>
      <c r="J20" s="136"/>
      <c r="K20" s="136"/>
      <c r="L20" s="136"/>
      <c r="M20" s="136"/>
      <c r="N20" s="136"/>
      <c r="O20" s="136"/>
      <c r="P20" s="138"/>
    </row>
    <row r="21" spans="1:16" x14ac:dyDescent="0.2">
      <c r="A21" s="141" t="s">
        <v>123</v>
      </c>
      <c r="B21" s="142" t="s">
        <v>11</v>
      </c>
      <c r="C21" s="135">
        <v>0.05</v>
      </c>
      <c r="D21" s="135">
        <v>0.05</v>
      </c>
      <c r="E21" s="143">
        <v>0</v>
      </c>
      <c r="F21" s="136">
        <v>0</v>
      </c>
      <c r="G21" s="136"/>
      <c r="H21" s="136"/>
      <c r="I21" s="136"/>
      <c r="J21" s="136"/>
      <c r="K21" s="136"/>
      <c r="L21" s="136"/>
      <c r="M21" s="136"/>
      <c r="N21" s="136"/>
      <c r="O21" s="136"/>
      <c r="P21" s="138"/>
    </row>
    <row r="22" spans="1:16" x14ac:dyDescent="0.2">
      <c r="A22" s="141" t="s">
        <v>123</v>
      </c>
      <c r="B22" s="142" t="s">
        <v>11</v>
      </c>
      <c r="C22" s="135">
        <v>0.12</v>
      </c>
      <c r="D22" s="135">
        <v>0.12</v>
      </c>
      <c r="E22" s="136">
        <v>0</v>
      </c>
      <c r="F22" s="136">
        <v>0</v>
      </c>
      <c r="G22" s="136"/>
      <c r="H22" s="136"/>
      <c r="I22" s="136"/>
      <c r="J22" s="136"/>
      <c r="K22" s="136"/>
      <c r="L22" s="136"/>
      <c r="M22" s="136"/>
      <c r="N22" s="136"/>
      <c r="O22" s="136"/>
      <c r="P22" s="138"/>
    </row>
    <row r="23" spans="1:16" x14ac:dyDescent="0.2">
      <c r="A23" s="141" t="s">
        <v>123</v>
      </c>
      <c r="B23" s="142" t="s">
        <v>11</v>
      </c>
      <c r="C23" s="135">
        <v>0.18</v>
      </c>
      <c r="D23" s="135">
        <v>0.18</v>
      </c>
      <c r="E23" s="136"/>
      <c r="F23" s="136"/>
      <c r="G23" s="136"/>
      <c r="H23" s="136"/>
      <c r="I23" s="136"/>
      <c r="J23" s="136"/>
      <c r="K23" s="136"/>
      <c r="L23" s="136"/>
      <c r="M23" s="136"/>
      <c r="N23" s="136"/>
      <c r="O23" s="136"/>
      <c r="P23" s="138"/>
    </row>
    <row r="24" spans="1:16" x14ac:dyDescent="0.2">
      <c r="A24" s="141" t="s">
        <v>123</v>
      </c>
      <c r="B24" s="142" t="s">
        <v>11</v>
      </c>
      <c r="C24" s="135">
        <v>0.28000000000000003</v>
      </c>
      <c r="D24" s="135">
        <v>0.28000000000000003</v>
      </c>
      <c r="E24" s="136"/>
      <c r="F24" s="136">
        <v>320112.01</v>
      </c>
      <c r="G24" s="174">
        <v>161722</v>
      </c>
      <c r="H24" s="174">
        <v>170442</v>
      </c>
      <c r="I24" s="173">
        <v>169433</v>
      </c>
      <c r="J24" s="173">
        <v>190729</v>
      </c>
      <c r="K24" s="173">
        <v>49985</v>
      </c>
      <c r="L24" s="173">
        <v>38412</v>
      </c>
      <c r="M24" s="136"/>
      <c r="N24" s="136"/>
      <c r="O24" s="136"/>
      <c r="P24" s="138"/>
    </row>
    <row r="25" spans="1:16" x14ac:dyDescent="0.2">
      <c r="A25" s="141" t="s">
        <v>123</v>
      </c>
      <c r="B25" s="142" t="s">
        <v>11</v>
      </c>
      <c r="C25" s="135">
        <v>0</v>
      </c>
      <c r="D25" s="135">
        <v>0</v>
      </c>
      <c r="E25" s="136"/>
      <c r="F25" s="136"/>
      <c r="G25" s="136"/>
      <c r="H25" s="136"/>
      <c r="I25" s="136"/>
      <c r="J25" s="136"/>
      <c r="K25" s="136"/>
      <c r="L25" s="136"/>
      <c r="M25" s="136"/>
      <c r="N25" s="136"/>
      <c r="O25" s="136"/>
      <c r="P25" s="138"/>
    </row>
    <row r="26" spans="1:16" ht="12.75" thickBot="1" x14ac:dyDescent="0.25">
      <c r="A26" s="141" t="s">
        <v>123</v>
      </c>
      <c r="B26" s="134" t="s">
        <v>8</v>
      </c>
      <c r="C26" s="135">
        <v>0.12</v>
      </c>
      <c r="D26" s="135">
        <v>0.12</v>
      </c>
      <c r="E26" s="136"/>
      <c r="F26" s="136"/>
      <c r="G26" s="136"/>
      <c r="H26" s="136"/>
      <c r="I26" s="136"/>
      <c r="J26" s="136"/>
      <c r="K26" s="136"/>
      <c r="L26" s="136"/>
      <c r="M26" s="136"/>
      <c r="N26" s="136"/>
      <c r="O26" s="136"/>
      <c r="P26" s="138"/>
    </row>
    <row r="27" spans="1:16" ht="15.75" customHeight="1" thickBot="1" x14ac:dyDescent="0.25">
      <c r="A27" s="306" t="s">
        <v>12</v>
      </c>
      <c r="B27" s="307"/>
      <c r="C27" s="307"/>
      <c r="D27" s="307"/>
      <c r="E27" s="307"/>
      <c r="F27" s="307"/>
      <c r="G27" s="307"/>
      <c r="H27" s="307"/>
      <c r="I27" s="307"/>
      <c r="J27" s="307"/>
      <c r="K27" s="307"/>
      <c r="L27" s="307"/>
      <c r="M27" s="307"/>
      <c r="N27" s="307"/>
      <c r="O27" s="307"/>
      <c r="P27" s="308"/>
    </row>
    <row r="28" spans="1:16" ht="12.75" thickBot="1" x14ac:dyDescent="0.25">
      <c r="A28" s="285" t="s">
        <v>380</v>
      </c>
      <c r="B28" s="286"/>
      <c r="C28" s="286"/>
      <c r="D28" s="287"/>
      <c r="E28" s="144">
        <f>SUM(E29:E38)</f>
        <v>0</v>
      </c>
      <c r="F28" s="144">
        <f t="shared" ref="F28:P28" si="1">SUM(F29:F38)</f>
        <v>0</v>
      </c>
      <c r="G28" s="144">
        <f t="shared" si="1"/>
        <v>0</v>
      </c>
      <c r="H28" s="144">
        <f t="shared" si="1"/>
        <v>0</v>
      </c>
      <c r="I28" s="144">
        <f t="shared" si="1"/>
        <v>0</v>
      </c>
      <c r="J28" s="144">
        <f t="shared" si="1"/>
        <v>0</v>
      </c>
      <c r="K28" s="144">
        <f t="shared" si="1"/>
        <v>0</v>
      </c>
      <c r="L28" s="144">
        <f t="shared" si="1"/>
        <v>0</v>
      </c>
      <c r="M28" s="144">
        <f t="shared" si="1"/>
        <v>0</v>
      </c>
      <c r="N28" s="144">
        <f t="shared" si="1"/>
        <v>0</v>
      </c>
      <c r="O28" s="144">
        <f t="shared" si="1"/>
        <v>0</v>
      </c>
      <c r="P28" s="144">
        <f t="shared" si="1"/>
        <v>0</v>
      </c>
    </row>
    <row r="29" spans="1:16" x14ac:dyDescent="0.2">
      <c r="A29" s="133" t="s">
        <v>119</v>
      </c>
      <c r="B29" s="134" t="s">
        <v>8</v>
      </c>
      <c r="C29" s="134"/>
      <c r="D29" s="135">
        <v>0.05</v>
      </c>
      <c r="E29" s="145">
        <v>0</v>
      </c>
      <c r="F29" s="145">
        <v>0</v>
      </c>
      <c r="G29" s="145"/>
      <c r="H29" s="145"/>
      <c r="I29" s="145"/>
      <c r="J29" s="145"/>
      <c r="K29" s="145"/>
      <c r="L29" s="145"/>
      <c r="M29" s="145"/>
      <c r="N29" s="145"/>
      <c r="O29" s="145"/>
      <c r="P29" s="146"/>
    </row>
    <row r="30" spans="1:16" x14ac:dyDescent="0.2">
      <c r="A30" s="133" t="s">
        <v>119</v>
      </c>
      <c r="B30" s="134" t="s">
        <v>8</v>
      </c>
      <c r="C30" s="134"/>
      <c r="D30" s="135">
        <v>0.12</v>
      </c>
      <c r="E30" s="145">
        <v>0</v>
      </c>
      <c r="F30" s="145">
        <v>0</v>
      </c>
      <c r="G30" s="145"/>
      <c r="H30" s="145"/>
      <c r="I30" s="145"/>
      <c r="J30" s="145"/>
      <c r="K30" s="145"/>
      <c r="L30" s="145"/>
      <c r="M30" s="145"/>
      <c r="N30" s="145"/>
      <c r="O30" s="145"/>
      <c r="P30" s="146"/>
    </row>
    <row r="31" spans="1:16" x14ac:dyDescent="0.2">
      <c r="A31" s="133" t="s">
        <v>119</v>
      </c>
      <c r="B31" s="134" t="s">
        <v>8</v>
      </c>
      <c r="C31" s="134"/>
      <c r="D31" s="135">
        <v>0.18</v>
      </c>
      <c r="E31" s="145"/>
      <c r="F31" s="145"/>
      <c r="G31" s="145"/>
      <c r="H31" s="145"/>
      <c r="I31" s="145"/>
      <c r="J31" s="145"/>
      <c r="K31" s="145"/>
      <c r="L31" s="145"/>
      <c r="M31" s="145"/>
      <c r="N31" s="145"/>
      <c r="O31" s="145"/>
      <c r="P31" s="146"/>
    </row>
    <row r="32" spans="1:16" x14ac:dyDescent="0.2">
      <c r="A32" s="133" t="s">
        <v>119</v>
      </c>
      <c r="B32" s="134" t="s">
        <v>8</v>
      </c>
      <c r="C32" s="134"/>
      <c r="D32" s="135">
        <v>0.28000000000000003</v>
      </c>
      <c r="E32" s="145"/>
      <c r="F32" s="145"/>
      <c r="G32" s="145"/>
      <c r="H32" s="145"/>
      <c r="I32" s="145"/>
      <c r="J32" s="145"/>
      <c r="K32" s="145"/>
      <c r="L32" s="145"/>
      <c r="M32" s="145"/>
      <c r="N32" s="145"/>
      <c r="O32" s="145"/>
      <c r="P32" s="146"/>
    </row>
    <row r="33" spans="1:16" x14ac:dyDescent="0.2">
      <c r="A33" s="133" t="s">
        <v>119</v>
      </c>
      <c r="B33" s="134" t="s">
        <v>8</v>
      </c>
      <c r="C33" s="134"/>
      <c r="D33" s="135">
        <v>0</v>
      </c>
      <c r="E33" s="145"/>
      <c r="F33" s="145">
        <v>0</v>
      </c>
      <c r="G33" s="145"/>
      <c r="H33" s="145"/>
      <c r="I33" s="145"/>
      <c r="J33" s="145"/>
      <c r="K33" s="145"/>
      <c r="L33" s="145"/>
      <c r="M33" s="145"/>
      <c r="N33" s="145"/>
      <c r="O33" s="145"/>
      <c r="P33" s="146"/>
    </row>
    <row r="34" spans="1:16" x14ac:dyDescent="0.2">
      <c r="A34" s="141" t="s">
        <v>123</v>
      </c>
      <c r="B34" s="142" t="s">
        <v>11</v>
      </c>
      <c r="C34" s="142"/>
      <c r="D34" s="135">
        <v>0.05</v>
      </c>
      <c r="E34" s="145"/>
      <c r="F34" s="145"/>
      <c r="G34" s="145"/>
      <c r="H34" s="145"/>
      <c r="I34" s="145"/>
      <c r="J34" s="145"/>
      <c r="K34" s="145"/>
      <c r="L34" s="145"/>
      <c r="M34" s="145"/>
      <c r="N34" s="145"/>
      <c r="O34" s="145"/>
      <c r="P34" s="146"/>
    </row>
    <row r="35" spans="1:16" x14ac:dyDescent="0.2">
      <c r="A35" s="141" t="s">
        <v>123</v>
      </c>
      <c r="B35" s="142" t="s">
        <v>11</v>
      </c>
      <c r="C35" s="142"/>
      <c r="D35" s="135">
        <v>0.12</v>
      </c>
      <c r="E35" s="145"/>
      <c r="F35" s="145"/>
      <c r="G35" s="145"/>
      <c r="H35" s="145"/>
      <c r="I35" s="145"/>
      <c r="J35" s="145"/>
      <c r="K35" s="145"/>
      <c r="L35" s="145"/>
      <c r="M35" s="145"/>
      <c r="N35" s="145"/>
      <c r="O35" s="145"/>
      <c r="P35" s="146"/>
    </row>
    <row r="36" spans="1:16" x14ac:dyDescent="0.2">
      <c r="A36" s="141" t="s">
        <v>123</v>
      </c>
      <c r="B36" s="142" t="s">
        <v>11</v>
      </c>
      <c r="C36" s="142"/>
      <c r="D36" s="135">
        <v>0.18</v>
      </c>
      <c r="E36" s="145"/>
      <c r="F36" s="145"/>
      <c r="G36" s="145"/>
      <c r="H36" s="145"/>
      <c r="I36" s="145"/>
      <c r="J36" s="145"/>
      <c r="K36" s="145"/>
      <c r="L36" s="145"/>
      <c r="M36" s="145"/>
      <c r="N36" s="145"/>
      <c r="O36" s="145"/>
      <c r="P36" s="146"/>
    </row>
    <row r="37" spans="1:16" x14ac:dyDescent="0.2">
      <c r="A37" s="141" t="s">
        <v>123</v>
      </c>
      <c r="B37" s="142" t="s">
        <v>11</v>
      </c>
      <c r="C37" s="142"/>
      <c r="D37" s="135">
        <v>0.28000000000000003</v>
      </c>
      <c r="E37" s="145"/>
      <c r="F37" s="145"/>
      <c r="G37" s="145"/>
      <c r="H37" s="145"/>
      <c r="I37" s="145"/>
      <c r="J37" s="145"/>
      <c r="K37" s="145"/>
      <c r="L37" s="145"/>
      <c r="M37" s="145"/>
      <c r="N37" s="145"/>
      <c r="O37" s="145"/>
      <c r="P37" s="146"/>
    </row>
    <row r="38" spans="1:16" ht="12.75" thickBot="1" x14ac:dyDescent="0.25">
      <c r="A38" s="141" t="s">
        <v>123</v>
      </c>
      <c r="B38" s="142" t="s">
        <v>11</v>
      </c>
      <c r="C38" s="142"/>
      <c r="D38" s="135">
        <v>0</v>
      </c>
      <c r="E38" s="145"/>
      <c r="F38" s="145"/>
      <c r="G38" s="145"/>
      <c r="H38" s="145"/>
      <c r="I38" s="145"/>
      <c r="J38" s="145"/>
      <c r="K38" s="145"/>
      <c r="L38" s="145"/>
      <c r="M38" s="145"/>
      <c r="N38" s="145"/>
      <c r="O38" s="145"/>
      <c r="P38" s="146"/>
    </row>
    <row r="39" spans="1:16" ht="15.75" customHeight="1" thickBot="1" x14ac:dyDescent="0.25">
      <c r="A39" s="309" t="s">
        <v>13</v>
      </c>
      <c r="B39" s="310"/>
      <c r="C39" s="310"/>
      <c r="D39" s="310"/>
      <c r="E39" s="310"/>
      <c r="F39" s="310"/>
      <c r="G39" s="310"/>
      <c r="H39" s="310"/>
      <c r="I39" s="310"/>
      <c r="J39" s="310"/>
      <c r="K39" s="310"/>
      <c r="L39" s="310"/>
      <c r="M39" s="310"/>
      <c r="N39" s="310"/>
      <c r="O39" s="310"/>
      <c r="P39" s="311"/>
    </row>
    <row r="40" spans="1:16" ht="15.75" customHeight="1" thickBot="1" x14ac:dyDescent="0.25">
      <c r="A40" s="312" t="s">
        <v>391</v>
      </c>
      <c r="B40" s="312"/>
      <c r="C40" s="312"/>
      <c r="D40" s="312"/>
      <c r="E40" s="147">
        <f t="shared" ref="E40:P40" si="2">+E41+E120+E132+E144</f>
        <v>0</v>
      </c>
      <c r="F40" s="147">
        <f t="shared" si="2"/>
        <v>37243.3606</v>
      </c>
      <c r="G40" s="147">
        <f t="shared" si="2"/>
        <v>7151.3600000000006</v>
      </c>
      <c r="H40" s="147">
        <f t="shared" si="2"/>
        <v>0</v>
      </c>
      <c r="I40" s="147">
        <f t="shared" si="2"/>
        <v>0</v>
      </c>
      <c r="J40" s="147">
        <f t="shared" si="2"/>
        <v>0</v>
      </c>
      <c r="K40" s="147">
        <f t="shared" si="2"/>
        <v>14725.279999999999</v>
      </c>
      <c r="L40" s="147">
        <f t="shared" si="2"/>
        <v>725817.60000000009</v>
      </c>
      <c r="M40" s="147">
        <f t="shared" si="2"/>
        <v>0</v>
      </c>
      <c r="N40" s="147">
        <f t="shared" si="2"/>
        <v>0</v>
      </c>
      <c r="O40" s="147">
        <f t="shared" si="2"/>
        <v>0</v>
      </c>
      <c r="P40" s="147">
        <f t="shared" si="2"/>
        <v>0</v>
      </c>
    </row>
    <row r="41" spans="1:16" ht="12.75" thickBot="1" x14ac:dyDescent="0.25">
      <c r="A41" s="285" t="s">
        <v>380</v>
      </c>
      <c r="B41" s="286"/>
      <c r="C41" s="286"/>
      <c r="D41" s="287"/>
      <c r="E41" s="144">
        <f>SUM(E42:E51)</f>
        <v>0</v>
      </c>
      <c r="F41" s="144">
        <f t="shared" ref="F41:P41" si="3">SUM(F42:F51)</f>
        <v>31562.17</v>
      </c>
      <c r="G41" s="144">
        <f t="shared" si="3"/>
        <v>5587</v>
      </c>
      <c r="H41" s="144">
        <f t="shared" si="3"/>
        <v>0</v>
      </c>
      <c r="I41" s="144">
        <f t="shared" si="3"/>
        <v>0</v>
      </c>
      <c r="J41" s="144">
        <f t="shared" si="3"/>
        <v>0</v>
      </c>
      <c r="K41" s="144">
        <f t="shared" si="3"/>
        <v>11926</v>
      </c>
      <c r="L41" s="144">
        <f t="shared" si="3"/>
        <v>567045</v>
      </c>
      <c r="M41" s="144">
        <f t="shared" si="3"/>
        <v>0</v>
      </c>
      <c r="N41" s="144">
        <f t="shared" si="3"/>
        <v>0</v>
      </c>
      <c r="O41" s="144">
        <f t="shared" si="3"/>
        <v>0</v>
      </c>
      <c r="P41" s="144">
        <f t="shared" si="3"/>
        <v>0</v>
      </c>
    </row>
    <row r="42" spans="1:16" x14ac:dyDescent="0.2">
      <c r="A42" s="133" t="s">
        <v>14</v>
      </c>
      <c r="B42" s="134" t="s">
        <v>8</v>
      </c>
      <c r="C42" s="134"/>
      <c r="D42" s="135">
        <v>0.05</v>
      </c>
      <c r="E42" s="145">
        <v>0</v>
      </c>
      <c r="F42" s="145"/>
      <c r="G42" s="145"/>
      <c r="H42" s="145"/>
      <c r="I42" s="145"/>
      <c r="J42" s="145"/>
      <c r="K42" s="145"/>
      <c r="L42" s="145"/>
      <c r="M42" s="145"/>
      <c r="N42" s="145"/>
      <c r="O42" s="145"/>
      <c r="P42" s="146"/>
    </row>
    <row r="43" spans="1:16" x14ac:dyDescent="0.2">
      <c r="A43" s="133" t="s">
        <v>15</v>
      </c>
      <c r="B43" s="134" t="s">
        <v>8</v>
      </c>
      <c r="C43" s="134"/>
      <c r="D43" s="135">
        <v>0.12</v>
      </c>
      <c r="E43" s="145"/>
      <c r="F43" s="145"/>
      <c r="G43" s="145"/>
      <c r="H43" s="145"/>
      <c r="I43" s="145"/>
      <c r="J43" s="145"/>
      <c r="K43" s="145"/>
      <c r="L43" s="145"/>
      <c r="M43" s="145"/>
      <c r="N43" s="145"/>
      <c r="O43" s="145"/>
      <c r="P43" s="146"/>
    </row>
    <row r="44" spans="1:16" x14ac:dyDescent="0.2">
      <c r="A44" s="133" t="s">
        <v>15</v>
      </c>
      <c r="B44" s="134" t="s">
        <v>8</v>
      </c>
      <c r="C44" s="134"/>
      <c r="D44" s="135">
        <v>0.18</v>
      </c>
      <c r="E44" s="145"/>
      <c r="F44" s="145">
        <v>31562.17</v>
      </c>
      <c r="G44" s="145"/>
      <c r="H44" s="145"/>
      <c r="I44" s="145"/>
      <c r="J44" s="145"/>
      <c r="K44" s="173">
        <v>5400</v>
      </c>
      <c r="L44" s="145"/>
      <c r="M44" s="145"/>
      <c r="N44" s="145"/>
      <c r="O44" s="145"/>
      <c r="P44" s="146"/>
    </row>
    <row r="45" spans="1:16" x14ac:dyDescent="0.2">
      <c r="A45" s="133" t="s">
        <v>15</v>
      </c>
      <c r="B45" s="134" t="s">
        <v>8</v>
      </c>
      <c r="C45" s="134"/>
      <c r="D45" s="135">
        <v>0.28000000000000003</v>
      </c>
      <c r="E45" s="145"/>
      <c r="F45" s="145"/>
      <c r="G45" s="174">
        <v>5587</v>
      </c>
      <c r="H45" s="145"/>
      <c r="I45" s="145"/>
      <c r="J45" s="145"/>
      <c r="K45" s="173">
        <v>6526</v>
      </c>
      <c r="L45" s="173">
        <v>567045</v>
      </c>
      <c r="M45" s="145"/>
      <c r="N45" s="145"/>
      <c r="O45" s="145"/>
      <c r="P45" s="146"/>
    </row>
    <row r="46" spans="1:16" x14ac:dyDescent="0.2">
      <c r="A46" s="133" t="s">
        <v>15</v>
      </c>
      <c r="B46" s="134" t="s">
        <v>8</v>
      </c>
      <c r="C46" s="134"/>
      <c r="D46" s="135">
        <v>0</v>
      </c>
      <c r="E46" s="145"/>
      <c r="F46" s="145"/>
      <c r="G46" s="145"/>
      <c r="H46" s="145"/>
      <c r="I46" s="145"/>
      <c r="J46" s="145"/>
      <c r="K46" s="145"/>
      <c r="L46" s="145"/>
      <c r="M46" s="145"/>
      <c r="N46" s="145"/>
      <c r="O46" s="145"/>
      <c r="P46" s="146"/>
    </row>
    <row r="47" spans="1:16" x14ac:dyDescent="0.2">
      <c r="A47" s="133" t="s">
        <v>14</v>
      </c>
      <c r="B47" s="142" t="s">
        <v>11</v>
      </c>
      <c r="C47" s="142"/>
      <c r="D47" s="135">
        <v>0.05</v>
      </c>
      <c r="E47" s="145"/>
      <c r="F47" s="145"/>
      <c r="G47" s="145"/>
      <c r="H47" s="145"/>
      <c r="I47" s="145"/>
      <c r="J47" s="145"/>
      <c r="K47" s="145"/>
      <c r="L47" s="145"/>
      <c r="M47" s="145"/>
      <c r="N47" s="145"/>
      <c r="O47" s="145"/>
      <c r="P47" s="146"/>
    </row>
    <row r="48" spans="1:16" x14ac:dyDescent="0.2">
      <c r="A48" s="133" t="s">
        <v>14</v>
      </c>
      <c r="B48" s="142" t="s">
        <v>11</v>
      </c>
      <c r="C48" s="142"/>
      <c r="D48" s="135">
        <v>0.12</v>
      </c>
      <c r="E48" s="145"/>
      <c r="F48" s="145"/>
      <c r="G48" s="145"/>
      <c r="H48" s="145"/>
      <c r="I48" s="145"/>
      <c r="J48" s="145"/>
      <c r="K48" s="145"/>
      <c r="L48" s="145"/>
      <c r="M48" s="145"/>
      <c r="N48" s="145"/>
      <c r="O48" s="145"/>
      <c r="P48" s="146"/>
    </row>
    <row r="49" spans="1:16" x14ac:dyDescent="0.2">
      <c r="A49" s="133" t="s">
        <v>14</v>
      </c>
      <c r="B49" s="142" t="s">
        <v>11</v>
      </c>
      <c r="C49" s="142"/>
      <c r="D49" s="135">
        <v>0.18</v>
      </c>
      <c r="E49" s="145"/>
      <c r="F49" s="145"/>
      <c r="G49" s="145"/>
      <c r="H49" s="145"/>
      <c r="I49" s="145"/>
      <c r="J49" s="145"/>
      <c r="K49" s="145"/>
      <c r="L49" s="145"/>
      <c r="M49" s="145"/>
      <c r="N49" s="145"/>
      <c r="O49" s="145"/>
      <c r="P49" s="146"/>
    </row>
    <row r="50" spans="1:16" x14ac:dyDescent="0.2">
      <c r="A50" s="133" t="s">
        <v>14</v>
      </c>
      <c r="B50" s="142" t="s">
        <v>11</v>
      </c>
      <c r="C50" s="142"/>
      <c r="D50" s="135">
        <v>0.28000000000000003</v>
      </c>
      <c r="E50" s="145"/>
      <c r="F50" s="145"/>
      <c r="G50" s="145"/>
      <c r="H50" s="145"/>
      <c r="I50" s="145"/>
      <c r="J50" s="145"/>
      <c r="K50" s="145"/>
      <c r="L50" s="145"/>
      <c r="M50" s="145"/>
      <c r="N50" s="145"/>
      <c r="O50" s="145"/>
      <c r="P50" s="146"/>
    </row>
    <row r="51" spans="1:16" ht="12.75" thickBot="1" x14ac:dyDescent="0.25">
      <c r="A51" s="133" t="s">
        <v>16</v>
      </c>
      <c r="B51" s="142" t="s">
        <v>11</v>
      </c>
      <c r="C51" s="142"/>
      <c r="D51" s="135">
        <v>0</v>
      </c>
      <c r="E51" s="145"/>
      <c r="F51" s="145"/>
      <c r="G51" s="145"/>
      <c r="H51" s="145"/>
      <c r="I51" s="145"/>
      <c r="J51" s="145"/>
      <c r="K51" s="145"/>
      <c r="L51" s="145"/>
      <c r="M51" s="145"/>
      <c r="N51" s="145"/>
      <c r="O51" s="145"/>
      <c r="P51" s="146"/>
    </row>
    <row r="52" spans="1:16" ht="12.75" thickBot="1" x14ac:dyDescent="0.25">
      <c r="A52" s="282" t="s">
        <v>124</v>
      </c>
      <c r="B52" s="283"/>
      <c r="C52" s="283"/>
      <c r="D52" s="283"/>
      <c r="E52" s="283"/>
      <c r="F52" s="283"/>
      <c r="G52" s="283"/>
      <c r="H52" s="283"/>
      <c r="I52" s="283"/>
      <c r="J52" s="283"/>
      <c r="K52" s="283"/>
      <c r="L52" s="283"/>
      <c r="M52" s="283"/>
      <c r="N52" s="283"/>
      <c r="O52" s="283"/>
      <c r="P52" s="284"/>
    </row>
    <row r="53" spans="1:16" ht="15.75" customHeight="1" thickBot="1" x14ac:dyDescent="0.25">
      <c r="A53" s="312" t="s">
        <v>392</v>
      </c>
      <c r="B53" s="312"/>
      <c r="C53" s="312"/>
      <c r="D53" s="312"/>
      <c r="E53" s="147">
        <f>+E54+E59</f>
        <v>0</v>
      </c>
      <c r="F53" s="147">
        <f t="shared" ref="F53:P53" si="4">+F54+F59</f>
        <v>0</v>
      </c>
      <c r="G53" s="147">
        <f t="shared" si="4"/>
        <v>0</v>
      </c>
      <c r="H53" s="147">
        <f t="shared" si="4"/>
        <v>0</v>
      </c>
      <c r="I53" s="147">
        <f t="shared" si="4"/>
        <v>0</v>
      </c>
      <c r="J53" s="147">
        <f t="shared" si="4"/>
        <v>0</v>
      </c>
      <c r="K53" s="147">
        <f t="shared" si="4"/>
        <v>0</v>
      </c>
      <c r="L53" s="147">
        <f t="shared" si="4"/>
        <v>0</v>
      </c>
      <c r="M53" s="147">
        <f t="shared" si="4"/>
        <v>0</v>
      </c>
      <c r="N53" s="147">
        <f t="shared" si="4"/>
        <v>0</v>
      </c>
      <c r="O53" s="147">
        <f t="shared" si="4"/>
        <v>0</v>
      </c>
      <c r="P53" s="147">
        <f t="shared" si="4"/>
        <v>0</v>
      </c>
    </row>
    <row r="54" spans="1:16" ht="12.75" thickBot="1" x14ac:dyDescent="0.25">
      <c r="A54" s="285" t="s">
        <v>380</v>
      </c>
      <c r="B54" s="286"/>
      <c r="C54" s="286"/>
      <c r="D54" s="287"/>
      <c r="E54" s="144">
        <f>SUM(E55:E58)</f>
        <v>0</v>
      </c>
      <c r="F54" s="144">
        <f t="shared" ref="F54:P54" si="5">SUM(F55:F58)</f>
        <v>0</v>
      </c>
      <c r="G54" s="144">
        <f t="shared" si="5"/>
        <v>0</v>
      </c>
      <c r="H54" s="144">
        <f t="shared" si="5"/>
        <v>0</v>
      </c>
      <c r="I54" s="144">
        <f t="shared" si="5"/>
        <v>0</v>
      </c>
      <c r="J54" s="144">
        <f t="shared" si="5"/>
        <v>0</v>
      </c>
      <c r="K54" s="144">
        <f t="shared" si="5"/>
        <v>0</v>
      </c>
      <c r="L54" s="144">
        <f t="shared" si="5"/>
        <v>0</v>
      </c>
      <c r="M54" s="144">
        <f t="shared" si="5"/>
        <v>0</v>
      </c>
      <c r="N54" s="144">
        <f t="shared" si="5"/>
        <v>0</v>
      </c>
      <c r="O54" s="144">
        <f t="shared" si="5"/>
        <v>0</v>
      </c>
      <c r="P54" s="144">
        <f t="shared" si="5"/>
        <v>0</v>
      </c>
    </row>
    <row r="55" spans="1:16" x14ac:dyDescent="0.2">
      <c r="A55" s="133" t="s">
        <v>124</v>
      </c>
      <c r="B55" s="134" t="s">
        <v>124</v>
      </c>
      <c r="C55" s="134" t="s">
        <v>125</v>
      </c>
      <c r="D55" s="135" t="s">
        <v>17</v>
      </c>
      <c r="E55" s="145">
        <v>0</v>
      </c>
      <c r="F55" s="145"/>
      <c r="G55" s="145"/>
      <c r="H55" s="145"/>
      <c r="I55" s="145"/>
      <c r="J55" s="145"/>
      <c r="K55" s="145"/>
      <c r="L55" s="145"/>
      <c r="M55" s="145"/>
      <c r="N55" s="145"/>
      <c r="O55" s="145"/>
      <c r="P55" s="146"/>
    </row>
    <row r="56" spans="1:16" x14ac:dyDescent="0.2">
      <c r="A56" s="133" t="s">
        <v>124</v>
      </c>
      <c r="B56" s="134" t="s">
        <v>124</v>
      </c>
      <c r="C56" s="134" t="s">
        <v>125</v>
      </c>
      <c r="D56" s="135">
        <v>0.12</v>
      </c>
      <c r="E56" s="145">
        <v>0</v>
      </c>
      <c r="F56" s="145"/>
      <c r="G56" s="145"/>
      <c r="H56" s="145"/>
      <c r="I56" s="145"/>
      <c r="J56" s="145"/>
      <c r="K56" s="145"/>
      <c r="L56" s="145"/>
      <c r="M56" s="145"/>
      <c r="N56" s="145"/>
      <c r="O56" s="145"/>
      <c r="P56" s="146"/>
    </row>
    <row r="57" spans="1:16" x14ac:dyDescent="0.2">
      <c r="A57" s="133" t="s">
        <v>124</v>
      </c>
      <c r="B57" s="134" t="s">
        <v>124</v>
      </c>
      <c r="C57" s="134" t="s">
        <v>125</v>
      </c>
      <c r="D57" s="135">
        <v>0.18</v>
      </c>
      <c r="E57" s="145"/>
      <c r="F57" s="145"/>
      <c r="G57" s="145"/>
      <c r="H57" s="145"/>
      <c r="I57" s="145"/>
      <c r="J57" s="145"/>
      <c r="K57" s="145"/>
      <c r="L57" s="145"/>
      <c r="M57" s="145"/>
      <c r="N57" s="145"/>
      <c r="O57" s="145"/>
      <c r="P57" s="146"/>
    </row>
    <row r="58" spans="1:16" ht="12.75" thickBot="1" x14ac:dyDescent="0.25">
      <c r="A58" s="133" t="s">
        <v>124</v>
      </c>
      <c r="B58" s="134" t="s">
        <v>124</v>
      </c>
      <c r="C58" s="134" t="s">
        <v>125</v>
      </c>
      <c r="D58" s="135">
        <v>0.28000000000000003</v>
      </c>
      <c r="E58" s="145"/>
      <c r="F58" s="145"/>
      <c r="G58" s="145"/>
      <c r="H58" s="145"/>
      <c r="I58" s="145"/>
      <c r="J58" s="145"/>
      <c r="K58" s="145"/>
      <c r="L58" s="145"/>
      <c r="M58" s="145"/>
      <c r="N58" s="145"/>
      <c r="O58" s="145"/>
      <c r="P58" s="146"/>
    </row>
    <row r="59" spans="1:16" ht="12.75" thickBot="1" x14ac:dyDescent="0.25">
      <c r="A59" s="285" t="s">
        <v>380</v>
      </c>
      <c r="B59" s="286"/>
      <c r="C59" s="286"/>
      <c r="D59" s="287"/>
      <c r="E59" s="144">
        <f>SUM(E60:E63)</f>
        <v>0</v>
      </c>
      <c r="F59" s="144">
        <f t="shared" ref="F59:P59" si="6">SUM(F60:F63)</f>
        <v>0</v>
      </c>
      <c r="G59" s="144">
        <f t="shared" si="6"/>
        <v>0</v>
      </c>
      <c r="H59" s="144">
        <f t="shared" si="6"/>
        <v>0</v>
      </c>
      <c r="I59" s="144">
        <f t="shared" si="6"/>
        <v>0</v>
      </c>
      <c r="J59" s="144">
        <f t="shared" si="6"/>
        <v>0</v>
      </c>
      <c r="K59" s="144">
        <f t="shared" si="6"/>
        <v>0</v>
      </c>
      <c r="L59" s="144">
        <f t="shared" si="6"/>
        <v>0</v>
      </c>
      <c r="M59" s="144">
        <f t="shared" si="6"/>
        <v>0</v>
      </c>
      <c r="N59" s="144">
        <f t="shared" si="6"/>
        <v>0</v>
      </c>
      <c r="O59" s="144">
        <f t="shared" si="6"/>
        <v>0</v>
      </c>
      <c r="P59" s="144">
        <f t="shared" si="6"/>
        <v>0</v>
      </c>
    </row>
    <row r="60" spans="1:16" x14ac:dyDescent="0.2">
      <c r="A60" s="133" t="s">
        <v>124</v>
      </c>
      <c r="B60" s="134" t="s">
        <v>124</v>
      </c>
      <c r="C60" s="134" t="s">
        <v>122</v>
      </c>
      <c r="D60" s="135" t="s">
        <v>17</v>
      </c>
      <c r="E60" s="145"/>
      <c r="F60" s="145"/>
      <c r="G60" s="145"/>
      <c r="H60" s="145"/>
      <c r="I60" s="145"/>
      <c r="J60" s="145"/>
      <c r="K60" s="145"/>
      <c r="L60" s="145"/>
      <c r="M60" s="145"/>
      <c r="N60" s="145"/>
      <c r="O60" s="145"/>
      <c r="P60" s="146"/>
    </row>
    <row r="61" spans="1:16" x14ac:dyDescent="0.2">
      <c r="A61" s="133" t="s">
        <v>124</v>
      </c>
      <c r="B61" s="134" t="s">
        <v>124</v>
      </c>
      <c r="C61" s="134" t="s">
        <v>122</v>
      </c>
      <c r="D61" s="135">
        <v>0.12</v>
      </c>
      <c r="E61" s="145"/>
      <c r="F61" s="145"/>
      <c r="G61" s="145"/>
      <c r="H61" s="145"/>
      <c r="I61" s="145"/>
      <c r="J61" s="145"/>
      <c r="K61" s="145"/>
      <c r="L61" s="145"/>
      <c r="M61" s="145"/>
      <c r="N61" s="145"/>
      <c r="O61" s="145"/>
      <c r="P61" s="146"/>
    </row>
    <row r="62" spans="1:16" x14ac:dyDescent="0.2">
      <c r="A62" s="133" t="s">
        <v>124</v>
      </c>
      <c r="B62" s="134" t="s">
        <v>124</v>
      </c>
      <c r="C62" s="134" t="s">
        <v>122</v>
      </c>
      <c r="D62" s="135">
        <v>0.18</v>
      </c>
      <c r="E62" s="145"/>
      <c r="F62" s="145"/>
      <c r="G62" s="145"/>
      <c r="H62" s="145"/>
      <c r="I62" s="145"/>
      <c r="J62" s="145"/>
      <c r="K62" s="145"/>
      <c r="L62" s="145"/>
      <c r="M62" s="145"/>
      <c r="N62" s="145"/>
      <c r="O62" s="145"/>
      <c r="P62" s="146"/>
    </row>
    <row r="63" spans="1:16" ht="12.75" thickBot="1" x14ac:dyDescent="0.25">
      <c r="A63" s="133" t="s">
        <v>124</v>
      </c>
      <c r="B63" s="134" t="s">
        <v>124</v>
      </c>
      <c r="C63" s="134" t="s">
        <v>122</v>
      </c>
      <c r="D63" s="135">
        <v>0.28000000000000003</v>
      </c>
      <c r="E63" s="145"/>
      <c r="F63" s="145"/>
      <c r="G63" s="145"/>
      <c r="H63" s="145"/>
      <c r="I63" s="145"/>
      <c r="J63" s="145"/>
      <c r="K63" s="145"/>
      <c r="L63" s="145"/>
      <c r="M63" s="145"/>
      <c r="N63" s="145"/>
      <c r="O63" s="145"/>
      <c r="P63" s="146"/>
    </row>
    <row r="64" spans="1:16" ht="15" customHeight="1" thickBot="1" x14ac:dyDescent="0.25">
      <c r="A64" s="325" t="s">
        <v>32</v>
      </c>
      <c r="B64" s="326"/>
      <c r="C64" s="326"/>
      <c r="D64" s="326"/>
      <c r="E64" s="326"/>
      <c r="F64" s="326"/>
      <c r="G64" s="326"/>
      <c r="H64" s="326"/>
      <c r="I64" s="326"/>
      <c r="J64" s="326"/>
      <c r="K64" s="326"/>
      <c r="L64" s="326"/>
      <c r="M64" s="326"/>
      <c r="N64" s="326"/>
      <c r="O64" s="326"/>
      <c r="P64" s="327"/>
    </row>
    <row r="65" spans="1:16" x14ac:dyDescent="0.2">
      <c r="A65" s="177" t="s">
        <v>381</v>
      </c>
      <c r="B65" s="148"/>
      <c r="C65" s="148"/>
      <c r="D65" s="148"/>
      <c r="E65" s="148"/>
      <c r="F65" s="149"/>
      <c r="G65" s="149"/>
      <c r="H65" s="149"/>
      <c r="I65" s="149"/>
      <c r="J65" s="149"/>
      <c r="K65" s="149"/>
      <c r="L65" s="149"/>
      <c r="M65" s="149"/>
      <c r="N65" s="149"/>
      <c r="O65" s="149"/>
      <c r="P65" s="150"/>
    </row>
    <row r="66" spans="1:16" x14ac:dyDescent="0.2">
      <c r="A66" s="133" t="s">
        <v>33</v>
      </c>
      <c r="B66" s="134" t="s">
        <v>8</v>
      </c>
      <c r="C66" s="134"/>
      <c r="D66" s="135">
        <v>0.05</v>
      </c>
      <c r="E66" s="145">
        <v>0</v>
      </c>
      <c r="F66" s="145">
        <v>0</v>
      </c>
      <c r="G66" s="145"/>
      <c r="H66" s="145"/>
      <c r="I66" s="145"/>
      <c r="J66" s="145"/>
      <c r="K66" s="145"/>
      <c r="L66" s="145"/>
      <c r="M66" s="145"/>
      <c r="N66" s="145"/>
      <c r="O66" s="145"/>
      <c r="P66" s="146"/>
    </row>
    <row r="67" spans="1:16" x14ac:dyDescent="0.2">
      <c r="A67" s="133" t="s">
        <v>34</v>
      </c>
      <c r="B67" s="134" t="s">
        <v>8</v>
      </c>
      <c r="C67" s="134"/>
      <c r="D67" s="135">
        <v>0.18</v>
      </c>
      <c r="E67" s="145">
        <v>0</v>
      </c>
      <c r="F67" s="145"/>
      <c r="G67" s="145"/>
      <c r="H67" s="145"/>
      <c r="I67" s="145"/>
      <c r="J67" s="145"/>
      <c r="K67" s="145"/>
      <c r="L67" s="145"/>
      <c r="M67" s="145"/>
      <c r="N67" s="145"/>
      <c r="O67" s="145"/>
      <c r="P67" s="146"/>
    </row>
    <row r="68" spans="1:16" x14ac:dyDescent="0.2">
      <c r="A68" s="133" t="s">
        <v>35</v>
      </c>
      <c r="B68" s="134" t="s">
        <v>8</v>
      </c>
      <c r="C68" s="134"/>
      <c r="D68" s="135">
        <v>0.18</v>
      </c>
      <c r="E68" s="145"/>
      <c r="F68" s="145"/>
      <c r="G68" s="145"/>
      <c r="H68" s="145"/>
      <c r="I68" s="145"/>
      <c r="J68" s="145"/>
      <c r="K68" s="145"/>
      <c r="L68" s="145"/>
      <c r="M68" s="145"/>
      <c r="N68" s="145"/>
      <c r="O68" s="145"/>
      <c r="P68" s="146"/>
    </row>
    <row r="69" spans="1:16" x14ac:dyDescent="0.2">
      <c r="A69" s="133" t="s">
        <v>35</v>
      </c>
      <c r="B69" s="134" t="s">
        <v>11</v>
      </c>
      <c r="C69" s="134"/>
      <c r="D69" s="135">
        <v>0.18</v>
      </c>
      <c r="E69" s="145"/>
      <c r="F69" s="145"/>
      <c r="G69" s="145"/>
      <c r="H69" s="145"/>
      <c r="I69" s="145"/>
      <c r="J69" s="145"/>
      <c r="K69" s="145"/>
      <c r="L69" s="145"/>
      <c r="M69" s="145"/>
      <c r="N69" s="145"/>
      <c r="O69" s="145"/>
      <c r="P69" s="146"/>
    </row>
    <row r="70" spans="1:16" ht="12.75" thickBot="1" x14ac:dyDescent="0.25">
      <c r="A70" s="133" t="s">
        <v>35</v>
      </c>
      <c r="B70" s="134" t="s">
        <v>8</v>
      </c>
      <c r="C70" s="134"/>
      <c r="D70" s="135">
        <v>0.18</v>
      </c>
      <c r="E70" s="145"/>
      <c r="F70" s="145"/>
      <c r="G70" s="145"/>
      <c r="H70" s="145"/>
      <c r="I70" s="145"/>
      <c r="J70" s="145"/>
      <c r="K70" s="145"/>
      <c r="L70" s="145"/>
      <c r="M70" s="145"/>
      <c r="N70" s="145"/>
      <c r="O70" s="145"/>
      <c r="P70" s="146"/>
    </row>
    <row r="71" spans="1:16" ht="12.75" thickBot="1" x14ac:dyDescent="0.25">
      <c r="A71" s="285" t="s">
        <v>128</v>
      </c>
      <c r="B71" s="286"/>
      <c r="C71" s="286"/>
      <c r="D71" s="287"/>
      <c r="E71" s="151">
        <f t="shared" ref="E71:P71" si="7">SUM(E66:E70)</f>
        <v>0</v>
      </c>
      <c r="F71" s="151">
        <f t="shared" si="7"/>
        <v>0</v>
      </c>
      <c r="G71" s="151">
        <f t="shared" si="7"/>
        <v>0</v>
      </c>
      <c r="H71" s="151">
        <f t="shared" si="7"/>
        <v>0</v>
      </c>
      <c r="I71" s="151">
        <f t="shared" si="7"/>
        <v>0</v>
      </c>
      <c r="J71" s="151">
        <f t="shared" si="7"/>
        <v>0</v>
      </c>
      <c r="K71" s="151">
        <f t="shared" si="7"/>
        <v>0</v>
      </c>
      <c r="L71" s="151">
        <f t="shared" si="7"/>
        <v>0</v>
      </c>
      <c r="M71" s="151">
        <f t="shared" si="7"/>
        <v>0</v>
      </c>
      <c r="N71" s="151">
        <f t="shared" si="7"/>
        <v>0</v>
      </c>
      <c r="O71" s="151">
        <f t="shared" si="7"/>
        <v>0</v>
      </c>
      <c r="P71" s="152">
        <f t="shared" si="7"/>
        <v>0</v>
      </c>
    </row>
    <row r="72" spans="1:16" ht="12.75" thickBot="1" x14ac:dyDescent="0.25">
      <c r="A72" s="343" t="s">
        <v>126</v>
      </c>
      <c r="B72" s="344"/>
      <c r="C72" s="344"/>
      <c r="D72" s="344"/>
      <c r="E72" s="344"/>
      <c r="F72" s="344"/>
      <c r="G72" s="344"/>
      <c r="H72" s="344"/>
      <c r="I72" s="344"/>
      <c r="J72" s="344"/>
      <c r="K72" s="344"/>
      <c r="L72" s="344"/>
      <c r="M72" s="344"/>
      <c r="N72" s="344"/>
      <c r="O72" s="344"/>
      <c r="P72" s="345"/>
    </row>
    <row r="73" spans="1:16" x14ac:dyDescent="0.2">
      <c r="A73" s="133"/>
      <c r="B73" s="134"/>
      <c r="C73" s="134"/>
      <c r="D73" s="135"/>
      <c r="E73" s="145"/>
      <c r="F73" s="145"/>
      <c r="G73" s="145"/>
      <c r="H73" s="145"/>
      <c r="I73" s="145"/>
      <c r="J73" s="145"/>
      <c r="K73" s="145"/>
      <c r="L73" s="145"/>
      <c r="M73" s="145"/>
      <c r="N73" s="145"/>
      <c r="O73" s="145"/>
      <c r="P73" s="146"/>
    </row>
    <row r="74" spans="1:16" x14ac:dyDescent="0.2">
      <c r="A74" s="133"/>
      <c r="B74" s="134"/>
      <c r="C74" s="134"/>
      <c r="D74" s="135"/>
      <c r="E74" s="145"/>
      <c r="F74" s="145"/>
      <c r="G74" s="145"/>
      <c r="H74" s="145"/>
      <c r="I74" s="145"/>
      <c r="J74" s="145"/>
      <c r="K74" s="145"/>
      <c r="L74" s="145"/>
      <c r="M74" s="145"/>
      <c r="N74" s="145"/>
      <c r="O74" s="145"/>
      <c r="P74" s="146"/>
    </row>
    <row r="75" spans="1:16" ht="12.75" thickBot="1" x14ac:dyDescent="0.25">
      <c r="A75" s="133"/>
      <c r="B75" s="134"/>
      <c r="C75" s="134"/>
      <c r="D75" s="135"/>
      <c r="E75" s="145"/>
      <c r="F75" s="145"/>
      <c r="G75" s="145"/>
      <c r="H75" s="145"/>
      <c r="I75" s="145"/>
      <c r="J75" s="145"/>
      <c r="K75" s="145"/>
      <c r="L75" s="145"/>
      <c r="M75" s="145"/>
      <c r="N75" s="145"/>
      <c r="O75" s="145"/>
      <c r="P75" s="146"/>
    </row>
    <row r="76" spans="1:16" ht="12.75" thickBot="1" x14ac:dyDescent="0.25">
      <c r="A76" s="328" t="s">
        <v>386</v>
      </c>
      <c r="B76" s="329"/>
      <c r="C76" s="329"/>
      <c r="D76" s="329"/>
      <c r="E76" s="329"/>
      <c r="F76" s="329"/>
      <c r="G76" s="329"/>
      <c r="H76" s="329"/>
      <c r="I76" s="329"/>
      <c r="J76" s="329"/>
      <c r="K76" s="329"/>
      <c r="L76" s="329"/>
      <c r="M76" s="329"/>
      <c r="N76" s="329"/>
      <c r="O76" s="329"/>
      <c r="P76" s="330"/>
    </row>
    <row r="77" spans="1:16" s="155" customFormat="1" x14ac:dyDescent="0.2">
      <c r="A77" s="177" t="s">
        <v>397</v>
      </c>
      <c r="B77" s="153"/>
      <c r="C77" s="153"/>
      <c r="D77" s="153"/>
      <c r="E77" s="153"/>
      <c r="F77" s="153"/>
      <c r="G77" s="153"/>
      <c r="H77" s="153"/>
      <c r="I77" s="153"/>
      <c r="J77" s="153"/>
      <c r="K77" s="153"/>
      <c r="L77" s="153"/>
      <c r="M77" s="153"/>
      <c r="N77" s="153"/>
      <c r="O77" s="153"/>
      <c r="P77" s="154"/>
    </row>
    <row r="78" spans="1:16" x14ac:dyDescent="0.2">
      <c r="A78" s="133" t="s">
        <v>129</v>
      </c>
      <c r="B78" s="134" t="s">
        <v>8</v>
      </c>
      <c r="C78" s="134"/>
      <c r="D78" s="135">
        <v>0.05</v>
      </c>
      <c r="E78" s="145">
        <v>0</v>
      </c>
      <c r="F78" s="145"/>
      <c r="G78" s="145"/>
      <c r="H78" s="145"/>
      <c r="I78" s="145"/>
      <c r="J78" s="145"/>
      <c r="K78" s="145"/>
      <c r="L78" s="145"/>
      <c r="M78" s="145"/>
      <c r="N78" s="145"/>
      <c r="O78" s="145"/>
      <c r="P78" s="146"/>
    </row>
    <row r="79" spans="1:16" x14ac:dyDescent="0.2">
      <c r="A79" s="133"/>
      <c r="B79" s="134" t="s">
        <v>8</v>
      </c>
      <c r="C79" s="134"/>
      <c r="D79" s="135">
        <v>0.18</v>
      </c>
      <c r="E79" s="145">
        <v>0</v>
      </c>
      <c r="F79" s="145"/>
      <c r="G79" s="145">
        <v>175</v>
      </c>
      <c r="H79" s="145">
        <v>175</v>
      </c>
      <c r="I79" s="145">
        <v>175</v>
      </c>
      <c r="J79" s="145">
        <v>175</v>
      </c>
      <c r="K79" s="145">
        <v>175</v>
      </c>
      <c r="L79" s="145">
        <v>175</v>
      </c>
      <c r="M79" s="145">
        <v>175</v>
      </c>
      <c r="N79" s="145">
        <v>175</v>
      </c>
      <c r="O79" s="145">
        <v>175</v>
      </c>
      <c r="P79" s="146"/>
    </row>
    <row r="80" spans="1:16" x14ac:dyDescent="0.2">
      <c r="A80" s="156"/>
      <c r="B80" s="134" t="s">
        <v>8</v>
      </c>
      <c r="C80" s="148"/>
      <c r="D80" s="135">
        <v>0.28000000000000003</v>
      </c>
      <c r="E80" s="145">
        <v>0</v>
      </c>
      <c r="F80" s="145"/>
      <c r="G80" s="145"/>
      <c r="H80" s="145"/>
      <c r="I80" s="145"/>
      <c r="J80" s="145"/>
      <c r="K80" s="145"/>
      <c r="L80" s="145"/>
      <c r="M80" s="145"/>
      <c r="N80" s="145"/>
      <c r="O80" s="145"/>
      <c r="P80" s="146"/>
    </row>
    <row r="81" spans="1:16" x14ac:dyDescent="0.2">
      <c r="A81" s="133" t="s">
        <v>129</v>
      </c>
      <c r="B81" s="142" t="s">
        <v>11</v>
      </c>
      <c r="C81" s="134"/>
      <c r="D81" s="135">
        <v>0.05</v>
      </c>
      <c r="E81" s="145">
        <v>0</v>
      </c>
      <c r="F81" s="145"/>
      <c r="G81" s="145"/>
      <c r="H81" s="145"/>
      <c r="I81" s="145"/>
      <c r="J81" s="145"/>
      <c r="K81" s="145"/>
      <c r="L81" s="145"/>
      <c r="M81" s="145"/>
      <c r="N81" s="145"/>
      <c r="O81" s="145"/>
      <c r="P81" s="146"/>
    </row>
    <row r="82" spans="1:16" x14ac:dyDescent="0.2">
      <c r="A82" s="133"/>
      <c r="B82" s="142" t="s">
        <v>11</v>
      </c>
      <c r="C82" s="134"/>
      <c r="D82" s="135">
        <v>0.18</v>
      </c>
      <c r="E82" s="145">
        <v>0</v>
      </c>
      <c r="F82" s="145"/>
      <c r="G82" s="145"/>
      <c r="H82" s="145"/>
      <c r="I82" s="145"/>
      <c r="J82" s="145"/>
      <c r="K82" s="145"/>
      <c r="L82" s="145"/>
      <c r="M82" s="145"/>
      <c r="N82" s="145"/>
      <c r="O82" s="145"/>
      <c r="P82" s="146"/>
    </row>
    <row r="83" spans="1:16" x14ac:dyDescent="0.2">
      <c r="A83" s="156"/>
      <c r="B83" s="142" t="s">
        <v>11</v>
      </c>
      <c r="C83" s="148"/>
      <c r="D83" s="135">
        <v>0.28000000000000003</v>
      </c>
      <c r="E83" s="145">
        <v>0</v>
      </c>
      <c r="F83" s="145"/>
      <c r="G83" s="145"/>
      <c r="H83" s="145"/>
      <c r="I83" s="145"/>
      <c r="J83" s="145"/>
      <c r="K83" s="145"/>
      <c r="L83" s="145"/>
      <c r="M83" s="145"/>
      <c r="N83" s="145"/>
      <c r="O83" s="145"/>
      <c r="P83" s="146"/>
    </row>
    <row r="84" spans="1:16" x14ac:dyDescent="0.2">
      <c r="A84" s="133" t="s">
        <v>130</v>
      </c>
      <c r="B84" s="134" t="s">
        <v>8</v>
      </c>
      <c r="C84" s="148"/>
      <c r="D84" s="135">
        <v>0.12</v>
      </c>
      <c r="E84" s="145"/>
      <c r="F84" s="145"/>
      <c r="G84" s="145"/>
      <c r="H84" s="145"/>
      <c r="I84" s="145"/>
      <c r="J84" s="145"/>
      <c r="K84" s="145"/>
      <c r="L84" s="145"/>
      <c r="M84" s="145"/>
      <c r="N84" s="145"/>
      <c r="O84" s="145"/>
      <c r="P84" s="146"/>
    </row>
    <row r="85" spans="1:16" x14ac:dyDescent="0.2">
      <c r="A85" s="156"/>
      <c r="B85" s="134" t="s">
        <v>8</v>
      </c>
      <c r="C85" s="134"/>
      <c r="D85" s="135">
        <v>0.18</v>
      </c>
      <c r="E85" s="145"/>
      <c r="F85" s="145">
        <v>0</v>
      </c>
      <c r="G85" s="145"/>
      <c r="H85" s="145"/>
      <c r="I85" s="145"/>
      <c r="J85" s="145"/>
      <c r="K85" s="145"/>
      <c r="L85" s="145"/>
      <c r="M85" s="145"/>
      <c r="N85" s="145"/>
      <c r="O85" s="145"/>
      <c r="P85" s="146"/>
    </row>
    <row r="86" spans="1:16" x14ac:dyDescent="0.2">
      <c r="A86" s="133"/>
      <c r="B86" s="134" t="s">
        <v>8</v>
      </c>
      <c r="C86" s="134"/>
      <c r="D86" s="135">
        <v>0.28000000000000003</v>
      </c>
      <c r="E86" s="145"/>
      <c r="F86" s="145"/>
      <c r="G86" s="145"/>
      <c r="H86" s="145"/>
      <c r="I86" s="145"/>
      <c r="J86" s="145"/>
      <c r="K86" s="145"/>
      <c r="L86" s="145"/>
      <c r="M86" s="145"/>
      <c r="N86" s="145"/>
      <c r="O86" s="145"/>
      <c r="P86" s="146"/>
    </row>
    <row r="87" spans="1:16" x14ac:dyDescent="0.2">
      <c r="A87" s="133" t="s">
        <v>130</v>
      </c>
      <c r="B87" s="142" t="s">
        <v>11</v>
      </c>
      <c r="C87" s="148"/>
      <c r="D87" s="135">
        <v>0.12</v>
      </c>
      <c r="E87" s="145">
        <v>0</v>
      </c>
      <c r="F87" s="145"/>
      <c r="G87" s="145"/>
      <c r="H87" s="145"/>
      <c r="I87" s="145"/>
      <c r="J87" s="145"/>
      <c r="K87" s="145"/>
      <c r="L87" s="145"/>
      <c r="M87" s="145"/>
      <c r="N87" s="145"/>
      <c r="O87" s="145"/>
      <c r="P87" s="146"/>
    </row>
    <row r="88" spans="1:16" x14ac:dyDescent="0.2">
      <c r="A88" s="156"/>
      <c r="B88" s="142" t="s">
        <v>11</v>
      </c>
      <c r="C88" s="134"/>
      <c r="D88" s="135">
        <v>0.18</v>
      </c>
      <c r="E88" s="145">
        <v>0</v>
      </c>
      <c r="F88" s="145">
        <v>0</v>
      </c>
      <c r="G88" s="145"/>
      <c r="H88" s="145"/>
      <c r="I88" s="145"/>
      <c r="J88" s="145"/>
      <c r="K88" s="145"/>
      <c r="L88" s="145"/>
      <c r="M88" s="145"/>
      <c r="N88" s="145"/>
      <c r="O88" s="145"/>
      <c r="P88" s="146"/>
    </row>
    <row r="89" spans="1:16" ht="12.75" thickBot="1" x14ac:dyDescent="0.25">
      <c r="A89" s="133"/>
      <c r="B89" s="142" t="s">
        <v>11</v>
      </c>
      <c r="C89" s="134"/>
      <c r="D89" s="135">
        <v>0.28000000000000003</v>
      </c>
      <c r="E89" s="145"/>
      <c r="F89" s="145"/>
      <c r="G89" s="145"/>
      <c r="H89" s="145"/>
      <c r="I89" s="145"/>
      <c r="J89" s="145"/>
      <c r="K89" s="145"/>
      <c r="L89" s="145"/>
      <c r="M89" s="145"/>
      <c r="N89" s="145"/>
      <c r="O89" s="145"/>
      <c r="P89" s="146"/>
    </row>
    <row r="90" spans="1:16" ht="12.75" thickBot="1" x14ac:dyDescent="0.25">
      <c r="A90" s="285" t="s">
        <v>380</v>
      </c>
      <c r="B90" s="286"/>
      <c r="C90" s="286"/>
      <c r="D90" s="287"/>
      <c r="E90" s="144">
        <f>SUM(E78:E89)</f>
        <v>0</v>
      </c>
      <c r="F90" s="144">
        <f t="shared" ref="F90" si="8">SUM(F78:F89)</f>
        <v>0</v>
      </c>
      <c r="G90" s="144">
        <f t="shared" ref="G90" si="9">SUM(G78:G89)</f>
        <v>175</v>
      </c>
      <c r="H90" s="144">
        <f t="shared" ref="H90" si="10">SUM(H78:H89)</f>
        <v>175</v>
      </c>
      <c r="I90" s="144">
        <f t="shared" ref="I90" si="11">SUM(I78:I89)</f>
        <v>175</v>
      </c>
      <c r="J90" s="144">
        <f t="shared" ref="J90" si="12">SUM(J78:J89)</f>
        <v>175</v>
      </c>
      <c r="K90" s="144">
        <f t="shared" ref="K90" si="13">SUM(K78:K89)</f>
        <v>175</v>
      </c>
      <c r="L90" s="144">
        <f t="shared" ref="L90" si="14">SUM(L78:L89)</f>
        <v>175</v>
      </c>
      <c r="M90" s="144">
        <f t="shared" ref="M90" si="15">SUM(M78:M89)</f>
        <v>175</v>
      </c>
      <c r="N90" s="144">
        <f t="shared" ref="N90" si="16">SUM(N78:N89)</f>
        <v>175</v>
      </c>
      <c r="O90" s="144">
        <f t="shared" ref="O90" si="17">SUM(O78:O89)</f>
        <v>175</v>
      </c>
      <c r="P90" s="144">
        <f t="shared" ref="P90" si="18">SUM(P78:P89)</f>
        <v>0</v>
      </c>
    </row>
    <row r="91" spans="1:16" ht="12.75" thickBot="1" x14ac:dyDescent="0.25">
      <c r="A91" s="331" t="s">
        <v>382</v>
      </c>
      <c r="B91" s="332"/>
      <c r="C91" s="332"/>
      <c r="D91" s="332"/>
      <c r="E91" s="332"/>
      <c r="F91" s="332"/>
      <c r="G91" s="332"/>
      <c r="H91" s="332"/>
      <c r="I91" s="332"/>
      <c r="J91" s="332"/>
      <c r="K91" s="332"/>
      <c r="L91" s="332"/>
      <c r="M91" s="332"/>
      <c r="N91" s="332"/>
      <c r="O91" s="332"/>
      <c r="P91" s="333"/>
    </row>
    <row r="92" spans="1:16" x14ac:dyDescent="0.2">
      <c r="A92" s="133" t="s">
        <v>132</v>
      </c>
      <c r="B92" s="134" t="s">
        <v>8</v>
      </c>
      <c r="C92" s="134"/>
      <c r="D92" s="135">
        <v>0.12</v>
      </c>
      <c r="E92" s="145"/>
      <c r="F92" s="145"/>
      <c r="G92" s="145"/>
      <c r="H92" s="145"/>
      <c r="I92" s="145"/>
      <c r="J92" s="145"/>
      <c r="K92" s="145"/>
      <c r="L92" s="145"/>
      <c r="M92" s="145"/>
      <c r="N92" s="145"/>
      <c r="O92" s="145"/>
      <c r="P92" s="146"/>
    </row>
    <row r="93" spans="1:16" x14ac:dyDescent="0.2">
      <c r="A93" s="133"/>
      <c r="B93" s="134" t="s">
        <v>8</v>
      </c>
      <c r="C93" s="134"/>
      <c r="D93" s="135">
        <v>0.18</v>
      </c>
      <c r="E93" s="145"/>
      <c r="F93" s="145">
        <v>2700</v>
      </c>
      <c r="G93" s="145"/>
      <c r="H93" s="145"/>
      <c r="I93" s="173">
        <v>162105</v>
      </c>
      <c r="J93" s="145"/>
      <c r="K93" s="145"/>
      <c r="L93" s="145"/>
      <c r="M93" s="145"/>
      <c r="N93" s="145"/>
      <c r="O93" s="145"/>
      <c r="P93" s="146"/>
    </row>
    <row r="94" spans="1:16" x14ac:dyDescent="0.2">
      <c r="A94" s="156"/>
      <c r="B94" s="134" t="s">
        <v>8</v>
      </c>
      <c r="C94" s="134"/>
      <c r="D94" s="135">
        <v>0.28000000000000003</v>
      </c>
      <c r="E94" s="145"/>
      <c r="F94" s="145"/>
      <c r="G94" s="145"/>
      <c r="H94" s="145"/>
      <c r="I94" s="173">
        <v>0</v>
      </c>
      <c r="J94" s="145"/>
      <c r="K94" s="145"/>
      <c r="L94" s="145"/>
      <c r="M94" s="145"/>
      <c r="N94" s="145"/>
      <c r="O94" s="145"/>
      <c r="P94" s="146"/>
    </row>
    <row r="95" spans="1:16" x14ac:dyDescent="0.2">
      <c r="A95" s="133" t="s">
        <v>132</v>
      </c>
      <c r="B95" s="142" t="s">
        <v>11</v>
      </c>
      <c r="C95" s="134"/>
      <c r="D95" s="135">
        <v>0.12</v>
      </c>
      <c r="E95" s="145"/>
      <c r="F95" s="145"/>
      <c r="G95" s="145"/>
      <c r="H95" s="145"/>
      <c r="I95" s="145"/>
      <c r="J95" s="145"/>
      <c r="K95" s="145"/>
      <c r="L95" s="145"/>
      <c r="M95" s="145"/>
      <c r="N95" s="145"/>
      <c r="O95" s="145"/>
      <c r="P95" s="146"/>
    </row>
    <row r="96" spans="1:16" x14ac:dyDescent="0.2">
      <c r="A96" s="133"/>
      <c r="B96" s="142" t="s">
        <v>11</v>
      </c>
      <c r="C96" s="134"/>
      <c r="D96" s="135">
        <v>0.18</v>
      </c>
      <c r="E96" s="145"/>
      <c r="F96" s="145"/>
      <c r="G96" s="145"/>
      <c r="H96" s="145"/>
      <c r="I96" s="145"/>
      <c r="J96" s="145"/>
      <c r="K96" s="145"/>
      <c r="L96" s="145"/>
      <c r="M96" s="145"/>
      <c r="N96" s="145"/>
      <c r="O96" s="145"/>
      <c r="P96" s="146"/>
    </row>
    <row r="97" spans="1:16" x14ac:dyDescent="0.2">
      <c r="A97" s="156"/>
      <c r="B97" s="142" t="s">
        <v>11</v>
      </c>
      <c r="C97" s="134"/>
      <c r="D97" s="135">
        <v>0.28000000000000003</v>
      </c>
      <c r="E97" s="145"/>
      <c r="F97" s="145"/>
      <c r="G97" s="145"/>
      <c r="H97" s="145"/>
      <c r="I97" s="145"/>
      <c r="J97" s="145"/>
      <c r="K97" s="145"/>
      <c r="L97" s="145"/>
      <c r="M97" s="145"/>
      <c r="N97" s="145"/>
      <c r="O97" s="145"/>
      <c r="P97" s="146"/>
    </row>
    <row r="98" spans="1:16" x14ac:dyDescent="0.2">
      <c r="A98" s="133" t="s">
        <v>130</v>
      </c>
      <c r="B98" s="134" t="s">
        <v>8</v>
      </c>
      <c r="C98" s="134"/>
      <c r="D98" s="135">
        <v>0.12</v>
      </c>
      <c r="E98" s="145"/>
      <c r="F98" s="145"/>
      <c r="G98" s="145"/>
      <c r="H98" s="145"/>
      <c r="I98" s="145"/>
      <c r="J98" s="145"/>
      <c r="K98" s="145"/>
      <c r="L98" s="145"/>
      <c r="M98" s="145"/>
      <c r="N98" s="145"/>
      <c r="O98" s="145"/>
      <c r="P98" s="146"/>
    </row>
    <row r="99" spans="1:16" x14ac:dyDescent="0.2">
      <c r="A99" s="133"/>
      <c r="B99" s="134" t="s">
        <v>8</v>
      </c>
      <c r="C99" s="134"/>
      <c r="D99" s="135">
        <v>0.18</v>
      </c>
      <c r="E99" s="145"/>
      <c r="F99" s="145"/>
      <c r="G99" s="145"/>
      <c r="H99" s="145"/>
      <c r="I99" s="145"/>
      <c r="J99" s="145"/>
      <c r="K99" s="145"/>
      <c r="L99" s="145"/>
      <c r="M99" s="145"/>
      <c r="N99" s="145"/>
      <c r="O99" s="145"/>
      <c r="P99" s="146"/>
    </row>
    <row r="100" spans="1:16" x14ac:dyDescent="0.2">
      <c r="A100" s="133"/>
      <c r="B100" s="134" t="s">
        <v>8</v>
      </c>
      <c r="C100" s="134"/>
      <c r="D100" s="135">
        <v>0.28000000000000003</v>
      </c>
      <c r="E100" s="145"/>
      <c r="F100" s="145"/>
      <c r="G100" s="145"/>
      <c r="H100" s="145"/>
      <c r="I100" s="145"/>
      <c r="J100" s="145"/>
      <c r="K100" s="145"/>
      <c r="L100" s="145"/>
      <c r="M100" s="145"/>
      <c r="N100" s="145"/>
      <c r="O100" s="145"/>
      <c r="P100" s="146"/>
    </row>
    <row r="101" spans="1:16" x14ac:dyDescent="0.2">
      <c r="A101" s="133" t="s">
        <v>130</v>
      </c>
      <c r="B101" s="142" t="s">
        <v>11</v>
      </c>
      <c r="C101" s="134"/>
      <c r="D101" s="135">
        <v>0.12</v>
      </c>
      <c r="E101" s="145">
        <v>0</v>
      </c>
      <c r="F101" s="145"/>
      <c r="G101" s="145"/>
      <c r="H101" s="145"/>
      <c r="I101" s="145"/>
      <c r="J101" s="145"/>
      <c r="K101" s="145"/>
      <c r="L101" s="145"/>
      <c r="M101" s="145"/>
      <c r="N101" s="145"/>
      <c r="O101" s="145"/>
      <c r="P101" s="146"/>
    </row>
    <row r="102" spans="1:16" x14ac:dyDescent="0.2">
      <c r="A102" s="133"/>
      <c r="B102" s="142" t="s">
        <v>11</v>
      </c>
      <c r="C102" s="134"/>
      <c r="D102" s="135">
        <v>0.18</v>
      </c>
      <c r="E102" s="145"/>
      <c r="F102" s="145"/>
      <c r="G102" s="145"/>
      <c r="H102" s="145"/>
      <c r="I102" s="145"/>
      <c r="J102" s="145"/>
      <c r="K102" s="145"/>
      <c r="L102" s="145"/>
      <c r="M102" s="145"/>
      <c r="N102" s="145"/>
      <c r="O102" s="145"/>
      <c r="P102" s="146"/>
    </row>
    <row r="103" spans="1:16" ht="12.75" thickBot="1" x14ac:dyDescent="0.25">
      <c r="A103" s="133"/>
      <c r="B103" s="142" t="s">
        <v>11</v>
      </c>
      <c r="C103" s="134"/>
      <c r="D103" s="135">
        <v>0.28000000000000003</v>
      </c>
      <c r="E103" s="145"/>
      <c r="F103" s="145"/>
      <c r="G103" s="145"/>
      <c r="H103" s="145"/>
      <c r="I103" s="145"/>
      <c r="J103" s="145"/>
      <c r="K103" s="145"/>
      <c r="L103" s="145"/>
      <c r="M103" s="145"/>
      <c r="N103" s="145"/>
      <c r="O103" s="145"/>
      <c r="P103" s="146"/>
    </row>
    <row r="104" spans="1:16" ht="12.75" thickBot="1" x14ac:dyDescent="0.25">
      <c r="A104" s="282" t="s">
        <v>127</v>
      </c>
      <c r="B104" s="283"/>
      <c r="C104" s="283"/>
      <c r="D104" s="284"/>
      <c r="E104" s="151">
        <f t="shared" ref="E104" si="19">SUM(E92:E103)</f>
        <v>0</v>
      </c>
      <c r="F104" s="151">
        <f t="shared" ref="F104" si="20">SUM(F92:F103)</f>
        <v>2700</v>
      </c>
      <c r="G104" s="151">
        <f t="shared" ref="G104" si="21">SUM(G92:G103)</f>
        <v>0</v>
      </c>
      <c r="H104" s="151">
        <f t="shared" ref="H104" si="22">SUM(H92:H103)</f>
        <v>0</v>
      </c>
      <c r="I104" s="151">
        <f t="shared" ref="I104" si="23">SUM(I92:I103)</f>
        <v>162105</v>
      </c>
      <c r="J104" s="151">
        <f t="shared" ref="J104" si="24">SUM(J92:J103)</f>
        <v>0</v>
      </c>
      <c r="K104" s="151">
        <f t="shared" ref="K104" si="25">SUM(K92:K103)</f>
        <v>0</v>
      </c>
      <c r="L104" s="151">
        <f t="shared" ref="L104" si="26">SUM(L92:L103)</f>
        <v>0</v>
      </c>
      <c r="M104" s="151">
        <f t="shared" ref="M104" si="27">SUM(M92:M103)</f>
        <v>0</v>
      </c>
      <c r="N104" s="151">
        <f t="shared" ref="N104" si="28">SUM(N92:N103)</f>
        <v>0</v>
      </c>
      <c r="O104" s="151">
        <f t="shared" ref="O104" si="29">SUM(O92:O103)</f>
        <v>0</v>
      </c>
      <c r="P104" s="151">
        <f t="shared" ref="P104" si="30">SUM(P92:P103)</f>
        <v>0</v>
      </c>
    </row>
    <row r="105" spans="1:16" ht="12.75" thickBot="1" x14ac:dyDescent="0.25">
      <c r="A105" s="340" t="s">
        <v>27</v>
      </c>
      <c r="B105" s="341"/>
      <c r="C105" s="341"/>
      <c r="D105" s="341"/>
      <c r="E105" s="341"/>
      <c r="F105" s="341"/>
      <c r="G105" s="341"/>
      <c r="H105" s="341"/>
      <c r="I105" s="341"/>
      <c r="J105" s="341"/>
      <c r="K105" s="341"/>
      <c r="L105" s="341"/>
      <c r="M105" s="341"/>
      <c r="N105" s="341"/>
      <c r="O105" s="341"/>
      <c r="P105" s="342"/>
    </row>
    <row r="106" spans="1:16" ht="12.75" thickBot="1" x14ac:dyDescent="0.25">
      <c r="A106" s="285" t="s">
        <v>380</v>
      </c>
      <c r="B106" s="286"/>
      <c r="C106" s="286"/>
      <c r="D106" s="287"/>
      <c r="E106" s="144">
        <f>SUM(E107:E110)</f>
        <v>0</v>
      </c>
      <c r="F106" s="144">
        <f t="shared" ref="F106:P106" si="31">SUM(F107:F110)</f>
        <v>650</v>
      </c>
      <c r="G106" s="144">
        <f t="shared" si="31"/>
        <v>550</v>
      </c>
      <c r="H106" s="144">
        <f t="shared" si="31"/>
        <v>90</v>
      </c>
      <c r="I106" s="144">
        <f t="shared" si="31"/>
        <v>40678</v>
      </c>
      <c r="J106" s="144">
        <f t="shared" si="31"/>
        <v>0</v>
      </c>
      <c r="K106" s="144">
        <f t="shared" si="31"/>
        <v>250</v>
      </c>
      <c r="L106" s="144">
        <f t="shared" si="31"/>
        <v>0</v>
      </c>
      <c r="M106" s="144">
        <f t="shared" si="31"/>
        <v>0</v>
      </c>
      <c r="N106" s="144">
        <f t="shared" si="31"/>
        <v>0</v>
      </c>
      <c r="O106" s="144">
        <f t="shared" si="31"/>
        <v>0</v>
      </c>
      <c r="P106" s="144">
        <f t="shared" si="31"/>
        <v>0</v>
      </c>
    </row>
    <row r="107" spans="1:16" x14ac:dyDescent="0.2">
      <c r="A107" s="133" t="s">
        <v>28</v>
      </c>
      <c r="B107" s="134" t="s">
        <v>8</v>
      </c>
      <c r="C107" s="134"/>
      <c r="D107" s="134"/>
      <c r="E107" s="145">
        <v>0</v>
      </c>
      <c r="F107" s="145">
        <v>0</v>
      </c>
      <c r="G107" s="145"/>
      <c r="H107" s="145"/>
      <c r="I107" s="173">
        <v>40528</v>
      </c>
      <c r="J107" s="145"/>
      <c r="K107" s="145"/>
      <c r="L107" s="145"/>
      <c r="M107" s="145"/>
      <c r="N107" s="145"/>
      <c r="O107" s="145"/>
      <c r="P107" s="146"/>
    </row>
    <row r="108" spans="1:16" x14ac:dyDescent="0.2">
      <c r="A108" s="133" t="s">
        <v>29</v>
      </c>
      <c r="B108" s="134" t="s">
        <v>8</v>
      </c>
      <c r="C108" s="134"/>
      <c r="D108" s="134"/>
      <c r="E108" s="145"/>
      <c r="F108" s="145">
        <v>650</v>
      </c>
      <c r="G108" s="174">
        <v>550</v>
      </c>
      <c r="H108" s="174">
        <v>90</v>
      </c>
      <c r="I108" s="173">
        <v>150</v>
      </c>
      <c r="J108" s="145"/>
      <c r="K108" s="173">
        <v>250</v>
      </c>
      <c r="L108" s="145"/>
      <c r="M108" s="145"/>
      <c r="N108" s="145"/>
      <c r="O108" s="145"/>
      <c r="P108" s="146"/>
    </row>
    <row r="109" spans="1:16" x14ac:dyDescent="0.2">
      <c r="A109" s="133" t="s">
        <v>28</v>
      </c>
      <c r="B109" s="134" t="s">
        <v>11</v>
      </c>
      <c r="C109" s="134"/>
      <c r="D109" s="134"/>
      <c r="E109" s="145"/>
      <c r="F109" s="145"/>
      <c r="G109" s="145"/>
      <c r="H109" s="145"/>
      <c r="I109" s="145"/>
      <c r="J109" s="145"/>
      <c r="K109" s="145"/>
      <c r="L109" s="145"/>
      <c r="M109" s="145"/>
      <c r="N109" s="145"/>
      <c r="O109" s="145"/>
      <c r="P109" s="146"/>
    </row>
    <row r="110" spans="1:16" ht="12.75" thickBot="1" x14ac:dyDescent="0.25">
      <c r="A110" s="133" t="s">
        <v>29</v>
      </c>
      <c r="B110" s="134" t="s">
        <v>11</v>
      </c>
      <c r="C110" s="134"/>
      <c r="D110" s="134"/>
      <c r="E110" s="145"/>
      <c r="F110" s="145"/>
      <c r="G110" s="145"/>
      <c r="H110" s="145"/>
      <c r="I110" s="145"/>
      <c r="J110" s="145"/>
      <c r="K110" s="145"/>
      <c r="L110" s="145"/>
      <c r="M110" s="145"/>
      <c r="N110" s="145"/>
      <c r="O110" s="145"/>
      <c r="P110" s="146"/>
    </row>
    <row r="111" spans="1:16" ht="12.75" thickBot="1" x14ac:dyDescent="0.25">
      <c r="A111" s="285" t="s">
        <v>380</v>
      </c>
      <c r="B111" s="286"/>
      <c r="C111" s="286"/>
      <c r="D111" s="287"/>
      <c r="E111" s="144">
        <f>SUM(E112:E113)</f>
        <v>0</v>
      </c>
      <c r="F111" s="144">
        <f t="shared" ref="F111:P111" si="32">SUM(F112:F113)</f>
        <v>0</v>
      </c>
      <c r="G111" s="144">
        <f t="shared" si="32"/>
        <v>0</v>
      </c>
      <c r="H111" s="144">
        <f t="shared" si="32"/>
        <v>0</v>
      </c>
      <c r="I111" s="144">
        <f t="shared" si="32"/>
        <v>0</v>
      </c>
      <c r="J111" s="144">
        <f t="shared" si="32"/>
        <v>0</v>
      </c>
      <c r="K111" s="144">
        <f t="shared" si="32"/>
        <v>0</v>
      </c>
      <c r="L111" s="144">
        <f t="shared" si="32"/>
        <v>0</v>
      </c>
      <c r="M111" s="144">
        <f t="shared" si="32"/>
        <v>0</v>
      </c>
      <c r="N111" s="144">
        <f t="shared" si="32"/>
        <v>0</v>
      </c>
      <c r="O111" s="144">
        <f t="shared" si="32"/>
        <v>0</v>
      </c>
      <c r="P111" s="144">
        <f t="shared" si="32"/>
        <v>0</v>
      </c>
    </row>
    <row r="112" spans="1:16" x14ac:dyDescent="0.2">
      <c r="A112" s="133" t="s">
        <v>30</v>
      </c>
      <c r="B112" s="134" t="s">
        <v>8</v>
      </c>
      <c r="C112" s="134"/>
      <c r="D112" s="134"/>
      <c r="E112" s="145"/>
      <c r="F112" s="145"/>
      <c r="G112" s="145"/>
      <c r="H112" s="145"/>
      <c r="I112" s="145"/>
      <c r="J112" s="145"/>
      <c r="K112" s="145"/>
      <c r="L112" s="145"/>
      <c r="M112" s="145"/>
      <c r="N112" s="145"/>
      <c r="O112" s="145"/>
      <c r="P112" s="146"/>
    </row>
    <row r="113" spans="1:16" ht="12.75" thickBot="1" x14ac:dyDescent="0.25">
      <c r="A113" s="133" t="s">
        <v>30</v>
      </c>
      <c r="B113" s="134" t="s">
        <v>11</v>
      </c>
      <c r="C113" s="134"/>
      <c r="D113" s="134"/>
      <c r="E113" s="145"/>
      <c r="F113" s="145"/>
      <c r="G113" s="145"/>
      <c r="H113" s="145"/>
      <c r="I113" s="145"/>
      <c r="J113" s="145"/>
      <c r="K113" s="145"/>
      <c r="L113" s="145"/>
      <c r="M113" s="145"/>
      <c r="N113" s="145"/>
      <c r="O113" s="145"/>
      <c r="P113" s="146"/>
    </row>
    <row r="114" spans="1:16" ht="12.75" thickBot="1" x14ac:dyDescent="0.25">
      <c r="A114" s="282" t="s">
        <v>127</v>
      </c>
      <c r="B114" s="283"/>
      <c r="C114" s="283"/>
      <c r="D114" s="284"/>
      <c r="E114" s="151">
        <f>E7+E28+E41+E54+E106</f>
        <v>0</v>
      </c>
      <c r="F114" s="151">
        <f>F7+F28+F41+F54+F106</f>
        <v>11278485.67</v>
      </c>
      <c r="G114" s="151">
        <f>G7+G28+G41+G54+G106</f>
        <v>5662269</v>
      </c>
      <c r="H114" s="151">
        <f>H7+H28+H41+H54+H106</f>
        <v>6279480</v>
      </c>
      <c r="I114" s="151"/>
      <c r="J114" s="151">
        <f t="shared" ref="J114:P114" si="33">J7+J28+J41+J54+J106</f>
        <v>7600038</v>
      </c>
      <c r="K114" s="151">
        <f t="shared" si="33"/>
        <v>6308096</v>
      </c>
      <c r="L114" s="151">
        <f t="shared" si="33"/>
        <v>6809997</v>
      </c>
      <c r="M114" s="151">
        <f t="shared" si="33"/>
        <v>0</v>
      </c>
      <c r="N114" s="151">
        <f t="shared" si="33"/>
        <v>0</v>
      </c>
      <c r="O114" s="151">
        <f t="shared" si="33"/>
        <v>0</v>
      </c>
      <c r="P114" s="152">
        <f t="shared" si="33"/>
        <v>0</v>
      </c>
    </row>
    <row r="115" spans="1:16" ht="12.75" thickBot="1" x14ac:dyDescent="0.25">
      <c r="A115" s="288" t="s">
        <v>117</v>
      </c>
      <c r="B115" s="289"/>
      <c r="C115" s="289"/>
      <c r="D115" s="290"/>
      <c r="E115" s="157"/>
      <c r="F115" s="157"/>
      <c r="G115" s="157"/>
      <c r="H115" s="157"/>
      <c r="I115" s="157"/>
      <c r="J115" s="157"/>
      <c r="K115" s="157"/>
      <c r="L115" s="157"/>
      <c r="M115" s="157"/>
      <c r="N115" s="157"/>
      <c r="O115" s="157"/>
      <c r="P115" s="158"/>
    </row>
    <row r="116" spans="1:16" x14ac:dyDescent="0.2">
      <c r="A116" s="294" t="s">
        <v>387</v>
      </c>
      <c r="B116" s="295"/>
      <c r="C116" s="295"/>
      <c r="D116" s="295"/>
      <c r="E116" s="295"/>
      <c r="F116" s="295"/>
      <c r="G116" s="295"/>
      <c r="H116" s="295"/>
      <c r="I116" s="295"/>
      <c r="J116" s="295"/>
      <c r="K116" s="295"/>
      <c r="L116" s="295"/>
      <c r="M116" s="295"/>
      <c r="N116" s="295"/>
      <c r="O116" s="295"/>
      <c r="P116" s="296"/>
    </row>
    <row r="117" spans="1:16" x14ac:dyDescent="0.2">
      <c r="A117" s="297" t="s">
        <v>383</v>
      </c>
      <c r="B117" s="298"/>
      <c r="C117" s="298"/>
      <c r="D117" s="299"/>
      <c r="E117" s="159">
        <f>+E118+E119-E120+E121</f>
        <v>0</v>
      </c>
      <c r="F117" s="159">
        <f t="shared" ref="F117:P117" si="34">+F118+F119-F120+F121</f>
        <v>89631.362800000017</v>
      </c>
      <c r="G117" s="159">
        <f t="shared" si="34"/>
        <v>45282.16</v>
      </c>
      <c r="H117" s="159">
        <f t="shared" si="34"/>
        <v>47723.76</v>
      </c>
      <c r="I117" s="159">
        <f t="shared" si="34"/>
        <v>47441.240000000005</v>
      </c>
      <c r="J117" s="159">
        <f t="shared" si="34"/>
        <v>53404.12</v>
      </c>
      <c r="K117" s="159">
        <f t="shared" si="34"/>
        <v>13995.800000000001</v>
      </c>
      <c r="L117" s="159">
        <f t="shared" si="34"/>
        <v>10755.36</v>
      </c>
      <c r="M117" s="159">
        <f t="shared" si="34"/>
        <v>0</v>
      </c>
      <c r="N117" s="159">
        <f t="shared" si="34"/>
        <v>0</v>
      </c>
      <c r="O117" s="159">
        <f t="shared" si="34"/>
        <v>0</v>
      </c>
      <c r="P117" s="160">
        <f t="shared" si="34"/>
        <v>0</v>
      </c>
    </row>
    <row r="118" spans="1:16" x14ac:dyDescent="0.2">
      <c r="A118" s="161" t="s">
        <v>133</v>
      </c>
      <c r="B118" s="162"/>
      <c r="C118" s="162"/>
      <c r="D118" s="162"/>
      <c r="E118" s="163">
        <f t="shared" ref="E118:P118" si="35">SUMPRODUCT(--($B$8:$B$26="Interstate")--($B$8:$B$26="Export"),$D$8:$D$26,E8:E26)</f>
        <v>0</v>
      </c>
      <c r="F118" s="163">
        <f t="shared" si="35"/>
        <v>89631.362800000017</v>
      </c>
      <c r="G118" s="163">
        <f t="shared" si="35"/>
        <v>45282.16</v>
      </c>
      <c r="H118" s="163">
        <f t="shared" si="35"/>
        <v>47723.76</v>
      </c>
      <c r="I118" s="163">
        <f t="shared" si="35"/>
        <v>47441.240000000005</v>
      </c>
      <c r="J118" s="163">
        <f t="shared" si="35"/>
        <v>53404.12</v>
      </c>
      <c r="K118" s="163">
        <f t="shared" si="35"/>
        <v>13995.800000000001</v>
      </c>
      <c r="L118" s="163">
        <f t="shared" si="35"/>
        <v>10755.36</v>
      </c>
      <c r="M118" s="163">
        <f t="shared" si="35"/>
        <v>0</v>
      </c>
      <c r="N118" s="163">
        <f t="shared" si="35"/>
        <v>0</v>
      </c>
      <c r="O118" s="163">
        <f t="shared" si="35"/>
        <v>0</v>
      </c>
      <c r="P118" s="164">
        <f t="shared" si="35"/>
        <v>0</v>
      </c>
    </row>
    <row r="119" spans="1:16" x14ac:dyDescent="0.2">
      <c r="A119" s="161" t="s">
        <v>134</v>
      </c>
      <c r="B119" s="162"/>
      <c r="C119" s="162"/>
      <c r="D119" s="162"/>
      <c r="E119" s="165">
        <f t="shared" ref="E119:P119" si="36">SUMPRODUCT(--($B$29:$B$38="Interstate"),$D$29:$D$38,E29:E38)</f>
        <v>0</v>
      </c>
      <c r="F119" s="165">
        <f t="shared" si="36"/>
        <v>0</v>
      </c>
      <c r="G119" s="165">
        <f t="shared" si="36"/>
        <v>0</v>
      </c>
      <c r="H119" s="165">
        <f t="shared" si="36"/>
        <v>0</v>
      </c>
      <c r="I119" s="165">
        <f t="shared" si="36"/>
        <v>0</v>
      </c>
      <c r="J119" s="165">
        <f t="shared" si="36"/>
        <v>0</v>
      </c>
      <c r="K119" s="165">
        <f t="shared" si="36"/>
        <v>0</v>
      </c>
      <c r="L119" s="165">
        <f t="shared" si="36"/>
        <v>0</v>
      </c>
      <c r="M119" s="165">
        <f t="shared" si="36"/>
        <v>0</v>
      </c>
      <c r="N119" s="165">
        <f t="shared" si="36"/>
        <v>0</v>
      </c>
      <c r="O119" s="165">
        <f t="shared" si="36"/>
        <v>0</v>
      </c>
      <c r="P119" s="166">
        <f t="shared" si="36"/>
        <v>0</v>
      </c>
    </row>
    <row r="120" spans="1:16" x14ac:dyDescent="0.2">
      <c r="A120" s="161" t="s">
        <v>38</v>
      </c>
      <c r="B120" s="162"/>
      <c r="C120" s="162"/>
      <c r="D120" s="162"/>
      <c r="E120" s="165">
        <f t="shared" ref="E120:P120" si="37">SUMPRODUCT(--($B$42:$B$51="Interstate")--($B$42:$B$51="Export"),$D$42:$D$51,E42:E51)</f>
        <v>0</v>
      </c>
      <c r="F120" s="165">
        <f t="shared" si="37"/>
        <v>0</v>
      </c>
      <c r="G120" s="165">
        <f t="shared" si="37"/>
        <v>0</v>
      </c>
      <c r="H120" s="165">
        <f t="shared" si="37"/>
        <v>0</v>
      </c>
      <c r="I120" s="165">
        <f t="shared" si="37"/>
        <v>0</v>
      </c>
      <c r="J120" s="165">
        <f t="shared" si="37"/>
        <v>0</v>
      </c>
      <c r="K120" s="165">
        <f t="shared" si="37"/>
        <v>0</v>
      </c>
      <c r="L120" s="165">
        <f t="shared" si="37"/>
        <v>0</v>
      </c>
      <c r="M120" s="165">
        <f t="shared" si="37"/>
        <v>0</v>
      </c>
      <c r="N120" s="165">
        <f t="shared" si="37"/>
        <v>0</v>
      </c>
      <c r="O120" s="165">
        <f t="shared" si="37"/>
        <v>0</v>
      </c>
      <c r="P120" s="166">
        <f t="shared" si="37"/>
        <v>0</v>
      </c>
    </row>
    <row r="121" spans="1:16" x14ac:dyDescent="0.2">
      <c r="A121" s="161" t="s">
        <v>9</v>
      </c>
      <c r="B121" s="162"/>
      <c r="C121" s="162"/>
      <c r="D121" s="162"/>
      <c r="E121" s="165">
        <f t="shared" ref="E121:P121" si="38">SUMPRODUCT(--($B$55:$B$63="Export"),$D$55:$D$63,E55:E63)</f>
        <v>0</v>
      </c>
      <c r="F121" s="165">
        <f t="shared" si="38"/>
        <v>0</v>
      </c>
      <c r="G121" s="165">
        <f t="shared" si="38"/>
        <v>0</v>
      </c>
      <c r="H121" s="165">
        <f t="shared" si="38"/>
        <v>0</v>
      </c>
      <c r="I121" s="165">
        <f t="shared" si="38"/>
        <v>0</v>
      </c>
      <c r="J121" s="165">
        <f t="shared" si="38"/>
        <v>0</v>
      </c>
      <c r="K121" s="165">
        <f t="shared" si="38"/>
        <v>0</v>
      </c>
      <c r="L121" s="165">
        <f t="shared" si="38"/>
        <v>0</v>
      </c>
      <c r="M121" s="165">
        <f t="shared" si="38"/>
        <v>0</v>
      </c>
      <c r="N121" s="165">
        <f t="shared" si="38"/>
        <v>0</v>
      </c>
      <c r="O121" s="165">
        <f t="shared" si="38"/>
        <v>0</v>
      </c>
      <c r="P121" s="166">
        <f t="shared" si="38"/>
        <v>0</v>
      </c>
    </row>
    <row r="122" spans="1:16" x14ac:dyDescent="0.2">
      <c r="A122" s="291" t="s">
        <v>386</v>
      </c>
      <c r="B122" s="292"/>
      <c r="C122" s="292"/>
      <c r="D122" s="292"/>
      <c r="E122" s="292"/>
      <c r="F122" s="292"/>
      <c r="G122" s="292"/>
      <c r="H122" s="292"/>
      <c r="I122" s="292"/>
      <c r="J122" s="292"/>
      <c r="K122" s="292"/>
      <c r="L122" s="292"/>
      <c r="M122" s="292"/>
      <c r="N122" s="292"/>
      <c r="O122" s="292"/>
      <c r="P122" s="293"/>
    </row>
    <row r="123" spans="1:16" x14ac:dyDescent="0.2">
      <c r="A123" s="133" t="s">
        <v>129</v>
      </c>
      <c r="B123" s="162"/>
      <c r="C123" s="162"/>
      <c r="D123" s="162"/>
      <c r="E123" s="165">
        <f>SUMPRODUCT(--($B$78:$B$83="Interstate"),$D$78:$D$83,E78:E83)</f>
        <v>0</v>
      </c>
      <c r="F123" s="165">
        <f t="shared" ref="F123:P123" si="39">SUMPRODUCT(--($B$78:$B$83="Interstate"),$D$78:$D$83,F78:F83)</f>
        <v>0</v>
      </c>
      <c r="G123" s="165">
        <f t="shared" si="39"/>
        <v>0</v>
      </c>
      <c r="H123" s="165">
        <f t="shared" si="39"/>
        <v>0</v>
      </c>
      <c r="I123" s="165">
        <f t="shared" si="39"/>
        <v>0</v>
      </c>
      <c r="J123" s="165">
        <f t="shared" si="39"/>
        <v>0</v>
      </c>
      <c r="K123" s="165">
        <f t="shared" si="39"/>
        <v>0</v>
      </c>
      <c r="L123" s="165">
        <f t="shared" si="39"/>
        <v>0</v>
      </c>
      <c r="M123" s="165">
        <f t="shared" si="39"/>
        <v>0</v>
      </c>
      <c r="N123" s="165">
        <f t="shared" si="39"/>
        <v>0</v>
      </c>
      <c r="O123" s="165">
        <f t="shared" si="39"/>
        <v>0</v>
      </c>
      <c r="P123" s="165">
        <f t="shared" si="39"/>
        <v>0</v>
      </c>
    </row>
    <row r="124" spans="1:16" x14ac:dyDescent="0.2">
      <c r="A124" s="133" t="s">
        <v>130</v>
      </c>
      <c r="B124" s="162"/>
      <c r="C124" s="162"/>
      <c r="D124" s="162"/>
      <c r="E124" s="165">
        <f>SUMPRODUCT(--($B$84:$B$89="Interstate"),$D$84:$D$89,E84:E89)</f>
        <v>0</v>
      </c>
      <c r="F124" s="165">
        <f t="shared" ref="F124:P124" si="40">SUMPRODUCT(--($B$84:$B$89="Interstate"),$D$84:$D$89,F84:F89)</f>
        <v>0</v>
      </c>
      <c r="G124" s="165">
        <f t="shared" si="40"/>
        <v>0</v>
      </c>
      <c r="H124" s="165">
        <f t="shared" si="40"/>
        <v>0</v>
      </c>
      <c r="I124" s="165">
        <f t="shared" si="40"/>
        <v>0</v>
      </c>
      <c r="J124" s="165">
        <f t="shared" si="40"/>
        <v>0</v>
      </c>
      <c r="K124" s="165">
        <f t="shared" si="40"/>
        <v>0</v>
      </c>
      <c r="L124" s="165">
        <f t="shared" si="40"/>
        <v>0</v>
      </c>
      <c r="M124" s="165">
        <f t="shared" si="40"/>
        <v>0</v>
      </c>
      <c r="N124" s="165">
        <f t="shared" si="40"/>
        <v>0</v>
      </c>
      <c r="O124" s="165">
        <f t="shared" si="40"/>
        <v>0</v>
      </c>
      <c r="P124" s="165">
        <f t="shared" si="40"/>
        <v>0</v>
      </c>
    </row>
    <row r="125" spans="1:16" x14ac:dyDescent="0.2">
      <c r="A125" s="291" t="s">
        <v>88</v>
      </c>
      <c r="B125" s="292"/>
      <c r="C125" s="292"/>
      <c r="D125" s="292"/>
      <c r="E125" s="292"/>
      <c r="F125" s="292"/>
      <c r="G125" s="292"/>
      <c r="H125" s="292"/>
      <c r="I125" s="292"/>
      <c r="J125" s="292"/>
      <c r="K125" s="292"/>
      <c r="L125" s="292"/>
      <c r="M125" s="292"/>
      <c r="N125" s="292"/>
      <c r="O125" s="292"/>
      <c r="P125" s="293"/>
    </row>
    <row r="126" spans="1:16" x14ac:dyDescent="0.2">
      <c r="A126" s="133" t="s">
        <v>131</v>
      </c>
      <c r="B126" s="162"/>
      <c r="C126" s="162"/>
      <c r="D126" s="162"/>
      <c r="E126" s="165">
        <f>SUMPRODUCT(--($B$92:$B$97="Interstate"),$D$92:$D$97,E92:E97)</f>
        <v>0</v>
      </c>
      <c r="F126" s="165">
        <f t="shared" ref="F126:P126" si="41">SUMPRODUCT(--($B$92:$B$97="Interstate"),$D$92:$D$97,F92:F97)</f>
        <v>0</v>
      </c>
      <c r="G126" s="165">
        <f t="shared" si="41"/>
        <v>0</v>
      </c>
      <c r="H126" s="165">
        <f t="shared" si="41"/>
        <v>0</v>
      </c>
      <c r="I126" s="165">
        <f t="shared" si="41"/>
        <v>0</v>
      </c>
      <c r="J126" s="165">
        <f t="shared" si="41"/>
        <v>0</v>
      </c>
      <c r="K126" s="165">
        <f t="shared" si="41"/>
        <v>0</v>
      </c>
      <c r="L126" s="165">
        <f t="shared" si="41"/>
        <v>0</v>
      </c>
      <c r="M126" s="165">
        <f t="shared" si="41"/>
        <v>0</v>
      </c>
      <c r="N126" s="165">
        <f t="shared" si="41"/>
        <v>0</v>
      </c>
      <c r="O126" s="165">
        <f t="shared" si="41"/>
        <v>0</v>
      </c>
      <c r="P126" s="165">
        <f t="shared" si="41"/>
        <v>0</v>
      </c>
    </row>
    <row r="127" spans="1:16" x14ac:dyDescent="0.2">
      <c r="A127" s="133" t="s">
        <v>130</v>
      </c>
      <c r="B127" s="162"/>
      <c r="C127" s="162"/>
      <c r="D127" s="162"/>
      <c r="E127" s="165">
        <f>SUMPRODUCT(--($B$98:$B$103="Interstate"),$D$98:$D$103,E98:E103)</f>
        <v>0</v>
      </c>
      <c r="F127" s="165">
        <f t="shared" ref="F127:P127" si="42">SUMPRODUCT(--($B$98:$B$103="Interstate"),$D$98:$D$103,F98:F103)</f>
        <v>0</v>
      </c>
      <c r="G127" s="165">
        <f t="shared" si="42"/>
        <v>0</v>
      </c>
      <c r="H127" s="165">
        <f t="shared" si="42"/>
        <v>0</v>
      </c>
      <c r="I127" s="165">
        <f t="shared" si="42"/>
        <v>0</v>
      </c>
      <c r="J127" s="165">
        <f t="shared" si="42"/>
        <v>0</v>
      </c>
      <c r="K127" s="165">
        <f t="shared" si="42"/>
        <v>0</v>
      </c>
      <c r="L127" s="165">
        <f t="shared" si="42"/>
        <v>0</v>
      </c>
      <c r="M127" s="165">
        <f t="shared" si="42"/>
        <v>0</v>
      </c>
      <c r="N127" s="165">
        <f t="shared" si="42"/>
        <v>0</v>
      </c>
      <c r="O127" s="165">
        <f t="shared" si="42"/>
        <v>0</v>
      </c>
      <c r="P127" s="165">
        <f t="shared" si="42"/>
        <v>0</v>
      </c>
    </row>
    <row r="128" spans="1:16" x14ac:dyDescent="0.2">
      <c r="A128" s="334" t="s">
        <v>388</v>
      </c>
      <c r="B128" s="335"/>
      <c r="C128" s="335"/>
      <c r="D128" s="335"/>
      <c r="E128" s="335"/>
      <c r="F128" s="335"/>
      <c r="G128" s="335"/>
      <c r="H128" s="335"/>
      <c r="I128" s="335"/>
      <c r="J128" s="335"/>
      <c r="K128" s="335"/>
      <c r="L128" s="335"/>
      <c r="M128" s="335"/>
      <c r="N128" s="335"/>
      <c r="O128" s="335"/>
      <c r="P128" s="336"/>
    </row>
    <row r="129" spans="1:16" x14ac:dyDescent="0.2">
      <c r="A129" s="337" t="s">
        <v>384</v>
      </c>
      <c r="B129" s="338"/>
      <c r="C129" s="338"/>
      <c r="D129" s="339"/>
      <c r="E129" s="167">
        <f>+E130+E131-E132</f>
        <v>0</v>
      </c>
      <c r="F129" s="167">
        <f t="shared" ref="F129:P129" si="43">+F130+F131-F132</f>
        <v>1251857.5469000002</v>
      </c>
      <c r="G129" s="167">
        <f t="shared" si="43"/>
        <v>683273.13</v>
      </c>
      <c r="H129" s="167">
        <f t="shared" si="43"/>
        <v>775451.57000000007</v>
      </c>
      <c r="I129" s="167">
        <f t="shared" si="43"/>
        <v>860657.62</v>
      </c>
      <c r="J129" s="167">
        <f t="shared" si="43"/>
        <v>864902.31</v>
      </c>
      <c r="K129" s="167">
        <f t="shared" si="43"/>
        <v>700134.46000000008</v>
      </c>
      <c r="L129" s="167">
        <f t="shared" si="43"/>
        <v>603713.56999999995</v>
      </c>
      <c r="M129" s="167">
        <f t="shared" si="43"/>
        <v>0</v>
      </c>
      <c r="N129" s="167">
        <f t="shared" si="43"/>
        <v>0</v>
      </c>
      <c r="O129" s="167">
        <f t="shared" si="43"/>
        <v>0</v>
      </c>
      <c r="P129" s="168">
        <f t="shared" si="43"/>
        <v>0</v>
      </c>
    </row>
    <row r="130" spans="1:16" x14ac:dyDescent="0.2">
      <c r="A130" s="161" t="s">
        <v>133</v>
      </c>
      <c r="B130" s="169"/>
      <c r="C130" s="169"/>
      <c r="D130" s="170"/>
      <c r="E130" s="163">
        <f t="shared" ref="E130:P130" si="44">SUMPRODUCT(--($B$8:$B$26="Local"),$D$8:$D$26,E8:E26)/2</f>
        <v>0</v>
      </c>
      <c r="F130" s="163">
        <f t="shared" si="44"/>
        <v>1254698.1422000001</v>
      </c>
      <c r="G130" s="163">
        <f t="shared" si="44"/>
        <v>684055.31</v>
      </c>
      <c r="H130" s="163">
        <f t="shared" si="44"/>
        <v>775451.57000000007</v>
      </c>
      <c r="I130" s="163">
        <f t="shared" si="44"/>
        <v>860657.62</v>
      </c>
      <c r="J130" s="163">
        <f t="shared" si="44"/>
        <v>864902.31</v>
      </c>
      <c r="K130" s="163">
        <f t="shared" si="44"/>
        <v>701534.10000000009</v>
      </c>
      <c r="L130" s="163">
        <f t="shared" si="44"/>
        <v>683099.87</v>
      </c>
      <c r="M130" s="163">
        <f t="shared" si="44"/>
        <v>0</v>
      </c>
      <c r="N130" s="163">
        <f t="shared" si="44"/>
        <v>0</v>
      </c>
      <c r="O130" s="163">
        <f t="shared" si="44"/>
        <v>0</v>
      </c>
      <c r="P130" s="164">
        <f t="shared" si="44"/>
        <v>0</v>
      </c>
    </row>
    <row r="131" spans="1:16" x14ac:dyDescent="0.2">
      <c r="A131" s="161" t="s">
        <v>134</v>
      </c>
      <c r="B131" s="169"/>
      <c r="C131" s="169"/>
      <c r="D131" s="170"/>
      <c r="E131" s="163">
        <f t="shared" ref="E131:P131" si="45">SUMPRODUCT(--($B$29:$B$38="Local"),$D$29:$D$38,E29:E38)/2</f>
        <v>0</v>
      </c>
      <c r="F131" s="163">
        <f t="shared" si="45"/>
        <v>0</v>
      </c>
      <c r="G131" s="163">
        <f t="shared" si="45"/>
        <v>0</v>
      </c>
      <c r="H131" s="163">
        <f t="shared" si="45"/>
        <v>0</v>
      </c>
      <c r="I131" s="163">
        <f t="shared" si="45"/>
        <v>0</v>
      </c>
      <c r="J131" s="163">
        <f t="shared" si="45"/>
        <v>0</v>
      </c>
      <c r="K131" s="163">
        <f t="shared" si="45"/>
        <v>0</v>
      </c>
      <c r="L131" s="163">
        <f t="shared" si="45"/>
        <v>0</v>
      </c>
      <c r="M131" s="163">
        <f t="shared" si="45"/>
        <v>0</v>
      </c>
      <c r="N131" s="163">
        <f t="shared" si="45"/>
        <v>0</v>
      </c>
      <c r="O131" s="163">
        <f t="shared" si="45"/>
        <v>0</v>
      </c>
      <c r="P131" s="164">
        <f t="shared" si="45"/>
        <v>0</v>
      </c>
    </row>
    <row r="132" spans="1:16" x14ac:dyDescent="0.2">
      <c r="A132" s="161" t="s">
        <v>38</v>
      </c>
      <c r="B132" s="169"/>
      <c r="C132" s="169"/>
      <c r="D132" s="170"/>
      <c r="E132" s="163">
        <f t="shared" ref="E132:P132" si="46">SUMPRODUCT(--($B$42:$B$51="Local"),$D$42:$D$51,E42:E51)/2</f>
        <v>0</v>
      </c>
      <c r="F132" s="163">
        <f t="shared" si="46"/>
        <v>2840.5953</v>
      </c>
      <c r="G132" s="163">
        <f t="shared" si="46"/>
        <v>782.18000000000006</v>
      </c>
      <c r="H132" s="163">
        <f t="shared" si="46"/>
        <v>0</v>
      </c>
      <c r="I132" s="163">
        <f t="shared" si="46"/>
        <v>0</v>
      </c>
      <c r="J132" s="163">
        <f t="shared" si="46"/>
        <v>0</v>
      </c>
      <c r="K132" s="163">
        <f t="shared" si="46"/>
        <v>1399.64</v>
      </c>
      <c r="L132" s="163">
        <f t="shared" si="46"/>
        <v>79386.3</v>
      </c>
      <c r="M132" s="163">
        <f t="shared" si="46"/>
        <v>0</v>
      </c>
      <c r="N132" s="163">
        <f t="shared" si="46"/>
        <v>0</v>
      </c>
      <c r="O132" s="163">
        <f t="shared" si="46"/>
        <v>0</v>
      </c>
      <c r="P132" s="164">
        <f t="shared" si="46"/>
        <v>0</v>
      </c>
    </row>
    <row r="133" spans="1:16" x14ac:dyDescent="0.2">
      <c r="A133" s="161" t="s">
        <v>9</v>
      </c>
      <c r="B133" s="162"/>
      <c r="C133" s="162"/>
      <c r="D133" s="162"/>
      <c r="E133" s="165"/>
      <c r="F133" s="165"/>
      <c r="G133" s="165"/>
      <c r="H133" s="165"/>
      <c r="I133" s="165"/>
      <c r="J133" s="165"/>
      <c r="K133" s="165"/>
      <c r="L133" s="165"/>
      <c r="M133" s="165"/>
      <c r="N133" s="165"/>
      <c r="O133" s="165"/>
      <c r="P133" s="166"/>
    </row>
    <row r="134" spans="1:16" x14ac:dyDescent="0.2">
      <c r="A134" s="291" t="s">
        <v>386</v>
      </c>
      <c r="B134" s="292"/>
      <c r="C134" s="292"/>
      <c r="D134" s="292"/>
      <c r="E134" s="292"/>
      <c r="F134" s="292"/>
      <c r="G134" s="292"/>
      <c r="H134" s="292"/>
      <c r="I134" s="292"/>
      <c r="J134" s="292"/>
      <c r="K134" s="292"/>
      <c r="L134" s="292"/>
      <c r="M134" s="292"/>
      <c r="N134" s="292"/>
      <c r="O134" s="292"/>
      <c r="P134" s="293"/>
    </row>
    <row r="135" spans="1:16" x14ac:dyDescent="0.2">
      <c r="A135" s="133" t="s">
        <v>129</v>
      </c>
      <c r="B135" s="162"/>
      <c r="C135" s="162"/>
      <c r="D135" s="162"/>
      <c r="E135" s="165">
        <f>SUMPRODUCT(--($B$78:$B$83="Local"),$D$78:$D$83,E78:E83)/2</f>
        <v>0</v>
      </c>
      <c r="F135" s="165">
        <f t="shared" ref="F135:P135" si="47">SUMPRODUCT(--($B$78:$B$83="Local"),$D$78:$D$83,F78:F83)/2</f>
        <v>0</v>
      </c>
      <c r="G135" s="165">
        <f t="shared" si="47"/>
        <v>15.75</v>
      </c>
      <c r="H135" s="165">
        <f t="shared" si="47"/>
        <v>15.75</v>
      </c>
      <c r="I135" s="165">
        <f t="shared" si="47"/>
        <v>15.75</v>
      </c>
      <c r="J135" s="165">
        <f t="shared" si="47"/>
        <v>15.75</v>
      </c>
      <c r="K135" s="165">
        <f t="shared" si="47"/>
        <v>15.75</v>
      </c>
      <c r="L135" s="165">
        <f t="shared" si="47"/>
        <v>15.75</v>
      </c>
      <c r="M135" s="165">
        <f t="shared" si="47"/>
        <v>15.75</v>
      </c>
      <c r="N135" s="165">
        <f t="shared" si="47"/>
        <v>15.75</v>
      </c>
      <c r="O135" s="165">
        <f t="shared" si="47"/>
        <v>15.75</v>
      </c>
      <c r="P135" s="165">
        <f t="shared" si="47"/>
        <v>0</v>
      </c>
    </row>
    <row r="136" spans="1:16" x14ac:dyDescent="0.2">
      <c r="A136" s="133" t="s">
        <v>130</v>
      </c>
      <c r="B136" s="162"/>
      <c r="C136" s="162"/>
      <c r="D136" s="162"/>
      <c r="E136" s="165">
        <f>SUMPRODUCT(--($B$84:$B$89="Local"),$D$84:$D$89,E84:E89)/2</f>
        <v>0</v>
      </c>
      <c r="F136" s="165">
        <f t="shared" ref="F136:P136" si="48">SUMPRODUCT(--($B$84:$B$89="Local"),$D$84:$D$89,F84:F89)/2</f>
        <v>0</v>
      </c>
      <c r="G136" s="165">
        <f t="shared" si="48"/>
        <v>0</v>
      </c>
      <c r="H136" s="165">
        <f t="shared" si="48"/>
        <v>0</v>
      </c>
      <c r="I136" s="165">
        <f t="shared" si="48"/>
        <v>0</v>
      </c>
      <c r="J136" s="165">
        <f t="shared" si="48"/>
        <v>0</v>
      </c>
      <c r="K136" s="165">
        <f t="shared" si="48"/>
        <v>0</v>
      </c>
      <c r="L136" s="165">
        <f t="shared" si="48"/>
        <v>0</v>
      </c>
      <c r="M136" s="165">
        <f t="shared" si="48"/>
        <v>0</v>
      </c>
      <c r="N136" s="165">
        <f t="shared" si="48"/>
        <v>0</v>
      </c>
      <c r="O136" s="165">
        <f t="shared" si="48"/>
        <v>0</v>
      </c>
      <c r="P136" s="165">
        <f t="shared" si="48"/>
        <v>0</v>
      </c>
    </row>
    <row r="137" spans="1:16" x14ac:dyDescent="0.2">
      <c r="A137" s="319" t="s">
        <v>88</v>
      </c>
      <c r="B137" s="320"/>
      <c r="C137" s="320"/>
      <c r="D137" s="320"/>
      <c r="E137" s="320"/>
      <c r="F137" s="320"/>
      <c r="G137" s="320"/>
      <c r="H137" s="320"/>
      <c r="I137" s="320"/>
      <c r="J137" s="320"/>
      <c r="K137" s="320"/>
      <c r="L137" s="320"/>
      <c r="M137" s="320"/>
      <c r="N137" s="320"/>
      <c r="O137" s="320"/>
      <c r="P137" s="321"/>
    </row>
    <row r="138" spans="1:16" x14ac:dyDescent="0.2">
      <c r="A138" s="133" t="s">
        <v>131</v>
      </c>
      <c r="B138" s="162"/>
      <c r="C138" s="162"/>
      <c r="D138" s="162"/>
      <c r="E138" s="165">
        <f>SUMPRODUCT(--($B$92:$B$97="Local"),$D$92:$D$97,E92:E97)/2</f>
        <v>0</v>
      </c>
      <c r="F138" s="165">
        <f t="shared" ref="F138:P138" si="49">SUMPRODUCT(--($B$92:$B$97="Local"),$D$92:$D$97,F92:F97)/2</f>
        <v>243</v>
      </c>
      <c r="G138" s="165">
        <f t="shared" si="49"/>
        <v>0</v>
      </c>
      <c r="H138" s="165">
        <f t="shared" si="49"/>
        <v>0</v>
      </c>
      <c r="I138" s="165">
        <f t="shared" si="49"/>
        <v>14589.449999999999</v>
      </c>
      <c r="J138" s="165">
        <f t="shared" si="49"/>
        <v>0</v>
      </c>
      <c r="K138" s="165">
        <f t="shared" si="49"/>
        <v>0</v>
      </c>
      <c r="L138" s="165">
        <f t="shared" si="49"/>
        <v>0</v>
      </c>
      <c r="M138" s="165">
        <f t="shared" si="49"/>
        <v>0</v>
      </c>
      <c r="N138" s="165">
        <f t="shared" si="49"/>
        <v>0</v>
      </c>
      <c r="O138" s="165">
        <f t="shared" si="49"/>
        <v>0</v>
      </c>
      <c r="P138" s="165">
        <f t="shared" si="49"/>
        <v>0</v>
      </c>
    </row>
    <row r="139" spans="1:16" x14ac:dyDescent="0.2">
      <c r="A139" s="133" t="s">
        <v>130</v>
      </c>
      <c r="B139" s="162"/>
      <c r="C139" s="162"/>
      <c r="D139" s="162"/>
      <c r="E139" s="165">
        <f>SUMPRODUCT(--($B$98:$B$103="Local"),$D$98:$D$103,E98:E103)/2</f>
        <v>0</v>
      </c>
      <c r="F139" s="165">
        <f t="shared" ref="F139:P139" si="50">SUMPRODUCT(--($B$98:$B$103="Local"),$D$98:$D$103,F98:F103)/2</f>
        <v>0</v>
      </c>
      <c r="G139" s="165">
        <f t="shared" si="50"/>
        <v>0</v>
      </c>
      <c r="H139" s="165">
        <f t="shared" si="50"/>
        <v>0</v>
      </c>
      <c r="I139" s="165">
        <f t="shared" si="50"/>
        <v>0</v>
      </c>
      <c r="J139" s="165">
        <f t="shared" si="50"/>
        <v>0</v>
      </c>
      <c r="K139" s="165">
        <f t="shared" si="50"/>
        <v>0</v>
      </c>
      <c r="L139" s="165">
        <f t="shared" si="50"/>
        <v>0</v>
      </c>
      <c r="M139" s="165">
        <f t="shared" si="50"/>
        <v>0</v>
      </c>
      <c r="N139" s="165">
        <f t="shared" si="50"/>
        <v>0</v>
      </c>
      <c r="O139" s="165">
        <f t="shared" si="50"/>
        <v>0</v>
      </c>
      <c r="P139" s="165">
        <f t="shared" si="50"/>
        <v>0</v>
      </c>
    </row>
    <row r="140" spans="1:16" x14ac:dyDescent="0.2">
      <c r="A140" s="316" t="s">
        <v>389</v>
      </c>
      <c r="B140" s="317"/>
      <c r="C140" s="317"/>
      <c r="D140" s="317"/>
      <c r="E140" s="317"/>
      <c r="F140" s="317"/>
      <c r="G140" s="317"/>
      <c r="H140" s="317"/>
      <c r="I140" s="317"/>
      <c r="J140" s="317"/>
      <c r="K140" s="317"/>
      <c r="L140" s="317"/>
      <c r="M140" s="317"/>
      <c r="N140" s="317"/>
      <c r="O140" s="317"/>
      <c r="P140" s="318"/>
    </row>
    <row r="141" spans="1:16" x14ac:dyDescent="0.2">
      <c r="A141" s="297" t="s">
        <v>385</v>
      </c>
      <c r="B141" s="298"/>
      <c r="C141" s="298"/>
      <c r="D141" s="299"/>
      <c r="E141" s="167">
        <f>+E129</f>
        <v>0</v>
      </c>
      <c r="F141" s="159">
        <f t="shared" ref="F141:P141" si="51">+F142+F143-F144+F145</f>
        <v>1251857.5469000002</v>
      </c>
      <c r="G141" s="159">
        <f t="shared" si="51"/>
        <v>683273.13</v>
      </c>
      <c r="H141" s="159">
        <f t="shared" si="51"/>
        <v>775451.57000000007</v>
      </c>
      <c r="I141" s="159">
        <f t="shared" si="51"/>
        <v>860657.62</v>
      </c>
      <c r="J141" s="159">
        <f t="shared" si="51"/>
        <v>864902.31</v>
      </c>
      <c r="K141" s="159">
        <f t="shared" si="51"/>
        <v>700134.46000000008</v>
      </c>
      <c r="L141" s="159">
        <f t="shared" si="51"/>
        <v>603713.56999999995</v>
      </c>
      <c r="M141" s="159">
        <f t="shared" si="51"/>
        <v>0</v>
      </c>
      <c r="N141" s="159">
        <f t="shared" si="51"/>
        <v>0</v>
      </c>
      <c r="O141" s="159">
        <f t="shared" si="51"/>
        <v>0</v>
      </c>
      <c r="P141" s="160">
        <f t="shared" si="51"/>
        <v>0</v>
      </c>
    </row>
    <row r="142" spans="1:16" x14ac:dyDescent="0.2">
      <c r="A142" s="161" t="s">
        <v>133</v>
      </c>
      <c r="B142" s="169"/>
      <c r="C142" s="169"/>
      <c r="D142" s="170"/>
      <c r="E142" s="163">
        <f>+E130</f>
        <v>0</v>
      </c>
      <c r="F142" s="163">
        <f t="shared" ref="F142:P142" si="52">F130</f>
        <v>1254698.1422000001</v>
      </c>
      <c r="G142" s="163">
        <f t="shared" si="52"/>
        <v>684055.31</v>
      </c>
      <c r="H142" s="163">
        <f t="shared" si="52"/>
        <v>775451.57000000007</v>
      </c>
      <c r="I142" s="163">
        <f t="shared" si="52"/>
        <v>860657.62</v>
      </c>
      <c r="J142" s="163">
        <f t="shared" si="52"/>
        <v>864902.31</v>
      </c>
      <c r="K142" s="163">
        <f t="shared" si="52"/>
        <v>701534.10000000009</v>
      </c>
      <c r="L142" s="163">
        <f t="shared" si="52"/>
        <v>683099.87</v>
      </c>
      <c r="M142" s="163">
        <f t="shared" si="52"/>
        <v>0</v>
      </c>
      <c r="N142" s="163">
        <f t="shared" si="52"/>
        <v>0</v>
      </c>
      <c r="O142" s="163">
        <f t="shared" si="52"/>
        <v>0</v>
      </c>
      <c r="P142" s="164">
        <f t="shared" si="52"/>
        <v>0</v>
      </c>
    </row>
    <row r="143" spans="1:16" x14ac:dyDescent="0.2">
      <c r="A143" s="161" t="s">
        <v>134</v>
      </c>
      <c r="B143" s="169"/>
      <c r="C143" s="169"/>
      <c r="D143" s="170"/>
      <c r="E143" s="163">
        <f>+E131</f>
        <v>0</v>
      </c>
      <c r="F143" s="163">
        <f t="shared" ref="F143:P143" si="53">F131</f>
        <v>0</v>
      </c>
      <c r="G143" s="163">
        <f t="shared" si="53"/>
        <v>0</v>
      </c>
      <c r="H143" s="163">
        <f t="shared" si="53"/>
        <v>0</v>
      </c>
      <c r="I143" s="163">
        <f t="shared" si="53"/>
        <v>0</v>
      </c>
      <c r="J143" s="163">
        <f t="shared" si="53"/>
        <v>0</v>
      </c>
      <c r="K143" s="163">
        <f t="shared" si="53"/>
        <v>0</v>
      </c>
      <c r="L143" s="163">
        <f t="shared" si="53"/>
        <v>0</v>
      </c>
      <c r="M143" s="163">
        <f t="shared" si="53"/>
        <v>0</v>
      </c>
      <c r="N143" s="163">
        <f t="shared" si="53"/>
        <v>0</v>
      </c>
      <c r="O143" s="163">
        <f t="shared" si="53"/>
        <v>0</v>
      </c>
      <c r="P143" s="164">
        <f t="shared" si="53"/>
        <v>0</v>
      </c>
    </row>
    <row r="144" spans="1:16" x14ac:dyDescent="0.2">
      <c r="A144" s="161" t="s">
        <v>38</v>
      </c>
      <c r="B144" s="169"/>
      <c r="C144" s="169"/>
      <c r="D144" s="170"/>
      <c r="E144" s="163">
        <f>+E132</f>
        <v>0</v>
      </c>
      <c r="F144" s="163">
        <f t="shared" ref="F144:P144" si="54">F132</f>
        <v>2840.5953</v>
      </c>
      <c r="G144" s="163">
        <f t="shared" si="54"/>
        <v>782.18000000000006</v>
      </c>
      <c r="H144" s="163">
        <f t="shared" si="54"/>
        <v>0</v>
      </c>
      <c r="I144" s="163">
        <f t="shared" si="54"/>
        <v>0</v>
      </c>
      <c r="J144" s="163">
        <f t="shared" si="54"/>
        <v>0</v>
      </c>
      <c r="K144" s="163">
        <f t="shared" si="54"/>
        <v>1399.64</v>
      </c>
      <c r="L144" s="163">
        <f t="shared" si="54"/>
        <v>79386.3</v>
      </c>
      <c r="M144" s="163">
        <f t="shared" si="54"/>
        <v>0</v>
      </c>
      <c r="N144" s="163">
        <f t="shared" si="54"/>
        <v>0</v>
      </c>
      <c r="O144" s="163">
        <f t="shared" si="54"/>
        <v>0</v>
      </c>
      <c r="P144" s="164">
        <f t="shared" si="54"/>
        <v>0</v>
      </c>
    </row>
    <row r="145" spans="1:16" x14ac:dyDescent="0.2">
      <c r="A145" s="161" t="s">
        <v>9</v>
      </c>
      <c r="B145" s="162"/>
      <c r="C145" s="162"/>
      <c r="D145" s="162"/>
      <c r="E145" s="165"/>
      <c r="F145" s="165"/>
      <c r="G145" s="165"/>
      <c r="H145" s="165"/>
      <c r="I145" s="165"/>
      <c r="J145" s="165"/>
      <c r="K145" s="165"/>
      <c r="L145" s="165"/>
      <c r="M145" s="165"/>
      <c r="N145" s="165"/>
      <c r="O145" s="165"/>
      <c r="P145" s="166"/>
    </row>
    <row r="146" spans="1:16" x14ac:dyDescent="0.2">
      <c r="A146" s="291" t="s">
        <v>386</v>
      </c>
      <c r="B146" s="292"/>
      <c r="C146" s="292"/>
      <c r="D146" s="292"/>
      <c r="E146" s="292"/>
      <c r="F146" s="292"/>
      <c r="G146" s="292"/>
      <c r="H146" s="292"/>
      <c r="I146" s="292"/>
      <c r="J146" s="292"/>
      <c r="K146" s="292"/>
      <c r="L146" s="292"/>
      <c r="M146" s="292"/>
      <c r="N146" s="292"/>
      <c r="O146" s="292"/>
      <c r="P146" s="293"/>
    </row>
    <row r="147" spans="1:16" x14ac:dyDescent="0.2">
      <c r="A147" s="133" t="s">
        <v>129</v>
      </c>
      <c r="B147" s="162"/>
      <c r="C147" s="162"/>
      <c r="D147" s="162"/>
      <c r="E147" s="163">
        <f>+E135</f>
        <v>0</v>
      </c>
      <c r="F147" s="163">
        <f t="shared" ref="F147:P147" si="55">+F135</f>
        <v>0</v>
      </c>
      <c r="G147" s="163">
        <f t="shared" si="55"/>
        <v>15.75</v>
      </c>
      <c r="H147" s="163">
        <f t="shared" si="55"/>
        <v>15.75</v>
      </c>
      <c r="I147" s="163">
        <f t="shared" si="55"/>
        <v>15.75</v>
      </c>
      <c r="J147" s="163">
        <f t="shared" si="55"/>
        <v>15.75</v>
      </c>
      <c r="K147" s="163">
        <f t="shared" si="55"/>
        <v>15.75</v>
      </c>
      <c r="L147" s="163">
        <f t="shared" si="55"/>
        <v>15.75</v>
      </c>
      <c r="M147" s="163">
        <f t="shared" si="55"/>
        <v>15.75</v>
      </c>
      <c r="N147" s="163">
        <f t="shared" si="55"/>
        <v>15.75</v>
      </c>
      <c r="O147" s="163">
        <f t="shared" si="55"/>
        <v>15.75</v>
      </c>
      <c r="P147" s="163">
        <f t="shared" si="55"/>
        <v>0</v>
      </c>
    </row>
    <row r="148" spans="1:16" x14ac:dyDescent="0.2">
      <c r="A148" s="133" t="s">
        <v>130</v>
      </c>
      <c r="B148" s="162"/>
      <c r="C148" s="162"/>
      <c r="D148" s="162"/>
      <c r="E148" s="163">
        <f>+E136</f>
        <v>0</v>
      </c>
      <c r="F148" s="163">
        <f t="shared" ref="F148:P148" si="56">+F136</f>
        <v>0</v>
      </c>
      <c r="G148" s="163">
        <f t="shared" si="56"/>
        <v>0</v>
      </c>
      <c r="H148" s="163">
        <f t="shared" si="56"/>
        <v>0</v>
      </c>
      <c r="I148" s="163">
        <f t="shared" si="56"/>
        <v>0</v>
      </c>
      <c r="J148" s="163">
        <f t="shared" si="56"/>
        <v>0</v>
      </c>
      <c r="K148" s="163">
        <f t="shared" si="56"/>
        <v>0</v>
      </c>
      <c r="L148" s="163">
        <f t="shared" si="56"/>
        <v>0</v>
      </c>
      <c r="M148" s="163">
        <f t="shared" si="56"/>
        <v>0</v>
      </c>
      <c r="N148" s="163">
        <f t="shared" si="56"/>
        <v>0</v>
      </c>
      <c r="O148" s="163">
        <f t="shared" si="56"/>
        <v>0</v>
      </c>
      <c r="P148" s="163">
        <f t="shared" si="56"/>
        <v>0</v>
      </c>
    </row>
    <row r="149" spans="1:16" x14ac:dyDescent="0.2">
      <c r="A149" s="322" t="s">
        <v>88</v>
      </c>
      <c r="B149" s="323"/>
      <c r="C149" s="323"/>
      <c r="D149" s="323"/>
      <c r="E149" s="323"/>
      <c r="F149" s="323"/>
      <c r="G149" s="323"/>
      <c r="H149" s="323"/>
      <c r="I149" s="323"/>
      <c r="J149" s="323"/>
      <c r="K149" s="323"/>
      <c r="L149" s="323"/>
      <c r="M149" s="323"/>
      <c r="N149" s="323"/>
      <c r="O149" s="323"/>
      <c r="P149" s="324"/>
    </row>
    <row r="150" spans="1:16" x14ac:dyDescent="0.2">
      <c r="A150" s="133" t="s">
        <v>131</v>
      </c>
      <c r="B150" s="162"/>
      <c r="C150" s="162"/>
      <c r="D150" s="162"/>
      <c r="E150" s="163">
        <f>+E138</f>
        <v>0</v>
      </c>
      <c r="F150" s="163">
        <f t="shared" ref="F150:P150" si="57">+F138</f>
        <v>243</v>
      </c>
      <c r="G150" s="163">
        <f t="shared" si="57"/>
        <v>0</v>
      </c>
      <c r="H150" s="163">
        <f t="shared" si="57"/>
        <v>0</v>
      </c>
      <c r="I150" s="163">
        <f t="shared" si="57"/>
        <v>14589.449999999999</v>
      </c>
      <c r="J150" s="163">
        <f t="shared" si="57"/>
        <v>0</v>
      </c>
      <c r="K150" s="163">
        <f t="shared" si="57"/>
        <v>0</v>
      </c>
      <c r="L150" s="163">
        <f t="shared" si="57"/>
        <v>0</v>
      </c>
      <c r="M150" s="163">
        <f t="shared" si="57"/>
        <v>0</v>
      </c>
      <c r="N150" s="163">
        <f t="shared" si="57"/>
        <v>0</v>
      </c>
      <c r="O150" s="163">
        <f t="shared" si="57"/>
        <v>0</v>
      </c>
      <c r="P150" s="163">
        <f t="shared" si="57"/>
        <v>0</v>
      </c>
    </row>
    <row r="151" spans="1:16" ht="12.75" thickBot="1" x14ac:dyDescent="0.25">
      <c r="A151" s="133" t="s">
        <v>130</v>
      </c>
      <c r="B151" s="162"/>
      <c r="C151" s="162"/>
      <c r="D151" s="162"/>
      <c r="E151" s="163">
        <f>+E139</f>
        <v>0</v>
      </c>
      <c r="F151" s="163">
        <f t="shared" ref="F151:P151" si="58">+F139</f>
        <v>0</v>
      </c>
      <c r="G151" s="163">
        <f t="shared" si="58"/>
        <v>0</v>
      </c>
      <c r="H151" s="163">
        <f t="shared" si="58"/>
        <v>0</v>
      </c>
      <c r="I151" s="163">
        <f t="shared" si="58"/>
        <v>0</v>
      </c>
      <c r="J151" s="163">
        <f t="shared" si="58"/>
        <v>0</v>
      </c>
      <c r="K151" s="163">
        <f t="shared" si="58"/>
        <v>0</v>
      </c>
      <c r="L151" s="163">
        <f t="shared" si="58"/>
        <v>0</v>
      </c>
      <c r="M151" s="163">
        <f t="shared" si="58"/>
        <v>0</v>
      </c>
      <c r="N151" s="163">
        <f t="shared" si="58"/>
        <v>0</v>
      </c>
      <c r="O151" s="163">
        <f t="shared" si="58"/>
        <v>0</v>
      </c>
      <c r="P151" s="163">
        <f t="shared" si="58"/>
        <v>0</v>
      </c>
    </row>
    <row r="152" spans="1:16" ht="12.75" thickBot="1" x14ac:dyDescent="0.25">
      <c r="A152" s="282" t="s">
        <v>41</v>
      </c>
      <c r="B152" s="283"/>
      <c r="C152" s="283"/>
      <c r="D152" s="284"/>
      <c r="E152" s="151">
        <f t="shared" ref="E152:P152" si="59">E117+E129+E141</f>
        <v>0</v>
      </c>
      <c r="F152" s="151">
        <f t="shared" si="59"/>
        <v>2593346.4566000002</v>
      </c>
      <c r="G152" s="151">
        <f t="shared" si="59"/>
        <v>1411828.42</v>
      </c>
      <c r="H152" s="151">
        <f t="shared" si="59"/>
        <v>1598626.9000000001</v>
      </c>
      <c r="I152" s="151">
        <f t="shared" si="59"/>
        <v>1768756.48</v>
      </c>
      <c r="J152" s="151">
        <f t="shared" si="59"/>
        <v>1783208.7400000002</v>
      </c>
      <c r="K152" s="151">
        <f t="shared" si="59"/>
        <v>1414264.7200000002</v>
      </c>
      <c r="L152" s="151">
        <f t="shared" si="59"/>
        <v>1218182.5</v>
      </c>
      <c r="M152" s="151">
        <f t="shared" si="59"/>
        <v>0</v>
      </c>
      <c r="N152" s="151">
        <f t="shared" si="59"/>
        <v>0</v>
      </c>
      <c r="O152" s="151">
        <f t="shared" si="59"/>
        <v>0</v>
      </c>
      <c r="P152" s="152">
        <f t="shared" si="59"/>
        <v>0</v>
      </c>
    </row>
    <row r="153" spans="1:16" ht="12.75" thickBot="1" x14ac:dyDescent="0.25">
      <c r="A153" s="313" t="s">
        <v>42</v>
      </c>
      <c r="B153" s="314"/>
      <c r="C153" s="314"/>
      <c r="D153" s="314"/>
      <c r="E153" s="314"/>
      <c r="F153" s="314"/>
      <c r="G153" s="314"/>
      <c r="H153" s="314"/>
      <c r="I153" s="314"/>
      <c r="J153" s="314"/>
      <c r="K153" s="314"/>
      <c r="L153" s="314"/>
      <c r="M153" s="314"/>
      <c r="N153" s="314"/>
      <c r="O153" s="314"/>
      <c r="P153" s="315"/>
    </row>
    <row r="154" spans="1:16" x14ac:dyDescent="0.2">
      <c r="A154" s="171" t="s">
        <v>135</v>
      </c>
      <c r="B154" s="169"/>
      <c r="C154" s="169"/>
      <c r="D154" s="170"/>
      <c r="E154" s="165">
        <f>SUMPRODUCT(--($B$65:$B$70="Interstate"),$D$65:$D$70,E65:E70)</f>
        <v>0</v>
      </c>
      <c r="F154" s="165">
        <f t="shared" ref="F154:P154" si="60">SUMPRODUCT(--($B$65:$B$70="Interstate"),$D$65:$D$70,F65:F70)</f>
        <v>0</v>
      </c>
      <c r="G154" s="165">
        <f t="shared" si="60"/>
        <v>0</v>
      </c>
      <c r="H154" s="165">
        <f t="shared" si="60"/>
        <v>0</v>
      </c>
      <c r="I154" s="165">
        <f t="shared" si="60"/>
        <v>0</v>
      </c>
      <c r="J154" s="165">
        <f t="shared" si="60"/>
        <v>0</v>
      </c>
      <c r="K154" s="165">
        <f t="shared" si="60"/>
        <v>0</v>
      </c>
      <c r="L154" s="165">
        <f t="shared" si="60"/>
        <v>0</v>
      </c>
      <c r="M154" s="165">
        <f t="shared" si="60"/>
        <v>0</v>
      </c>
      <c r="N154" s="165">
        <f t="shared" si="60"/>
        <v>0</v>
      </c>
      <c r="O154" s="165">
        <f t="shared" si="60"/>
        <v>0</v>
      </c>
      <c r="P154" s="165">
        <f t="shared" si="60"/>
        <v>0</v>
      </c>
    </row>
    <row r="155" spans="1:16" x14ac:dyDescent="0.2">
      <c r="A155" s="171" t="s">
        <v>136</v>
      </c>
      <c r="B155" s="169"/>
      <c r="C155" s="169"/>
      <c r="D155" s="170"/>
      <c r="E155" s="165">
        <f>SUMPRODUCT(--($B$65:$B$70="Local"),$D$65:$D$70,E65:E70)/2</f>
        <v>0</v>
      </c>
      <c r="F155" s="165">
        <f t="shared" ref="F155:P155" si="61">SUMPRODUCT(--($B$65:$B$70="Local"),$D$65:$D$70,F65:F70)/2</f>
        <v>0</v>
      </c>
      <c r="G155" s="165">
        <f t="shared" si="61"/>
        <v>0</v>
      </c>
      <c r="H155" s="165">
        <f t="shared" si="61"/>
        <v>0</v>
      </c>
      <c r="I155" s="165">
        <f t="shared" si="61"/>
        <v>0</v>
      </c>
      <c r="J155" s="165">
        <f t="shared" si="61"/>
        <v>0</v>
      </c>
      <c r="K155" s="165">
        <f t="shared" si="61"/>
        <v>0</v>
      </c>
      <c r="L155" s="165">
        <f t="shared" si="61"/>
        <v>0</v>
      </c>
      <c r="M155" s="165">
        <f t="shared" si="61"/>
        <v>0</v>
      </c>
      <c r="N155" s="165">
        <f t="shared" si="61"/>
        <v>0</v>
      </c>
      <c r="O155" s="165">
        <f t="shared" si="61"/>
        <v>0</v>
      </c>
      <c r="P155" s="165">
        <f t="shared" si="61"/>
        <v>0</v>
      </c>
    </row>
    <row r="156" spans="1:16" ht="12.75" thickBot="1" x14ac:dyDescent="0.25">
      <c r="A156" s="171" t="s">
        <v>137</v>
      </c>
      <c r="B156" s="169"/>
      <c r="C156" s="169"/>
      <c r="D156" s="170"/>
      <c r="E156" s="163">
        <f t="shared" ref="E156" si="62">E155</f>
        <v>0</v>
      </c>
      <c r="F156" s="163">
        <f t="shared" ref="F156:P156" si="63">F155</f>
        <v>0</v>
      </c>
      <c r="G156" s="163">
        <f t="shared" si="63"/>
        <v>0</v>
      </c>
      <c r="H156" s="163">
        <f t="shared" si="63"/>
        <v>0</v>
      </c>
      <c r="I156" s="163">
        <f t="shared" si="63"/>
        <v>0</v>
      </c>
      <c r="J156" s="163">
        <f t="shared" si="63"/>
        <v>0</v>
      </c>
      <c r="K156" s="163">
        <f t="shared" si="63"/>
        <v>0</v>
      </c>
      <c r="L156" s="163">
        <f t="shared" si="63"/>
        <v>0</v>
      </c>
      <c r="M156" s="163">
        <f t="shared" si="63"/>
        <v>0</v>
      </c>
      <c r="N156" s="163">
        <f t="shared" si="63"/>
        <v>0</v>
      </c>
      <c r="O156" s="163">
        <f t="shared" si="63"/>
        <v>0</v>
      </c>
      <c r="P156" s="163">
        <f t="shared" si="63"/>
        <v>0</v>
      </c>
    </row>
    <row r="157" spans="1:16" ht="12.75" thickBot="1" x14ac:dyDescent="0.25">
      <c r="A157" s="282" t="s">
        <v>46</v>
      </c>
      <c r="B157" s="283"/>
      <c r="C157" s="283"/>
      <c r="D157" s="284"/>
      <c r="E157" s="151">
        <f t="shared" ref="E157:F157" si="64">SUM(E154:E156)</f>
        <v>0</v>
      </c>
      <c r="F157" s="151">
        <f t="shared" si="64"/>
        <v>0</v>
      </c>
      <c r="G157" s="151">
        <f t="shared" ref="G157:P157" si="65">SUM(G154:G156)</f>
        <v>0</v>
      </c>
      <c r="H157" s="151">
        <f t="shared" si="65"/>
        <v>0</v>
      </c>
      <c r="I157" s="151">
        <f t="shared" si="65"/>
        <v>0</v>
      </c>
      <c r="J157" s="151">
        <f t="shared" si="65"/>
        <v>0</v>
      </c>
      <c r="K157" s="151">
        <f t="shared" si="65"/>
        <v>0</v>
      </c>
      <c r="L157" s="151">
        <f t="shared" si="65"/>
        <v>0</v>
      </c>
      <c r="M157" s="151">
        <f t="shared" si="65"/>
        <v>0</v>
      </c>
      <c r="N157" s="151">
        <f t="shared" si="65"/>
        <v>0</v>
      </c>
      <c r="O157" s="151">
        <f t="shared" si="65"/>
        <v>0</v>
      </c>
      <c r="P157" s="152">
        <f t="shared" si="65"/>
        <v>0</v>
      </c>
    </row>
    <row r="160" spans="1:16" x14ac:dyDescent="0.2">
      <c r="G160" s="172"/>
    </row>
  </sheetData>
  <mergeCells count="40">
    <mergeCell ref="A128:P128"/>
    <mergeCell ref="A129:D129"/>
    <mergeCell ref="A105:P105"/>
    <mergeCell ref="A72:P72"/>
    <mergeCell ref="A59:D59"/>
    <mergeCell ref="A111:D111"/>
    <mergeCell ref="A64:P64"/>
    <mergeCell ref="A71:D71"/>
    <mergeCell ref="A76:P76"/>
    <mergeCell ref="A90:D90"/>
    <mergeCell ref="A91:P91"/>
    <mergeCell ref="A104:D104"/>
    <mergeCell ref="A54:D54"/>
    <mergeCell ref="A3:D3"/>
    <mergeCell ref="A5:D5"/>
    <mergeCell ref="A7:D7"/>
    <mergeCell ref="A28:D28"/>
    <mergeCell ref="A41:D41"/>
    <mergeCell ref="A6:P6"/>
    <mergeCell ref="A27:P27"/>
    <mergeCell ref="A39:P39"/>
    <mergeCell ref="A52:P52"/>
    <mergeCell ref="A40:D40"/>
    <mergeCell ref="A53:D53"/>
    <mergeCell ref="A157:D157"/>
    <mergeCell ref="A106:D106"/>
    <mergeCell ref="A114:D114"/>
    <mergeCell ref="A115:D115"/>
    <mergeCell ref="A152:D152"/>
    <mergeCell ref="A122:P122"/>
    <mergeCell ref="A116:P116"/>
    <mergeCell ref="A117:D117"/>
    <mergeCell ref="A153:P153"/>
    <mergeCell ref="A140:P140"/>
    <mergeCell ref="A141:D141"/>
    <mergeCell ref="A134:P134"/>
    <mergeCell ref="A146:P146"/>
    <mergeCell ref="A125:P125"/>
    <mergeCell ref="A137:P137"/>
    <mergeCell ref="A149:P149"/>
  </mergeCells>
  <pageMargins left="0.7" right="0.7" top="0.75" bottom="0.75" header="0.3" footer="0.3"/>
  <legacyDrawing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[1]Data!#REF!</xm:f>
          </x14:formula1>
          <xm:sqref>B107:C110 B112:C113 B66:C70 C92:C103 C78:C79 B80 C81:C82 B84:B86 C85:C86 B92:B94 B98:B100 C88:C89</xm:sqref>
        </x14:dataValidation>
        <x14:dataValidation type="list" allowBlank="1" showInputMessage="1" showErrorMessage="1">
          <x14:formula1>
            <xm:f>[1]Data!#REF!</xm:f>
          </x14:formula1>
          <xm:sqref>B8:B26 B29:C38 B42:C51 B101:B103 B78:B79 B81:B83 B95:B97 B87:B89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2"/>
  <sheetViews>
    <sheetView workbookViewId="0">
      <selection activeCell="B5" sqref="B5"/>
    </sheetView>
  </sheetViews>
  <sheetFormatPr defaultRowHeight="15" x14ac:dyDescent="0.25"/>
  <cols>
    <col min="1" max="1" width="10.85546875" customWidth="1"/>
    <col min="2" max="2" width="14.42578125" bestFit="1" customWidth="1"/>
    <col min="3" max="3" width="11.7109375" bestFit="1" customWidth="1"/>
    <col min="4" max="5" width="12.7109375" bestFit="1" customWidth="1"/>
    <col min="6" max="7" width="14.42578125" bestFit="1" customWidth="1"/>
    <col min="8" max="8" width="11.5703125" bestFit="1" customWidth="1"/>
    <col min="9" max="9" width="10" customWidth="1"/>
    <col min="10" max="10" width="12.5703125" bestFit="1" customWidth="1"/>
  </cols>
  <sheetData>
    <row r="1" spans="1:19" x14ac:dyDescent="0.25">
      <c r="A1" t="s">
        <v>212</v>
      </c>
      <c r="L1" t="s">
        <v>213</v>
      </c>
      <c r="Q1" t="s">
        <v>189</v>
      </c>
    </row>
    <row r="2" spans="1:19" x14ac:dyDescent="0.25">
      <c r="A2" s="81" t="s">
        <v>1</v>
      </c>
      <c r="B2" s="81" t="s">
        <v>214</v>
      </c>
      <c r="C2" s="81" t="s">
        <v>77</v>
      </c>
      <c r="D2" s="81" t="s">
        <v>78</v>
      </c>
      <c r="E2" s="81" t="s">
        <v>79</v>
      </c>
      <c r="F2" s="81" t="s">
        <v>48</v>
      </c>
      <c r="G2" s="81" t="s">
        <v>215</v>
      </c>
      <c r="H2" s="81" t="s">
        <v>216</v>
      </c>
      <c r="I2" s="81" t="s">
        <v>148</v>
      </c>
      <c r="K2" t="s">
        <v>214</v>
      </c>
      <c r="L2" t="s">
        <v>77</v>
      </c>
      <c r="M2" t="s">
        <v>78</v>
      </c>
      <c r="N2" t="s">
        <v>79</v>
      </c>
      <c r="P2" t="s">
        <v>214</v>
      </c>
      <c r="Q2" t="s">
        <v>77</v>
      </c>
      <c r="R2" t="s">
        <v>78</v>
      </c>
      <c r="S2" t="s">
        <v>79</v>
      </c>
    </row>
    <row r="3" spans="1:19" x14ac:dyDescent="0.25">
      <c r="A3" s="81" t="s">
        <v>165</v>
      </c>
      <c r="B3" s="99">
        <f>+'SALE TALLY'!$D$7</f>
        <v>0</v>
      </c>
      <c r="C3" s="99">
        <f>+'SALE TALLY'!$D$85</f>
        <v>0</v>
      </c>
      <c r="D3" s="99">
        <f>+'SALE TALLY'!$D$90</f>
        <v>0</v>
      </c>
      <c r="E3" s="99">
        <f>+'SALE TALLY'!$D$94</f>
        <v>0</v>
      </c>
      <c r="F3" s="99">
        <f>+E3+D3+C3+B3</f>
        <v>0</v>
      </c>
      <c r="G3" s="99"/>
      <c r="H3" s="99"/>
      <c r="I3" s="99">
        <f>+F3-G3</f>
        <v>0</v>
      </c>
      <c r="K3">
        <v>0</v>
      </c>
      <c r="L3">
        <v>0</v>
      </c>
      <c r="M3">
        <v>0</v>
      </c>
      <c r="N3">
        <v>0</v>
      </c>
      <c r="P3">
        <v>0</v>
      </c>
      <c r="Q3">
        <v>0</v>
      </c>
      <c r="R3">
        <v>0</v>
      </c>
      <c r="S3">
        <v>0</v>
      </c>
    </row>
    <row r="4" spans="1:19" x14ac:dyDescent="0.25">
      <c r="A4" s="81" t="s">
        <v>166</v>
      </c>
      <c r="B4" s="99">
        <f>+'SALE TALLY'!$E$7</f>
        <v>6082700.71</v>
      </c>
      <c r="C4" s="99">
        <f>+'SALE TALLY'!$E$85</f>
        <v>121026.64000000001</v>
      </c>
      <c r="D4" s="99">
        <f>+'SALE TALLY'!$E$90</f>
        <v>731882.52289999998</v>
      </c>
      <c r="E4" s="99">
        <f>+'SALE TALLY'!$E$94</f>
        <v>731882.52289999998</v>
      </c>
      <c r="F4" s="99">
        <f t="shared" ref="F4:F14" si="0">+E4+D4+C4+B4</f>
        <v>7667492.3958000001</v>
      </c>
      <c r="G4" s="99">
        <v>7667492</v>
      </c>
      <c r="H4" s="99"/>
      <c r="I4" s="99">
        <f t="shared" ref="I4:I14" si="1">+F4-G4</f>
        <v>0.39580000005662441</v>
      </c>
      <c r="K4">
        <v>0</v>
      </c>
      <c r="L4">
        <v>0</v>
      </c>
      <c r="M4">
        <v>0</v>
      </c>
      <c r="N4">
        <v>0</v>
      </c>
      <c r="P4">
        <v>6082700.71</v>
      </c>
      <c r="Q4">
        <v>121026.64000000001</v>
      </c>
      <c r="R4">
        <v>174126.27400000003</v>
      </c>
      <c r="S4">
        <v>114202.76000000001</v>
      </c>
    </row>
    <row r="5" spans="1:19" x14ac:dyDescent="0.25">
      <c r="A5" s="81" t="s">
        <v>167</v>
      </c>
      <c r="B5" s="99">
        <f>+'SALE TALLY'!$F$7</f>
        <v>6553673</v>
      </c>
      <c r="C5" s="99">
        <f>+'SALE TALLY'!$F$85</f>
        <v>173670.28000000003</v>
      </c>
      <c r="D5" s="99">
        <f>+'SALE TALLY'!$F$90</f>
        <v>786009.68</v>
      </c>
      <c r="E5" s="99">
        <f>+'SALE TALLY'!$F$94</f>
        <v>786009.68</v>
      </c>
      <c r="F5" s="99">
        <f t="shared" si="0"/>
        <v>8299362.6400000006</v>
      </c>
      <c r="G5" s="99">
        <v>8299364</v>
      </c>
      <c r="H5" s="99"/>
      <c r="I5" s="99">
        <f t="shared" si="1"/>
        <v>-1.3599999994039536</v>
      </c>
      <c r="K5">
        <v>0</v>
      </c>
      <c r="L5">
        <v>0</v>
      </c>
      <c r="M5">
        <v>0</v>
      </c>
      <c r="N5">
        <v>0</v>
      </c>
      <c r="P5">
        <v>6553673</v>
      </c>
      <c r="Q5">
        <v>174126.27400000003</v>
      </c>
      <c r="R5">
        <v>114202.76000000001</v>
      </c>
      <c r="S5">
        <v>187959.80000000002</v>
      </c>
    </row>
    <row r="6" spans="1:19" x14ac:dyDescent="0.25">
      <c r="A6" s="81" t="s">
        <v>168</v>
      </c>
      <c r="B6" s="99">
        <f>+'SALE TALLY'!$G$7</f>
        <v>7117867</v>
      </c>
      <c r="C6" s="99">
        <f>+'SALE TALLY'!$G$85</f>
        <v>114202.76000000001</v>
      </c>
      <c r="D6" s="99">
        <f>+'SALE TALLY'!$G$90</f>
        <v>878711.95000000007</v>
      </c>
      <c r="E6" s="99">
        <f>+'SALE TALLY'!$G$94</f>
        <v>878711.95000000007</v>
      </c>
      <c r="F6" s="99">
        <f t="shared" si="0"/>
        <v>8989493.6600000001</v>
      </c>
      <c r="G6" s="99">
        <v>8989493</v>
      </c>
      <c r="H6" s="99"/>
      <c r="I6" s="99">
        <f t="shared" si="1"/>
        <v>0.66000000014901161</v>
      </c>
      <c r="K6">
        <v>0</v>
      </c>
      <c r="L6">
        <v>0</v>
      </c>
      <c r="M6">
        <v>0</v>
      </c>
      <c r="N6">
        <v>0</v>
      </c>
      <c r="P6">
        <v>7117867</v>
      </c>
      <c r="Q6">
        <v>114202.76000000001</v>
      </c>
      <c r="R6">
        <v>187959.80000000002</v>
      </c>
      <c r="S6">
        <v>211734.6</v>
      </c>
    </row>
    <row r="7" spans="1:19" x14ac:dyDescent="0.25">
      <c r="A7" s="81" t="s">
        <v>169</v>
      </c>
      <c r="B7" s="99">
        <f>+'SALE TALLY'!$H$7</f>
        <v>9225997</v>
      </c>
      <c r="C7" s="99">
        <f>+'SALE TALLY'!$H$85</f>
        <v>181284.04</v>
      </c>
      <c r="D7" s="99">
        <f>+'SALE TALLY'!$H$90</f>
        <v>1117890.9100000001</v>
      </c>
      <c r="E7" s="99">
        <f>+'SALE TALLY'!$H$94</f>
        <v>1117890.9100000001</v>
      </c>
      <c r="F7" s="99">
        <f t="shared" si="0"/>
        <v>11643062.859999999</v>
      </c>
      <c r="G7" s="99">
        <v>11643063</v>
      </c>
      <c r="H7" s="99"/>
      <c r="I7" s="99">
        <f t="shared" si="1"/>
        <v>-0.14000000059604645</v>
      </c>
      <c r="K7">
        <v>0</v>
      </c>
      <c r="L7">
        <v>0</v>
      </c>
      <c r="M7">
        <v>0</v>
      </c>
      <c r="N7">
        <v>0</v>
      </c>
      <c r="P7">
        <v>9225997</v>
      </c>
      <c r="Q7">
        <v>187959.80000000002</v>
      </c>
      <c r="R7">
        <v>211734.6</v>
      </c>
      <c r="S7">
        <v>62308.540000000008</v>
      </c>
    </row>
    <row r="8" spans="1:19" x14ac:dyDescent="0.25">
      <c r="A8" s="81" t="s">
        <v>170</v>
      </c>
      <c r="B8" s="99">
        <f>+'SALE TALLY'!$I$7</f>
        <v>8375146</v>
      </c>
      <c r="C8" s="99">
        <f>+'SALE TALLY'!$I$85</f>
        <v>208322.80000000002</v>
      </c>
      <c r="D8" s="99">
        <f>+'SALE TALLY'!$I$90</f>
        <v>1011809.3900000001</v>
      </c>
      <c r="E8" s="99">
        <f>+'SALE TALLY'!$I$94</f>
        <v>1011809.3900000001</v>
      </c>
      <c r="F8" s="99">
        <f t="shared" si="0"/>
        <v>10607087.58</v>
      </c>
      <c r="G8" s="99">
        <v>10607088</v>
      </c>
      <c r="H8" s="99"/>
      <c r="I8" s="99">
        <f t="shared" si="1"/>
        <v>-0.41999999992549419</v>
      </c>
      <c r="K8">
        <v>0</v>
      </c>
      <c r="L8">
        <v>0</v>
      </c>
      <c r="M8">
        <v>0</v>
      </c>
      <c r="N8">
        <v>0</v>
      </c>
      <c r="P8">
        <v>8375146</v>
      </c>
      <c r="Q8">
        <v>211734.6</v>
      </c>
      <c r="R8">
        <v>62308.540000000008</v>
      </c>
      <c r="S8">
        <v>15932.840000000002</v>
      </c>
    </row>
    <row r="9" spans="1:19" x14ac:dyDescent="0.25">
      <c r="A9" s="81" t="s">
        <v>171</v>
      </c>
      <c r="B9" s="99">
        <f>+'SALE TALLY'!$J$7</f>
        <v>6893977</v>
      </c>
      <c r="C9" s="99">
        <f>+'SALE TALLY'!$J$85</f>
        <v>61739.860000000008</v>
      </c>
      <c r="D9" s="99">
        <f>+'SALE TALLY'!$J$90</f>
        <v>864983.05</v>
      </c>
      <c r="E9" s="99">
        <f>+'SALE TALLY'!$J$94</f>
        <v>864983.05</v>
      </c>
      <c r="F9" s="99">
        <f t="shared" si="0"/>
        <v>8685682.9600000009</v>
      </c>
      <c r="G9" s="99">
        <v>8685683</v>
      </c>
      <c r="H9" s="99"/>
      <c r="I9" s="99">
        <f t="shared" si="1"/>
        <v>-3.9999999105930328E-2</v>
      </c>
      <c r="K9">
        <v>0</v>
      </c>
      <c r="L9">
        <v>0</v>
      </c>
      <c r="M9">
        <v>0</v>
      </c>
      <c r="N9">
        <v>0</v>
      </c>
      <c r="P9">
        <v>6893977</v>
      </c>
      <c r="Q9">
        <v>62308.540000000008</v>
      </c>
      <c r="R9">
        <v>15932.840000000002</v>
      </c>
      <c r="S9">
        <v>0</v>
      </c>
    </row>
    <row r="10" spans="1:19" x14ac:dyDescent="0.25">
      <c r="A10" s="81" t="s">
        <v>172</v>
      </c>
      <c r="B10" s="99">
        <f>+'SALE TALLY'!$K$7</f>
        <v>5283101</v>
      </c>
      <c r="C10" s="99">
        <f>+'SALE TALLY'!$K$85</f>
        <v>15364.160000000002</v>
      </c>
      <c r="D10" s="99">
        <f>+'SALE TALLY'!$K$90</f>
        <v>681032.8600000001</v>
      </c>
      <c r="E10" s="99">
        <f>+'SALE TALLY'!$K$94</f>
        <v>681032.8600000001</v>
      </c>
      <c r="F10" s="99">
        <f t="shared" si="0"/>
        <v>6660530.8799999999</v>
      </c>
      <c r="G10" s="99">
        <v>6660530</v>
      </c>
      <c r="H10" s="99"/>
      <c r="I10" s="99">
        <f t="shared" si="1"/>
        <v>0.87999999988824129</v>
      </c>
      <c r="K10">
        <v>0</v>
      </c>
      <c r="L10">
        <v>0</v>
      </c>
      <c r="M10">
        <v>0</v>
      </c>
      <c r="N10">
        <v>0</v>
      </c>
      <c r="P10">
        <v>5283101</v>
      </c>
      <c r="Q10">
        <v>15932.840000000002</v>
      </c>
      <c r="R10">
        <v>0</v>
      </c>
      <c r="S10">
        <v>0</v>
      </c>
    </row>
    <row r="11" spans="1:19" x14ac:dyDescent="0.25">
      <c r="A11" s="81" t="s">
        <v>173</v>
      </c>
      <c r="B11" s="99">
        <f>+'SALE TALLY'!$L$7</f>
        <v>0</v>
      </c>
      <c r="C11" s="99">
        <f>+'SALE TALLY'!$L$85</f>
        <v>0</v>
      </c>
      <c r="D11" s="99">
        <f>+'SALE TALLY'!$L$90</f>
        <v>0</v>
      </c>
      <c r="E11" s="99">
        <f>+'SALE TALLY'!$L$94</f>
        <v>0</v>
      </c>
      <c r="F11" s="99">
        <f t="shared" si="0"/>
        <v>0</v>
      </c>
      <c r="G11" s="99"/>
      <c r="H11" s="99"/>
      <c r="I11" s="99">
        <f t="shared" si="1"/>
        <v>0</v>
      </c>
      <c r="K11">
        <v>0</v>
      </c>
      <c r="L11">
        <v>0</v>
      </c>
      <c r="M11">
        <v>0</v>
      </c>
      <c r="N11">
        <v>0</v>
      </c>
      <c r="P11">
        <v>0</v>
      </c>
      <c r="Q11">
        <v>0</v>
      </c>
      <c r="R11">
        <v>0</v>
      </c>
      <c r="S11">
        <v>0</v>
      </c>
    </row>
    <row r="12" spans="1:19" x14ac:dyDescent="0.25">
      <c r="A12" s="81" t="s">
        <v>174</v>
      </c>
      <c r="B12" s="99">
        <f>+'SALE TALLY'!$M$7</f>
        <v>0</v>
      </c>
      <c r="C12" s="99">
        <f>+'SALE TALLY'!$M$85</f>
        <v>0</v>
      </c>
      <c r="D12" s="99">
        <f>+'SALE TALLY'!$M$90</f>
        <v>0</v>
      </c>
      <c r="E12" s="99">
        <f>+'SALE TALLY'!$M$94</f>
        <v>0</v>
      </c>
      <c r="F12" s="99">
        <f t="shared" si="0"/>
        <v>0</v>
      </c>
      <c r="G12" s="99"/>
      <c r="H12" s="99">
        <f>+'SALE TALLY'!$M$33</f>
        <v>0</v>
      </c>
      <c r="I12" s="99">
        <f t="shared" si="1"/>
        <v>0</v>
      </c>
      <c r="K12">
        <v>0</v>
      </c>
      <c r="L12">
        <v>0</v>
      </c>
      <c r="M12">
        <v>0</v>
      </c>
      <c r="N12">
        <v>0</v>
      </c>
      <c r="P12">
        <v>0</v>
      </c>
      <c r="Q12">
        <v>0</v>
      </c>
      <c r="R12">
        <v>0</v>
      </c>
      <c r="S12">
        <v>0</v>
      </c>
    </row>
    <row r="13" spans="1:19" x14ac:dyDescent="0.25">
      <c r="A13" s="81" t="s">
        <v>175</v>
      </c>
      <c r="B13" s="99">
        <f>+'SALE TALLY'!$N$7</f>
        <v>0</v>
      </c>
      <c r="C13" s="99">
        <f>+'SALE TALLY'!$N$85</f>
        <v>0</v>
      </c>
      <c r="D13" s="99">
        <f>+'SALE TALLY'!$N$90</f>
        <v>0</v>
      </c>
      <c r="E13" s="99">
        <f>+'SALE TALLY'!$N$94</f>
        <v>0</v>
      </c>
      <c r="F13" s="99">
        <f t="shared" si="0"/>
        <v>0</v>
      </c>
      <c r="G13" s="99"/>
      <c r="H13" s="99">
        <f>+'SALE TALLY'!$N$33</f>
        <v>0</v>
      </c>
      <c r="I13" s="99">
        <f t="shared" si="1"/>
        <v>0</v>
      </c>
      <c r="K13">
        <v>0</v>
      </c>
      <c r="L13">
        <v>0</v>
      </c>
      <c r="M13">
        <v>0</v>
      </c>
      <c r="N13">
        <v>0</v>
      </c>
      <c r="P13">
        <v>0</v>
      </c>
      <c r="Q13">
        <v>0</v>
      </c>
      <c r="R13">
        <v>0</v>
      </c>
      <c r="S13">
        <v>0</v>
      </c>
    </row>
    <row r="14" spans="1:19" x14ac:dyDescent="0.25">
      <c r="A14" s="81" t="s">
        <v>176</v>
      </c>
      <c r="B14" s="99">
        <f>+'SALE TALLY'!$O$7</f>
        <v>0</v>
      </c>
      <c r="C14" s="99">
        <f>+'SALE TALLY'!$O$85</f>
        <v>0</v>
      </c>
      <c r="D14" s="99">
        <f>+'SALE TALLY'!$O$90</f>
        <v>0</v>
      </c>
      <c r="E14" s="99">
        <f>+'SALE TALLY'!$O$94</f>
        <v>0</v>
      </c>
      <c r="F14" s="99">
        <f t="shared" si="0"/>
        <v>0</v>
      </c>
      <c r="G14" s="99"/>
      <c r="H14" s="99">
        <f>+'SALE TALLY'!$O$33</f>
        <v>0</v>
      </c>
      <c r="I14" s="99">
        <f t="shared" si="1"/>
        <v>0</v>
      </c>
      <c r="K14">
        <v>0</v>
      </c>
      <c r="L14">
        <v>0</v>
      </c>
      <c r="M14">
        <v>0</v>
      </c>
      <c r="N14">
        <v>0</v>
      </c>
      <c r="P14">
        <v>0</v>
      </c>
      <c r="Q14">
        <v>0</v>
      </c>
      <c r="R14">
        <v>0</v>
      </c>
      <c r="S14">
        <v>0</v>
      </c>
    </row>
    <row r="15" spans="1:19" x14ac:dyDescent="0.25">
      <c r="A15" s="81" t="s">
        <v>48</v>
      </c>
      <c r="B15" s="99">
        <f>SUM(B3:B14)</f>
        <v>49532461.710000001</v>
      </c>
      <c r="C15" s="99">
        <f t="shared" ref="C15:I15" si="2">SUM(C3:C14)</f>
        <v>875610.54000000015</v>
      </c>
      <c r="D15" s="99">
        <f t="shared" si="2"/>
        <v>6072320.3629000001</v>
      </c>
      <c r="E15" s="99">
        <f t="shared" si="2"/>
        <v>6072320.3629000001</v>
      </c>
      <c r="F15" s="99">
        <f t="shared" si="2"/>
        <v>62552712.9758</v>
      </c>
      <c r="G15" s="99">
        <f t="shared" si="2"/>
        <v>62552713</v>
      </c>
      <c r="H15" s="99">
        <f t="shared" si="2"/>
        <v>0</v>
      </c>
      <c r="I15" s="99">
        <f t="shared" si="2"/>
        <v>-2.4199998937547207E-2</v>
      </c>
      <c r="K15">
        <v>0</v>
      </c>
      <c r="L15">
        <v>0</v>
      </c>
      <c r="M15">
        <v>0</v>
      </c>
      <c r="N15">
        <v>0</v>
      </c>
      <c r="P15">
        <v>49532461.710000001</v>
      </c>
      <c r="Q15">
        <v>887291.45400000003</v>
      </c>
      <c r="R15">
        <v>766264.81400000001</v>
      </c>
      <c r="S15">
        <v>592138.54</v>
      </c>
    </row>
    <row r="18" spans="1:20" x14ac:dyDescent="0.25">
      <c r="A18" t="s">
        <v>212</v>
      </c>
      <c r="M18" t="s">
        <v>213</v>
      </c>
      <c r="R18" t="s">
        <v>189</v>
      </c>
    </row>
    <row r="19" spans="1:20" x14ac:dyDescent="0.25">
      <c r="A19" s="99" t="s">
        <v>1</v>
      </c>
      <c r="B19" s="99" t="s">
        <v>217</v>
      </c>
      <c r="C19" s="99" t="s">
        <v>77</v>
      </c>
      <c r="D19" s="99" t="s">
        <v>78</v>
      </c>
      <c r="E19" s="99" t="s">
        <v>79</v>
      </c>
      <c r="F19" s="99" t="s">
        <v>48</v>
      </c>
      <c r="G19" s="99" t="s">
        <v>215</v>
      </c>
      <c r="H19" s="99" t="s">
        <v>216</v>
      </c>
      <c r="I19" s="99" t="s">
        <v>378</v>
      </c>
      <c r="J19" s="81" t="s">
        <v>148</v>
      </c>
      <c r="L19" t="s">
        <v>218</v>
      </c>
      <c r="M19" t="s">
        <v>77</v>
      </c>
      <c r="N19" t="s">
        <v>78</v>
      </c>
      <c r="O19" t="s">
        <v>79</v>
      </c>
      <c r="Q19" t="s">
        <v>219</v>
      </c>
      <c r="R19" t="s">
        <v>77</v>
      </c>
      <c r="S19" t="s">
        <v>78</v>
      </c>
      <c r="T19" t="s">
        <v>79</v>
      </c>
    </row>
    <row r="20" spans="1:20" x14ac:dyDescent="0.25">
      <c r="A20" s="99" t="s">
        <v>165</v>
      </c>
      <c r="B20" s="99">
        <f>+'PURCHASE TALLY'!$E$7</f>
        <v>0</v>
      </c>
      <c r="C20" s="99">
        <f>+'PURCHASE TALLY'!$E$118</f>
        <v>0</v>
      </c>
      <c r="D20" s="99">
        <f>+'PURCHASE TALLY'!$E$130</f>
        <v>0</v>
      </c>
      <c r="E20" s="99">
        <f>+'PURCHASE TALLY'!$E$142</f>
        <v>0</v>
      </c>
      <c r="F20" s="99">
        <f>SUM(B20:E20)</f>
        <v>0</v>
      </c>
      <c r="G20" s="99"/>
      <c r="H20" s="99"/>
      <c r="I20" s="99">
        <f>+'PURCHASE TALLY'!$E$106</f>
        <v>0</v>
      </c>
      <c r="J20" s="81"/>
      <c r="K20" t="s">
        <v>379</v>
      </c>
      <c r="L20">
        <v>0</v>
      </c>
      <c r="M20">
        <v>0</v>
      </c>
      <c r="N20">
        <v>0</v>
      </c>
      <c r="O20">
        <v>0</v>
      </c>
      <c r="Q20">
        <v>0</v>
      </c>
      <c r="R20">
        <v>0</v>
      </c>
      <c r="S20">
        <v>0</v>
      </c>
      <c r="T20">
        <v>0</v>
      </c>
    </row>
    <row r="21" spans="1:20" x14ac:dyDescent="0.25">
      <c r="A21" s="99" t="s">
        <v>166</v>
      </c>
      <c r="B21" s="99">
        <f>+'PURCHASE TALLY'!$F$7</f>
        <v>11246273.5</v>
      </c>
      <c r="C21" s="99">
        <f>+'PURCHASE TALLY'!$F$118</f>
        <v>89631.362800000017</v>
      </c>
      <c r="D21" s="99">
        <f>+'PURCHASE TALLY'!$F$130</f>
        <v>1254698.1422000001</v>
      </c>
      <c r="E21" s="99">
        <f>+'PURCHASE TALLY'!$F$142</f>
        <v>1254698.1422000001</v>
      </c>
      <c r="F21" s="99">
        <f t="shared" ref="F21:F31" si="3">SUM(B21:E21)</f>
        <v>13845301.147200001</v>
      </c>
      <c r="G21" s="99">
        <v>13843071</v>
      </c>
      <c r="H21" s="99"/>
      <c r="I21" s="99">
        <v>650</v>
      </c>
      <c r="J21" s="99">
        <f>+F21+H21+I21-G21+2330</f>
        <v>5210.1472000014037</v>
      </c>
      <c r="K21" s="98">
        <f>+F21-G21</f>
        <v>2230.1472000014037</v>
      </c>
      <c r="L21">
        <v>0</v>
      </c>
      <c r="M21">
        <v>0</v>
      </c>
      <c r="N21">
        <v>0</v>
      </c>
      <c r="O21">
        <v>0</v>
      </c>
      <c r="Q21">
        <v>0</v>
      </c>
      <c r="R21">
        <v>0</v>
      </c>
      <c r="S21">
        <v>0</v>
      </c>
      <c r="T21">
        <v>0</v>
      </c>
    </row>
    <row r="22" spans="1:20" x14ac:dyDescent="0.25">
      <c r="A22" s="99" t="s">
        <v>167</v>
      </c>
      <c r="B22" s="99">
        <f>+'PURCHASE TALLY'!$G$7</f>
        <v>5656132</v>
      </c>
      <c r="C22" s="99">
        <f>+'PURCHASE TALLY'!$G$118</f>
        <v>45282.16</v>
      </c>
      <c r="D22" s="99">
        <f>+'PURCHASE TALLY'!$G$130</f>
        <v>684055.31</v>
      </c>
      <c r="E22" s="99">
        <f>+'PURCHASE TALLY'!$G$142</f>
        <v>684055.31</v>
      </c>
      <c r="F22" s="99">
        <f t="shared" si="3"/>
        <v>7069524.7800000012</v>
      </c>
      <c r="G22" s="99">
        <v>7070077</v>
      </c>
      <c r="H22" s="99"/>
      <c r="I22" s="99">
        <f>+'PURCHASE TALLY'!$G$106</f>
        <v>550</v>
      </c>
      <c r="J22" s="99">
        <f t="shared" ref="J22:J29" si="4">+G22-F22-I22-H22</f>
        <v>2.2199999988079071</v>
      </c>
      <c r="K22" s="98" t="s">
        <v>23</v>
      </c>
      <c r="L22">
        <v>0</v>
      </c>
      <c r="M22">
        <v>0</v>
      </c>
      <c r="N22">
        <v>0</v>
      </c>
      <c r="O22">
        <v>0</v>
      </c>
      <c r="Q22">
        <v>0</v>
      </c>
      <c r="R22">
        <v>0</v>
      </c>
      <c r="S22">
        <v>0</v>
      </c>
      <c r="T22">
        <v>0</v>
      </c>
    </row>
    <row r="23" spans="1:20" x14ac:dyDescent="0.25">
      <c r="A23" s="99" t="s">
        <v>168</v>
      </c>
      <c r="B23" s="99">
        <f>+'PURCHASE TALLY'!$H$7</f>
        <v>6279390</v>
      </c>
      <c r="C23" s="99">
        <f>+'PURCHASE TALLY'!$H$118</f>
        <v>47723.76</v>
      </c>
      <c r="D23" s="99">
        <f>+'PURCHASE TALLY'!$H$130</f>
        <v>775451.57000000007</v>
      </c>
      <c r="E23" s="99">
        <f>+'PURCHASE TALLY'!$H$142</f>
        <v>775451.57000000007</v>
      </c>
      <c r="F23" s="99">
        <f t="shared" si="3"/>
        <v>7878016.9000000004</v>
      </c>
      <c r="G23" s="99">
        <v>7878111</v>
      </c>
      <c r="H23" s="99"/>
      <c r="I23" s="99">
        <v>90</v>
      </c>
      <c r="J23" s="99">
        <f t="shared" si="4"/>
        <v>4.099999999627471</v>
      </c>
      <c r="L23">
        <v>0</v>
      </c>
      <c r="M23">
        <v>0</v>
      </c>
      <c r="N23">
        <v>0</v>
      </c>
      <c r="O23">
        <v>0</v>
      </c>
      <c r="Q23">
        <v>0</v>
      </c>
      <c r="R23">
        <v>0</v>
      </c>
      <c r="S23">
        <v>0</v>
      </c>
      <c r="T23">
        <v>0</v>
      </c>
    </row>
    <row r="24" spans="1:20" x14ac:dyDescent="0.25">
      <c r="A24" s="99" t="s">
        <v>169</v>
      </c>
      <c r="B24" s="99">
        <f>+'PURCHASE TALLY'!$I$7</f>
        <v>7377779</v>
      </c>
      <c r="C24" s="99">
        <f>+'PURCHASE TALLY'!$I$118</f>
        <v>47441.240000000005</v>
      </c>
      <c r="D24" s="99">
        <f>+'PURCHASE TALLY'!$I$130</f>
        <v>860657.62</v>
      </c>
      <c r="E24" s="99">
        <f>+'PURCHASE TALLY'!$I$142</f>
        <v>860657.62</v>
      </c>
      <c r="F24" s="99">
        <f t="shared" si="3"/>
        <v>9146535.4800000004</v>
      </c>
      <c r="G24" s="99">
        <v>9187219</v>
      </c>
      <c r="H24" s="99"/>
      <c r="I24" s="99">
        <v>40678</v>
      </c>
      <c r="J24" s="99">
        <f t="shared" si="4"/>
        <v>5.5199999995529652</v>
      </c>
      <c r="L24">
        <v>0</v>
      </c>
      <c r="M24">
        <v>0</v>
      </c>
      <c r="N24">
        <v>0</v>
      </c>
      <c r="O24">
        <v>0</v>
      </c>
      <c r="Q24">
        <v>0</v>
      </c>
      <c r="R24">
        <v>0</v>
      </c>
      <c r="S24">
        <v>0</v>
      </c>
      <c r="T24">
        <v>0</v>
      </c>
    </row>
    <row r="25" spans="1:20" x14ac:dyDescent="0.25">
      <c r="A25" s="99" t="s">
        <v>170</v>
      </c>
      <c r="B25" s="99">
        <f>+'PURCHASE TALLY'!$J$7</f>
        <v>7600038</v>
      </c>
      <c r="C25" s="99">
        <f>+'PURCHASE TALLY'!$J$118</f>
        <v>53404.12</v>
      </c>
      <c r="D25" s="99">
        <f>+'PURCHASE TALLY'!$J$130</f>
        <v>864902.31</v>
      </c>
      <c r="E25" s="99">
        <f>+'PURCHASE TALLY'!$J$142</f>
        <v>864902.31</v>
      </c>
      <c r="F25" s="99">
        <f t="shared" si="3"/>
        <v>9383246.7400000002</v>
      </c>
      <c r="G25" s="99">
        <v>9383243</v>
      </c>
      <c r="H25" s="99"/>
      <c r="I25" s="99"/>
      <c r="J25" s="99">
        <f t="shared" si="4"/>
        <v>-3.7400000002235174</v>
      </c>
      <c r="L25">
        <v>0</v>
      </c>
      <c r="M25">
        <v>0</v>
      </c>
      <c r="N25">
        <v>0</v>
      </c>
      <c r="O25">
        <v>0</v>
      </c>
      <c r="Q25">
        <v>0</v>
      </c>
      <c r="R25">
        <v>0</v>
      </c>
      <c r="S25">
        <v>0</v>
      </c>
      <c r="T25">
        <v>0</v>
      </c>
    </row>
    <row r="26" spans="1:20" x14ac:dyDescent="0.25">
      <c r="A26" s="99" t="s">
        <v>171</v>
      </c>
      <c r="B26" s="99">
        <f>+'PURCHASE TALLY'!$K$7</f>
        <v>6295920</v>
      </c>
      <c r="C26" s="99">
        <f>+'PURCHASE TALLY'!$K$118</f>
        <v>13995.800000000001</v>
      </c>
      <c r="D26" s="99">
        <f>+'PURCHASE TALLY'!$K$130</f>
        <v>701534.10000000009</v>
      </c>
      <c r="E26" s="99">
        <f>+'PURCHASE TALLY'!$K$142</f>
        <v>701534.10000000009</v>
      </c>
      <c r="F26" s="99">
        <f t="shared" si="3"/>
        <v>7712984</v>
      </c>
      <c r="G26" s="99">
        <v>7713235</v>
      </c>
      <c r="H26" s="99"/>
      <c r="I26" s="99">
        <v>250</v>
      </c>
      <c r="J26" s="99">
        <f t="shared" si="4"/>
        <v>1</v>
      </c>
      <c r="L26">
        <v>0</v>
      </c>
      <c r="M26">
        <v>0</v>
      </c>
      <c r="N26">
        <v>0</v>
      </c>
      <c r="O26">
        <v>0</v>
      </c>
      <c r="Q26">
        <v>0</v>
      </c>
      <c r="R26">
        <v>0</v>
      </c>
      <c r="S26">
        <v>0</v>
      </c>
      <c r="T26">
        <v>0</v>
      </c>
    </row>
    <row r="27" spans="1:20" x14ac:dyDescent="0.25">
      <c r="A27" s="99" t="s">
        <v>172</v>
      </c>
      <c r="B27" s="99">
        <f>+'PURCHASE TALLY'!$L$7</f>
        <v>6242952</v>
      </c>
      <c r="C27" s="99">
        <f>+'PURCHASE TALLY'!$L$118</f>
        <v>10755.36</v>
      </c>
      <c r="D27" s="99">
        <f>+'PURCHASE TALLY'!$L$130</f>
        <v>683099.87</v>
      </c>
      <c r="E27" s="99">
        <f>+'PURCHASE TALLY'!$L$142</f>
        <v>683099.87</v>
      </c>
      <c r="F27" s="99">
        <f t="shared" si="3"/>
        <v>7619907.1000000006</v>
      </c>
      <c r="G27" s="99">
        <v>7619911</v>
      </c>
      <c r="H27" s="99"/>
      <c r="I27" s="99"/>
      <c r="J27" s="99">
        <f t="shared" si="4"/>
        <v>3.8999999994412065</v>
      </c>
      <c r="L27">
        <v>0</v>
      </c>
      <c r="M27">
        <v>0</v>
      </c>
      <c r="N27">
        <v>0</v>
      </c>
      <c r="O27">
        <v>0</v>
      </c>
      <c r="Q27">
        <v>0</v>
      </c>
      <c r="R27">
        <v>0</v>
      </c>
      <c r="S27">
        <v>0</v>
      </c>
      <c r="T27">
        <v>0</v>
      </c>
    </row>
    <row r="28" spans="1:20" x14ac:dyDescent="0.25">
      <c r="A28" s="99" t="s">
        <v>173</v>
      </c>
      <c r="B28" s="99">
        <f>+'PURCHASE TALLY'!$M$7</f>
        <v>0</v>
      </c>
      <c r="C28" s="99">
        <f>+'PURCHASE TALLY'!$M$118</f>
        <v>0</v>
      </c>
      <c r="D28" s="99">
        <f>+'PURCHASE TALLY'!$M$130</f>
        <v>0</v>
      </c>
      <c r="E28" s="99">
        <f>+'PURCHASE TALLY'!$M$142</f>
        <v>0</v>
      </c>
      <c r="F28" s="99">
        <f t="shared" si="3"/>
        <v>0</v>
      </c>
      <c r="G28" s="99"/>
      <c r="H28" s="99">
        <f>+'PURCHASE TALLY'!$M$41</f>
        <v>0</v>
      </c>
      <c r="I28" s="99"/>
      <c r="J28" s="99">
        <f t="shared" si="4"/>
        <v>0</v>
      </c>
      <c r="L28">
        <v>0</v>
      </c>
      <c r="M28">
        <v>0</v>
      </c>
      <c r="N28">
        <v>0</v>
      </c>
      <c r="O28">
        <v>0</v>
      </c>
      <c r="Q28">
        <v>0</v>
      </c>
      <c r="R28">
        <v>0</v>
      </c>
      <c r="S28">
        <v>0</v>
      </c>
      <c r="T28">
        <v>0</v>
      </c>
    </row>
    <row r="29" spans="1:20" x14ac:dyDescent="0.25">
      <c r="A29" s="99" t="s">
        <v>174</v>
      </c>
      <c r="B29" s="99">
        <f>+'PURCHASE TALLY'!$N$7</f>
        <v>0</v>
      </c>
      <c r="C29" s="99">
        <f>+'PURCHASE TALLY'!$N$118</f>
        <v>0</v>
      </c>
      <c r="D29" s="99">
        <f>+'PURCHASE TALLY'!$N$130</f>
        <v>0</v>
      </c>
      <c r="E29" s="99">
        <f>+'PURCHASE TALLY'!$N$142</f>
        <v>0</v>
      </c>
      <c r="F29" s="99">
        <f t="shared" si="3"/>
        <v>0</v>
      </c>
      <c r="G29" s="99"/>
      <c r="H29" s="99">
        <f>+'PURCHASE TALLY'!$N$41</f>
        <v>0</v>
      </c>
      <c r="I29" s="99"/>
      <c r="J29" s="99">
        <f t="shared" si="4"/>
        <v>0</v>
      </c>
      <c r="L29">
        <v>0</v>
      </c>
      <c r="M29">
        <v>0</v>
      </c>
      <c r="N29">
        <v>0</v>
      </c>
      <c r="O29">
        <v>0</v>
      </c>
      <c r="Q29">
        <v>0</v>
      </c>
      <c r="R29">
        <v>0</v>
      </c>
      <c r="S29">
        <v>0</v>
      </c>
      <c r="T29">
        <v>0</v>
      </c>
    </row>
    <row r="30" spans="1:20" x14ac:dyDescent="0.25">
      <c r="A30" s="99" t="s">
        <v>175</v>
      </c>
      <c r="B30" s="99">
        <f>+'PURCHASE TALLY'!$O$7</f>
        <v>0</v>
      </c>
      <c r="C30" s="99">
        <f>+'PURCHASE TALLY'!$O$118</f>
        <v>0</v>
      </c>
      <c r="D30" s="99">
        <f>+'PURCHASE TALLY'!$O$130</f>
        <v>0</v>
      </c>
      <c r="E30" s="99">
        <f>+'PURCHASE TALLY'!$O$142</f>
        <v>0</v>
      </c>
      <c r="F30" s="99">
        <f t="shared" si="3"/>
        <v>0</v>
      </c>
      <c r="G30" s="99"/>
      <c r="H30" s="99">
        <f>+'PURCHASE TALLY'!$O$41</f>
        <v>0</v>
      </c>
      <c r="I30" s="99"/>
      <c r="J30" s="99">
        <f>+F30+H30+I30-G30</f>
        <v>0</v>
      </c>
      <c r="L30">
        <v>0</v>
      </c>
      <c r="M30">
        <v>0</v>
      </c>
      <c r="N30">
        <v>0</v>
      </c>
      <c r="O30">
        <v>0</v>
      </c>
      <c r="Q30">
        <v>0</v>
      </c>
      <c r="R30">
        <v>0</v>
      </c>
      <c r="S30">
        <v>0</v>
      </c>
      <c r="T30">
        <v>0</v>
      </c>
    </row>
    <row r="31" spans="1:20" x14ac:dyDescent="0.25">
      <c r="A31" s="99" t="s">
        <v>176</v>
      </c>
      <c r="B31" s="99">
        <f>+'PURCHASE TALLY'!$P$7</f>
        <v>0</v>
      </c>
      <c r="C31" s="99">
        <f>+'PURCHASE TALLY'!$P$118</f>
        <v>0</v>
      </c>
      <c r="D31" s="99">
        <f>+'PURCHASE TALLY'!$P$130</f>
        <v>0</v>
      </c>
      <c r="E31" s="99">
        <f>+'PURCHASE TALLY'!$P$142</f>
        <v>0</v>
      </c>
      <c r="F31" s="99">
        <f t="shared" si="3"/>
        <v>0</v>
      </c>
      <c r="G31" s="99"/>
      <c r="H31" s="99">
        <f>+'PURCHASE TALLY'!$E$41</f>
        <v>0</v>
      </c>
      <c r="I31" s="99"/>
      <c r="J31" s="99">
        <f>+F31+H31+I31-G31</f>
        <v>0</v>
      </c>
      <c r="L31">
        <v>0</v>
      </c>
      <c r="M31">
        <v>0</v>
      </c>
      <c r="N31">
        <v>0</v>
      </c>
      <c r="O31">
        <v>0</v>
      </c>
      <c r="Q31">
        <v>0</v>
      </c>
      <c r="R31">
        <v>0</v>
      </c>
      <c r="S31">
        <v>0</v>
      </c>
      <c r="T31">
        <v>0</v>
      </c>
    </row>
    <row r="32" spans="1:20" x14ac:dyDescent="0.25">
      <c r="A32" s="99" t="s">
        <v>48</v>
      </c>
      <c r="B32" s="99">
        <f>SUM(B20:B31)</f>
        <v>50698484.5</v>
      </c>
      <c r="C32" s="99">
        <f t="shared" ref="C32:H32" si="5">SUM(C20:C31)</f>
        <v>308233.8028</v>
      </c>
      <c r="D32" s="99">
        <f t="shared" si="5"/>
        <v>5824398.9222000008</v>
      </c>
      <c r="E32" s="99">
        <f t="shared" si="5"/>
        <v>5824398.9222000008</v>
      </c>
      <c r="F32" s="99">
        <f t="shared" si="5"/>
        <v>62655516.147200003</v>
      </c>
      <c r="G32" s="99">
        <f t="shared" si="5"/>
        <v>62694867</v>
      </c>
      <c r="H32" s="99">
        <f t="shared" si="5"/>
        <v>0</v>
      </c>
      <c r="I32" s="99">
        <f>SUM(I20:I31)</f>
        <v>42218</v>
      </c>
      <c r="J32" s="99">
        <f>SUM(J20:J31)</f>
        <v>5223.1471999986097</v>
      </c>
      <c r="L32">
        <v>0</v>
      </c>
      <c r="M32">
        <v>0</v>
      </c>
      <c r="N32">
        <v>0</v>
      </c>
      <c r="O32">
        <v>0</v>
      </c>
      <c r="Q32">
        <v>0</v>
      </c>
      <c r="R32">
        <v>0</v>
      </c>
      <c r="S32">
        <v>0</v>
      </c>
      <c r="T32">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6"/>
  <sheetViews>
    <sheetView topLeftCell="A61" workbookViewId="0">
      <selection activeCell="H13" sqref="H13"/>
    </sheetView>
  </sheetViews>
  <sheetFormatPr defaultRowHeight="15" x14ac:dyDescent="0.25"/>
  <cols>
    <col min="1" max="1" width="22.42578125" customWidth="1"/>
    <col min="2" max="2" width="6.85546875" bestFit="1" customWidth="1"/>
    <col min="3" max="4" width="12" bestFit="1" customWidth="1"/>
    <col min="5" max="7" width="11" bestFit="1" customWidth="1"/>
    <col min="8" max="8" width="10.42578125" customWidth="1"/>
    <col min="9" max="9" width="9.7109375" customWidth="1"/>
    <col min="10" max="10" width="7" bestFit="1" customWidth="1"/>
    <col min="11" max="11" width="6.5703125" bestFit="1" customWidth="1"/>
    <col min="12" max="12" width="7" bestFit="1" customWidth="1"/>
    <col min="13" max="13" width="7.140625" bestFit="1" customWidth="1"/>
  </cols>
  <sheetData>
    <row r="1" spans="1:14" x14ac:dyDescent="0.25">
      <c r="A1" t="s">
        <v>138</v>
      </c>
    </row>
    <row r="3" spans="1:14" x14ac:dyDescent="0.25">
      <c r="A3" t="s">
        <v>1</v>
      </c>
      <c r="B3" s="97">
        <v>43191</v>
      </c>
      <c r="C3" s="97">
        <v>43221</v>
      </c>
      <c r="D3" s="97">
        <v>43252</v>
      </c>
      <c r="E3" s="97">
        <v>43282</v>
      </c>
      <c r="F3" s="97">
        <v>43313</v>
      </c>
      <c r="G3" s="97">
        <v>43344</v>
      </c>
      <c r="H3" s="97">
        <v>43374</v>
      </c>
      <c r="I3" s="97">
        <v>43405</v>
      </c>
      <c r="J3" s="97">
        <v>43435</v>
      </c>
      <c r="K3" s="97">
        <v>43466</v>
      </c>
      <c r="L3" s="97">
        <v>43497</v>
      </c>
      <c r="M3" s="97">
        <v>43525</v>
      </c>
    </row>
    <row r="4" spans="1:14" x14ac:dyDescent="0.25">
      <c r="A4" t="s">
        <v>139</v>
      </c>
    </row>
    <row r="5" spans="1:14" x14ac:dyDescent="0.25">
      <c r="A5" t="s">
        <v>140</v>
      </c>
      <c r="B5">
        <f>+'SALE TALLY'!D7</f>
        <v>0</v>
      </c>
      <c r="C5">
        <f>+'SALE TALLY'!E7</f>
        <v>6082700.71</v>
      </c>
      <c r="D5">
        <f>+'SALE TALLY'!F7</f>
        <v>6553673</v>
      </c>
      <c r="E5">
        <f>+'SALE TALLY'!G7</f>
        <v>7117867</v>
      </c>
      <c r="F5">
        <f>+'SALE TALLY'!H7</f>
        <v>9225997</v>
      </c>
      <c r="G5">
        <f>+'SALE TALLY'!I7</f>
        <v>8375146</v>
      </c>
      <c r="H5">
        <f>+'SALE TALLY'!J7</f>
        <v>6893977</v>
      </c>
      <c r="I5">
        <f>+'SALE TALLY'!K7</f>
        <v>5283101</v>
      </c>
      <c r="J5">
        <f>+'SALE TALLY'!L7</f>
        <v>0</v>
      </c>
      <c r="K5">
        <f>+'SALE TALLY'!M7</f>
        <v>0</v>
      </c>
      <c r="L5">
        <f>+'SALE TALLY'!N7</f>
        <v>0</v>
      </c>
      <c r="M5">
        <f>+'SALE TALLY'!O7</f>
        <v>0</v>
      </c>
      <c r="N5">
        <v>49455789.159999996</v>
      </c>
    </row>
    <row r="6" spans="1:14" x14ac:dyDescent="0.25">
      <c r="A6" t="s">
        <v>141</v>
      </c>
      <c r="B6">
        <f>+'GSTR-1 RETURN'!B122</f>
        <v>0</v>
      </c>
      <c r="C6">
        <f>+'GSTR-1 RETURN'!C122</f>
        <v>6082700.71</v>
      </c>
      <c r="D6">
        <f>+'GSTR-1 RETURN'!D122</f>
        <v>6552044.4500000002</v>
      </c>
      <c r="E6">
        <f>+'GSTR-1 RETURN'!E122</f>
        <v>7117867</v>
      </c>
      <c r="F6">
        <f>+'GSTR-1 RETURN'!F122</f>
        <v>9186624</v>
      </c>
      <c r="G6">
        <f>+'GSTR-1 RETURN'!G122</f>
        <v>8355144</v>
      </c>
      <c r="H6">
        <f>+'GSTR-1 RETURN'!H122</f>
        <v>6880339</v>
      </c>
      <c r="I6">
        <f>+'GSTR-1 RETURN'!I122</f>
        <v>5281070</v>
      </c>
      <c r="J6">
        <f>+'GSTR-1 RETURN'!J122</f>
        <v>0</v>
      </c>
      <c r="K6">
        <f>+'GSTR-1 RETURN'!K122</f>
        <v>0</v>
      </c>
      <c r="L6">
        <f>+'GSTR-1 RETURN'!L122</f>
        <v>0</v>
      </c>
      <c r="M6">
        <f>+'GSTR-1 RETURN'!M122</f>
        <v>0</v>
      </c>
      <c r="N6">
        <v>49455789.159999996</v>
      </c>
    </row>
    <row r="7" spans="1:14" x14ac:dyDescent="0.25">
      <c r="A7" t="s">
        <v>142</v>
      </c>
      <c r="B7">
        <f>+'GSTR-1 RETURN'!B7</f>
        <v>0</v>
      </c>
      <c r="C7">
        <f>+'GSTR-1 RETURN'!C7</f>
        <v>6082700.71</v>
      </c>
      <c r="D7">
        <f>+'GSTR-1 RETURN'!D7</f>
        <v>6553673</v>
      </c>
      <c r="E7">
        <f>+'GSTR-1 RETURN'!E7</f>
        <v>7117867</v>
      </c>
      <c r="F7">
        <f>+'GSTR-1 RETURN'!F7</f>
        <v>9225997</v>
      </c>
      <c r="G7">
        <f>+'GSTR-1 RETURN'!G7</f>
        <v>8375146</v>
      </c>
      <c r="H7">
        <f>+'GSTR-1 RETURN'!H7</f>
        <v>6893977</v>
      </c>
      <c r="I7">
        <f>+'GSTR-1 RETURN'!I7</f>
        <v>5283101</v>
      </c>
      <c r="J7">
        <f>+'GSTR-1 RETURN'!J7</f>
        <v>0</v>
      </c>
      <c r="K7">
        <f>+'GSTR-1 RETURN'!K7</f>
        <v>0</v>
      </c>
      <c r="L7">
        <f>+'GSTR-1 RETURN'!L7</f>
        <v>0</v>
      </c>
      <c r="M7">
        <f>+'GSTR-1 RETURN'!M7</f>
        <v>0</v>
      </c>
      <c r="N7">
        <v>49532461.710000001</v>
      </c>
    </row>
    <row r="8" spans="1:14" x14ac:dyDescent="0.25">
      <c r="A8" t="s">
        <v>143</v>
      </c>
      <c r="B8">
        <f>+'GSTR-1 RETURN'!B15</f>
        <v>0</v>
      </c>
      <c r="C8">
        <f>+'GSTR-1 RETURN'!C15</f>
        <v>0</v>
      </c>
      <c r="D8">
        <f>+'GSTR-1 RETURN'!D15</f>
        <v>0</v>
      </c>
      <c r="E8">
        <f>+'GSTR-1 RETURN'!E15</f>
        <v>0</v>
      </c>
      <c r="F8">
        <f>+'GSTR-1 RETURN'!F15</f>
        <v>0</v>
      </c>
      <c r="G8">
        <f>+'GSTR-1 RETURN'!G15</f>
        <v>0</v>
      </c>
      <c r="H8">
        <f>+'GSTR-1 RETURN'!H15</f>
        <v>0</v>
      </c>
      <c r="I8">
        <f>+'GSTR-1 RETURN'!I15</f>
        <v>0</v>
      </c>
      <c r="J8">
        <f>+'GSTR-1 RETURN'!J15</f>
        <v>0</v>
      </c>
      <c r="K8">
        <f>+'GSTR-1 RETURN'!K15</f>
        <v>0</v>
      </c>
      <c r="L8">
        <f>+'GSTR-1 RETURN'!L15</f>
        <v>0</v>
      </c>
      <c r="M8">
        <f>+'GSTR-1 RETURN'!M15</f>
        <v>0</v>
      </c>
      <c r="N8">
        <v>0</v>
      </c>
    </row>
    <row r="9" spans="1:14" x14ac:dyDescent="0.25">
      <c r="A9" t="s">
        <v>144</v>
      </c>
      <c r="B9">
        <f>+'GSTR-1 RETURN'!B21</f>
        <v>0</v>
      </c>
      <c r="C9">
        <f>+'GSTR-1 RETURN'!C21</f>
        <v>0</v>
      </c>
      <c r="D9">
        <f>+'GSTR-1 RETURN'!D21</f>
        <v>1628.55</v>
      </c>
      <c r="E9">
        <f>+'GSTR-1 RETURN'!E21</f>
        <v>0</v>
      </c>
      <c r="F9">
        <f>+'GSTR-1 RETURN'!F21</f>
        <v>39373</v>
      </c>
      <c r="G9">
        <f>+'GSTR-1 RETURN'!G21</f>
        <v>20002</v>
      </c>
      <c r="H9">
        <f>+'GSTR-1 RETURN'!H21</f>
        <v>13638</v>
      </c>
      <c r="I9">
        <f>+'GSTR-1 RETURN'!I21</f>
        <v>2031</v>
      </c>
      <c r="J9">
        <f>+'GSTR-1 RETURN'!J21</f>
        <v>0</v>
      </c>
      <c r="K9">
        <f>+'GSTR-1 RETURN'!K21</f>
        <v>0</v>
      </c>
      <c r="L9">
        <f>+'GSTR-1 RETURN'!L21</f>
        <v>0</v>
      </c>
      <c r="M9">
        <f>+'GSTR-1 RETURN'!M21</f>
        <v>0</v>
      </c>
      <c r="N9">
        <v>76672.55</v>
      </c>
    </row>
    <row r="10" spans="1:14" x14ac:dyDescent="0.25">
      <c r="A10" t="s">
        <v>9</v>
      </c>
      <c r="B10">
        <f>+'GSTR-1 RETURN'!B35</f>
        <v>0</v>
      </c>
      <c r="C10">
        <f>+'GSTR-1 RETURN'!C35</f>
        <v>0</v>
      </c>
      <c r="D10">
        <f>+'GSTR-1 RETURN'!D35</f>
        <v>0</v>
      </c>
      <c r="E10">
        <f>+'GSTR-1 RETURN'!E35</f>
        <v>0</v>
      </c>
      <c r="F10">
        <f>+'GSTR-1 RETURN'!F35</f>
        <v>0</v>
      </c>
      <c r="G10">
        <f>+'GSTR-1 RETURN'!G35</f>
        <v>0</v>
      </c>
      <c r="H10">
        <f>+'GSTR-1 RETURN'!H35</f>
        <v>0</v>
      </c>
      <c r="I10">
        <f>+'GSTR-1 RETURN'!I35</f>
        <v>0</v>
      </c>
      <c r="J10">
        <f>+'GSTR-1 RETURN'!J35</f>
        <v>0</v>
      </c>
      <c r="K10">
        <f>+'GSTR-1 RETURN'!K35</f>
        <v>0</v>
      </c>
      <c r="L10">
        <f>+'GSTR-1 RETURN'!L35</f>
        <v>0</v>
      </c>
      <c r="M10">
        <f>+'GSTR-1 RETURN'!M35</f>
        <v>0</v>
      </c>
      <c r="N10">
        <v>0</v>
      </c>
    </row>
    <row r="11" spans="1:14" x14ac:dyDescent="0.25">
      <c r="A11" t="s">
        <v>145</v>
      </c>
      <c r="B11">
        <v>0</v>
      </c>
      <c r="C11">
        <v>0</v>
      </c>
      <c r="D11">
        <v>0</v>
      </c>
      <c r="E11">
        <v>0</v>
      </c>
      <c r="F11">
        <v>0</v>
      </c>
      <c r="G11">
        <v>0</v>
      </c>
      <c r="H11">
        <v>0</v>
      </c>
      <c r="I11">
        <v>0</v>
      </c>
      <c r="J11">
        <v>0</v>
      </c>
      <c r="K11">
        <v>0</v>
      </c>
      <c r="L11">
        <v>0</v>
      </c>
      <c r="M11">
        <v>0</v>
      </c>
      <c r="N11">
        <v>0</v>
      </c>
    </row>
    <row r="12" spans="1:14" x14ac:dyDescent="0.25">
      <c r="A12" t="s">
        <v>29</v>
      </c>
      <c r="B12">
        <v>0</v>
      </c>
      <c r="C12">
        <v>0</v>
      </c>
      <c r="D12">
        <v>0</v>
      </c>
      <c r="E12">
        <v>0</v>
      </c>
      <c r="F12">
        <v>0</v>
      </c>
      <c r="G12">
        <v>0</v>
      </c>
      <c r="H12">
        <v>0</v>
      </c>
      <c r="I12">
        <v>0</v>
      </c>
      <c r="J12">
        <v>0</v>
      </c>
      <c r="K12">
        <v>0</v>
      </c>
      <c r="L12">
        <v>0</v>
      </c>
      <c r="M12">
        <v>0</v>
      </c>
      <c r="N12">
        <v>0</v>
      </c>
    </row>
    <row r="13" spans="1:14" x14ac:dyDescent="0.25">
      <c r="A13" t="s">
        <v>30</v>
      </c>
      <c r="B13">
        <v>0</v>
      </c>
      <c r="C13">
        <v>0</v>
      </c>
      <c r="D13">
        <v>0</v>
      </c>
      <c r="E13">
        <v>0</v>
      </c>
      <c r="F13">
        <v>0</v>
      </c>
      <c r="G13">
        <v>0</v>
      </c>
      <c r="H13">
        <v>0</v>
      </c>
      <c r="I13">
        <v>0</v>
      </c>
      <c r="J13">
        <v>0</v>
      </c>
      <c r="K13">
        <v>0</v>
      </c>
      <c r="L13">
        <v>0</v>
      </c>
      <c r="M13">
        <v>0</v>
      </c>
      <c r="N13">
        <v>0</v>
      </c>
    </row>
    <row r="14" spans="1:14" x14ac:dyDescent="0.25">
      <c r="A14" t="s">
        <v>146</v>
      </c>
      <c r="B14">
        <v>0</v>
      </c>
      <c r="C14">
        <v>0</v>
      </c>
      <c r="D14">
        <v>0</v>
      </c>
      <c r="E14">
        <v>0</v>
      </c>
      <c r="F14">
        <v>0</v>
      </c>
      <c r="G14">
        <v>0</v>
      </c>
      <c r="H14">
        <v>0</v>
      </c>
      <c r="I14">
        <v>0</v>
      </c>
      <c r="J14">
        <v>0</v>
      </c>
      <c r="K14">
        <v>0</v>
      </c>
      <c r="L14">
        <v>0</v>
      </c>
      <c r="M14">
        <v>0</v>
      </c>
      <c r="N14">
        <v>0</v>
      </c>
    </row>
    <row r="15" spans="1:14" x14ac:dyDescent="0.25">
      <c r="A15" t="s">
        <v>147</v>
      </c>
      <c r="B15">
        <v>0</v>
      </c>
      <c r="C15">
        <v>6082700.71</v>
      </c>
      <c r="D15">
        <v>6552044.4500000002</v>
      </c>
      <c r="E15">
        <v>7117867</v>
      </c>
      <c r="F15">
        <v>9186624</v>
      </c>
      <c r="G15">
        <v>8355144</v>
      </c>
      <c r="H15">
        <v>6880339</v>
      </c>
      <c r="I15">
        <v>5281070</v>
      </c>
      <c r="N15">
        <v>49455789.159999996</v>
      </c>
    </row>
    <row r="16" spans="1:14" x14ac:dyDescent="0.25">
      <c r="A16" t="s">
        <v>148</v>
      </c>
      <c r="B16">
        <v>0</v>
      </c>
      <c r="C16">
        <v>0</v>
      </c>
      <c r="D16">
        <v>0</v>
      </c>
      <c r="E16">
        <v>0</v>
      </c>
      <c r="F16">
        <v>0</v>
      </c>
      <c r="G16">
        <v>0</v>
      </c>
      <c r="H16">
        <v>0</v>
      </c>
      <c r="I16">
        <v>0</v>
      </c>
      <c r="J16">
        <v>0</v>
      </c>
      <c r="K16">
        <v>0</v>
      </c>
      <c r="L16">
        <v>0</v>
      </c>
      <c r="M16">
        <v>0</v>
      </c>
      <c r="N16">
        <v>0</v>
      </c>
    </row>
    <row r="17" spans="1:14" x14ac:dyDescent="0.25">
      <c r="A17" t="s">
        <v>149</v>
      </c>
      <c r="N17">
        <v>0</v>
      </c>
    </row>
    <row r="18" spans="1:14" x14ac:dyDescent="0.25">
      <c r="A18" t="s">
        <v>150</v>
      </c>
      <c r="N18">
        <v>0</v>
      </c>
    </row>
    <row r="19" spans="1:14" x14ac:dyDescent="0.25">
      <c r="N19">
        <v>0</v>
      </c>
    </row>
    <row r="20" spans="1:14" x14ac:dyDescent="0.25">
      <c r="A20" t="s">
        <v>36</v>
      </c>
      <c r="N20">
        <v>0</v>
      </c>
    </row>
    <row r="21" spans="1:14" x14ac:dyDescent="0.25">
      <c r="A21" t="s">
        <v>151</v>
      </c>
      <c r="B21">
        <v>0</v>
      </c>
      <c r="C21">
        <v>1584791.6858000001</v>
      </c>
      <c r="D21">
        <v>1746145.6340000001</v>
      </c>
      <c r="E21">
        <v>1871626.6600000001</v>
      </c>
      <c r="F21">
        <v>2428090.3000000007</v>
      </c>
      <c r="G21">
        <v>2237542.14</v>
      </c>
      <c r="H21">
        <v>1795524.6</v>
      </c>
      <c r="I21">
        <v>1377998.56</v>
      </c>
      <c r="J21">
        <v>0</v>
      </c>
      <c r="K21">
        <v>0</v>
      </c>
      <c r="L21">
        <v>0</v>
      </c>
      <c r="M21">
        <v>0</v>
      </c>
      <c r="N21">
        <v>13041719.579800002</v>
      </c>
    </row>
    <row r="22" spans="1:14" x14ac:dyDescent="0.25">
      <c r="A22" t="s">
        <v>152</v>
      </c>
      <c r="B22">
        <v>0</v>
      </c>
      <c r="C22">
        <v>1584791.6858000001</v>
      </c>
      <c r="D22">
        <v>1746145.6340000001</v>
      </c>
      <c r="E22">
        <v>1871626.6600000001</v>
      </c>
      <c r="F22">
        <v>2428090.3000000007</v>
      </c>
      <c r="G22">
        <v>2237542.14</v>
      </c>
      <c r="H22">
        <v>1795524.6</v>
      </c>
      <c r="I22">
        <v>1377998.56</v>
      </c>
      <c r="J22">
        <v>0</v>
      </c>
      <c r="K22">
        <v>0</v>
      </c>
      <c r="L22">
        <v>0</v>
      </c>
      <c r="M22">
        <v>0</v>
      </c>
      <c r="N22">
        <v>13041719.579800002</v>
      </c>
    </row>
    <row r="23" spans="1:14" x14ac:dyDescent="0.25">
      <c r="A23" t="s">
        <v>77</v>
      </c>
      <c r="B23">
        <v>0</v>
      </c>
      <c r="C23">
        <v>121026.64000000001</v>
      </c>
      <c r="D23">
        <v>174126.27400000003</v>
      </c>
      <c r="E23">
        <v>114202.76000000001</v>
      </c>
      <c r="F23">
        <v>187959.80000000002</v>
      </c>
      <c r="G23">
        <v>211734.6</v>
      </c>
      <c r="H23">
        <v>62308.540000000008</v>
      </c>
      <c r="I23">
        <v>15932.840000000002</v>
      </c>
      <c r="J23">
        <v>0</v>
      </c>
      <c r="K23">
        <v>0</v>
      </c>
      <c r="N23">
        <v>887291.45400000003</v>
      </c>
    </row>
    <row r="24" spans="1:14" x14ac:dyDescent="0.25">
      <c r="A24" t="s">
        <v>142</v>
      </c>
      <c r="B24">
        <v>0</v>
      </c>
      <c r="C24">
        <v>121026.64000000001</v>
      </c>
      <c r="D24">
        <v>173670.28000000003</v>
      </c>
      <c r="E24">
        <v>114202.76000000001</v>
      </c>
      <c r="F24">
        <v>181284.04</v>
      </c>
      <c r="G24">
        <v>208322.80000000002</v>
      </c>
      <c r="H24">
        <v>61739.860000000008</v>
      </c>
      <c r="I24">
        <v>15364.160000000002</v>
      </c>
      <c r="J24">
        <v>0</v>
      </c>
      <c r="K24">
        <v>0</v>
      </c>
      <c r="N24">
        <v>875610.54000000015</v>
      </c>
    </row>
    <row r="25" spans="1:14" x14ac:dyDescent="0.25">
      <c r="A25" t="s">
        <v>143</v>
      </c>
      <c r="B25">
        <v>0</v>
      </c>
      <c r="C25">
        <v>0</v>
      </c>
      <c r="D25">
        <v>0</v>
      </c>
      <c r="E25">
        <v>0</v>
      </c>
      <c r="F25">
        <v>0</v>
      </c>
      <c r="G25">
        <v>0</v>
      </c>
      <c r="H25">
        <v>0</v>
      </c>
      <c r="I25">
        <v>0</v>
      </c>
      <c r="J25">
        <v>0</v>
      </c>
      <c r="K25">
        <v>0</v>
      </c>
      <c r="N25">
        <v>0</v>
      </c>
    </row>
    <row r="26" spans="1:14" x14ac:dyDescent="0.25">
      <c r="A26" t="s">
        <v>144</v>
      </c>
      <c r="B26">
        <v>0</v>
      </c>
      <c r="C26">
        <v>0</v>
      </c>
      <c r="D26">
        <v>455.99400000000003</v>
      </c>
      <c r="E26">
        <v>0</v>
      </c>
      <c r="F26">
        <v>6675.76</v>
      </c>
      <c r="G26">
        <v>3411.8</v>
      </c>
      <c r="H26">
        <v>568.68000000000006</v>
      </c>
      <c r="I26">
        <v>568.68000000000006</v>
      </c>
      <c r="J26">
        <v>0</v>
      </c>
      <c r="K26">
        <v>0</v>
      </c>
      <c r="N26">
        <v>11680.914000000001</v>
      </c>
    </row>
    <row r="27" spans="1:14" x14ac:dyDescent="0.25">
      <c r="A27" t="s">
        <v>9</v>
      </c>
      <c r="B27">
        <v>0</v>
      </c>
      <c r="C27">
        <v>0</v>
      </c>
      <c r="D27">
        <v>0</v>
      </c>
      <c r="E27">
        <v>0</v>
      </c>
      <c r="F27">
        <v>0</v>
      </c>
      <c r="G27">
        <v>0</v>
      </c>
      <c r="H27">
        <v>0</v>
      </c>
      <c r="I27">
        <v>0</v>
      </c>
      <c r="J27">
        <v>0</v>
      </c>
      <c r="K27">
        <v>0</v>
      </c>
      <c r="N27">
        <v>0</v>
      </c>
    </row>
    <row r="28" spans="1:14" x14ac:dyDescent="0.25">
      <c r="A28" t="s">
        <v>78</v>
      </c>
      <c r="B28">
        <v>0</v>
      </c>
      <c r="C28">
        <v>731882.52289999998</v>
      </c>
      <c r="D28">
        <v>786009.68</v>
      </c>
      <c r="E28">
        <v>878711.95000000007</v>
      </c>
      <c r="F28">
        <v>1120065.2500000002</v>
      </c>
      <c r="G28">
        <v>1012903.7700000001</v>
      </c>
      <c r="H28">
        <v>866608.03</v>
      </c>
      <c r="I28">
        <v>681032.8600000001</v>
      </c>
      <c r="J28">
        <v>0</v>
      </c>
      <c r="K28">
        <v>0</v>
      </c>
      <c r="N28">
        <v>6077214.0629000012</v>
      </c>
    </row>
    <row r="29" spans="1:14" x14ac:dyDescent="0.25">
      <c r="A29" t="s">
        <v>142</v>
      </c>
      <c r="B29">
        <v>0</v>
      </c>
      <c r="C29">
        <v>731882.52289999998</v>
      </c>
      <c r="D29">
        <v>786009.68</v>
      </c>
      <c r="E29">
        <v>878711.95000000007</v>
      </c>
      <c r="F29">
        <v>1117890.9100000001</v>
      </c>
      <c r="G29">
        <v>1011809.3900000001</v>
      </c>
      <c r="H29">
        <v>864983.05</v>
      </c>
      <c r="I29">
        <v>681032.8600000001</v>
      </c>
      <c r="J29">
        <v>0</v>
      </c>
      <c r="K29">
        <v>0</v>
      </c>
      <c r="N29">
        <v>6072320.3629000001</v>
      </c>
    </row>
    <row r="30" spans="1:14" x14ac:dyDescent="0.25">
      <c r="A30" t="s">
        <v>143</v>
      </c>
      <c r="B30">
        <v>0</v>
      </c>
      <c r="C30">
        <v>0</v>
      </c>
      <c r="D30">
        <v>0</v>
      </c>
      <c r="E30">
        <v>0</v>
      </c>
      <c r="F30">
        <v>0</v>
      </c>
      <c r="G30">
        <v>0</v>
      </c>
      <c r="H30">
        <v>0</v>
      </c>
      <c r="I30">
        <v>0</v>
      </c>
      <c r="J30">
        <v>0</v>
      </c>
      <c r="K30">
        <v>0</v>
      </c>
      <c r="N30">
        <v>0</v>
      </c>
    </row>
    <row r="31" spans="1:14" x14ac:dyDescent="0.25">
      <c r="A31" t="s">
        <v>144</v>
      </c>
      <c r="B31">
        <v>0</v>
      </c>
      <c r="C31">
        <v>0</v>
      </c>
      <c r="D31">
        <v>0</v>
      </c>
      <c r="E31">
        <v>0</v>
      </c>
      <c r="F31">
        <v>2174.34</v>
      </c>
      <c r="G31">
        <v>1094.3800000000001</v>
      </c>
      <c r="H31">
        <v>1624.9800000000002</v>
      </c>
      <c r="I31">
        <v>0</v>
      </c>
      <c r="J31">
        <v>0</v>
      </c>
      <c r="K31">
        <v>0</v>
      </c>
      <c r="N31">
        <v>4893.7000000000007</v>
      </c>
    </row>
    <row r="32" spans="1:14" x14ac:dyDescent="0.25">
      <c r="A32" t="s">
        <v>79</v>
      </c>
      <c r="B32">
        <v>0</v>
      </c>
      <c r="C32">
        <v>731882.52289999998</v>
      </c>
      <c r="D32">
        <v>786009.68</v>
      </c>
      <c r="E32">
        <v>878711.95000000007</v>
      </c>
      <c r="F32">
        <v>1120065.2500000002</v>
      </c>
      <c r="G32">
        <v>1012903.7700000001</v>
      </c>
      <c r="H32">
        <v>866608.03</v>
      </c>
      <c r="I32">
        <v>681032.8600000001</v>
      </c>
      <c r="J32">
        <v>0</v>
      </c>
      <c r="K32">
        <v>0</v>
      </c>
      <c r="L32">
        <v>0</v>
      </c>
      <c r="M32">
        <v>0</v>
      </c>
      <c r="N32">
        <v>6077214.0629000012</v>
      </c>
    </row>
    <row r="33" spans="1:14" x14ac:dyDescent="0.25">
      <c r="A33" t="s">
        <v>142</v>
      </c>
      <c r="B33">
        <v>0</v>
      </c>
      <c r="C33">
        <v>731882.52289999998</v>
      </c>
      <c r="D33">
        <v>786009.68</v>
      </c>
      <c r="E33">
        <v>878711.95000000007</v>
      </c>
      <c r="F33">
        <v>1117890.9100000001</v>
      </c>
      <c r="G33">
        <v>1011809.3900000001</v>
      </c>
      <c r="H33">
        <v>864983.05</v>
      </c>
      <c r="I33">
        <v>681032.8600000001</v>
      </c>
      <c r="J33">
        <v>0</v>
      </c>
      <c r="K33">
        <v>0</v>
      </c>
      <c r="N33">
        <v>6072320.3629000001</v>
      </c>
    </row>
    <row r="34" spans="1:14" x14ac:dyDescent="0.25">
      <c r="A34" t="s">
        <v>143</v>
      </c>
      <c r="B34">
        <v>0</v>
      </c>
      <c r="C34">
        <v>0</v>
      </c>
      <c r="D34">
        <v>0</v>
      </c>
      <c r="E34">
        <v>0</v>
      </c>
      <c r="F34">
        <v>0</v>
      </c>
      <c r="G34">
        <v>0</v>
      </c>
      <c r="H34">
        <v>0</v>
      </c>
      <c r="I34">
        <v>0</v>
      </c>
      <c r="J34">
        <v>0</v>
      </c>
      <c r="K34">
        <v>0</v>
      </c>
      <c r="N34">
        <v>0</v>
      </c>
    </row>
    <row r="35" spans="1:14" x14ac:dyDescent="0.25">
      <c r="A35" t="s">
        <v>144</v>
      </c>
      <c r="B35">
        <v>0</v>
      </c>
      <c r="C35">
        <v>0</v>
      </c>
      <c r="D35">
        <v>0</v>
      </c>
      <c r="E35">
        <v>0</v>
      </c>
      <c r="F35">
        <v>2174.34</v>
      </c>
      <c r="G35">
        <v>1094.3800000000001</v>
      </c>
      <c r="H35">
        <v>1624.9800000000002</v>
      </c>
      <c r="I35">
        <v>0</v>
      </c>
      <c r="J35">
        <v>0</v>
      </c>
      <c r="K35">
        <v>0</v>
      </c>
      <c r="N35">
        <v>4893.7000000000007</v>
      </c>
    </row>
    <row r="36" spans="1:14" x14ac:dyDescent="0.25">
      <c r="N36">
        <v>0</v>
      </c>
    </row>
    <row r="37" spans="1:14" x14ac:dyDescent="0.25">
      <c r="A37" t="s">
        <v>147</v>
      </c>
      <c r="B37">
        <v>0</v>
      </c>
      <c r="C37">
        <v>1584791.6858000001</v>
      </c>
      <c r="D37">
        <v>1746145.6340000001</v>
      </c>
      <c r="E37">
        <v>1871626.6600000001</v>
      </c>
      <c r="F37">
        <v>2428090.3000000007</v>
      </c>
      <c r="G37">
        <v>2237542.14</v>
      </c>
      <c r="H37">
        <v>1795524.6</v>
      </c>
      <c r="I37">
        <v>1377998.56</v>
      </c>
      <c r="J37">
        <v>0</v>
      </c>
      <c r="K37">
        <v>0</v>
      </c>
      <c r="L37">
        <v>0</v>
      </c>
      <c r="M37">
        <v>0</v>
      </c>
      <c r="N37">
        <v>13041719.579800002</v>
      </c>
    </row>
    <row r="38" spans="1:14" x14ac:dyDescent="0.25">
      <c r="A38" t="s">
        <v>77</v>
      </c>
      <c r="B38">
        <v>0</v>
      </c>
      <c r="C38">
        <v>121026.64000000001</v>
      </c>
      <c r="D38">
        <v>174126.27400000003</v>
      </c>
      <c r="E38">
        <v>114202.76000000001</v>
      </c>
      <c r="F38">
        <v>187959.80000000002</v>
      </c>
      <c r="G38">
        <v>211734.6</v>
      </c>
      <c r="H38">
        <v>62308.540000000008</v>
      </c>
      <c r="I38">
        <v>15932.840000000002</v>
      </c>
      <c r="J38">
        <v>0</v>
      </c>
      <c r="K38">
        <v>0</v>
      </c>
      <c r="L38">
        <v>0</v>
      </c>
      <c r="M38">
        <v>0</v>
      </c>
      <c r="N38">
        <v>887291.45400000003</v>
      </c>
    </row>
    <row r="39" spans="1:14" x14ac:dyDescent="0.25">
      <c r="A39" t="s">
        <v>78</v>
      </c>
      <c r="B39">
        <v>0</v>
      </c>
      <c r="C39">
        <v>731882.52289999998</v>
      </c>
      <c r="D39">
        <v>786009.68</v>
      </c>
      <c r="E39">
        <v>878711.95000000007</v>
      </c>
      <c r="F39">
        <v>1120065.2500000002</v>
      </c>
      <c r="G39">
        <v>1012903.7700000001</v>
      </c>
      <c r="H39">
        <v>866608.03</v>
      </c>
      <c r="I39">
        <v>681032.8600000001</v>
      </c>
      <c r="J39">
        <v>0</v>
      </c>
      <c r="K39">
        <v>0</v>
      </c>
      <c r="L39">
        <v>0</v>
      </c>
      <c r="M39">
        <v>0</v>
      </c>
      <c r="N39">
        <v>6077214.0629000012</v>
      </c>
    </row>
    <row r="40" spans="1:14" x14ac:dyDescent="0.25">
      <c r="A40" t="s">
        <v>79</v>
      </c>
      <c r="B40">
        <v>0</v>
      </c>
      <c r="C40">
        <v>731882.52289999998</v>
      </c>
      <c r="D40">
        <v>786009.68</v>
      </c>
      <c r="E40">
        <v>878711.95000000007</v>
      </c>
      <c r="F40">
        <v>1120065.2500000002</v>
      </c>
      <c r="G40">
        <v>1012903.7700000001</v>
      </c>
      <c r="H40">
        <v>866608.03</v>
      </c>
      <c r="I40">
        <v>681032.8600000001</v>
      </c>
      <c r="J40">
        <v>0</v>
      </c>
      <c r="K40">
        <v>0</v>
      </c>
      <c r="L40">
        <v>0</v>
      </c>
      <c r="M40">
        <v>0</v>
      </c>
      <c r="N40">
        <v>6077214.0629000012</v>
      </c>
    </row>
    <row r="42" spans="1:14" x14ac:dyDescent="0.25">
      <c r="A42" t="s">
        <v>153</v>
      </c>
    </row>
    <row r="43" spans="1:14" x14ac:dyDescent="0.25">
      <c r="A43" t="s">
        <v>77</v>
      </c>
      <c r="B43">
        <v>0</v>
      </c>
      <c r="C43">
        <v>0</v>
      </c>
      <c r="D43">
        <v>0</v>
      </c>
      <c r="E43">
        <v>0</v>
      </c>
      <c r="F43">
        <v>0</v>
      </c>
      <c r="G43">
        <v>0</v>
      </c>
      <c r="H43">
        <v>0</v>
      </c>
      <c r="I43">
        <v>0</v>
      </c>
      <c r="J43">
        <v>0</v>
      </c>
      <c r="K43">
        <v>0</v>
      </c>
      <c r="L43">
        <v>0</v>
      </c>
      <c r="M43">
        <v>0</v>
      </c>
    </row>
    <row r="44" spans="1:14" x14ac:dyDescent="0.25">
      <c r="A44" t="s">
        <v>78</v>
      </c>
      <c r="B44">
        <v>0</v>
      </c>
      <c r="C44">
        <v>0</v>
      </c>
      <c r="D44">
        <v>0</v>
      </c>
      <c r="E44">
        <v>0</v>
      </c>
      <c r="F44">
        <v>0</v>
      </c>
      <c r="G44">
        <v>0</v>
      </c>
      <c r="H44">
        <v>0</v>
      </c>
      <c r="I44">
        <v>0</v>
      </c>
      <c r="J44">
        <v>0</v>
      </c>
      <c r="K44">
        <v>0</v>
      </c>
      <c r="L44">
        <v>0</v>
      </c>
      <c r="M44">
        <v>0</v>
      </c>
    </row>
    <row r="45" spans="1:14" x14ac:dyDescent="0.25">
      <c r="A45" t="s">
        <v>79</v>
      </c>
      <c r="B45">
        <v>0</v>
      </c>
      <c r="C45">
        <v>0</v>
      </c>
      <c r="D45">
        <v>0</v>
      </c>
      <c r="E45">
        <v>0</v>
      </c>
      <c r="F45">
        <v>0</v>
      </c>
      <c r="G45">
        <v>0</v>
      </c>
      <c r="H45">
        <v>0</v>
      </c>
      <c r="I45">
        <v>0</v>
      </c>
      <c r="J45">
        <v>0</v>
      </c>
      <c r="K45">
        <v>0</v>
      </c>
      <c r="L45">
        <v>0</v>
      </c>
      <c r="M45">
        <v>0</v>
      </c>
    </row>
    <row r="47" spans="1:14" x14ac:dyDescent="0.25">
      <c r="A47" t="s">
        <v>154</v>
      </c>
    </row>
    <row r="48" spans="1:14" x14ac:dyDescent="0.25">
      <c r="A48" t="s">
        <v>155</v>
      </c>
    </row>
    <row r="49" spans="1:14" x14ac:dyDescent="0.25">
      <c r="A49" t="s">
        <v>77</v>
      </c>
    </row>
    <row r="50" spans="1:14" x14ac:dyDescent="0.25">
      <c r="A50" t="s">
        <v>78</v>
      </c>
    </row>
    <row r="51" spans="1:14" x14ac:dyDescent="0.25">
      <c r="A51" t="s">
        <v>79</v>
      </c>
    </row>
    <row r="53" spans="1:14" x14ac:dyDescent="0.25">
      <c r="A53" t="s">
        <v>156</v>
      </c>
    </row>
    <row r="54" spans="1:14" x14ac:dyDescent="0.25">
      <c r="A54" t="s">
        <v>157</v>
      </c>
      <c r="B54">
        <v>0</v>
      </c>
      <c r="C54">
        <v>2593346.4566000002</v>
      </c>
      <c r="D54">
        <v>1411827.8600000003</v>
      </c>
      <c r="E54">
        <v>1598626.9000000001</v>
      </c>
      <c r="F54">
        <v>1768756.48</v>
      </c>
      <c r="G54">
        <v>1783208.7400000002</v>
      </c>
      <c r="H54">
        <v>1414264.7200000002</v>
      </c>
      <c r="I54">
        <v>1218182.5</v>
      </c>
      <c r="J54">
        <v>0</v>
      </c>
      <c r="K54">
        <v>0</v>
      </c>
      <c r="L54">
        <v>0</v>
      </c>
      <c r="M54">
        <v>0</v>
      </c>
      <c r="N54">
        <v>0</v>
      </c>
    </row>
    <row r="55" spans="1:14" x14ac:dyDescent="0.25">
      <c r="A55" t="s">
        <v>147</v>
      </c>
      <c r="B55">
        <v>0</v>
      </c>
      <c r="C55">
        <v>2593346.4566000002</v>
      </c>
      <c r="D55">
        <v>1411827.8600000003</v>
      </c>
      <c r="E55">
        <v>1598626.9000000001</v>
      </c>
      <c r="F55">
        <v>1768756.48</v>
      </c>
      <c r="G55">
        <v>1783208.7400000002</v>
      </c>
      <c r="H55">
        <v>1414264.7200000002</v>
      </c>
      <c r="I55">
        <v>1218182.5</v>
      </c>
      <c r="J55">
        <v>0</v>
      </c>
      <c r="K55">
        <v>0</v>
      </c>
      <c r="L55">
        <v>0</v>
      </c>
      <c r="M55">
        <v>0</v>
      </c>
    </row>
    <row r="56" spans="1:14" x14ac:dyDescent="0.25">
      <c r="A56" t="s">
        <v>77</v>
      </c>
      <c r="B56">
        <v>0</v>
      </c>
      <c r="C56">
        <v>89631.362800000017</v>
      </c>
      <c r="D56">
        <v>45282.16</v>
      </c>
      <c r="E56">
        <v>47723.76</v>
      </c>
      <c r="F56">
        <v>47441.240000000005</v>
      </c>
      <c r="G56">
        <v>53404.12</v>
      </c>
      <c r="H56">
        <v>13995.800000000001</v>
      </c>
      <c r="I56">
        <v>10755.36</v>
      </c>
      <c r="J56">
        <v>0</v>
      </c>
      <c r="K56">
        <v>0</v>
      </c>
      <c r="L56">
        <v>0</v>
      </c>
      <c r="M56">
        <v>0</v>
      </c>
    </row>
    <row r="57" spans="1:14" x14ac:dyDescent="0.25">
      <c r="A57" t="s">
        <v>78</v>
      </c>
      <c r="B57">
        <v>0</v>
      </c>
      <c r="C57">
        <v>1251857.5469000002</v>
      </c>
      <c r="D57">
        <v>683272.85000000009</v>
      </c>
      <c r="E57">
        <v>775451.57000000007</v>
      </c>
      <c r="F57">
        <v>860657.62</v>
      </c>
      <c r="G57">
        <v>864902.31</v>
      </c>
      <c r="H57">
        <v>700134.46000000008</v>
      </c>
      <c r="I57">
        <v>603713.56999999995</v>
      </c>
      <c r="J57">
        <v>0</v>
      </c>
      <c r="K57">
        <v>0</v>
      </c>
      <c r="L57">
        <v>0</v>
      </c>
      <c r="M57">
        <v>0</v>
      </c>
    </row>
    <row r="58" spans="1:14" x14ac:dyDescent="0.25">
      <c r="A58" t="s">
        <v>79</v>
      </c>
      <c r="B58">
        <v>0</v>
      </c>
      <c r="C58">
        <v>1251857.5469000002</v>
      </c>
      <c r="D58">
        <v>683272.85000000009</v>
      </c>
      <c r="E58">
        <v>775451.57000000007</v>
      </c>
      <c r="F58">
        <v>860657.62</v>
      </c>
      <c r="G58">
        <v>864902.31</v>
      </c>
      <c r="H58">
        <v>700134.46000000008</v>
      </c>
      <c r="I58">
        <v>603713.56999999995</v>
      </c>
      <c r="J58">
        <v>0</v>
      </c>
      <c r="K58">
        <v>0</v>
      </c>
      <c r="L58">
        <v>0</v>
      </c>
      <c r="M58">
        <v>0</v>
      </c>
    </row>
    <row r="59" spans="1:14" x14ac:dyDescent="0.25">
      <c r="A59" t="s">
        <v>158</v>
      </c>
    </row>
    <row r="60" spans="1:14" x14ac:dyDescent="0.25">
      <c r="A60" t="s">
        <v>77</v>
      </c>
      <c r="B60">
        <v>0</v>
      </c>
      <c r="C60">
        <v>89631.4</v>
      </c>
      <c r="D60">
        <v>45738.16</v>
      </c>
      <c r="E60">
        <v>47723.69</v>
      </c>
      <c r="F60">
        <v>54116.959999999999</v>
      </c>
      <c r="G60">
        <v>56815.91</v>
      </c>
      <c r="H60">
        <v>14564.47</v>
      </c>
      <c r="I60">
        <v>7524.71</v>
      </c>
      <c r="J60">
        <v>0</v>
      </c>
      <c r="K60">
        <v>0</v>
      </c>
      <c r="L60">
        <v>0</v>
      </c>
      <c r="M60">
        <v>0</v>
      </c>
    </row>
    <row r="61" spans="1:14" x14ac:dyDescent="0.25">
      <c r="A61" t="s">
        <v>78</v>
      </c>
      <c r="B61">
        <v>0</v>
      </c>
      <c r="C61">
        <v>1243875.6200000001</v>
      </c>
      <c r="D61">
        <v>684198.87</v>
      </c>
      <c r="E61">
        <v>758765.26</v>
      </c>
      <c r="F61">
        <v>791341.89</v>
      </c>
      <c r="G61">
        <v>885540.70000000007</v>
      </c>
      <c r="H61">
        <v>657670.40000000002</v>
      </c>
      <c r="I61">
        <v>481898</v>
      </c>
      <c r="J61">
        <v>0</v>
      </c>
      <c r="K61">
        <v>0</v>
      </c>
      <c r="L61">
        <v>0</v>
      </c>
      <c r="M61">
        <v>0</v>
      </c>
    </row>
    <row r="62" spans="1:14" x14ac:dyDescent="0.25">
      <c r="A62" t="s">
        <v>79</v>
      </c>
      <c r="B62">
        <v>0</v>
      </c>
      <c r="C62">
        <v>1243875.6200000001</v>
      </c>
      <c r="D62">
        <v>684198.87</v>
      </c>
      <c r="E62">
        <v>758765.26</v>
      </c>
      <c r="F62">
        <v>791341.89</v>
      </c>
      <c r="G62">
        <v>885540.70000000007</v>
      </c>
      <c r="H62">
        <v>657670.40000000002</v>
      </c>
      <c r="I62">
        <v>481898</v>
      </c>
      <c r="J62">
        <v>0</v>
      </c>
      <c r="K62">
        <v>0</v>
      </c>
      <c r="L62">
        <v>0</v>
      </c>
      <c r="M62">
        <v>0</v>
      </c>
    </row>
    <row r="63" spans="1:14" x14ac:dyDescent="0.25">
      <c r="A63" t="s">
        <v>159</v>
      </c>
    </row>
    <row r="64" spans="1:14" x14ac:dyDescent="0.25">
      <c r="A64" t="s">
        <v>77</v>
      </c>
      <c r="B64">
        <v>0</v>
      </c>
      <c r="C64">
        <v>-3.7199999977019615E-2</v>
      </c>
      <c r="D64">
        <v>-456</v>
      </c>
      <c r="E64">
        <v>6.9999999999708962E-2</v>
      </c>
      <c r="F64">
        <v>-6675.7199999999939</v>
      </c>
      <c r="G64">
        <v>-3411.7900000000009</v>
      </c>
      <c r="H64">
        <v>-568.66999999999825</v>
      </c>
      <c r="I64">
        <v>3230.6500000000005</v>
      </c>
      <c r="J64">
        <v>0</v>
      </c>
      <c r="K64">
        <v>0</v>
      </c>
      <c r="L64">
        <v>0</v>
      </c>
      <c r="M64">
        <v>0</v>
      </c>
    </row>
    <row r="65" spans="1:13" x14ac:dyDescent="0.25">
      <c r="A65" t="s">
        <v>78</v>
      </c>
      <c r="B65">
        <v>0</v>
      </c>
      <c r="C65">
        <v>7981.9269000000786</v>
      </c>
      <c r="D65">
        <v>-926.01999999990221</v>
      </c>
      <c r="E65">
        <v>16686.310000000056</v>
      </c>
      <c r="F65">
        <v>69315.729999999981</v>
      </c>
      <c r="G65">
        <v>-20638.390000000014</v>
      </c>
      <c r="H65">
        <v>42464.060000000056</v>
      </c>
      <c r="I65">
        <v>121815.56999999995</v>
      </c>
      <c r="J65">
        <v>0</v>
      </c>
      <c r="K65">
        <v>0</v>
      </c>
      <c r="L65">
        <v>0</v>
      </c>
      <c r="M65">
        <v>0</v>
      </c>
    </row>
    <row r="66" spans="1:13" x14ac:dyDescent="0.25">
      <c r="A66" t="s">
        <v>79</v>
      </c>
      <c r="B66">
        <v>0</v>
      </c>
      <c r="C66">
        <v>7981.9269000000786</v>
      </c>
      <c r="D66">
        <v>-926.01999999990221</v>
      </c>
      <c r="E66">
        <v>16686.310000000056</v>
      </c>
      <c r="F66">
        <v>69315.729999999981</v>
      </c>
      <c r="G66">
        <v>-20638.390000000014</v>
      </c>
      <c r="H66">
        <v>42464.060000000056</v>
      </c>
      <c r="I66">
        <v>121815.56999999995</v>
      </c>
      <c r="J66">
        <v>0</v>
      </c>
      <c r="K66">
        <v>0</v>
      </c>
      <c r="L66">
        <v>0</v>
      </c>
      <c r="M66">
        <v>0</v>
      </c>
    </row>
    <row r="67" spans="1:13" x14ac:dyDescent="0.25">
      <c r="A67" t="s">
        <v>160</v>
      </c>
    </row>
    <row r="68" spans="1:13" x14ac:dyDescent="0.25">
      <c r="A68" t="s">
        <v>77</v>
      </c>
    </row>
    <row r="69" spans="1:13" x14ac:dyDescent="0.25">
      <c r="A69" t="s">
        <v>78</v>
      </c>
    </row>
    <row r="70" spans="1:13" x14ac:dyDescent="0.25">
      <c r="A70" t="s">
        <v>79</v>
      </c>
    </row>
    <row r="72" spans="1:13" x14ac:dyDescent="0.25">
      <c r="A72" t="s">
        <v>161</v>
      </c>
    </row>
    <row r="73" spans="1:13" x14ac:dyDescent="0.25">
      <c r="A73" t="s">
        <v>162</v>
      </c>
    </row>
    <row r="74" spans="1:13" x14ac:dyDescent="0.25">
      <c r="A74" t="s">
        <v>77</v>
      </c>
    </row>
    <row r="75" spans="1:13" x14ac:dyDescent="0.25">
      <c r="A75" t="s">
        <v>78</v>
      </c>
    </row>
    <row r="76" spans="1:13" x14ac:dyDescent="0.25">
      <c r="A76" t="s">
        <v>79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37"/>
  <sheetViews>
    <sheetView workbookViewId="0">
      <selection sqref="A1:XFD1048576"/>
    </sheetView>
  </sheetViews>
  <sheetFormatPr defaultColWidth="14.7109375" defaultRowHeight="12.75" x14ac:dyDescent="0.2"/>
  <cols>
    <col min="1" max="1" width="20.5703125" style="10" customWidth="1"/>
    <col min="2" max="2" width="5.85546875" style="9" bestFit="1" customWidth="1"/>
    <col min="3" max="3" width="5.42578125" style="9" bestFit="1" customWidth="1"/>
    <col min="4" max="5" width="5.7109375" style="9" bestFit="1" customWidth="1"/>
    <col min="6" max="6" width="8" style="9" bestFit="1" customWidth="1"/>
    <col min="7" max="7" width="5.42578125" style="9" bestFit="1" customWidth="1"/>
    <col min="8" max="9" width="5.7109375" style="9" bestFit="1" customWidth="1"/>
    <col min="10" max="10" width="8" style="9" bestFit="1" customWidth="1"/>
    <col min="11" max="11" width="5.42578125" style="9" bestFit="1" customWidth="1"/>
    <col min="12" max="13" width="5.7109375" style="9" bestFit="1" customWidth="1"/>
    <col min="14" max="14" width="8" style="9" bestFit="1" customWidth="1"/>
    <col min="15" max="15" width="5.42578125" style="9" bestFit="1" customWidth="1"/>
    <col min="16" max="17" width="5.7109375" style="9" bestFit="1" customWidth="1"/>
    <col min="18" max="18" width="8" style="9" bestFit="1" customWidth="1"/>
    <col min="19" max="19" width="5.42578125" style="9" bestFit="1" customWidth="1"/>
    <col min="20" max="21" width="5.7109375" style="9" bestFit="1" customWidth="1"/>
    <col min="22" max="22" width="8" style="9" bestFit="1" customWidth="1"/>
    <col min="23" max="23" width="5.42578125" style="9" bestFit="1" customWidth="1"/>
    <col min="24" max="25" width="5.7109375" style="9" bestFit="1" customWidth="1"/>
    <col min="26" max="26" width="8" style="9" bestFit="1" customWidth="1"/>
    <col min="27" max="27" width="5.42578125" style="9" bestFit="1" customWidth="1"/>
    <col min="28" max="29" width="5.7109375" style="9" bestFit="1" customWidth="1"/>
    <col min="30" max="30" width="8" style="9" bestFit="1" customWidth="1"/>
    <col min="31" max="31" width="5.42578125" style="9" bestFit="1" customWidth="1"/>
    <col min="32" max="33" width="5.7109375" style="9" bestFit="1" customWidth="1"/>
    <col min="34" max="34" width="5.85546875" style="9" bestFit="1" customWidth="1"/>
    <col min="35" max="35" width="5.42578125" style="9" bestFit="1" customWidth="1"/>
    <col min="36" max="37" width="5.7109375" style="9" bestFit="1" customWidth="1"/>
    <col min="38" max="38" width="5.85546875" style="9" bestFit="1" customWidth="1"/>
    <col min="39" max="39" width="5.42578125" style="9" bestFit="1" customWidth="1"/>
    <col min="40" max="41" width="5.7109375" style="9" bestFit="1" customWidth="1"/>
    <col min="42" max="42" width="5.85546875" style="9" bestFit="1" customWidth="1"/>
    <col min="43" max="43" width="5.42578125" style="9" bestFit="1" customWidth="1"/>
    <col min="44" max="45" width="5.7109375" style="9" bestFit="1" customWidth="1"/>
    <col min="46" max="46" width="5.85546875" style="9" bestFit="1" customWidth="1"/>
    <col min="47" max="47" width="5.42578125" style="9" bestFit="1" customWidth="1"/>
    <col min="48" max="49" width="5.7109375" style="9" bestFit="1" customWidth="1"/>
    <col min="50" max="50" width="9.5703125" style="9" bestFit="1" customWidth="1"/>
    <col min="51" max="51" width="5.42578125" style="9" bestFit="1" customWidth="1"/>
    <col min="52" max="53" width="7" style="9" bestFit="1" customWidth="1"/>
    <col min="54" max="16384" width="14.7109375" style="10"/>
  </cols>
  <sheetData>
    <row r="1" spans="1:53" ht="13.5" thickBot="1" x14ac:dyDescent="0.25">
      <c r="A1" s="8" t="s">
        <v>163</v>
      </c>
    </row>
    <row r="2" spans="1:53" ht="15" customHeight="1" x14ac:dyDescent="0.2">
      <c r="A2" s="348" t="s">
        <v>164</v>
      </c>
      <c r="B2" s="350" t="s">
        <v>165</v>
      </c>
      <c r="C2" s="346"/>
      <c r="D2" s="346"/>
      <c r="E2" s="347"/>
      <c r="F2" s="346" t="s">
        <v>166</v>
      </c>
      <c r="G2" s="346"/>
      <c r="H2" s="346"/>
      <c r="I2" s="347"/>
      <c r="J2" s="350" t="s">
        <v>167</v>
      </c>
      <c r="K2" s="346"/>
      <c r="L2" s="346"/>
      <c r="M2" s="347"/>
      <c r="N2" s="350" t="s">
        <v>168</v>
      </c>
      <c r="O2" s="346"/>
      <c r="P2" s="346"/>
      <c r="Q2" s="347"/>
      <c r="R2" s="346" t="s">
        <v>169</v>
      </c>
      <c r="S2" s="346"/>
      <c r="T2" s="346"/>
      <c r="U2" s="347"/>
      <c r="V2" s="346" t="s">
        <v>170</v>
      </c>
      <c r="W2" s="346"/>
      <c r="X2" s="346"/>
      <c r="Y2" s="347"/>
      <c r="Z2" s="346" t="s">
        <v>171</v>
      </c>
      <c r="AA2" s="346"/>
      <c r="AB2" s="346"/>
      <c r="AC2" s="347"/>
      <c r="AD2" s="346" t="s">
        <v>172</v>
      </c>
      <c r="AE2" s="346"/>
      <c r="AF2" s="346"/>
      <c r="AG2" s="347"/>
      <c r="AH2" s="346" t="s">
        <v>173</v>
      </c>
      <c r="AI2" s="346"/>
      <c r="AJ2" s="346"/>
      <c r="AK2" s="347"/>
      <c r="AL2" s="346" t="s">
        <v>174</v>
      </c>
      <c r="AM2" s="346"/>
      <c r="AN2" s="346"/>
      <c r="AO2" s="347"/>
      <c r="AP2" s="346" t="s">
        <v>175</v>
      </c>
      <c r="AQ2" s="346"/>
      <c r="AR2" s="346"/>
      <c r="AS2" s="347"/>
      <c r="AT2" s="346" t="s">
        <v>176</v>
      </c>
      <c r="AU2" s="346"/>
      <c r="AV2" s="346"/>
      <c r="AW2" s="347"/>
      <c r="AX2" s="346" t="s">
        <v>48</v>
      </c>
      <c r="AY2" s="346"/>
      <c r="AZ2" s="346"/>
      <c r="BA2" s="347"/>
    </row>
    <row r="3" spans="1:53" ht="15" customHeight="1" x14ac:dyDescent="0.2">
      <c r="A3" s="349"/>
      <c r="B3" s="11" t="s">
        <v>177</v>
      </c>
      <c r="C3" s="12" t="s">
        <v>77</v>
      </c>
      <c r="D3" s="12" t="s">
        <v>78</v>
      </c>
      <c r="E3" s="13" t="s">
        <v>79</v>
      </c>
      <c r="F3" s="11" t="s">
        <v>177</v>
      </c>
      <c r="G3" s="12" t="s">
        <v>77</v>
      </c>
      <c r="H3" s="12" t="s">
        <v>78</v>
      </c>
      <c r="I3" s="13" t="s">
        <v>79</v>
      </c>
      <c r="J3" s="11" t="s">
        <v>177</v>
      </c>
      <c r="K3" s="12" t="s">
        <v>77</v>
      </c>
      <c r="L3" s="12" t="s">
        <v>78</v>
      </c>
      <c r="M3" s="13" t="s">
        <v>79</v>
      </c>
      <c r="N3" s="11" t="s">
        <v>177</v>
      </c>
      <c r="O3" s="12" t="s">
        <v>77</v>
      </c>
      <c r="P3" s="12" t="s">
        <v>78</v>
      </c>
      <c r="Q3" s="13" t="s">
        <v>79</v>
      </c>
      <c r="R3" s="11" t="s">
        <v>177</v>
      </c>
      <c r="S3" s="12" t="s">
        <v>77</v>
      </c>
      <c r="T3" s="12" t="s">
        <v>78</v>
      </c>
      <c r="U3" s="13" t="s">
        <v>79</v>
      </c>
      <c r="V3" s="11" t="s">
        <v>177</v>
      </c>
      <c r="W3" s="12" t="s">
        <v>77</v>
      </c>
      <c r="X3" s="12" t="s">
        <v>78</v>
      </c>
      <c r="Y3" s="13" t="s">
        <v>79</v>
      </c>
      <c r="Z3" s="11" t="s">
        <v>177</v>
      </c>
      <c r="AA3" s="12" t="s">
        <v>77</v>
      </c>
      <c r="AB3" s="12" t="s">
        <v>78</v>
      </c>
      <c r="AC3" s="13" t="s">
        <v>79</v>
      </c>
      <c r="AD3" s="11" t="s">
        <v>177</v>
      </c>
      <c r="AE3" s="12" t="s">
        <v>77</v>
      </c>
      <c r="AF3" s="12" t="s">
        <v>78</v>
      </c>
      <c r="AG3" s="13" t="s">
        <v>79</v>
      </c>
      <c r="AH3" s="11" t="s">
        <v>177</v>
      </c>
      <c r="AI3" s="12" t="s">
        <v>77</v>
      </c>
      <c r="AJ3" s="12" t="s">
        <v>78</v>
      </c>
      <c r="AK3" s="13" t="s">
        <v>79</v>
      </c>
      <c r="AL3" s="11" t="s">
        <v>177</v>
      </c>
      <c r="AM3" s="12" t="s">
        <v>77</v>
      </c>
      <c r="AN3" s="12" t="s">
        <v>78</v>
      </c>
      <c r="AO3" s="13" t="s">
        <v>79</v>
      </c>
      <c r="AP3" s="11" t="s">
        <v>177</v>
      </c>
      <c r="AQ3" s="12" t="s">
        <v>77</v>
      </c>
      <c r="AR3" s="12" t="s">
        <v>78</v>
      </c>
      <c r="AS3" s="13" t="s">
        <v>79</v>
      </c>
      <c r="AT3" s="11" t="s">
        <v>177</v>
      </c>
      <c r="AU3" s="12" t="s">
        <v>77</v>
      </c>
      <c r="AV3" s="12" t="s">
        <v>78</v>
      </c>
      <c r="AW3" s="13" t="s">
        <v>79</v>
      </c>
      <c r="AX3" s="11" t="s">
        <v>177</v>
      </c>
      <c r="AY3" s="12" t="s">
        <v>77</v>
      </c>
      <c r="AZ3" s="12" t="s">
        <v>78</v>
      </c>
      <c r="BA3" s="13" t="s">
        <v>79</v>
      </c>
    </row>
    <row r="4" spans="1:53" s="18" customFormat="1" x14ac:dyDescent="0.2">
      <c r="A4" s="14" t="s">
        <v>178</v>
      </c>
      <c r="B4" s="15"/>
      <c r="C4" s="16"/>
      <c r="D4" s="16"/>
      <c r="E4" s="17"/>
      <c r="F4" s="15"/>
      <c r="G4" s="16"/>
      <c r="H4" s="16"/>
      <c r="I4" s="17"/>
      <c r="J4" s="15"/>
      <c r="K4" s="16"/>
      <c r="L4" s="16"/>
      <c r="M4" s="17"/>
      <c r="N4" s="15"/>
      <c r="O4" s="16"/>
      <c r="P4" s="16"/>
      <c r="Q4" s="17"/>
      <c r="R4" s="15"/>
      <c r="S4" s="16"/>
      <c r="T4" s="16"/>
      <c r="U4" s="17"/>
      <c r="V4" s="15"/>
      <c r="W4" s="16"/>
      <c r="X4" s="16"/>
      <c r="Y4" s="17"/>
      <c r="Z4" s="15"/>
      <c r="AA4" s="16"/>
      <c r="AB4" s="16"/>
      <c r="AC4" s="17"/>
      <c r="AD4" s="15"/>
      <c r="AE4" s="16"/>
      <c r="AF4" s="16"/>
      <c r="AG4" s="17"/>
      <c r="AH4" s="15"/>
      <c r="AI4" s="16"/>
      <c r="AJ4" s="16"/>
      <c r="AK4" s="17"/>
      <c r="AL4" s="15"/>
      <c r="AM4" s="16"/>
      <c r="AN4" s="16"/>
      <c r="AO4" s="17"/>
      <c r="AP4" s="15"/>
      <c r="AQ4" s="16"/>
      <c r="AR4" s="16"/>
      <c r="AS4" s="17"/>
      <c r="AT4" s="15"/>
      <c r="AU4" s="16"/>
      <c r="AV4" s="16"/>
      <c r="AW4" s="17"/>
      <c r="AX4" s="15">
        <f>N4+R4+V4+Z4+AD4+AH4+AL4+AP4+AT4</f>
        <v>0</v>
      </c>
      <c r="AY4" s="16">
        <f t="shared" ref="AY4:BA7" si="0">O4+S4+W4+AA4+AE4+AI4+AM4+AQ4+AU4</f>
        <v>0</v>
      </c>
      <c r="AZ4" s="16">
        <f t="shared" si="0"/>
        <v>0</v>
      </c>
      <c r="BA4" s="17">
        <f t="shared" si="0"/>
        <v>0</v>
      </c>
    </row>
    <row r="5" spans="1:53" s="18" customFormat="1" x14ac:dyDescent="0.2">
      <c r="A5" s="19" t="s">
        <v>179</v>
      </c>
      <c r="B5" s="15"/>
      <c r="C5" s="16"/>
      <c r="D5" s="16"/>
      <c r="E5" s="16"/>
      <c r="F5" s="15">
        <v>0</v>
      </c>
      <c r="G5" s="16"/>
      <c r="H5" s="16">
        <f>ROUND(F5*2.5%,0)</f>
        <v>0</v>
      </c>
      <c r="I5" s="16">
        <f>ROUND(F5*2.5%,0)</f>
        <v>0</v>
      </c>
      <c r="J5" s="15">
        <v>36000</v>
      </c>
      <c r="K5" s="16"/>
      <c r="L5" s="16">
        <f>ROUND(J5*2.5%,0)</f>
        <v>900</v>
      </c>
      <c r="M5" s="16">
        <f>ROUND(J5*2.5%,0)</f>
        <v>900</v>
      </c>
      <c r="N5" s="15">
        <v>36000</v>
      </c>
      <c r="O5" s="16"/>
      <c r="P5" s="16">
        <f>ROUND(N5*2.5%,0)</f>
        <v>900</v>
      </c>
      <c r="Q5" s="16">
        <f>ROUND(N5*2.5%,0)</f>
        <v>900</v>
      </c>
      <c r="R5" s="15">
        <v>36000</v>
      </c>
      <c r="S5" s="16"/>
      <c r="T5" s="16">
        <f>ROUND(R5*2.5%,0)</f>
        <v>900</v>
      </c>
      <c r="U5" s="16">
        <f>ROUND(R5*2.5%,0)</f>
        <v>900</v>
      </c>
      <c r="V5" s="15">
        <v>36000</v>
      </c>
      <c r="W5" s="16"/>
      <c r="X5" s="16">
        <f>ROUND(V5*2.5%,0)</f>
        <v>900</v>
      </c>
      <c r="Y5" s="16">
        <f>ROUND(V5*2.5%,0)</f>
        <v>900</v>
      </c>
      <c r="Z5" s="15">
        <v>36000</v>
      </c>
      <c r="AA5" s="16"/>
      <c r="AB5" s="16">
        <f>ROUND(Z5*2.5%,0)</f>
        <v>900</v>
      </c>
      <c r="AC5" s="16">
        <f>ROUND(Z5*2.5%,0)</f>
        <v>900</v>
      </c>
      <c r="AD5" s="15">
        <v>36000</v>
      </c>
      <c r="AE5" s="16"/>
      <c r="AF5" s="16">
        <f>ROUND(AD5*2.5%,0)</f>
        <v>900</v>
      </c>
      <c r="AG5" s="16">
        <f>ROUND(AD5*2.5%,0)</f>
        <v>900</v>
      </c>
      <c r="AH5" s="15"/>
      <c r="AI5" s="16"/>
      <c r="AJ5" s="16"/>
      <c r="AK5" s="17"/>
      <c r="AL5" s="15"/>
      <c r="AM5" s="16"/>
      <c r="AN5" s="16"/>
      <c r="AO5" s="17"/>
      <c r="AP5" s="15"/>
      <c r="AQ5" s="16"/>
      <c r="AR5" s="16"/>
      <c r="AS5" s="17"/>
      <c r="AT5" s="15"/>
      <c r="AU5" s="16"/>
      <c r="AV5" s="16"/>
      <c r="AW5" s="17"/>
      <c r="AX5" s="15">
        <f t="shared" ref="AX5:AX7" si="1">N5+R5+V5+Z5+AD5+AH5+AL5+AP5+AT5</f>
        <v>180000</v>
      </c>
      <c r="AY5" s="16">
        <f t="shared" si="0"/>
        <v>0</v>
      </c>
      <c r="AZ5" s="16">
        <f t="shared" si="0"/>
        <v>4500</v>
      </c>
      <c r="BA5" s="17">
        <f t="shared" si="0"/>
        <v>4500</v>
      </c>
    </row>
    <row r="6" spans="1:53" s="18" customFormat="1" x14ac:dyDescent="0.2">
      <c r="A6" s="19" t="s">
        <v>180</v>
      </c>
      <c r="B6" s="15"/>
      <c r="C6" s="16"/>
      <c r="D6" s="16"/>
      <c r="E6" s="17"/>
      <c r="F6" s="15"/>
      <c r="G6" s="16"/>
      <c r="H6" s="16"/>
      <c r="I6" s="17"/>
      <c r="J6" s="15"/>
      <c r="K6" s="16"/>
      <c r="L6" s="16"/>
      <c r="M6" s="17"/>
      <c r="N6" s="15"/>
      <c r="O6" s="16"/>
      <c r="P6" s="16"/>
      <c r="Q6" s="17"/>
      <c r="R6" s="15"/>
      <c r="S6" s="16"/>
      <c r="T6" s="16"/>
      <c r="U6" s="17"/>
      <c r="V6" s="15"/>
      <c r="W6" s="16"/>
      <c r="X6" s="16"/>
      <c r="Y6" s="17"/>
      <c r="Z6" s="15"/>
      <c r="AA6" s="16"/>
      <c r="AB6" s="16"/>
      <c r="AC6" s="17"/>
      <c r="AD6" s="15"/>
      <c r="AE6" s="16"/>
      <c r="AF6" s="16"/>
      <c r="AG6" s="17"/>
      <c r="AH6" s="15"/>
      <c r="AI6" s="16"/>
      <c r="AJ6" s="16"/>
      <c r="AK6" s="17"/>
      <c r="AL6" s="15"/>
      <c r="AM6" s="16"/>
      <c r="AN6" s="16"/>
      <c r="AO6" s="17"/>
      <c r="AP6" s="15"/>
      <c r="AQ6" s="16"/>
      <c r="AR6" s="16"/>
      <c r="AS6" s="17"/>
      <c r="AT6" s="15"/>
      <c r="AU6" s="16"/>
      <c r="AV6" s="16"/>
      <c r="AW6" s="17"/>
      <c r="AX6" s="15">
        <f t="shared" si="1"/>
        <v>0</v>
      </c>
      <c r="AY6" s="16">
        <f t="shared" si="0"/>
        <v>0</v>
      </c>
      <c r="AZ6" s="16">
        <f t="shared" si="0"/>
        <v>0</v>
      </c>
      <c r="BA6" s="17">
        <f t="shared" si="0"/>
        <v>0</v>
      </c>
    </row>
    <row r="7" spans="1:53" s="18" customFormat="1" x14ac:dyDescent="0.2">
      <c r="A7" s="19" t="s">
        <v>181</v>
      </c>
      <c r="B7" s="15"/>
      <c r="C7" s="16"/>
      <c r="D7" s="16"/>
      <c r="E7" s="16"/>
      <c r="F7" s="15">
        <v>0</v>
      </c>
      <c r="G7" s="16"/>
      <c r="H7" s="16">
        <f>ROUND(F7*9%,0)</f>
        <v>0</v>
      </c>
      <c r="I7" s="16">
        <f>ROUND(F7*9%,0)</f>
        <v>0</v>
      </c>
      <c r="J7" s="15"/>
      <c r="K7" s="16"/>
      <c r="L7" s="16"/>
      <c r="M7" s="17"/>
      <c r="N7" s="15"/>
      <c r="O7" s="16"/>
      <c r="P7" s="16"/>
      <c r="Q7" s="16"/>
      <c r="R7" s="15"/>
      <c r="S7" s="16"/>
      <c r="T7" s="16"/>
      <c r="U7" s="17"/>
      <c r="V7" s="15"/>
      <c r="W7" s="16"/>
      <c r="X7" s="16"/>
      <c r="Y7" s="17"/>
      <c r="Z7" s="15"/>
      <c r="AA7" s="16"/>
      <c r="AB7" s="16"/>
      <c r="AC7" s="17"/>
      <c r="AD7" s="15"/>
      <c r="AE7" s="16"/>
      <c r="AF7" s="16"/>
      <c r="AG7" s="17"/>
      <c r="AH7" s="15"/>
      <c r="AI7" s="16"/>
      <c r="AJ7" s="16"/>
      <c r="AK7" s="17"/>
      <c r="AL7" s="15"/>
      <c r="AM7" s="16"/>
      <c r="AN7" s="16"/>
      <c r="AO7" s="17"/>
      <c r="AP7" s="15"/>
      <c r="AQ7" s="16"/>
      <c r="AR7" s="16"/>
      <c r="AS7" s="17"/>
      <c r="AT7" s="15"/>
      <c r="AU7" s="16"/>
      <c r="AV7" s="16"/>
      <c r="AW7" s="17"/>
      <c r="AX7" s="15">
        <f t="shared" si="1"/>
        <v>0</v>
      </c>
      <c r="AY7" s="16">
        <f t="shared" si="0"/>
        <v>0</v>
      </c>
      <c r="AZ7" s="16">
        <f t="shared" si="0"/>
        <v>0</v>
      </c>
      <c r="BA7" s="17">
        <f t="shared" si="0"/>
        <v>0</v>
      </c>
    </row>
    <row r="8" spans="1:53" s="18" customFormat="1" x14ac:dyDescent="0.2">
      <c r="A8" s="19" t="s">
        <v>182</v>
      </c>
      <c r="B8" s="15"/>
      <c r="C8" s="16"/>
      <c r="D8" s="16"/>
      <c r="E8" s="17"/>
      <c r="F8" s="15"/>
      <c r="G8" s="16"/>
      <c r="H8" s="16"/>
      <c r="I8" s="17"/>
      <c r="J8" s="15"/>
      <c r="K8" s="16"/>
      <c r="L8" s="16"/>
      <c r="M8" s="17"/>
      <c r="N8" s="15"/>
      <c r="O8" s="16"/>
      <c r="P8" s="16"/>
      <c r="Q8" s="17"/>
      <c r="R8" s="15"/>
      <c r="S8" s="16"/>
      <c r="T8" s="16"/>
      <c r="U8" s="17"/>
      <c r="V8" s="15"/>
      <c r="W8" s="16"/>
      <c r="X8" s="16"/>
      <c r="Y8" s="17"/>
      <c r="Z8" s="15"/>
      <c r="AA8" s="16"/>
      <c r="AB8" s="16"/>
      <c r="AC8" s="17"/>
      <c r="AD8" s="15"/>
      <c r="AE8" s="16"/>
      <c r="AF8" s="16"/>
      <c r="AG8" s="17"/>
      <c r="AH8" s="15"/>
      <c r="AI8" s="16"/>
      <c r="AJ8" s="16"/>
      <c r="AK8" s="17"/>
      <c r="AL8" s="15"/>
      <c r="AM8" s="16"/>
      <c r="AN8" s="16"/>
      <c r="AO8" s="17"/>
      <c r="AP8" s="15"/>
      <c r="AQ8" s="16"/>
      <c r="AR8" s="16"/>
      <c r="AS8" s="17"/>
      <c r="AT8" s="15"/>
      <c r="AU8" s="16"/>
      <c r="AV8" s="16"/>
      <c r="AW8" s="17"/>
      <c r="AX8" s="15"/>
      <c r="AY8" s="16"/>
      <c r="AZ8" s="16"/>
      <c r="BA8" s="17"/>
    </row>
    <row r="9" spans="1:53" s="18" customFormat="1" x14ac:dyDescent="0.2">
      <c r="A9" s="14" t="s">
        <v>183</v>
      </c>
      <c r="B9" s="20">
        <f>SUM(B4:B8)</f>
        <v>0</v>
      </c>
      <c r="C9" s="21">
        <f t="shared" ref="C9:BA9" si="2">SUM(C4:C8)</f>
        <v>0</v>
      </c>
      <c r="D9" s="21">
        <f t="shared" si="2"/>
        <v>0</v>
      </c>
      <c r="E9" s="22">
        <f t="shared" si="2"/>
        <v>0</v>
      </c>
      <c r="F9" s="20">
        <f t="shared" si="2"/>
        <v>0</v>
      </c>
      <c r="G9" s="21">
        <f t="shared" si="2"/>
        <v>0</v>
      </c>
      <c r="H9" s="21">
        <f t="shared" si="2"/>
        <v>0</v>
      </c>
      <c r="I9" s="22">
        <f t="shared" si="2"/>
        <v>0</v>
      </c>
      <c r="J9" s="20">
        <f t="shared" si="2"/>
        <v>36000</v>
      </c>
      <c r="K9" s="21">
        <f t="shared" si="2"/>
        <v>0</v>
      </c>
      <c r="L9" s="21">
        <f t="shared" si="2"/>
        <v>900</v>
      </c>
      <c r="M9" s="22">
        <f t="shared" si="2"/>
        <v>900</v>
      </c>
      <c r="N9" s="20">
        <f t="shared" si="2"/>
        <v>36000</v>
      </c>
      <c r="O9" s="21">
        <f t="shared" si="2"/>
        <v>0</v>
      </c>
      <c r="P9" s="21">
        <f t="shared" si="2"/>
        <v>900</v>
      </c>
      <c r="Q9" s="22">
        <f t="shared" si="2"/>
        <v>900</v>
      </c>
      <c r="R9" s="20">
        <f t="shared" si="2"/>
        <v>36000</v>
      </c>
      <c r="S9" s="21">
        <f t="shared" si="2"/>
        <v>0</v>
      </c>
      <c r="T9" s="21">
        <f t="shared" si="2"/>
        <v>900</v>
      </c>
      <c r="U9" s="22">
        <f t="shared" si="2"/>
        <v>900</v>
      </c>
      <c r="V9" s="20">
        <f t="shared" si="2"/>
        <v>36000</v>
      </c>
      <c r="W9" s="21">
        <f t="shared" si="2"/>
        <v>0</v>
      </c>
      <c r="X9" s="21">
        <f t="shared" si="2"/>
        <v>900</v>
      </c>
      <c r="Y9" s="22">
        <f t="shared" si="2"/>
        <v>900</v>
      </c>
      <c r="Z9" s="20">
        <f t="shared" si="2"/>
        <v>36000</v>
      </c>
      <c r="AA9" s="21">
        <f t="shared" si="2"/>
        <v>0</v>
      </c>
      <c r="AB9" s="21">
        <f t="shared" si="2"/>
        <v>900</v>
      </c>
      <c r="AC9" s="22">
        <f t="shared" si="2"/>
        <v>900</v>
      </c>
      <c r="AD9" s="20">
        <f t="shared" si="2"/>
        <v>36000</v>
      </c>
      <c r="AE9" s="21">
        <f t="shared" si="2"/>
        <v>0</v>
      </c>
      <c r="AF9" s="21">
        <f t="shared" si="2"/>
        <v>900</v>
      </c>
      <c r="AG9" s="22">
        <f t="shared" si="2"/>
        <v>900</v>
      </c>
      <c r="AH9" s="20">
        <f t="shared" si="2"/>
        <v>0</v>
      </c>
      <c r="AI9" s="21">
        <f t="shared" si="2"/>
        <v>0</v>
      </c>
      <c r="AJ9" s="21">
        <f t="shared" si="2"/>
        <v>0</v>
      </c>
      <c r="AK9" s="22">
        <f t="shared" si="2"/>
        <v>0</v>
      </c>
      <c r="AL9" s="20">
        <f t="shared" si="2"/>
        <v>0</v>
      </c>
      <c r="AM9" s="21">
        <f t="shared" si="2"/>
        <v>0</v>
      </c>
      <c r="AN9" s="21">
        <f t="shared" si="2"/>
        <v>0</v>
      </c>
      <c r="AO9" s="22">
        <f t="shared" si="2"/>
        <v>0</v>
      </c>
      <c r="AP9" s="20">
        <f t="shared" si="2"/>
        <v>0</v>
      </c>
      <c r="AQ9" s="21">
        <f t="shared" si="2"/>
        <v>0</v>
      </c>
      <c r="AR9" s="21">
        <f t="shared" si="2"/>
        <v>0</v>
      </c>
      <c r="AS9" s="22">
        <f t="shared" si="2"/>
        <v>0</v>
      </c>
      <c r="AT9" s="20">
        <f t="shared" si="2"/>
        <v>0</v>
      </c>
      <c r="AU9" s="21">
        <f t="shared" si="2"/>
        <v>0</v>
      </c>
      <c r="AV9" s="21">
        <f t="shared" si="2"/>
        <v>0</v>
      </c>
      <c r="AW9" s="22">
        <f t="shared" si="2"/>
        <v>0</v>
      </c>
      <c r="AX9" s="20">
        <f t="shared" si="2"/>
        <v>180000</v>
      </c>
      <c r="AY9" s="21">
        <f t="shared" si="2"/>
        <v>0</v>
      </c>
      <c r="AZ9" s="21">
        <f t="shared" si="2"/>
        <v>4500</v>
      </c>
      <c r="BA9" s="22">
        <f t="shared" si="2"/>
        <v>4500</v>
      </c>
    </row>
    <row r="10" spans="1:53" s="18" customFormat="1" x14ac:dyDescent="0.2">
      <c r="A10" s="19"/>
      <c r="B10" s="15"/>
      <c r="C10" s="16"/>
      <c r="D10" s="16"/>
      <c r="E10" s="17"/>
      <c r="F10" s="15"/>
      <c r="G10" s="16"/>
      <c r="H10" s="16"/>
      <c r="I10" s="17"/>
      <c r="J10" s="15"/>
      <c r="K10" s="16"/>
      <c r="L10" s="16"/>
      <c r="M10" s="17"/>
      <c r="N10" s="15"/>
      <c r="O10" s="16"/>
      <c r="P10" s="16"/>
      <c r="Q10" s="17"/>
      <c r="R10" s="15"/>
      <c r="S10" s="16"/>
      <c r="T10" s="16"/>
      <c r="U10" s="17"/>
      <c r="V10" s="15"/>
      <c r="W10" s="16"/>
      <c r="X10" s="16"/>
      <c r="Y10" s="17"/>
      <c r="Z10" s="15"/>
      <c r="AA10" s="16"/>
      <c r="AB10" s="16"/>
      <c r="AC10" s="17"/>
      <c r="AD10" s="15"/>
      <c r="AE10" s="16"/>
      <c r="AF10" s="16"/>
      <c r="AG10" s="17"/>
      <c r="AH10" s="15"/>
      <c r="AI10" s="16"/>
      <c r="AJ10" s="16"/>
      <c r="AK10" s="17"/>
      <c r="AL10" s="15"/>
      <c r="AM10" s="16"/>
      <c r="AN10" s="16"/>
      <c r="AO10" s="17"/>
      <c r="AP10" s="15"/>
      <c r="AQ10" s="16"/>
      <c r="AR10" s="16"/>
      <c r="AS10" s="17"/>
      <c r="AT10" s="15"/>
      <c r="AU10" s="16"/>
      <c r="AV10" s="16"/>
      <c r="AW10" s="17"/>
      <c r="AX10" s="15"/>
      <c r="AY10" s="16"/>
      <c r="AZ10" s="16"/>
      <c r="BA10" s="17"/>
    </row>
    <row r="11" spans="1:53" s="18" customFormat="1" x14ac:dyDescent="0.2">
      <c r="A11" s="23" t="s">
        <v>184</v>
      </c>
      <c r="B11" s="24"/>
      <c r="C11" s="25"/>
      <c r="D11" s="25"/>
      <c r="E11" s="26"/>
      <c r="F11" s="24"/>
      <c r="G11" s="25"/>
      <c r="H11" s="25"/>
      <c r="I11" s="26"/>
      <c r="J11" s="24"/>
      <c r="K11" s="25"/>
      <c r="L11" s="25"/>
      <c r="M11" s="26"/>
      <c r="N11" s="24"/>
      <c r="O11" s="25"/>
      <c r="P11" s="25"/>
      <c r="Q11" s="26"/>
      <c r="R11" s="24"/>
      <c r="S11" s="25"/>
      <c r="T11" s="25"/>
      <c r="U11" s="26"/>
      <c r="V11" s="24"/>
      <c r="W11" s="25"/>
      <c r="X11" s="25"/>
      <c r="Y11" s="26"/>
      <c r="Z11" s="24"/>
      <c r="AA11" s="25"/>
      <c r="AB11" s="25"/>
      <c r="AC11" s="26"/>
      <c r="AD11" s="24"/>
      <c r="AE11" s="25"/>
      <c r="AF11" s="25"/>
      <c r="AG11" s="26"/>
      <c r="AH11" s="24"/>
      <c r="AI11" s="25"/>
      <c r="AJ11" s="25"/>
      <c r="AK11" s="26"/>
      <c r="AL11" s="24"/>
      <c r="AM11" s="25"/>
      <c r="AN11" s="25"/>
      <c r="AO11" s="26"/>
      <c r="AP11" s="24"/>
      <c r="AQ11" s="25"/>
      <c r="AR11" s="25"/>
      <c r="AS11" s="26"/>
      <c r="AT11" s="24"/>
      <c r="AU11" s="25"/>
      <c r="AV11" s="25"/>
      <c r="AW11" s="26"/>
      <c r="AX11" s="24"/>
      <c r="AY11" s="25"/>
      <c r="AZ11" s="25"/>
      <c r="BA11" s="26"/>
    </row>
    <row r="12" spans="1:53" s="18" customFormat="1" x14ac:dyDescent="0.2">
      <c r="A12" s="19" t="s">
        <v>179</v>
      </c>
      <c r="B12" s="15"/>
      <c r="C12" s="16"/>
      <c r="D12" s="16"/>
      <c r="E12" s="17"/>
      <c r="F12" s="15"/>
      <c r="G12" s="16"/>
      <c r="H12" s="16"/>
      <c r="I12" s="17"/>
      <c r="J12" s="15"/>
      <c r="K12" s="16"/>
      <c r="L12" s="16"/>
      <c r="M12" s="17"/>
      <c r="N12" s="15"/>
      <c r="O12" s="16"/>
      <c r="P12" s="16"/>
      <c r="Q12" s="17"/>
      <c r="R12" s="15"/>
      <c r="S12" s="16"/>
      <c r="T12" s="16"/>
      <c r="U12" s="17"/>
      <c r="V12" s="15"/>
      <c r="W12" s="16"/>
      <c r="X12" s="16"/>
      <c r="Y12" s="17"/>
      <c r="Z12" s="15"/>
      <c r="AA12" s="16"/>
      <c r="AB12" s="16"/>
      <c r="AC12" s="17"/>
      <c r="AD12" s="15"/>
      <c r="AE12" s="16"/>
      <c r="AF12" s="16"/>
      <c r="AG12" s="17"/>
      <c r="AH12" s="15"/>
      <c r="AI12" s="16"/>
      <c r="AJ12" s="16"/>
      <c r="AK12" s="17"/>
      <c r="AL12" s="15"/>
      <c r="AM12" s="16"/>
      <c r="AN12" s="16"/>
      <c r="AO12" s="17"/>
      <c r="AP12" s="15"/>
      <c r="AQ12" s="16"/>
      <c r="AR12" s="16"/>
      <c r="AS12" s="17"/>
      <c r="AT12" s="15"/>
      <c r="AU12" s="16"/>
      <c r="AV12" s="16"/>
      <c r="AW12" s="17"/>
      <c r="AX12" s="15">
        <f t="shared" ref="AX12:BA15" si="3">N12+R12+V12+Z12+AD12+AH12+AL12+AP12+AT12</f>
        <v>0</v>
      </c>
      <c r="AY12" s="16">
        <f t="shared" si="3"/>
        <v>0</v>
      </c>
      <c r="AZ12" s="16">
        <f t="shared" si="3"/>
        <v>0</v>
      </c>
      <c r="BA12" s="17">
        <f t="shared" si="3"/>
        <v>0</v>
      </c>
    </row>
    <row r="13" spans="1:53" s="18" customFormat="1" x14ac:dyDescent="0.2">
      <c r="A13" s="19" t="s">
        <v>180</v>
      </c>
      <c r="B13" s="15"/>
      <c r="C13" s="16"/>
      <c r="D13" s="16"/>
      <c r="E13" s="17"/>
      <c r="F13" s="15"/>
      <c r="G13" s="16"/>
      <c r="H13" s="16"/>
      <c r="I13" s="17"/>
      <c r="J13" s="15"/>
      <c r="K13" s="16"/>
      <c r="L13" s="16"/>
      <c r="M13" s="17"/>
      <c r="N13" s="15"/>
      <c r="O13" s="16"/>
      <c r="P13" s="16"/>
      <c r="Q13" s="17"/>
      <c r="R13" s="15"/>
      <c r="S13" s="16"/>
      <c r="T13" s="16"/>
      <c r="U13" s="17"/>
      <c r="V13" s="15"/>
      <c r="W13" s="16"/>
      <c r="X13" s="16"/>
      <c r="Y13" s="17"/>
      <c r="Z13" s="15"/>
      <c r="AA13" s="16"/>
      <c r="AB13" s="16"/>
      <c r="AC13" s="17"/>
      <c r="AD13" s="15"/>
      <c r="AE13" s="16"/>
      <c r="AF13" s="16"/>
      <c r="AG13" s="17"/>
      <c r="AH13" s="15"/>
      <c r="AI13" s="16"/>
      <c r="AJ13" s="16"/>
      <c r="AK13" s="17"/>
      <c r="AL13" s="15"/>
      <c r="AM13" s="16"/>
      <c r="AN13" s="16"/>
      <c r="AO13" s="17"/>
      <c r="AP13" s="15"/>
      <c r="AQ13" s="16"/>
      <c r="AR13" s="16"/>
      <c r="AS13" s="17"/>
      <c r="AT13" s="15"/>
      <c r="AU13" s="16"/>
      <c r="AV13" s="16"/>
      <c r="AW13" s="17"/>
      <c r="AX13" s="15">
        <f t="shared" si="3"/>
        <v>0</v>
      </c>
      <c r="AY13" s="16">
        <f t="shared" si="3"/>
        <v>0</v>
      </c>
      <c r="AZ13" s="16">
        <f t="shared" si="3"/>
        <v>0</v>
      </c>
      <c r="BA13" s="17">
        <f t="shared" si="3"/>
        <v>0</v>
      </c>
    </row>
    <row r="14" spans="1:53" s="18" customFormat="1" x14ac:dyDescent="0.2">
      <c r="A14" s="19" t="s">
        <v>181</v>
      </c>
      <c r="B14" s="15"/>
      <c r="C14" s="16"/>
      <c r="D14" s="16"/>
      <c r="E14" s="17"/>
      <c r="F14" s="15">
        <v>0</v>
      </c>
      <c r="G14" s="16"/>
      <c r="H14" s="16">
        <f>ROUND(F14*9%,0)</f>
        <v>0</v>
      </c>
      <c r="I14" s="16">
        <f>ROUND(F14*9%,0)</f>
        <v>0</v>
      </c>
      <c r="J14" s="15"/>
      <c r="K14" s="16"/>
      <c r="L14" s="16"/>
      <c r="M14" s="17"/>
      <c r="N14" s="15"/>
      <c r="O14" s="16"/>
      <c r="P14" s="16"/>
      <c r="Q14" s="17"/>
      <c r="R14" s="15"/>
      <c r="S14" s="16"/>
      <c r="T14" s="16"/>
      <c r="U14" s="17"/>
      <c r="V14" s="15"/>
      <c r="W14" s="16"/>
      <c r="X14" s="16"/>
      <c r="Y14" s="17"/>
      <c r="Z14" s="15"/>
      <c r="AA14" s="16"/>
      <c r="AB14" s="16"/>
      <c r="AC14" s="17"/>
      <c r="AD14" s="15"/>
      <c r="AE14" s="16"/>
      <c r="AF14" s="16"/>
      <c r="AG14" s="17"/>
      <c r="AH14" s="15"/>
      <c r="AI14" s="16"/>
      <c r="AJ14" s="16"/>
      <c r="AK14" s="17"/>
      <c r="AL14" s="15"/>
      <c r="AM14" s="16"/>
      <c r="AN14" s="16"/>
      <c r="AO14" s="17"/>
      <c r="AP14" s="15"/>
      <c r="AQ14" s="16"/>
      <c r="AR14" s="16"/>
      <c r="AS14" s="17"/>
      <c r="AT14" s="15"/>
      <c r="AU14" s="16"/>
      <c r="AV14" s="16"/>
      <c r="AW14" s="17"/>
      <c r="AX14" s="15">
        <f t="shared" si="3"/>
        <v>0</v>
      </c>
      <c r="AY14" s="16">
        <f t="shared" si="3"/>
        <v>0</v>
      </c>
      <c r="AZ14" s="16">
        <f t="shared" si="3"/>
        <v>0</v>
      </c>
      <c r="BA14" s="17">
        <f t="shared" si="3"/>
        <v>0</v>
      </c>
    </row>
    <row r="15" spans="1:53" s="18" customFormat="1" x14ac:dyDescent="0.2">
      <c r="A15" s="19" t="s">
        <v>182</v>
      </c>
      <c r="B15" s="15"/>
      <c r="C15" s="16"/>
      <c r="D15" s="16"/>
      <c r="E15" s="17"/>
      <c r="F15" s="15"/>
      <c r="G15" s="16"/>
      <c r="H15" s="16"/>
      <c r="I15" s="17"/>
      <c r="J15" s="15"/>
      <c r="K15" s="16"/>
      <c r="L15" s="16"/>
      <c r="M15" s="17"/>
      <c r="N15" s="15"/>
      <c r="O15" s="16"/>
      <c r="P15" s="16"/>
      <c r="Q15" s="17"/>
      <c r="R15" s="15"/>
      <c r="S15" s="16"/>
      <c r="T15" s="16"/>
      <c r="U15" s="17"/>
      <c r="V15" s="15"/>
      <c r="W15" s="16"/>
      <c r="X15" s="16"/>
      <c r="Y15" s="17"/>
      <c r="Z15" s="15"/>
      <c r="AA15" s="16"/>
      <c r="AB15" s="16"/>
      <c r="AC15" s="17"/>
      <c r="AD15" s="15"/>
      <c r="AE15" s="16"/>
      <c r="AF15" s="16"/>
      <c r="AG15" s="17"/>
      <c r="AH15" s="15"/>
      <c r="AI15" s="16"/>
      <c r="AJ15" s="16"/>
      <c r="AK15" s="17"/>
      <c r="AL15" s="15"/>
      <c r="AM15" s="16"/>
      <c r="AN15" s="16"/>
      <c r="AO15" s="17"/>
      <c r="AP15" s="15"/>
      <c r="AQ15" s="16"/>
      <c r="AR15" s="16"/>
      <c r="AS15" s="17"/>
      <c r="AT15" s="15"/>
      <c r="AU15" s="16"/>
      <c r="AV15" s="16"/>
      <c r="AW15" s="17"/>
      <c r="AX15" s="15">
        <f t="shared" si="3"/>
        <v>0</v>
      </c>
      <c r="AY15" s="16">
        <f t="shared" si="3"/>
        <v>0</v>
      </c>
      <c r="AZ15" s="16">
        <f t="shared" si="3"/>
        <v>0</v>
      </c>
      <c r="BA15" s="17">
        <f t="shared" si="3"/>
        <v>0</v>
      </c>
    </row>
    <row r="16" spans="1:53" s="18" customFormat="1" x14ac:dyDescent="0.2">
      <c r="A16" s="14" t="s">
        <v>185</v>
      </c>
      <c r="B16" s="20">
        <f>SUM(B12:B15)</f>
        <v>0</v>
      </c>
      <c r="C16" s="21">
        <f t="shared" ref="C16:BA16" si="4">SUM(C12:C15)</f>
        <v>0</v>
      </c>
      <c r="D16" s="21">
        <f t="shared" si="4"/>
        <v>0</v>
      </c>
      <c r="E16" s="22">
        <f t="shared" si="4"/>
        <v>0</v>
      </c>
      <c r="F16" s="20">
        <f t="shared" si="4"/>
        <v>0</v>
      </c>
      <c r="G16" s="21">
        <f t="shared" si="4"/>
        <v>0</v>
      </c>
      <c r="H16" s="21">
        <f t="shared" si="4"/>
        <v>0</v>
      </c>
      <c r="I16" s="22">
        <f t="shared" si="4"/>
        <v>0</v>
      </c>
      <c r="J16" s="20">
        <f t="shared" si="4"/>
        <v>0</v>
      </c>
      <c r="K16" s="21">
        <f t="shared" si="4"/>
        <v>0</v>
      </c>
      <c r="L16" s="21">
        <f t="shared" si="4"/>
        <v>0</v>
      </c>
      <c r="M16" s="22">
        <f t="shared" si="4"/>
        <v>0</v>
      </c>
      <c r="N16" s="20">
        <f t="shared" si="4"/>
        <v>0</v>
      </c>
      <c r="O16" s="21">
        <f t="shared" si="4"/>
        <v>0</v>
      </c>
      <c r="P16" s="21">
        <f t="shared" si="4"/>
        <v>0</v>
      </c>
      <c r="Q16" s="22">
        <f t="shared" si="4"/>
        <v>0</v>
      </c>
      <c r="R16" s="20">
        <f t="shared" si="4"/>
        <v>0</v>
      </c>
      <c r="S16" s="21">
        <f t="shared" si="4"/>
        <v>0</v>
      </c>
      <c r="T16" s="21">
        <f t="shared" si="4"/>
        <v>0</v>
      </c>
      <c r="U16" s="22">
        <f t="shared" si="4"/>
        <v>0</v>
      </c>
      <c r="V16" s="20">
        <f t="shared" si="4"/>
        <v>0</v>
      </c>
      <c r="W16" s="21">
        <f t="shared" si="4"/>
        <v>0</v>
      </c>
      <c r="X16" s="21">
        <f t="shared" si="4"/>
        <v>0</v>
      </c>
      <c r="Y16" s="22">
        <f t="shared" si="4"/>
        <v>0</v>
      </c>
      <c r="Z16" s="20">
        <f t="shared" si="4"/>
        <v>0</v>
      </c>
      <c r="AA16" s="21">
        <f t="shared" si="4"/>
        <v>0</v>
      </c>
      <c r="AB16" s="21">
        <f t="shared" si="4"/>
        <v>0</v>
      </c>
      <c r="AC16" s="22">
        <f t="shared" si="4"/>
        <v>0</v>
      </c>
      <c r="AD16" s="20">
        <f t="shared" si="4"/>
        <v>0</v>
      </c>
      <c r="AE16" s="21">
        <f t="shared" si="4"/>
        <v>0</v>
      </c>
      <c r="AF16" s="21">
        <f t="shared" si="4"/>
        <v>0</v>
      </c>
      <c r="AG16" s="22">
        <f t="shared" si="4"/>
        <v>0</v>
      </c>
      <c r="AH16" s="20">
        <f t="shared" si="4"/>
        <v>0</v>
      </c>
      <c r="AI16" s="21">
        <f t="shared" si="4"/>
        <v>0</v>
      </c>
      <c r="AJ16" s="21">
        <f t="shared" si="4"/>
        <v>0</v>
      </c>
      <c r="AK16" s="22">
        <f t="shared" si="4"/>
        <v>0</v>
      </c>
      <c r="AL16" s="20">
        <f t="shared" si="4"/>
        <v>0</v>
      </c>
      <c r="AM16" s="21">
        <f t="shared" si="4"/>
        <v>0</v>
      </c>
      <c r="AN16" s="21">
        <f t="shared" si="4"/>
        <v>0</v>
      </c>
      <c r="AO16" s="22">
        <f t="shared" si="4"/>
        <v>0</v>
      </c>
      <c r="AP16" s="20">
        <f t="shared" si="4"/>
        <v>0</v>
      </c>
      <c r="AQ16" s="21">
        <f t="shared" si="4"/>
        <v>0</v>
      </c>
      <c r="AR16" s="21">
        <f t="shared" si="4"/>
        <v>0</v>
      </c>
      <c r="AS16" s="22">
        <f t="shared" si="4"/>
        <v>0</v>
      </c>
      <c r="AT16" s="20">
        <f t="shared" si="4"/>
        <v>0</v>
      </c>
      <c r="AU16" s="21">
        <f t="shared" si="4"/>
        <v>0</v>
      </c>
      <c r="AV16" s="21">
        <f t="shared" si="4"/>
        <v>0</v>
      </c>
      <c r="AW16" s="22">
        <f t="shared" si="4"/>
        <v>0</v>
      </c>
      <c r="AX16" s="20">
        <f t="shared" si="4"/>
        <v>0</v>
      </c>
      <c r="AY16" s="21">
        <f t="shared" si="4"/>
        <v>0</v>
      </c>
      <c r="AZ16" s="21">
        <f t="shared" si="4"/>
        <v>0</v>
      </c>
      <c r="BA16" s="22">
        <f t="shared" si="4"/>
        <v>0</v>
      </c>
    </row>
    <row r="17" spans="1:53" s="18" customFormat="1" x14ac:dyDescent="0.2">
      <c r="A17" s="19"/>
      <c r="B17" s="15"/>
      <c r="C17" s="16"/>
      <c r="D17" s="16"/>
      <c r="E17" s="17"/>
      <c r="F17" s="15"/>
      <c r="G17" s="16"/>
      <c r="H17" s="16"/>
      <c r="I17" s="17"/>
      <c r="J17" s="15"/>
      <c r="K17" s="16"/>
      <c r="L17" s="16"/>
      <c r="M17" s="17"/>
      <c r="N17" s="15"/>
      <c r="O17" s="16"/>
      <c r="P17" s="16"/>
      <c r="Q17" s="17"/>
      <c r="R17" s="15"/>
      <c r="S17" s="16"/>
      <c r="T17" s="16"/>
      <c r="U17" s="17"/>
      <c r="V17" s="15"/>
      <c r="W17" s="16"/>
      <c r="X17" s="16"/>
      <c r="Y17" s="17"/>
      <c r="Z17" s="15"/>
      <c r="AA17" s="16"/>
      <c r="AB17" s="16"/>
      <c r="AC17" s="17"/>
      <c r="AD17" s="15"/>
      <c r="AE17" s="16"/>
      <c r="AF17" s="16"/>
      <c r="AG17" s="17"/>
      <c r="AH17" s="15"/>
      <c r="AI17" s="16"/>
      <c r="AJ17" s="16"/>
      <c r="AK17" s="17"/>
      <c r="AL17" s="15"/>
      <c r="AM17" s="16"/>
      <c r="AN17" s="16"/>
      <c r="AO17" s="17"/>
      <c r="AP17" s="15"/>
      <c r="AQ17" s="16"/>
      <c r="AR17" s="16"/>
      <c r="AS17" s="17"/>
      <c r="AT17" s="15"/>
      <c r="AU17" s="16"/>
      <c r="AV17" s="16"/>
      <c r="AW17" s="17"/>
      <c r="AX17" s="15"/>
      <c r="AY17" s="16"/>
      <c r="AZ17" s="16"/>
      <c r="BA17" s="17"/>
    </row>
    <row r="18" spans="1:53" s="18" customFormat="1" ht="13.5" thickBot="1" x14ac:dyDescent="0.25">
      <c r="A18" s="27" t="s">
        <v>186</v>
      </c>
      <c r="B18" s="28">
        <f>B9+B16</f>
        <v>0</v>
      </c>
      <c r="C18" s="29">
        <f t="shared" ref="C18:BA18" si="5">C9+C16</f>
        <v>0</v>
      </c>
      <c r="D18" s="29">
        <f t="shared" si="5"/>
        <v>0</v>
      </c>
      <c r="E18" s="30">
        <f t="shared" si="5"/>
        <v>0</v>
      </c>
      <c r="F18" s="28">
        <f t="shared" si="5"/>
        <v>0</v>
      </c>
      <c r="G18" s="29">
        <f t="shared" si="5"/>
        <v>0</v>
      </c>
      <c r="H18" s="29">
        <f t="shared" si="5"/>
        <v>0</v>
      </c>
      <c r="I18" s="30">
        <f t="shared" si="5"/>
        <v>0</v>
      </c>
      <c r="J18" s="28">
        <f t="shared" si="5"/>
        <v>36000</v>
      </c>
      <c r="K18" s="29">
        <f t="shared" si="5"/>
        <v>0</v>
      </c>
      <c r="L18" s="29">
        <f t="shared" si="5"/>
        <v>900</v>
      </c>
      <c r="M18" s="30">
        <f t="shared" si="5"/>
        <v>900</v>
      </c>
      <c r="N18" s="28">
        <f t="shared" si="5"/>
        <v>36000</v>
      </c>
      <c r="O18" s="29">
        <f t="shared" si="5"/>
        <v>0</v>
      </c>
      <c r="P18" s="29">
        <f t="shared" si="5"/>
        <v>900</v>
      </c>
      <c r="Q18" s="30">
        <f t="shared" si="5"/>
        <v>900</v>
      </c>
      <c r="R18" s="28">
        <f t="shared" si="5"/>
        <v>36000</v>
      </c>
      <c r="S18" s="29">
        <f t="shared" si="5"/>
        <v>0</v>
      </c>
      <c r="T18" s="29">
        <f t="shared" si="5"/>
        <v>900</v>
      </c>
      <c r="U18" s="30">
        <f t="shared" si="5"/>
        <v>900</v>
      </c>
      <c r="V18" s="28">
        <f t="shared" si="5"/>
        <v>36000</v>
      </c>
      <c r="W18" s="29">
        <f t="shared" si="5"/>
        <v>0</v>
      </c>
      <c r="X18" s="29">
        <f t="shared" si="5"/>
        <v>900</v>
      </c>
      <c r="Y18" s="30">
        <f t="shared" si="5"/>
        <v>900</v>
      </c>
      <c r="Z18" s="28">
        <f t="shared" si="5"/>
        <v>36000</v>
      </c>
      <c r="AA18" s="29">
        <f t="shared" si="5"/>
        <v>0</v>
      </c>
      <c r="AB18" s="29">
        <f t="shared" si="5"/>
        <v>900</v>
      </c>
      <c r="AC18" s="30">
        <f t="shared" si="5"/>
        <v>900</v>
      </c>
      <c r="AD18" s="28">
        <f t="shared" si="5"/>
        <v>36000</v>
      </c>
      <c r="AE18" s="29">
        <f t="shared" si="5"/>
        <v>0</v>
      </c>
      <c r="AF18" s="29">
        <f t="shared" si="5"/>
        <v>900</v>
      </c>
      <c r="AG18" s="30">
        <f t="shared" si="5"/>
        <v>900</v>
      </c>
      <c r="AH18" s="28">
        <f t="shared" si="5"/>
        <v>0</v>
      </c>
      <c r="AI18" s="29">
        <f t="shared" si="5"/>
        <v>0</v>
      </c>
      <c r="AJ18" s="29">
        <f t="shared" si="5"/>
        <v>0</v>
      </c>
      <c r="AK18" s="30">
        <f t="shared" si="5"/>
        <v>0</v>
      </c>
      <c r="AL18" s="28">
        <f t="shared" si="5"/>
        <v>0</v>
      </c>
      <c r="AM18" s="29">
        <f t="shared" si="5"/>
        <v>0</v>
      </c>
      <c r="AN18" s="29">
        <f t="shared" si="5"/>
        <v>0</v>
      </c>
      <c r="AO18" s="30">
        <f t="shared" si="5"/>
        <v>0</v>
      </c>
      <c r="AP18" s="28">
        <f t="shared" si="5"/>
        <v>0</v>
      </c>
      <c r="AQ18" s="29">
        <f t="shared" si="5"/>
        <v>0</v>
      </c>
      <c r="AR18" s="29">
        <f t="shared" si="5"/>
        <v>0</v>
      </c>
      <c r="AS18" s="30">
        <f t="shared" si="5"/>
        <v>0</v>
      </c>
      <c r="AT18" s="28">
        <f t="shared" si="5"/>
        <v>0</v>
      </c>
      <c r="AU18" s="29">
        <f t="shared" si="5"/>
        <v>0</v>
      </c>
      <c r="AV18" s="29">
        <f t="shared" si="5"/>
        <v>0</v>
      </c>
      <c r="AW18" s="30">
        <f t="shared" si="5"/>
        <v>0</v>
      </c>
      <c r="AX18" s="28">
        <f t="shared" si="5"/>
        <v>180000</v>
      </c>
      <c r="AY18" s="29">
        <f t="shared" si="5"/>
        <v>0</v>
      </c>
      <c r="AZ18" s="29">
        <f t="shared" si="5"/>
        <v>4500</v>
      </c>
      <c r="BA18" s="30">
        <f t="shared" si="5"/>
        <v>4500</v>
      </c>
    </row>
    <row r="19" spans="1:53" s="18" customFormat="1" x14ac:dyDescent="0.2">
      <c r="A19" s="10"/>
      <c r="B19" s="31"/>
      <c r="C19" s="31"/>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row>
    <row r="20" spans="1:53" s="18" customFormat="1" x14ac:dyDescent="0.2">
      <c r="A20" s="10"/>
      <c r="B20" s="31"/>
      <c r="C20" s="31"/>
      <c r="D20" s="31"/>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c r="AR20" s="31"/>
      <c r="AS20" s="31"/>
      <c r="AT20" s="31"/>
      <c r="AU20" s="31"/>
      <c r="AV20" s="31"/>
      <c r="AW20" s="31"/>
      <c r="AX20" s="31"/>
      <c r="AY20" s="31"/>
      <c r="AZ20" s="31"/>
      <c r="BA20" s="31"/>
    </row>
    <row r="21" spans="1:53" ht="13.5" thickBot="1" x14ac:dyDescent="0.25">
      <c r="A21" s="8" t="s">
        <v>187</v>
      </c>
    </row>
    <row r="22" spans="1:53" ht="15" customHeight="1" x14ac:dyDescent="0.2">
      <c r="A22" s="348" t="s">
        <v>164</v>
      </c>
      <c r="B22" s="350" t="s">
        <v>165</v>
      </c>
      <c r="C22" s="346"/>
      <c r="D22" s="346"/>
      <c r="E22" s="347"/>
      <c r="F22" s="346" t="s">
        <v>166</v>
      </c>
      <c r="G22" s="346"/>
      <c r="H22" s="346"/>
      <c r="I22" s="347"/>
      <c r="J22" s="350" t="s">
        <v>167</v>
      </c>
      <c r="K22" s="346"/>
      <c r="L22" s="346"/>
      <c r="M22" s="347"/>
      <c r="N22" s="350" t="s">
        <v>168</v>
      </c>
      <c r="O22" s="346"/>
      <c r="P22" s="346"/>
      <c r="Q22" s="347"/>
      <c r="R22" s="346" t="s">
        <v>169</v>
      </c>
      <c r="S22" s="346"/>
      <c r="T22" s="346"/>
      <c r="U22" s="347"/>
      <c r="V22" s="346" t="s">
        <v>170</v>
      </c>
      <c r="W22" s="346"/>
      <c r="X22" s="346"/>
      <c r="Y22" s="347"/>
      <c r="Z22" s="346" t="s">
        <v>171</v>
      </c>
      <c r="AA22" s="346"/>
      <c r="AB22" s="346"/>
      <c r="AC22" s="347"/>
      <c r="AD22" s="346" t="s">
        <v>172</v>
      </c>
      <c r="AE22" s="346"/>
      <c r="AF22" s="346"/>
      <c r="AG22" s="347"/>
      <c r="AH22" s="346" t="s">
        <v>173</v>
      </c>
      <c r="AI22" s="346"/>
      <c r="AJ22" s="346"/>
      <c r="AK22" s="347"/>
      <c r="AL22" s="346" t="s">
        <v>174</v>
      </c>
      <c r="AM22" s="346"/>
      <c r="AN22" s="346"/>
      <c r="AO22" s="347"/>
      <c r="AP22" s="346" t="s">
        <v>175</v>
      </c>
      <c r="AQ22" s="346"/>
      <c r="AR22" s="346"/>
      <c r="AS22" s="347"/>
      <c r="AT22" s="346" t="s">
        <v>176</v>
      </c>
      <c r="AU22" s="346"/>
      <c r="AV22" s="346"/>
      <c r="AW22" s="347"/>
      <c r="AX22" s="346" t="s">
        <v>48</v>
      </c>
      <c r="AY22" s="346"/>
      <c r="AZ22" s="346"/>
      <c r="BA22" s="347"/>
    </row>
    <row r="23" spans="1:53" ht="15" customHeight="1" x14ac:dyDescent="0.2">
      <c r="A23" s="349"/>
      <c r="B23" s="11" t="s">
        <v>177</v>
      </c>
      <c r="C23" s="12" t="s">
        <v>77</v>
      </c>
      <c r="D23" s="12" t="s">
        <v>78</v>
      </c>
      <c r="E23" s="13" t="s">
        <v>79</v>
      </c>
      <c r="F23" s="11" t="s">
        <v>177</v>
      </c>
      <c r="G23" s="12" t="s">
        <v>77</v>
      </c>
      <c r="H23" s="12" t="s">
        <v>78</v>
      </c>
      <c r="I23" s="13" t="s">
        <v>79</v>
      </c>
      <c r="J23" s="11" t="s">
        <v>177</v>
      </c>
      <c r="K23" s="12" t="s">
        <v>77</v>
      </c>
      <c r="L23" s="12" t="s">
        <v>78</v>
      </c>
      <c r="M23" s="13" t="s">
        <v>79</v>
      </c>
      <c r="N23" s="11" t="s">
        <v>177</v>
      </c>
      <c r="O23" s="12" t="s">
        <v>77</v>
      </c>
      <c r="P23" s="12" t="s">
        <v>78</v>
      </c>
      <c r="Q23" s="13" t="s">
        <v>79</v>
      </c>
      <c r="R23" s="11" t="s">
        <v>177</v>
      </c>
      <c r="S23" s="12" t="s">
        <v>77</v>
      </c>
      <c r="T23" s="12" t="s">
        <v>78</v>
      </c>
      <c r="U23" s="13" t="s">
        <v>79</v>
      </c>
      <c r="V23" s="11" t="s">
        <v>177</v>
      </c>
      <c r="W23" s="12" t="s">
        <v>77</v>
      </c>
      <c r="X23" s="12" t="s">
        <v>78</v>
      </c>
      <c r="Y23" s="13" t="s">
        <v>79</v>
      </c>
      <c r="Z23" s="11" t="s">
        <v>177</v>
      </c>
      <c r="AA23" s="12" t="s">
        <v>77</v>
      </c>
      <c r="AB23" s="12" t="s">
        <v>78</v>
      </c>
      <c r="AC23" s="13" t="s">
        <v>79</v>
      </c>
      <c r="AD23" s="11" t="s">
        <v>177</v>
      </c>
      <c r="AE23" s="12" t="s">
        <v>77</v>
      </c>
      <c r="AF23" s="12" t="s">
        <v>78</v>
      </c>
      <c r="AG23" s="13" t="s">
        <v>79</v>
      </c>
      <c r="AH23" s="11" t="s">
        <v>177</v>
      </c>
      <c r="AI23" s="12" t="s">
        <v>77</v>
      </c>
      <c r="AJ23" s="12" t="s">
        <v>78</v>
      </c>
      <c r="AK23" s="13" t="s">
        <v>79</v>
      </c>
      <c r="AL23" s="11" t="s">
        <v>177</v>
      </c>
      <c r="AM23" s="12" t="s">
        <v>77</v>
      </c>
      <c r="AN23" s="12" t="s">
        <v>78</v>
      </c>
      <c r="AO23" s="13" t="s">
        <v>79</v>
      </c>
      <c r="AP23" s="11" t="s">
        <v>177</v>
      </c>
      <c r="AQ23" s="12" t="s">
        <v>77</v>
      </c>
      <c r="AR23" s="12" t="s">
        <v>78</v>
      </c>
      <c r="AS23" s="13" t="s">
        <v>79</v>
      </c>
      <c r="AT23" s="11" t="s">
        <v>177</v>
      </c>
      <c r="AU23" s="12" t="s">
        <v>77</v>
      </c>
      <c r="AV23" s="12" t="s">
        <v>78</v>
      </c>
      <c r="AW23" s="13" t="s">
        <v>79</v>
      </c>
      <c r="AX23" s="11" t="s">
        <v>177</v>
      </c>
      <c r="AY23" s="12" t="s">
        <v>77</v>
      </c>
      <c r="AZ23" s="12" t="s">
        <v>78</v>
      </c>
      <c r="BA23" s="13" t="s">
        <v>79</v>
      </c>
    </row>
    <row r="24" spans="1:53" s="36" customFormat="1" ht="28.5" customHeight="1" x14ac:dyDescent="0.15">
      <c r="A24" s="32" t="s">
        <v>188</v>
      </c>
      <c r="B24" s="33"/>
      <c r="C24" s="34"/>
      <c r="D24" s="34"/>
      <c r="E24" s="34"/>
      <c r="F24" s="33"/>
      <c r="G24" s="34"/>
      <c r="H24" s="34"/>
      <c r="I24" s="35"/>
      <c r="J24" s="33"/>
      <c r="K24" s="34"/>
      <c r="L24" s="34"/>
      <c r="M24" s="35"/>
      <c r="N24" s="33"/>
      <c r="O24" s="34"/>
      <c r="P24" s="34"/>
      <c r="Q24" s="34"/>
      <c r="R24" s="33"/>
      <c r="S24" s="34"/>
      <c r="T24" s="34"/>
      <c r="U24" s="35"/>
      <c r="V24" s="33"/>
      <c r="W24" s="34"/>
      <c r="X24" s="34"/>
      <c r="Y24" s="34"/>
      <c r="Z24" s="33"/>
      <c r="AA24" s="34"/>
      <c r="AB24" s="34"/>
      <c r="AC24" s="35"/>
      <c r="AD24" s="33"/>
      <c r="AE24" s="34"/>
      <c r="AF24" s="34"/>
      <c r="AG24" s="35"/>
      <c r="AH24" s="33"/>
      <c r="AI24" s="34"/>
      <c r="AJ24" s="34"/>
      <c r="AK24" s="35"/>
      <c r="AL24" s="33"/>
      <c r="AM24" s="34"/>
      <c r="AN24" s="34"/>
      <c r="AO24" s="35"/>
      <c r="AP24" s="33"/>
      <c r="AQ24" s="34"/>
      <c r="AR24" s="34"/>
      <c r="AS24" s="35"/>
      <c r="AT24" s="33"/>
      <c r="AU24" s="34"/>
      <c r="AV24" s="34"/>
      <c r="AW24" s="35"/>
      <c r="AX24" s="15">
        <f t="shared" ref="AX24:BA24" si="6">N24+R24+V24+Z24+AD24+AH24+AL24+AP24+AT24</f>
        <v>0</v>
      </c>
      <c r="AY24" s="16">
        <f t="shared" si="6"/>
        <v>0</v>
      </c>
      <c r="AZ24" s="16">
        <f t="shared" si="6"/>
        <v>0</v>
      </c>
      <c r="BA24" s="17">
        <f t="shared" si="6"/>
        <v>0</v>
      </c>
    </row>
    <row r="25" spans="1:53" s="18" customFormat="1" ht="13.5" thickBot="1" x14ac:dyDescent="0.25">
      <c r="A25" s="27" t="s">
        <v>186</v>
      </c>
      <c r="B25" s="28">
        <f>SUM(B24)</f>
        <v>0</v>
      </c>
      <c r="C25" s="29">
        <f t="shared" ref="C25:AW25" si="7">SUM(C24)</f>
        <v>0</v>
      </c>
      <c r="D25" s="29">
        <f t="shared" si="7"/>
        <v>0</v>
      </c>
      <c r="E25" s="30">
        <f t="shared" si="7"/>
        <v>0</v>
      </c>
      <c r="F25" s="28">
        <f t="shared" si="7"/>
        <v>0</v>
      </c>
      <c r="G25" s="29">
        <f t="shared" si="7"/>
        <v>0</v>
      </c>
      <c r="H25" s="29">
        <f t="shared" si="7"/>
        <v>0</v>
      </c>
      <c r="I25" s="30">
        <f t="shared" si="7"/>
        <v>0</v>
      </c>
      <c r="J25" s="28">
        <f t="shared" si="7"/>
        <v>0</v>
      </c>
      <c r="K25" s="29">
        <f t="shared" si="7"/>
        <v>0</v>
      </c>
      <c r="L25" s="29">
        <f t="shared" si="7"/>
        <v>0</v>
      </c>
      <c r="M25" s="30">
        <f t="shared" si="7"/>
        <v>0</v>
      </c>
      <c r="N25" s="28">
        <f t="shared" si="7"/>
        <v>0</v>
      </c>
      <c r="O25" s="29">
        <f t="shared" si="7"/>
        <v>0</v>
      </c>
      <c r="P25" s="29">
        <f t="shared" si="7"/>
        <v>0</v>
      </c>
      <c r="Q25" s="30">
        <f t="shared" si="7"/>
        <v>0</v>
      </c>
      <c r="R25" s="28">
        <f t="shared" si="7"/>
        <v>0</v>
      </c>
      <c r="S25" s="29">
        <f t="shared" si="7"/>
        <v>0</v>
      </c>
      <c r="T25" s="29">
        <f t="shared" si="7"/>
        <v>0</v>
      </c>
      <c r="U25" s="30">
        <f t="shared" si="7"/>
        <v>0</v>
      </c>
      <c r="V25" s="28">
        <f t="shared" si="7"/>
        <v>0</v>
      </c>
      <c r="W25" s="29">
        <f t="shared" si="7"/>
        <v>0</v>
      </c>
      <c r="X25" s="29">
        <f t="shared" si="7"/>
        <v>0</v>
      </c>
      <c r="Y25" s="30">
        <f t="shared" si="7"/>
        <v>0</v>
      </c>
      <c r="Z25" s="28">
        <f t="shared" si="7"/>
        <v>0</v>
      </c>
      <c r="AA25" s="29">
        <f t="shared" si="7"/>
        <v>0</v>
      </c>
      <c r="AB25" s="29">
        <f t="shared" si="7"/>
        <v>0</v>
      </c>
      <c r="AC25" s="30">
        <f t="shared" si="7"/>
        <v>0</v>
      </c>
      <c r="AD25" s="28">
        <f t="shared" si="7"/>
        <v>0</v>
      </c>
      <c r="AE25" s="29">
        <f t="shared" si="7"/>
        <v>0</v>
      </c>
      <c r="AF25" s="29">
        <f t="shared" si="7"/>
        <v>0</v>
      </c>
      <c r="AG25" s="30">
        <f t="shared" si="7"/>
        <v>0</v>
      </c>
      <c r="AH25" s="28">
        <f t="shared" si="7"/>
        <v>0</v>
      </c>
      <c r="AI25" s="29">
        <f t="shared" si="7"/>
        <v>0</v>
      </c>
      <c r="AJ25" s="29">
        <f t="shared" si="7"/>
        <v>0</v>
      </c>
      <c r="AK25" s="30">
        <f t="shared" si="7"/>
        <v>0</v>
      </c>
      <c r="AL25" s="28">
        <f t="shared" si="7"/>
        <v>0</v>
      </c>
      <c r="AM25" s="29">
        <f t="shared" si="7"/>
        <v>0</v>
      </c>
      <c r="AN25" s="29">
        <f t="shared" si="7"/>
        <v>0</v>
      </c>
      <c r="AO25" s="30">
        <f t="shared" si="7"/>
        <v>0</v>
      </c>
      <c r="AP25" s="28">
        <f t="shared" si="7"/>
        <v>0</v>
      </c>
      <c r="AQ25" s="29">
        <f t="shared" si="7"/>
        <v>0</v>
      </c>
      <c r="AR25" s="29">
        <f t="shared" si="7"/>
        <v>0</v>
      </c>
      <c r="AS25" s="30">
        <f t="shared" si="7"/>
        <v>0</v>
      </c>
      <c r="AT25" s="28">
        <f t="shared" si="7"/>
        <v>0</v>
      </c>
      <c r="AU25" s="29">
        <f t="shared" si="7"/>
        <v>0</v>
      </c>
      <c r="AV25" s="29">
        <f t="shared" si="7"/>
        <v>0</v>
      </c>
      <c r="AW25" s="30">
        <f t="shared" si="7"/>
        <v>0</v>
      </c>
      <c r="AX25" s="28">
        <f>SUM(AX24)</f>
        <v>0</v>
      </c>
      <c r="AY25" s="29">
        <f t="shared" ref="AY25:BA25" si="8">SUM(AY24)</f>
        <v>0</v>
      </c>
      <c r="AZ25" s="29">
        <f t="shared" si="8"/>
        <v>0</v>
      </c>
      <c r="BA25" s="30">
        <f t="shared" si="8"/>
        <v>0</v>
      </c>
    </row>
    <row r="28" spans="1:53" ht="13.5" thickBot="1" x14ac:dyDescent="0.25">
      <c r="A28" s="8" t="s">
        <v>189</v>
      </c>
    </row>
    <row r="29" spans="1:53" ht="15" customHeight="1" x14ac:dyDescent="0.2">
      <c r="A29" s="348" t="s">
        <v>164</v>
      </c>
      <c r="B29" s="350" t="s">
        <v>165</v>
      </c>
      <c r="C29" s="346"/>
      <c r="D29" s="346"/>
      <c r="E29" s="347"/>
      <c r="F29" s="346" t="s">
        <v>166</v>
      </c>
      <c r="G29" s="346"/>
      <c r="H29" s="346"/>
      <c r="I29" s="347"/>
      <c r="J29" s="350" t="s">
        <v>167</v>
      </c>
      <c r="K29" s="346"/>
      <c r="L29" s="346"/>
      <c r="M29" s="347"/>
      <c r="N29" s="350" t="s">
        <v>168</v>
      </c>
      <c r="O29" s="346"/>
      <c r="P29" s="346"/>
      <c r="Q29" s="347"/>
      <c r="R29" s="346" t="s">
        <v>169</v>
      </c>
      <c r="S29" s="346"/>
      <c r="T29" s="346"/>
      <c r="U29" s="347"/>
      <c r="V29" s="346" t="s">
        <v>170</v>
      </c>
      <c r="W29" s="346"/>
      <c r="X29" s="346"/>
      <c r="Y29" s="347"/>
      <c r="Z29" s="346" t="s">
        <v>171</v>
      </c>
      <c r="AA29" s="346"/>
      <c r="AB29" s="346"/>
      <c r="AC29" s="347"/>
      <c r="AD29" s="346" t="s">
        <v>172</v>
      </c>
      <c r="AE29" s="346"/>
      <c r="AF29" s="346"/>
      <c r="AG29" s="347"/>
      <c r="AH29" s="346" t="s">
        <v>173</v>
      </c>
      <c r="AI29" s="346"/>
      <c r="AJ29" s="346"/>
      <c r="AK29" s="347"/>
      <c r="AL29" s="346" t="s">
        <v>174</v>
      </c>
      <c r="AM29" s="346"/>
      <c r="AN29" s="346"/>
      <c r="AO29" s="347"/>
      <c r="AP29" s="346" t="s">
        <v>175</v>
      </c>
      <c r="AQ29" s="346"/>
      <c r="AR29" s="346"/>
      <c r="AS29" s="347"/>
      <c r="AT29" s="346" t="s">
        <v>176</v>
      </c>
      <c r="AU29" s="346"/>
      <c r="AV29" s="346"/>
      <c r="AW29" s="347"/>
      <c r="AX29" s="346" t="s">
        <v>48</v>
      </c>
      <c r="AY29" s="346"/>
      <c r="AZ29" s="346"/>
      <c r="BA29" s="347"/>
    </row>
    <row r="30" spans="1:53" ht="15" customHeight="1" x14ac:dyDescent="0.2">
      <c r="A30" s="349"/>
      <c r="B30" s="11" t="s">
        <v>177</v>
      </c>
      <c r="C30" s="12" t="s">
        <v>77</v>
      </c>
      <c r="D30" s="12" t="s">
        <v>78</v>
      </c>
      <c r="E30" s="13" t="s">
        <v>79</v>
      </c>
      <c r="F30" s="11" t="s">
        <v>177</v>
      </c>
      <c r="G30" s="12" t="s">
        <v>77</v>
      </c>
      <c r="H30" s="12" t="s">
        <v>78</v>
      </c>
      <c r="I30" s="13" t="s">
        <v>79</v>
      </c>
      <c r="J30" s="11" t="s">
        <v>177</v>
      </c>
      <c r="K30" s="12" t="s">
        <v>77</v>
      </c>
      <c r="L30" s="12" t="s">
        <v>78</v>
      </c>
      <c r="M30" s="13" t="s">
        <v>79</v>
      </c>
      <c r="N30" s="11" t="s">
        <v>177</v>
      </c>
      <c r="O30" s="12" t="s">
        <v>77</v>
      </c>
      <c r="P30" s="12" t="s">
        <v>78</v>
      </c>
      <c r="Q30" s="13" t="s">
        <v>79</v>
      </c>
      <c r="R30" s="11" t="s">
        <v>177</v>
      </c>
      <c r="S30" s="12" t="s">
        <v>77</v>
      </c>
      <c r="T30" s="12" t="s">
        <v>78</v>
      </c>
      <c r="U30" s="13" t="s">
        <v>79</v>
      </c>
      <c r="V30" s="11" t="s">
        <v>177</v>
      </c>
      <c r="W30" s="12" t="s">
        <v>77</v>
      </c>
      <c r="X30" s="12" t="s">
        <v>78</v>
      </c>
      <c r="Y30" s="13" t="s">
        <v>79</v>
      </c>
      <c r="Z30" s="11" t="s">
        <v>177</v>
      </c>
      <c r="AA30" s="12" t="s">
        <v>77</v>
      </c>
      <c r="AB30" s="12" t="s">
        <v>78</v>
      </c>
      <c r="AC30" s="13" t="s">
        <v>79</v>
      </c>
      <c r="AD30" s="11" t="s">
        <v>177</v>
      </c>
      <c r="AE30" s="12" t="s">
        <v>77</v>
      </c>
      <c r="AF30" s="12" t="s">
        <v>78</v>
      </c>
      <c r="AG30" s="13" t="s">
        <v>79</v>
      </c>
      <c r="AH30" s="11" t="s">
        <v>177</v>
      </c>
      <c r="AI30" s="12" t="s">
        <v>77</v>
      </c>
      <c r="AJ30" s="12" t="s">
        <v>78</v>
      </c>
      <c r="AK30" s="13" t="s">
        <v>79</v>
      </c>
      <c r="AL30" s="11" t="s">
        <v>177</v>
      </c>
      <c r="AM30" s="12" t="s">
        <v>77</v>
      </c>
      <c r="AN30" s="12" t="s">
        <v>78</v>
      </c>
      <c r="AO30" s="13" t="s">
        <v>79</v>
      </c>
      <c r="AP30" s="11" t="s">
        <v>177</v>
      </c>
      <c r="AQ30" s="12" t="s">
        <v>77</v>
      </c>
      <c r="AR30" s="12" t="s">
        <v>78</v>
      </c>
      <c r="AS30" s="13" t="s">
        <v>79</v>
      </c>
      <c r="AT30" s="11" t="s">
        <v>177</v>
      </c>
      <c r="AU30" s="12" t="s">
        <v>77</v>
      </c>
      <c r="AV30" s="12" t="s">
        <v>78</v>
      </c>
      <c r="AW30" s="13" t="s">
        <v>79</v>
      </c>
      <c r="AX30" s="11" t="s">
        <v>177</v>
      </c>
      <c r="AY30" s="12" t="s">
        <v>77</v>
      </c>
      <c r="AZ30" s="12" t="s">
        <v>78</v>
      </c>
      <c r="BA30" s="13" t="s">
        <v>79</v>
      </c>
    </row>
    <row r="31" spans="1:53" s="18" customFormat="1" x14ac:dyDescent="0.2">
      <c r="A31" s="19"/>
      <c r="B31" s="15">
        <f>B18-B25</f>
        <v>0</v>
      </c>
      <c r="C31" s="16">
        <f t="shared" ref="C31:E31" si="9">C18-C25</f>
        <v>0</v>
      </c>
      <c r="D31" s="16">
        <f t="shared" si="9"/>
        <v>0</v>
      </c>
      <c r="E31" s="17">
        <f t="shared" si="9"/>
        <v>0</v>
      </c>
      <c r="F31" s="15"/>
      <c r="G31" s="16"/>
      <c r="H31" s="16"/>
      <c r="I31" s="17"/>
      <c r="J31" s="15"/>
      <c r="K31" s="16"/>
      <c r="L31" s="16"/>
      <c r="M31" s="17"/>
      <c r="N31" s="15">
        <f>N18-N25</f>
        <v>36000</v>
      </c>
      <c r="O31" s="16">
        <f t="shared" ref="O31:AW31" si="10">O18-O25</f>
        <v>0</v>
      </c>
      <c r="P31" s="16">
        <f t="shared" si="10"/>
        <v>900</v>
      </c>
      <c r="Q31" s="17">
        <f t="shared" si="10"/>
        <v>900</v>
      </c>
      <c r="R31" s="15">
        <f t="shared" si="10"/>
        <v>36000</v>
      </c>
      <c r="S31" s="16">
        <f t="shared" si="10"/>
        <v>0</v>
      </c>
      <c r="T31" s="16">
        <f t="shared" si="10"/>
        <v>900</v>
      </c>
      <c r="U31" s="17">
        <f t="shared" si="10"/>
        <v>900</v>
      </c>
      <c r="V31" s="15">
        <f t="shared" si="10"/>
        <v>36000</v>
      </c>
      <c r="W31" s="16">
        <f t="shared" si="10"/>
        <v>0</v>
      </c>
      <c r="X31" s="16">
        <f t="shared" si="10"/>
        <v>900</v>
      </c>
      <c r="Y31" s="17">
        <f t="shared" si="10"/>
        <v>900</v>
      </c>
      <c r="Z31" s="15">
        <f t="shared" si="10"/>
        <v>36000</v>
      </c>
      <c r="AA31" s="16">
        <f t="shared" si="10"/>
        <v>0</v>
      </c>
      <c r="AB31" s="16">
        <f t="shared" si="10"/>
        <v>900</v>
      </c>
      <c r="AC31" s="17">
        <f t="shared" si="10"/>
        <v>900</v>
      </c>
      <c r="AD31" s="15">
        <f t="shared" si="10"/>
        <v>36000</v>
      </c>
      <c r="AE31" s="16">
        <f t="shared" si="10"/>
        <v>0</v>
      </c>
      <c r="AF31" s="16">
        <f t="shared" si="10"/>
        <v>900</v>
      </c>
      <c r="AG31" s="17">
        <f t="shared" si="10"/>
        <v>900</v>
      </c>
      <c r="AH31" s="15">
        <f t="shared" si="10"/>
        <v>0</v>
      </c>
      <c r="AI31" s="16">
        <f t="shared" si="10"/>
        <v>0</v>
      </c>
      <c r="AJ31" s="16">
        <f t="shared" si="10"/>
        <v>0</v>
      </c>
      <c r="AK31" s="17">
        <f t="shared" si="10"/>
        <v>0</v>
      </c>
      <c r="AL31" s="15">
        <f t="shared" si="10"/>
        <v>0</v>
      </c>
      <c r="AM31" s="16">
        <f t="shared" si="10"/>
        <v>0</v>
      </c>
      <c r="AN31" s="16">
        <f t="shared" si="10"/>
        <v>0</v>
      </c>
      <c r="AO31" s="17">
        <f t="shared" si="10"/>
        <v>0</v>
      </c>
      <c r="AP31" s="15">
        <f t="shared" si="10"/>
        <v>0</v>
      </c>
      <c r="AQ31" s="16">
        <f t="shared" si="10"/>
        <v>0</v>
      </c>
      <c r="AR31" s="16">
        <f t="shared" si="10"/>
        <v>0</v>
      </c>
      <c r="AS31" s="17">
        <f t="shared" si="10"/>
        <v>0</v>
      </c>
      <c r="AT31" s="15">
        <f t="shared" si="10"/>
        <v>0</v>
      </c>
      <c r="AU31" s="16">
        <f t="shared" si="10"/>
        <v>0</v>
      </c>
      <c r="AV31" s="16">
        <f t="shared" si="10"/>
        <v>0</v>
      </c>
      <c r="AW31" s="17">
        <f t="shared" si="10"/>
        <v>0</v>
      </c>
      <c r="AX31" s="15">
        <f t="shared" ref="AX31:BA31" si="11">N31+R31+V31+Z31+AD31+AH31+AL31+AP31+AT31</f>
        <v>180000</v>
      </c>
      <c r="AY31" s="16">
        <f t="shared" si="11"/>
        <v>0</v>
      </c>
      <c r="AZ31" s="16">
        <f t="shared" si="11"/>
        <v>4500</v>
      </c>
      <c r="BA31" s="17">
        <f t="shared" si="11"/>
        <v>4500</v>
      </c>
    </row>
    <row r="32" spans="1:53" s="18" customFormat="1" ht="13.5" thickBot="1" x14ac:dyDescent="0.25">
      <c r="A32" s="27"/>
      <c r="B32" s="28">
        <f>B31</f>
        <v>0</v>
      </c>
      <c r="C32" s="29">
        <f t="shared" ref="C32:BA32" si="12">C31</f>
        <v>0</v>
      </c>
      <c r="D32" s="29">
        <f t="shared" si="12"/>
        <v>0</v>
      </c>
      <c r="E32" s="30">
        <f t="shared" si="12"/>
        <v>0</v>
      </c>
      <c r="F32" s="28">
        <f t="shared" si="12"/>
        <v>0</v>
      </c>
      <c r="G32" s="29">
        <f t="shared" si="12"/>
        <v>0</v>
      </c>
      <c r="H32" s="29">
        <f t="shared" si="12"/>
        <v>0</v>
      </c>
      <c r="I32" s="30">
        <f t="shared" si="12"/>
        <v>0</v>
      </c>
      <c r="J32" s="28">
        <f t="shared" si="12"/>
        <v>0</v>
      </c>
      <c r="K32" s="29">
        <f t="shared" si="12"/>
        <v>0</v>
      </c>
      <c r="L32" s="29">
        <f t="shared" si="12"/>
        <v>0</v>
      </c>
      <c r="M32" s="30">
        <f t="shared" si="12"/>
        <v>0</v>
      </c>
      <c r="N32" s="28">
        <f t="shared" si="12"/>
        <v>36000</v>
      </c>
      <c r="O32" s="29">
        <f t="shared" si="12"/>
        <v>0</v>
      </c>
      <c r="P32" s="29">
        <f t="shared" si="12"/>
        <v>900</v>
      </c>
      <c r="Q32" s="30">
        <f t="shared" si="12"/>
        <v>900</v>
      </c>
      <c r="R32" s="28">
        <f t="shared" si="12"/>
        <v>36000</v>
      </c>
      <c r="S32" s="29">
        <f t="shared" si="12"/>
        <v>0</v>
      </c>
      <c r="T32" s="29">
        <f t="shared" si="12"/>
        <v>900</v>
      </c>
      <c r="U32" s="30">
        <f t="shared" si="12"/>
        <v>900</v>
      </c>
      <c r="V32" s="28">
        <f t="shared" si="12"/>
        <v>36000</v>
      </c>
      <c r="W32" s="29">
        <f t="shared" si="12"/>
        <v>0</v>
      </c>
      <c r="X32" s="29">
        <f t="shared" si="12"/>
        <v>900</v>
      </c>
      <c r="Y32" s="30">
        <f t="shared" si="12"/>
        <v>900</v>
      </c>
      <c r="Z32" s="28">
        <f t="shared" si="12"/>
        <v>36000</v>
      </c>
      <c r="AA32" s="29">
        <f t="shared" si="12"/>
        <v>0</v>
      </c>
      <c r="AB32" s="29">
        <f t="shared" si="12"/>
        <v>900</v>
      </c>
      <c r="AC32" s="30">
        <f t="shared" si="12"/>
        <v>900</v>
      </c>
      <c r="AD32" s="28">
        <f t="shared" si="12"/>
        <v>36000</v>
      </c>
      <c r="AE32" s="29">
        <f t="shared" si="12"/>
        <v>0</v>
      </c>
      <c r="AF32" s="29">
        <f t="shared" si="12"/>
        <v>900</v>
      </c>
      <c r="AG32" s="30">
        <f t="shared" si="12"/>
        <v>900</v>
      </c>
      <c r="AH32" s="28">
        <f t="shared" si="12"/>
        <v>0</v>
      </c>
      <c r="AI32" s="29">
        <f t="shared" si="12"/>
        <v>0</v>
      </c>
      <c r="AJ32" s="29">
        <f t="shared" si="12"/>
        <v>0</v>
      </c>
      <c r="AK32" s="30">
        <f t="shared" si="12"/>
        <v>0</v>
      </c>
      <c r="AL32" s="28">
        <f t="shared" si="12"/>
        <v>0</v>
      </c>
      <c r="AM32" s="29">
        <f t="shared" si="12"/>
        <v>0</v>
      </c>
      <c r="AN32" s="29">
        <f t="shared" si="12"/>
        <v>0</v>
      </c>
      <c r="AO32" s="30">
        <f t="shared" si="12"/>
        <v>0</v>
      </c>
      <c r="AP32" s="28">
        <f t="shared" si="12"/>
        <v>0</v>
      </c>
      <c r="AQ32" s="29">
        <f t="shared" si="12"/>
        <v>0</v>
      </c>
      <c r="AR32" s="29">
        <f t="shared" si="12"/>
        <v>0</v>
      </c>
      <c r="AS32" s="30">
        <f t="shared" si="12"/>
        <v>0</v>
      </c>
      <c r="AT32" s="28">
        <f t="shared" si="12"/>
        <v>0</v>
      </c>
      <c r="AU32" s="29">
        <f t="shared" si="12"/>
        <v>0</v>
      </c>
      <c r="AV32" s="29">
        <f t="shared" si="12"/>
        <v>0</v>
      </c>
      <c r="AW32" s="30">
        <f t="shared" si="12"/>
        <v>0</v>
      </c>
      <c r="AX32" s="28">
        <f t="shared" si="12"/>
        <v>180000</v>
      </c>
      <c r="AY32" s="29">
        <f t="shared" si="12"/>
        <v>0</v>
      </c>
      <c r="AZ32" s="29">
        <f t="shared" si="12"/>
        <v>4500</v>
      </c>
      <c r="BA32" s="30">
        <f t="shared" si="12"/>
        <v>4500</v>
      </c>
    </row>
    <row r="35" spans="1:1" x14ac:dyDescent="0.2">
      <c r="A35" s="37"/>
    </row>
    <row r="36" spans="1:1" x14ac:dyDescent="0.2">
      <c r="A36" s="38"/>
    </row>
    <row r="37" spans="1:1" x14ac:dyDescent="0.2">
      <c r="A37" s="38"/>
    </row>
  </sheetData>
  <mergeCells count="42">
    <mergeCell ref="AL2:AO2"/>
    <mergeCell ref="AP2:AS2"/>
    <mergeCell ref="A2:A3"/>
    <mergeCell ref="B2:E2"/>
    <mergeCell ref="F2:I2"/>
    <mergeCell ref="J2:M2"/>
    <mergeCell ref="N2:Q2"/>
    <mergeCell ref="R2:U2"/>
    <mergeCell ref="AT22:AW22"/>
    <mergeCell ref="AX22:BA22"/>
    <mergeCell ref="AT2:AW2"/>
    <mergeCell ref="AX2:BA2"/>
    <mergeCell ref="A22:A23"/>
    <mergeCell ref="B22:E22"/>
    <mergeCell ref="F22:I22"/>
    <mergeCell ref="J22:M22"/>
    <mergeCell ref="N22:Q22"/>
    <mergeCell ref="R22:U22"/>
    <mergeCell ref="V22:Y22"/>
    <mergeCell ref="Z22:AC22"/>
    <mergeCell ref="V2:Y2"/>
    <mergeCell ref="Z2:AC2"/>
    <mergeCell ref="AD2:AG2"/>
    <mergeCell ref="AH2:AK2"/>
    <mergeCell ref="R29:U29"/>
    <mergeCell ref="AD22:AG22"/>
    <mergeCell ref="AH22:AK22"/>
    <mergeCell ref="AL22:AO22"/>
    <mergeCell ref="AP22:AS22"/>
    <mergeCell ref="A29:A30"/>
    <mergeCell ref="B29:E29"/>
    <mergeCell ref="F29:I29"/>
    <mergeCell ref="J29:M29"/>
    <mergeCell ref="N29:Q29"/>
    <mergeCell ref="AT29:AW29"/>
    <mergeCell ref="AX29:BA29"/>
    <mergeCell ref="V29:Y29"/>
    <mergeCell ref="Z29:AC29"/>
    <mergeCell ref="AD29:AG29"/>
    <mergeCell ref="AH29:AK29"/>
    <mergeCell ref="AL29:AO29"/>
    <mergeCell ref="AP29:AS2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SALE TALLY</vt:lpstr>
      <vt:lpstr>GST PAYABLE</vt:lpstr>
      <vt:lpstr>GSTR-1 RETURN</vt:lpstr>
      <vt:lpstr>GSTR-2A RETURN</vt:lpstr>
      <vt:lpstr>GSTR-3B RETURN</vt:lpstr>
      <vt:lpstr>PURCHASE TALLY</vt:lpstr>
      <vt:lpstr>CONS SALE &amp; PURCHASE</vt:lpstr>
      <vt:lpstr>RECO GSTR-1&amp;3B&amp;2A</vt:lpstr>
      <vt:lpstr>RMC</vt:lpstr>
      <vt:lpstr>GSTR-9</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2019-01-03T07:20:13Z</dcterms:modified>
</cp:coreProperties>
</file>