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CALCULATION 15.9.17" sheetId="4" r:id="rId1"/>
    <sheet name="Calculation" sheetId="1" r:id="rId2"/>
    <sheet name="Closing  Balance as on  31.8.17" sheetId="3" r:id="rId3"/>
  </sheets>
  <definedNames>
    <definedName name="_xlnm._FilterDatabase" localSheetId="1" hidden="1">Calculation!$A$2:$N$49</definedName>
    <definedName name="_xlnm._FilterDatabase" localSheetId="0" hidden="1">'CALCULATION 15.9.17'!$A$2:$O$55</definedName>
  </definedNames>
  <calcPr calcId="125725"/>
</workbook>
</file>

<file path=xl/calcChain.xml><?xml version="1.0" encoding="utf-8"?>
<calcChain xmlns="http://schemas.openxmlformats.org/spreadsheetml/2006/main">
  <c r="J37" i="4"/>
  <c r="L37" s="1"/>
  <c r="J36"/>
  <c r="L36" s="1"/>
  <c r="J35"/>
  <c r="J34"/>
  <c r="L34" s="1"/>
  <c r="M34" s="1"/>
  <c r="I37" s="1"/>
  <c r="J33"/>
  <c r="J31"/>
  <c r="J30"/>
  <c r="L30" s="1"/>
  <c r="M30" s="1"/>
  <c r="J29"/>
  <c r="J27"/>
  <c r="J26"/>
  <c r="L26" s="1"/>
  <c r="M26" s="1"/>
  <c r="J25"/>
  <c r="J23"/>
  <c r="J22"/>
  <c r="L22" s="1"/>
  <c r="J21"/>
  <c r="J18"/>
  <c r="J16"/>
  <c r="L16" s="1"/>
  <c r="M16" s="1"/>
  <c r="J14"/>
  <c r="J12"/>
  <c r="L12" s="1"/>
  <c r="J10"/>
  <c r="J9"/>
  <c r="J8"/>
  <c r="L8" s="1"/>
  <c r="J6"/>
  <c r="J5"/>
  <c r="J4"/>
  <c r="L4" s="1"/>
  <c r="M4" s="1"/>
  <c r="J16" i="1"/>
  <c r="L16" s="1"/>
  <c r="J17"/>
  <c r="J14"/>
  <c r="J12"/>
  <c r="J10"/>
  <c r="J8"/>
  <c r="J6"/>
  <c r="M37" i="4" l="1"/>
  <c r="L29"/>
  <c r="M29" s="1"/>
  <c r="L13"/>
  <c r="M13" s="1"/>
  <c r="M22"/>
  <c r="L21"/>
  <c r="M21" s="1"/>
  <c r="L25"/>
  <c r="M25" s="1"/>
  <c r="L17"/>
  <c r="M17" s="1"/>
  <c r="L5"/>
  <c r="M5" s="1"/>
  <c r="M12"/>
  <c r="M8"/>
  <c r="L9"/>
  <c r="L33"/>
  <c r="M33" s="1"/>
  <c r="I36" s="1"/>
  <c r="M36" s="1"/>
  <c r="M9"/>
  <c r="I22" i="1"/>
  <c r="J23" l="1"/>
  <c r="J22"/>
  <c r="J27"/>
  <c r="J26"/>
  <c r="L26" s="1"/>
  <c r="M26" s="1"/>
  <c r="J36"/>
  <c r="J4"/>
  <c r="I8"/>
  <c r="J37"/>
  <c r="L22" l="1"/>
  <c r="M22"/>
  <c r="J13"/>
  <c r="J18"/>
  <c r="L17" s="1"/>
  <c r="J35"/>
  <c r="J34"/>
  <c r="L34" s="1"/>
  <c r="M34" s="1"/>
  <c r="J33"/>
  <c r="J31"/>
  <c r="J30"/>
  <c r="L30" s="1"/>
  <c r="M30" s="1"/>
  <c r="J29"/>
  <c r="J25"/>
  <c r="L25" s="1"/>
  <c r="M25" s="1"/>
  <c r="J21"/>
  <c r="L21" s="1"/>
  <c r="M21" s="1"/>
  <c r="L12"/>
  <c r="M12" s="1"/>
  <c r="J9"/>
  <c r="J5"/>
  <c r="L4"/>
  <c r="M4" s="1"/>
  <c r="H35" i="3"/>
  <c r="H40"/>
  <c r="L33" i="1" l="1"/>
  <c r="M33" s="1"/>
  <c r="L29"/>
  <c r="M29" s="1"/>
  <c r="L13"/>
  <c r="M13" s="1"/>
  <c r="L5"/>
  <c r="M5" s="1"/>
  <c r="M9"/>
  <c r="L9"/>
  <c r="L8"/>
  <c r="M8"/>
  <c r="L32" i="3"/>
</calcChain>
</file>

<file path=xl/comments1.xml><?xml version="1.0" encoding="utf-8"?>
<comments xmlns="http://schemas.openxmlformats.org/spreadsheetml/2006/main">
  <authors>
    <author>Author</author>
  </authors>
  <commentList>
    <comment ref="E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Recv on 27.07.2017</t>
        </r>
      </text>
    </comment>
    <comment ref="G3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Dispatch as 03.08.2017</t>
        </r>
      </text>
    </comment>
  </commentList>
</comments>
</file>

<file path=xl/sharedStrings.xml><?xml version="1.0" encoding="utf-8"?>
<sst xmlns="http://schemas.openxmlformats.org/spreadsheetml/2006/main" count="230" uniqueCount="68">
  <si>
    <t>Party Name</t>
  </si>
  <si>
    <t xml:space="preserve">  Material  Code </t>
  </si>
  <si>
    <t>Material Description</t>
  </si>
  <si>
    <t xml:space="preserve">PLY </t>
  </si>
  <si>
    <t>Size</t>
  </si>
  <si>
    <t xml:space="preserve">Combination </t>
  </si>
  <si>
    <t>GSM</t>
  </si>
  <si>
    <t>BF</t>
  </si>
  <si>
    <t>Reel In   Stock</t>
  </si>
  <si>
    <t>Pending  reels stock  in pune (Weight)</t>
  </si>
  <si>
    <t xml:space="preserve">Master Pack </t>
  </si>
  <si>
    <t>Flute</t>
  </si>
  <si>
    <t>Siemens</t>
  </si>
  <si>
    <t>Box 1180</t>
  </si>
  <si>
    <t>60.5x80</t>
  </si>
  <si>
    <t xml:space="preserve">Box 1180 CAP </t>
  </si>
  <si>
    <t>66X80</t>
  </si>
  <si>
    <t>800X600X700</t>
  </si>
  <si>
    <t>Carton   Box</t>
  </si>
  <si>
    <t>60.5 x58</t>
  </si>
  <si>
    <t>Plain</t>
  </si>
  <si>
    <t xml:space="preserve">Siemens </t>
  </si>
  <si>
    <t xml:space="preserve">MV Box </t>
  </si>
  <si>
    <t>66x76.5</t>
  </si>
  <si>
    <t>Rosenberger</t>
  </si>
  <si>
    <t>Box 1521</t>
  </si>
  <si>
    <t>Top/Bottom</t>
  </si>
  <si>
    <t>Box 1099</t>
  </si>
  <si>
    <t>57 x70</t>
  </si>
  <si>
    <t>Top</t>
  </si>
  <si>
    <t>Box 1547</t>
  </si>
  <si>
    <t>871-1547</t>
  </si>
  <si>
    <t>75.25 x72</t>
  </si>
  <si>
    <t>Carton ord Retainer Bracket</t>
  </si>
  <si>
    <t xml:space="preserve">Box 1658 </t>
  </si>
  <si>
    <t>57X 72</t>
  </si>
  <si>
    <t>Calculation of sheets  in  weights</t>
  </si>
  <si>
    <t xml:space="preserve"> Details of    Goa Sheets   Received</t>
  </si>
  <si>
    <t xml:space="preserve">Opening Balance  </t>
  </si>
  <si>
    <t xml:space="preserve"> Received Sheets From Pune </t>
  </si>
  <si>
    <t xml:space="preserve">APC Bang </t>
  </si>
  <si>
    <t>34.5x110</t>
  </si>
  <si>
    <t>1180x780x100</t>
  </si>
  <si>
    <t>105716342/105963183</t>
  </si>
  <si>
    <t>5Ply</t>
  </si>
  <si>
    <t>Corrugated Box for Export Packing_drive</t>
  </si>
  <si>
    <t>Corrugated box packing VI box 250 GSM</t>
  </si>
  <si>
    <t>2 Ply</t>
  </si>
  <si>
    <t xml:space="preserve"> Closing Balance of Sheets as on </t>
  </si>
  <si>
    <t xml:space="preserve"> Dispatch sheets  Details </t>
  </si>
  <si>
    <t>66x108</t>
  </si>
  <si>
    <t>Received Sheets</t>
  </si>
  <si>
    <t>Closing Balance  of sheets  as on   31.08.2017</t>
  </si>
  <si>
    <t>Physical Sock as  on 31.08.2017</t>
  </si>
  <si>
    <t>56 Sheets received  Damaged</t>
  </si>
  <si>
    <t xml:space="preserve">  Calculation (Pune ) Schedule  August </t>
  </si>
  <si>
    <t>TOP</t>
  </si>
  <si>
    <t xml:space="preserve"> Sheet Qty /schedule qty</t>
  </si>
  <si>
    <t>1180 Box</t>
  </si>
  <si>
    <t>FLUT</t>
  </si>
  <si>
    <t>BOTTOM</t>
  </si>
  <si>
    <t>1180 Cap</t>
  </si>
  <si>
    <t>800 X 600X 700</t>
  </si>
  <si>
    <t>MV BOX (7 PLY)</t>
  </si>
  <si>
    <t>PLAIN</t>
  </si>
  <si>
    <t>plain</t>
  </si>
  <si>
    <t>flute</t>
  </si>
  <si>
    <t xml:space="preserve">  Calculation (Pune ) Schedule  Sept</t>
  </si>
</sst>
</file>

<file path=xl/styles.xml><?xml version="1.0" encoding="utf-8"?>
<styleSheet xmlns="http://schemas.openxmlformats.org/spreadsheetml/2006/main">
  <numFmts count="2">
    <numFmt numFmtId="164" formatCode="0_)"/>
    <numFmt numFmtId="165" formatCode="0;[Red]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1" xfId="0" applyFont="1" applyFill="1" applyBorder="1"/>
    <xf numFmtId="0" fontId="0" fillId="0" borderId="1" xfId="0" applyBorder="1"/>
    <xf numFmtId="0" fontId="0" fillId="0" borderId="1" xfId="0" applyFill="1" applyBorder="1"/>
    <xf numFmtId="164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Fill="1" applyBorder="1"/>
    <xf numFmtId="0" fontId="1" fillId="0" borderId="1" xfId="0" applyFont="1" applyFill="1" applyBorder="1"/>
    <xf numFmtId="1" fontId="0" fillId="0" borderId="1" xfId="0" applyNumberFormat="1" applyFill="1" applyBorder="1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/>
    <xf numFmtId="0" fontId="0" fillId="0" borderId="3" xfId="0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3" xfId="0" applyFont="1" applyFill="1" applyBorder="1"/>
    <xf numFmtId="0" fontId="9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3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" fontId="0" fillId="0" borderId="3" xfId="0" applyNumberForma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1" fontId="3" fillId="3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1"/>
  <sheetViews>
    <sheetView topLeftCell="A28" workbookViewId="0">
      <selection activeCell="A33" sqref="A33:B33"/>
    </sheetView>
  </sheetViews>
  <sheetFormatPr defaultRowHeight="15"/>
  <cols>
    <col min="1" max="1" width="16.28515625" style="22" customWidth="1"/>
    <col min="2" max="2" width="14.140625" style="30" customWidth="1"/>
    <col min="3" max="3" width="5.7109375" style="30" customWidth="1"/>
    <col min="4" max="4" width="8.5703125" style="30" customWidth="1"/>
    <col min="5" max="5" width="9.42578125" style="30" customWidth="1"/>
    <col min="6" max="6" width="13.85546875" style="22" customWidth="1"/>
    <col min="7" max="7" width="6.140625" style="22" customWidth="1"/>
    <col min="8" max="8" width="4.140625" style="22" customWidth="1"/>
    <col min="9" max="9" width="10.7109375" style="22" customWidth="1"/>
    <col min="10" max="10" width="13.28515625" style="22" customWidth="1"/>
    <col min="11" max="11" width="9.85546875" style="22" customWidth="1"/>
    <col min="12" max="12" width="8.140625" style="22" customWidth="1"/>
    <col min="13" max="13" width="12" style="22" customWidth="1"/>
    <col min="14" max="14" width="10.28515625" style="22" customWidth="1"/>
    <col min="15" max="15" width="30.140625" style="22" customWidth="1"/>
    <col min="22" max="22" width="16.85546875" customWidth="1"/>
  </cols>
  <sheetData>
    <row r="1" spans="1:14" ht="26.25">
      <c r="A1" s="52" t="s">
        <v>67</v>
      </c>
      <c r="B1" s="52"/>
      <c r="C1" s="52"/>
      <c r="D1" s="52"/>
      <c r="E1" s="52"/>
      <c r="F1" s="52"/>
      <c r="G1" s="52"/>
      <c r="H1" s="52"/>
    </row>
    <row r="2" spans="1:14" ht="47.25" customHeight="1">
      <c r="A2" s="27" t="s">
        <v>0</v>
      </c>
      <c r="B2" s="26" t="s">
        <v>1</v>
      </c>
      <c r="C2" s="26" t="s">
        <v>3</v>
      </c>
      <c r="D2" s="26"/>
      <c r="E2" s="26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33" t="s">
        <v>36</v>
      </c>
      <c r="K2" s="34" t="s">
        <v>57</v>
      </c>
      <c r="L2" s="34"/>
      <c r="M2" s="35" t="s">
        <v>9</v>
      </c>
      <c r="N2" s="46" t="s">
        <v>51</v>
      </c>
    </row>
    <row r="3" spans="1:14">
      <c r="A3" s="3"/>
      <c r="B3" s="16"/>
      <c r="C3" s="23"/>
      <c r="D3" s="32"/>
      <c r="E3" s="31"/>
      <c r="F3" s="5"/>
      <c r="G3" s="5"/>
      <c r="H3" s="5"/>
      <c r="I3" s="5"/>
      <c r="J3" s="5"/>
      <c r="K3" s="5"/>
      <c r="L3" s="36"/>
      <c r="M3" s="36"/>
      <c r="N3" s="3"/>
    </row>
    <row r="4" spans="1:14" ht="15.75">
      <c r="A4" s="26" t="s">
        <v>24</v>
      </c>
      <c r="B4" s="29" t="s">
        <v>27</v>
      </c>
      <c r="C4" s="23">
        <v>5</v>
      </c>
      <c r="D4" s="32">
        <v>57</v>
      </c>
      <c r="E4" s="32">
        <v>71</v>
      </c>
      <c r="F4" s="5" t="s">
        <v>26</v>
      </c>
      <c r="G4" s="5">
        <v>180</v>
      </c>
      <c r="H4" s="5">
        <v>20</v>
      </c>
      <c r="I4" s="43"/>
      <c r="J4" s="19">
        <f>+D4*E4/1550*G4/1000*2*K4</f>
        <v>0</v>
      </c>
      <c r="K4" s="24">
        <v>0</v>
      </c>
      <c r="L4" s="38">
        <f>+J4</f>
        <v>0</v>
      </c>
      <c r="M4" s="42">
        <f>+I4-L4</f>
        <v>0</v>
      </c>
      <c r="N4" s="21"/>
    </row>
    <row r="5" spans="1:14" ht="15.75">
      <c r="A5" s="26" t="s">
        <v>24</v>
      </c>
      <c r="B5" s="29" t="s">
        <v>27</v>
      </c>
      <c r="C5" s="23"/>
      <c r="D5" s="32">
        <v>57</v>
      </c>
      <c r="E5" s="32">
        <v>71</v>
      </c>
      <c r="F5" s="5" t="s">
        <v>11</v>
      </c>
      <c r="G5" s="5">
        <v>150</v>
      </c>
      <c r="H5" s="5">
        <v>16</v>
      </c>
      <c r="I5" s="43"/>
      <c r="J5" s="19">
        <f>+D4*E4/1550*G5/1000*3*K4</f>
        <v>0</v>
      </c>
      <c r="K5" s="24"/>
      <c r="L5" s="38">
        <f>+J5+J6</f>
        <v>0</v>
      </c>
      <c r="M5" s="42">
        <f>+I5-L5</f>
        <v>0</v>
      </c>
      <c r="N5" s="21"/>
    </row>
    <row r="6" spans="1:14" ht="15.75">
      <c r="A6" s="26" t="s">
        <v>24</v>
      </c>
      <c r="B6" s="29" t="s">
        <v>27</v>
      </c>
      <c r="C6" s="23"/>
      <c r="D6" s="32">
        <v>57</v>
      </c>
      <c r="E6" s="32">
        <v>71</v>
      </c>
      <c r="F6" s="5" t="s">
        <v>20</v>
      </c>
      <c r="G6" s="5">
        <v>150</v>
      </c>
      <c r="H6" s="5">
        <v>16</v>
      </c>
      <c r="I6" s="43"/>
      <c r="J6" s="19">
        <f>+D4*E4/1550*G6/1000*1*K4</f>
        <v>0</v>
      </c>
      <c r="K6" s="24"/>
      <c r="L6" s="39"/>
      <c r="M6" s="36"/>
      <c r="N6" s="3"/>
    </row>
    <row r="7" spans="1:14" ht="15.75">
      <c r="A7" s="27"/>
      <c r="B7" s="29"/>
      <c r="C7" s="16"/>
      <c r="D7" s="29"/>
      <c r="E7" s="29"/>
      <c r="F7" s="3"/>
      <c r="G7" s="3"/>
      <c r="H7" s="3"/>
      <c r="I7" s="37"/>
      <c r="J7" s="3"/>
      <c r="K7" s="25"/>
      <c r="L7" s="40"/>
      <c r="M7" s="37"/>
      <c r="N7" s="3"/>
    </row>
    <row r="8" spans="1:14" ht="15.75">
      <c r="A8" s="28" t="s">
        <v>24</v>
      </c>
      <c r="B8" s="32" t="s">
        <v>30</v>
      </c>
      <c r="C8" s="23">
        <v>5</v>
      </c>
      <c r="D8" s="32">
        <v>75.25</v>
      </c>
      <c r="E8" s="32">
        <v>68.5</v>
      </c>
      <c r="F8" s="3" t="s">
        <v>26</v>
      </c>
      <c r="G8" s="5">
        <v>180</v>
      </c>
      <c r="H8" s="5">
        <v>20</v>
      </c>
      <c r="I8" s="44"/>
      <c r="J8" s="19">
        <f>+D8*E8/1550*G8/1000*2*K8</f>
        <v>0</v>
      </c>
      <c r="K8" s="25"/>
      <c r="L8" s="41">
        <f>+J8</f>
        <v>0</v>
      </c>
      <c r="M8" s="42">
        <f>+I8-J8</f>
        <v>0</v>
      </c>
      <c r="N8" s="3"/>
    </row>
    <row r="9" spans="1:14" ht="15.75">
      <c r="A9" s="28" t="s">
        <v>24</v>
      </c>
      <c r="B9" s="32" t="s">
        <v>30</v>
      </c>
      <c r="C9" s="23"/>
      <c r="D9" s="32">
        <v>75.25</v>
      </c>
      <c r="E9" s="32">
        <v>68.5</v>
      </c>
      <c r="F9" s="3" t="s">
        <v>11</v>
      </c>
      <c r="G9" s="5">
        <v>150</v>
      </c>
      <c r="H9" s="5">
        <v>16</v>
      </c>
      <c r="I9" s="44"/>
      <c r="J9" s="19">
        <f>+D8*E8/1550*G9/1000*3*K8</f>
        <v>0</v>
      </c>
      <c r="K9" s="25"/>
      <c r="L9" s="41">
        <f>+J9+J10</f>
        <v>0</v>
      </c>
      <c r="M9" s="42">
        <f>+I9-J9</f>
        <v>0</v>
      </c>
      <c r="N9" s="3"/>
    </row>
    <row r="10" spans="1:14" ht="15.75">
      <c r="A10" s="28" t="s">
        <v>24</v>
      </c>
      <c r="B10" s="32" t="s">
        <v>30</v>
      </c>
      <c r="C10" s="23"/>
      <c r="D10" s="32">
        <v>75.25</v>
      </c>
      <c r="E10" s="32">
        <v>68.5</v>
      </c>
      <c r="F10" s="3" t="s">
        <v>20</v>
      </c>
      <c r="G10" s="5">
        <v>150</v>
      </c>
      <c r="H10" s="5">
        <v>16</v>
      </c>
      <c r="I10" s="44"/>
      <c r="J10" s="19">
        <f>+D8*E8/1550*G10/1000*1*K8</f>
        <v>0</v>
      </c>
      <c r="K10" s="25"/>
      <c r="L10" s="40"/>
      <c r="M10" s="37"/>
      <c r="N10" s="3"/>
    </row>
    <row r="11" spans="1:14" ht="15.75">
      <c r="A11" s="28"/>
      <c r="B11" s="32"/>
      <c r="C11" s="23"/>
      <c r="D11" s="32"/>
      <c r="E11" s="32"/>
      <c r="F11" s="3"/>
      <c r="G11" s="3"/>
      <c r="H11" s="3"/>
      <c r="I11" s="37"/>
      <c r="J11" s="3"/>
      <c r="K11" s="25"/>
      <c r="L11" s="40"/>
      <c r="M11" s="37"/>
      <c r="N11" s="3"/>
    </row>
    <row r="12" spans="1:14" ht="15.75">
      <c r="A12" s="28" t="s">
        <v>24</v>
      </c>
      <c r="B12" s="32" t="s">
        <v>34</v>
      </c>
      <c r="C12" s="23">
        <v>5</v>
      </c>
      <c r="D12" s="32">
        <v>57</v>
      </c>
      <c r="E12" s="32">
        <v>70</v>
      </c>
      <c r="F12" s="3" t="s">
        <v>26</v>
      </c>
      <c r="G12" s="5">
        <v>180</v>
      </c>
      <c r="H12" s="5">
        <v>20</v>
      </c>
      <c r="I12" s="48"/>
      <c r="J12" s="19">
        <f>+D12*E12/1550*G12/1000*2*K12</f>
        <v>0</v>
      </c>
      <c r="K12" s="25"/>
      <c r="L12" s="41">
        <f>+J12</f>
        <v>0</v>
      </c>
      <c r="M12" s="42">
        <f>+I12-L12</f>
        <v>0</v>
      </c>
      <c r="N12" s="3"/>
    </row>
    <row r="13" spans="1:14" ht="15.75">
      <c r="A13" s="28" t="s">
        <v>24</v>
      </c>
      <c r="B13" s="32" t="s">
        <v>34</v>
      </c>
      <c r="C13" s="23"/>
      <c r="D13" s="32">
        <v>57</v>
      </c>
      <c r="E13" s="32">
        <v>70</v>
      </c>
      <c r="F13" s="3" t="s">
        <v>11</v>
      </c>
      <c r="G13" s="5">
        <v>150</v>
      </c>
      <c r="H13" s="5">
        <v>16</v>
      </c>
      <c r="I13" s="49"/>
      <c r="J13" s="19"/>
      <c r="K13" s="24"/>
      <c r="L13" s="38">
        <f>+J13+J14</f>
        <v>0</v>
      </c>
      <c r="M13" s="42">
        <f>+I13-L13</f>
        <v>0</v>
      </c>
      <c r="N13" s="3"/>
    </row>
    <row r="14" spans="1:14" ht="15.75">
      <c r="A14" s="28" t="s">
        <v>24</v>
      </c>
      <c r="B14" s="32" t="s">
        <v>34</v>
      </c>
      <c r="C14" s="23"/>
      <c r="D14" s="32">
        <v>57</v>
      </c>
      <c r="E14" s="32">
        <v>70</v>
      </c>
      <c r="F14" s="3" t="s">
        <v>20</v>
      </c>
      <c r="G14" s="5">
        <v>150</v>
      </c>
      <c r="H14" s="5">
        <v>16</v>
      </c>
      <c r="I14" s="37"/>
      <c r="J14" s="19">
        <f>+D12*E12/1550*G14/1000*1*K12</f>
        <v>0</v>
      </c>
      <c r="K14" s="25"/>
      <c r="L14" s="40"/>
      <c r="M14" s="37"/>
      <c r="N14" s="3"/>
    </row>
    <row r="15" spans="1:14" ht="15.75">
      <c r="A15" s="28"/>
      <c r="B15" s="32"/>
      <c r="C15" s="23"/>
      <c r="D15" s="32"/>
      <c r="E15" s="32"/>
      <c r="F15" s="3"/>
      <c r="G15" s="5"/>
      <c r="H15" s="5"/>
      <c r="I15" s="37"/>
      <c r="J15" s="19"/>
      <c r="K15" s="25"/>
      <c r="L15" s="40"/>
      <c r="M15" s="37"/>
      <c r="N15" s="3"/>
    </row>
    <row r="16" spans="1:14" ht="15.75">
      <c r="A16" s="28" t="s">
        <v>24</v>
      </c>
      <c r="B16" s="32">
        <v>1521</v>
      </c>
      <c r="C16" s="23">
        <v>5</v>
      </c>
      <c r="D16" s="32">
        <v>66</v>
      </c>
      <c r="E16" s="32">
        <v>108</v>
      </c>
      <c r="F16" s="3" t="s">
        <v>29</v>
      </c>
      <c r="G16" s="5">
        <v>200</v>
      </c>
      <c r="H16" s="5">
        <v>20</v>
      </c>
      <c r="I16" s="47"/>
      <c r="J16" s="19">
        <f>+D16*E16/1550*G16/1000*2*K16</f>
        <v>0</v>
      </c>
      <c r="K16" s="25"/>
      <c r="L16" s="41">
        <f>+J16</f>
        <v>0</v>
      </c>
      <c r="M16" s="42">
        <f>+I16-L16</f>
        <v>0</v>
      </c>
      <c r="N16" s="3"/>
    </row>
    <row r="17" spans="1:14" ht="15.75">
      <c r="A17" s="28" t="s">
        <v>24</v>
      </c>
      <c r="B17" s="32">
        <v>1521</v>
      </c>
      <c r="C17" s="23"/>
      <c r="D17" s="32">
        <v>66</v>
      </c>
      <c r="E17" s="32">
        <v>108</v>
      </c>
      <c r="F17" s="3" t="s">
        <v>66</v>
      </c>
      <c r="G17" s="5">
        <v>150</v>
      </c>
      <c r="H17" s="5">
        <v>16</v>
      </c>
      <c r="I17" s="47"/>
      <c r="J17" s="19"/>
      <c r="K17" s="25"/>
      <c r="L17" s="41">
        <f>+J17+J18</f>
        <v>0</v>
      </c>
      <c r="M17" s="42">
        <f>+I17-L17</f>
        <v>0</v>
      </c>
      <c r="N17" s="3"/>
    </row>
    <row r="18" spans="1:14" ht="15.75">
      <c r="A18" s="28" t="s">
        <v>24</v>
      </c>
      <c r="B18" s="32">
        <v>1521</v>
      </c>
      <c r="C18" s="23"/>
      <c r="D18" s="32">
        <v>66</v>
      </c>
      <c r="E18" s="32">
        <v>108</v>
      </c>
      <c r="F18" s="3" t="s">
        <v>65</v>
      </c>
      <c r="G18" s="5">
        <v>150</v>
      </c>
      <c r="H18" s="5">
        <v>16</v>
      </c>
      <c r="I18" s="44"/>
      <c r="J18" s="19">
        <f>+D16*E16/1550*G18/1000*1*K16</f>
        <v>0</v>
      </c>
      <c r="K18" s="25"/>
      <c r="L18" s="40"/>
      <c r="M18" s="37"/>
      <c r="N18" s="3"/>
    </row>
    <row r="19" spans="1:14" ht="15.75">
      <c r="A19" s="27"/>
      <c r="B19" s="29"/>
      <c r="C19" s="16"/>
      <c r="D19" s="29"/>
      <c r="E19" s="29"/>
      <c r="F19" s="3"/>
      <c r="G19" s="3"/>
      <c r="H19" s="3"/>
      <c r="I19" s="44"/>
      <c r="J19" s="3"/>
      <c r="K19" s="25"/>
      <c r="L19" s="40"/>
      <c r="M19" s="37"/>
      <c r="N19" s="3"/>
    </row>
    <row r="20" spans="1:14" ht="15.75">
      <c r="A20" s="27"/>
      <c r="B20" s="29"/>
      <c r="C20" s="16"/>
      <c r="D20" s="29"/>
      <c r="E20" s="29"/>
      <c r="F20" s="3"/>
      <c r="G20" s="3"/>
      <c r="H20" s="3"/>
      <c r="I20" s="44"/>
      <c r="J20" s="3"/>
      <c r="K20" s="25"/>
      <c r="L20" s="40"/>
      <c r="M20" s="37"/>
      <c r="N20" s="3"/>
    </row>
    <row r="21" spans="1:14" ht="15.75">
      <c r="A21" s="26" t="s">
        <v>12</v>
      </c>
      <c r="B21" s="29" t="s">
        <v>58</v>
      </c>
      <c r="C21" s="16">
        <v>5</v>
      </c>
      <c r="D21" s="29">
        <v>57</v>
      </c>
      <c r="E21" s="29">
        <v>80</v>
      </c>
      <c r="F21" s="3" t="s">
        <v>56</v>
      </c>
      <c r="G21" s="3">
        <v>250</v>
      </c>
      <c r="H21" s="3">
        <v>28</v>
      </c>
      <c r="I21" s="50">
        <v>1296</v>
      </c>
      <c r="J21" s="21">
        <f>+D21*E21/1550*G21/1000*1*K21</f>
        <v>220.64516129032259</v>
      </c>
      <c r="K21" s="25">
        <v>300</v>
      </c>
      <c r="L21" s="41">
        <f>+J21+J23</f>
        <v>441.29032258064518</v>
      </c>
      <c r="M21" s="42">
        <f>+I21-L21</f>
        <v>854.70967741935488</v>
      </c>
      <c r="N21" s="3"/>
    </row>
    <row r="22" spans="1:14" ht="15.75">
      <c r="A22" s="26" t="s">
        <v>12</v>
      </c>
      <c r="B22" s="29" t="s">
        <v>58</v>
      </c>
      <c r="C22" s="16"/>
      <c r="D22" s="29">
        <v>57</v>
      </c>
      <c r="E22" s="29">
        <v>80</v>
      </c>
      <c r="F22" s="3" t="s">
        <v>59</v>
      </c>
      <c r="G22" s="3">
        <v>150</v>
      </c>
      <c r="H22" s="3">
        <v>28</v>
      </c>
      <c r="I22" s="50">
        <v>1338</v>
      </c>
      <c r="J22" s="21">
        <f>+D21*E21/1550*G22/1000*3*K21</f>
        <v>397.16129032258061</v>
      </c>
      <c r="K22" s="25"/>
      <c r="L22" s="41">
        <f>+J22</f>
        <v>397.16129032258061</v>
      </c>
      <c r="M22" s="42">
        <f>+I22-J22</f>
        <v>940.83870967741939</v>
      </c>
      <c r="N22" s="3"/>
    </row>
    <row r="23" spans="1:14" ht="15.75">
      <c r="A23" s="26" t="s">
        <v>12</v>
      </c>
      <c r="B23" s="29" t="s">
        <v>58</v>
      </c>
      <c r="C23" s="16"/>
      <c r="D23" s="29">
        <v>57</v>
      </c>
      <c r="E23" s="29">
        <v>80</v>
      </c>
      <c r="F23" s="3" t="s">
        <v>60</v>
      </c>
      <c r="G23" s="3">
        <v>250</v>
      </c>
      <c r="H23" s="3">
        <v>28</v>
      </c>
      <c r="I23" s="44"/>
      <c r="J23" s="21">
        <f>+D23*E23/1550*G23/1000*1*K21</f>
        <v>220.64516129032259</v>
      </c>
      <c r="K23" s="25"/>
      <c r="L23" s="40"/>
      <c r="M23" s="37"/>
      <c r="N23" s="3"/>
    </row>
    <row r="24" spans="1:14" ht="15.75">
      <c r="A24" s="27"/>
      <c r="B24" s="29"/>
      <c r="C24" s="16"/>
      <c r="D24" s="29"/>
      <c r="E24" s="1"/>
      <c r="F24" s="3"/>
      <c r="G24" s="3"/>
      <c r="H24" s="3"/>
      <c r="I24" s="44"/>
      <c r="J24" s="3"/>
      <c r="K24" s="25"/>
      <c r="L24" s="40"/>
      <c r="M24" s="37"/>
      <c r="N24" s="3"/>
    </row>
    <row r="25" spans="1:14" ht="15.75">
      <c r="A25" s="26" t="s">
        <v>12</v>
      </c>
      <c r="B25" s="29" t="s">
        <v>61</v>
      </c>
      <c r="C25" s="16">
        <v>5</v>
      </c>
      <c r="D25" s="29">
        <v>66</v>
      </c>
      <c r="E25" s="29">
        <v>80</v>
      </c>
      <c r="F25" s="3" t="s">
        <v>56</v>
      </c>
      <c r="G25" s="3">
        <v>250</v>
      </c>
      <c r="H25" s="3">
        <v>28</v>
      </c>
      <c r="I25" s="50">
        <v>2890</v>
      </c>
      <c r="J25" s="21">
        <f>+D25*E25/1550*G25/1000*1*K25</f>
        <v>255.48387096774189</v>
      </c>
      <c r="K25" s="25">
        <v>300</v>
      </c>
      <c r="L25" s="41">
        <f>+J25+J27</f>
        <v>510.96774193548379</v>
      </c>
      <c r="M25" s="42">
        <f>+I25-L25</f>
        <v>2379.0322580645161</v>
      </c>
      <c r="N25" s="3"/>
    </row>
    <row r="26" spans="1:14" ht="15.75">
      <c r="A26" s="26" t="s">
        <v>12</v>
      </c>
      <c r="B26" s="29" t="s">
        <v>61</v>
      </c>
      <c r="C26" s="16"/>
      <c r="D26" s="29">
        <v>66</v>
      </c>
      <c r="E26" s="29">
        <v>80</v>
      </c>
      <c r="F26" s="3" t="s">
        <v>59</v>
      </c>
      <c r="G26" s="3">
        <v>150</v>
      </c>
      <c r="H26" s="3">
        <v>28</v>
      </c>
      <c r="I26" s="50">
        <v>3093</v>
      </c>
      <c r="J26" s="21">
        <f>+D25*E25/1550*G26/1000*3*K25</f>
        <v>459.87096774193549</v>
      </c>
      <c r="K26" s="25"/>
      <c r="L26" s="41">
        <f>+J26</f>
        <v>459.87096774193549</v>
      </c>
      <c r="M26" s="42">
        <f>+I26-L26</f>
        <v>2633.1290322580644</v>
      </c>
      <c r="N26" s="3"/>
    </row>
    <row r="27" spans="1:14" ht="15.75">
      <c r="A27" s="26" t="s">
        <v>12</v>
      </c>
      <c r="B27" s="29" t="s">
        <v>61</v>
      </c>
      <c r="C27" s="16"/>
      <c r="D27" s="29">
        <v>66</v>
      </c>
      <c r="E27" s="29">
        <v>80</v>
      </c>
      <c r="F27" s="3" t="s">
        <v>60</v>
      </c>
      <c r="G27" s="3">
        <v>250</v>
      </c>
      <c r="H27" s="3">
        <v>28</v>
      </c>
      <c r="I27" s="44"/>
      <c r="J27" s="21">
        <f>+D25*E25/1550*G27/1000*1*K25</f>
        <v>255.48387096774189</v>
      </c>
      <c r="K27" s="25"/>
      <c r="L27" s="40"/>
      <c r="M27" s="37"/>
      <c r="N27" s="3"/>
    </row>
    <row r="28" spans="1:14" ht="15.75">
      <c r="A28" s="27"/>
      <c r="B28" s="29"/>
      <c r="C28" s="16"/>
      <c r="D28" s="29"/>
      <c r="E28" s="1"/>
      <c r="F28" s="3"/>
      <c r="G28" s="3"/>
      <c r="H28" s="3"/>
      <c r="I28" s="44"/>
      <c r="J28" s="3"/>
      <c r="K28" s="25"/>
      <c r="L28" s="40"/>
      <c r="M28" s="37"/>
      <c r="N28" s="3"/>
    </row>
    <row r="29" spans="1:14" ht="15.75">
      <c r="A29" s="26" t="s">
        <v>21</v>
      </c>
      <c r="B29" s="29" t="s">
        <v>62</v>
      </c>
      <c r="C29" s="16">
        <v>5</v>
      </c>
      <c r="D29" s="29">
        <v>54.5</v>
      </c>
      <c r="E29" s="29">
        <v>58</v>
      </c>
      <c r="F29" s="3" t="s">
        <v>56</v>
      </c>
      <c r="G29" s="3">
        <v>250</v>
      </c>
      <c r="H29" s="3">
        <v>28</v>
      </c>
      <c r="I29" s="47">
        <v>1279</v>
      </c>
      <c r="J29" s="21">
        <f>+D29*E29/1550*G29/1000*1*K29</f>
        <v>305.90322580645164</v>
      </c>
      <c r="K29" s="25">
        <v>600</v>
      </c>
      <c r="L29" s="41">
        <f>+J29+J31</f>
        <v>611.80645161290329</v>
      </c>
      <c r="M29" s="42">
        <f>+I29-L29</f>
        <v>667.19354838709671</v>
      </c>
      <c r="N29" s="3"/>
    </row>
    <row r="30" spans="1:14" ht="15.75">
      <c r="A30" s="26" t="s">
        <v>21</v>
      </c>
      <c r="B30" s="29" t="s">
        <v>62</v>
      </c>
      <c r="C30" s="16"/>
      <c r="D30" s="29">
        <v>54.5</v>
      </c>
      <c r="E30" s="29">
        <v>58</v>
      </c>
      <c r="F30" s="3" t="s">
        <v>59</v>
      </c>
      <c r="G30" s="3">
        <v>150</v>
      </c>
      <c r="H30" s="3">
        <v>28</v>
      </c>
      <c r="I30" s="47">
        <v>1249</v>
      </c>
      <c r="J30" s="21">
        <f>+D29*E29/1550*G30/1000*3*K29</f>
        <v>550.62580645161302</v>
      </c>
      <c r="K30" s="25"/>
      <c r="L30" s="41">
        <f>+J30</f>
        <v>550.62580645161302</v>
      </c>
      <c r="M30" s="42">
        <f>+I30-L30</f>
        <v>698.37419354838698</v>
      </c>
      <c r="N30" s="3"/>
    </row>
    <row r="31" spans="1:14" ht="15.75">
      <c r="A31" s="26" t="s">
        <v>21</v>
      </c>
      <c r="B31" s="29" t="s">
        <v>62</v>
      </c>
      <c r="C31" s="16"/>
      <c r="D31" s="29">
        <v>54.5</v>
      </c>
      <c r="E31" s="29">
        <v>58</v>
      </c>
      <c r="F31" s="3" t="s">
        <v>60</v>
      </c>
      <c r="G31" s="3">
        <v>250</v>
      </c>
      <c r="H31" s="3">
        <v>28</v>
      </c>
      <c r="I31" s="44"/>
      <c r="J31" s="21">
        <f>+D29*E29/1550*G31/1000*1*K29</f>
        <v>305.90322580645164</v>
      </c>
      <c r="K31" s="25"/>
      <c r="L31" s="40"/>
      <c r="M31" s="37"/>
      <c r="N31" s="3"/>
    </row>
    <row r="32" spans="1:14" ht="15.75">
      <c r="A32" s="27"/>
      <c r="B32" s="29"/>
      <c r="C32" s="16"/>
      <c r="D32" s="29"/>
      <c r="E32" s="1"/>
      <c r="F32" s="3"/>
      <c r="G32" s="3"/>
      <c r="H32" s="3"/>
      <c r="I32" s="44"/>
      <c r="J32" s="3"/>
      <c r="K32" s="25"/>
      <c r="L32" s="40"/>
      <c r="M32" s="37"/>
      <c r="N32" s="3"/>
    </row>
    <row r="33" spans="1:14" ht="15.75">
      <c r="A33" s="26" t="s">
        <v>21</v>
      </c>
      <c r="B33" s="29" t="s">
        <v>63</v>
      </c>
      <c r="C33" s="16">
        <v>5</v>
      </c>
      <c r="D33" s="29">
        <v>66</v>
      </c>
      <c r="E33" s="29">
        <v>76.5</v>
      </c>
      <c r="F33" s="3" t="s">
        <v>56</v>
      </c>
      <c r="G33" s="3">
        <v>250</v>
      </c>
      <c r="H33" s="3">
        <v>28</v>
      </c>
      <c r="I33" s="45">
        <v>2379</v>
      </c>
      <c r="J33" s="21">
        <f>+D33*E33/1550*G33/1000*1*K33</f>
        <v>407.17741935483872</v>
      </c>
      <c r="K33" s="25">
        <v>500</v>
      </c>
      <c r="L33" s="41">
        <f>+J33+J35</f>
        <v>814.35483870967744</v>
      </c>
      <c r="M33" s="42">
        <f>+I33-L33</f>
        <v>1564.6451612903224</v>
      </c>
      <c r="N33" s="3"/>
    </row>
    <row r="34" spans="1:14" ht="15.75">
      <c r="A34" s="26" t="s">
        <v>21</v>
      </c>
      <c r="B34" s="29" t="s">
        <v>63</v>
      </c>
      <c r="C34" s="16"/>
      <c r="D34" s="29">
        <v>66</v>
      </c>
      <c r="E34" s="29">
        <v>76.5</v>
      </c>
      <c r="F34" s="3" t="s">
        <v>59</v>
      </c>
      <c r="G34" s="3">
        <v>150</v>
      </c>
      <c r="H34" s="3">
        <v>28</v>
      </c>
      <c r="I34" s="45">
        <v>2633</v>
      </c>
      <c r="J34" s="21">
        <f>+D33*E33/1550*G34/1000*3*K33</f>
        <v>732.91935483870975</v>
      </c>
      <c r="K34" s="25"/>
      <c r="L34" s="41">
        <f>+J34</f>
        <v>732.91935483870975</v>
      </c>
      <c r="M34" s="42">
        <f>+I34-L34</f>
        <v>1900.0806451612902</v>
      </c>
      <c r="N34" s="3"/>
    </row>
    <row r="35" spans="1:14" ht="15.75">
      <c r="A35" s="26" t="s">
        <v>21</v>
      </c>
      <c r="B35" s="29" t="s">
        <v>63</v>
      </c>
      <c r="C35" s="16"/>
      <c r="D35" s="29">
        <v>66</v>
      </c>
      <c r="E35" s="29">
        <v>76.5</v>
      </c>
      <c r="F35" s="3" t="s">
        <v>60</v>
      </c>
      <c r="G35" s="3">
        <v>250</v>
      </c>
      <c r="H35" s="3">
        <v>28</v>
      </c>
      <c r="I35" s="44"/>
      <c r="J35" s="21">
        <f>+D33*E33/1550*G35/1000*1*K33</f>
        <v>407.17741935483872</v>
      </c>
      <c r="K35" s="25"/>
      <c r="L35" s="40"/>
      <c r="M35" s="37"/>
      <c r="N35" s="3"/>
    </row>
    <row r="36" spans="1:14" ht="15.75">
      <c r="A36" s="26" t="s">
        <v>21</v>
      </c>
      <c r="B36" s="29" t="s">
        <v>63</v>
      </c>
      <c r="C36" s="16">
        <v>2</v>
      </c>
      <c r="D36" s="29">
        <v>66</v>
      </c>
      <c r="E36" s="29">
        <v>76.5</v>
      </c>
      <c r="F36" s="5" t="s">
        <v>59</v>
      </c>
      <c r="G36" s="5">
        <v>150</v>
      </c>
      <c r="H36" s="5">
        <v>28</v>
      </c>
      <c r="I36" s="51">
        <f>+M33</f>
        <v>1564.6451612903224</v>
      </c>
      <c r="J36" s="21">
        <f>+D33*E33/1550*G36/1000*1.5*K36</f>
        <v>366.45967741935488</v>
      </c>
      <c r="K36" s="25">
        <v>500</v>
      </c>
      <c r="L36" s="41">
        <f>+J36</f>
        <v>366.45967741935488</v>
      </c>
      <c r="M36" s="42">
        <f>+I36-L36</f>
        <v>1198.1854838709676</v>
      </c>
      <c r="N36" s="3"/>
    </row>
    <row r="37" spans="1:14" ht="15.75">
      <c r="A37" s="26" t="s">
        <v>21</v>
      </c>
      <c r="B37" s="29" t="s">
        <v>63</v>
      </c>
      <c r="C37" s="16"/>
      <c r="D37" s="29">
        <v>66</v>
      </c>
      <c r="E37" s="29">
        <v>76.5</v>
      </c>
      <c r="F37" s="5" t="s">
        <v>64</v>
      </c>
      <c r="G37" s="5">
        <v>250</v>
      </c>
      <c r="H37" s="5">
        <v>28</v>
      </c>
      <c r="I37" s="51">
        <f>+M34</f>
        <v>1900.0806451612902</v>
      </c>
      <c r="J37" s="21">
        <f>+D37*E37/1550*G37/1000*1*K36</f>
        <v>407.17741935483872</v>
      </c>
      <c r="K37" s="25"/>
      <c r="L37" s="41">
        <f>+J37</f>
        <v>407.17741935483872</v>
      </c>
      <c r="M37" s="42">
        <f>+I37-L37</f>
        <v>1492.9032258064515</v>
      </c>
      <c r="N37" s="3"/>
    </row>
    <row r="38" spans="1:14">
      <c r="A38" s="3"/>
      <c r="B38" s="16"/>
      <c r="C38" s="16"/>
      <c r="D38" s="16"/>
      <c r="E38" s="20"/>
      <c r="F38" s="20"/>
      <c r="G38" s="20"/>
      <c r="H38" s="20"/>
      <c r="I38" s="37"/>
      <c r="J38" s="3"/>
      <c r="K38" s="3"/>
      <c r="L38" s="37"/>
      <c r="M38" s="37"/>
      <c r="N38" s="3"/>
    </row>
    <row r="39" spans="1:14">
      <c r="A39" s="16"/>
      <c r="B39" s="16"/>
      <c r="C39" s="16"/>
      <c r="D39" s="16"/>
      <c r="E39" s="3"/>
      <c r="F39" s="3"/>
      <c r="G39" s="3"/>
      <c r="H39" s="3"/>
      <c r="I39" s="37"/>
      <c r="J39" s="3"/>
      <c r="K39" s="3"/>
      <c r="L39" s="37"/>
      <c r="M39" s="37"/>
      <c r="N39" s="3"/>
    </row>
    <row r="40" spans="1:14">
      <c r="A40" s="3"/>
      <c r="B40" s="16"/>
      <c r="C40" s="16"/>
      <c r="D40" s="16"/>
      <c r="E40" s="3"/>
      <c r="F40" s="3"/>
      <c r="G40" s="3"/>
      <c r="H40" s="3"/>
      <c r="I40" s="3"/>
      <c r="J40" s="3"/>
      <c r="K40" s="3"/>
      <c r="L40" s="37"/>
      <c r="M40" s="37"/>
      <c r="N40" s="3"/>
    </row>
    <row r="41" spans="1:14">
      <c r="A41" s="3"/>
      <c r="B41" s="16"/>
      <c r="C41" s="16"/>
      <c r="D41" s="16"/>
      <c r="E41" s="3"/>
      <c r="F41" s="3"/>
      <c r="G41" s="3"/>
      <c r="H41" s="3"/>
      <c r="I41" s="3"/>
      <c r="J41" s="3"/>
      <c r="K41" s="3"/>
      <c r="L41" s="37"/>
      <c r="M41" s="37"/>
      <c r="N41" s="3"/>
    </row>
    <row r="42" spans="1:14">
      <c r="A42" s="3"/>
      <c r="B42" s="16"/>
      <c r="C42" s="16"/>
      <c r="D42" s="16"/>
      <c r="E42" s="3"/>
      <c r="F42" s="3"/>
      <c r="G42" s="3"/>
      <c r="H42" s="3"/>
      <c r="I42" s="3"/>
      <c r="J42" s="3"/>
      <c r="K42" s="3"/>
      <c r="L42" s="37"/>
      <c r="M42" s="3"/>
      <c r="N42" s="3"/>
    </row>
    <row r="43" spans="1:14">
      <c r="A43" s="3"/>
      <c r="B43" s="16"/>
      <c r="C43" s="16"/>
      <c r="D43" s="16"/>
      <c r="E43" s="3"/>
      <c r="F43" s="3"/>
      <c r="G43" s="3"/>
      <c r="H43" s="3"/>
      <c r="I43" s="3"/>
      <c r="J43" s="3"/>
      <c r="K43" s="3"/>
      <c r="L43" s="37"/>
      <c r="M43" s="3"/>
      <c r="N43" s="3"/>
    </row>
    <row r="44" spans="1:14">
      <c r="A44" s="3"/>
      <c r="B44" s="16"/>
      <c r="C44" s="16"/>
      <c r="D44" s="16"/>
      <c r="E44" s="3"/>
      <c r="F44" s="3"/>
      <c r="G44" s="3"/>
      <c r="H44" s="3"/>
      <c r="I44" s="3"/>
      <c r="J44" s="3"/>
      <c r="K44" s="3"/>
      <c r="L44" s="37"/>
      <c r="M44" s="3"/>
      <c r="N44" s="3"/>
    </row>
    <row r="45" spans="1:14">
      <c r="A45" s="3"/>
      <c r="B45" s="16"/>
      <c r="C45" s="16"/>
      <c r="D45" s="16"/>
      <c r="E45" s="3"/>
      <c r="F45" s="3"/>
      <c r="G45" s="3"/>
      <c r="H45" s="3"/>
      <c r="I45" s="3"/>
      <c r="J45" s="3"/>
      <c r="K45" s="3"/>
      <c r="L45" s="37"/>
      <c r="M45" s="3"/>
      <c r="N45" s="3"/>
    </row>
    <row r="46" spans="1:14">
      <c r="A46" s="3"/>
      <c r="B46" s="16"/>
      <c r="C46" s="16"/>
      <c r="D46" s="16"/>
      <c r="E46" s="3"/>
      <c r="F46" s="3"/>
      <c r="G46" s="3"/>
      <c r="H46" s="3"/>
      <c r="I46" s="3"/>
      <c r="J46" s="3"/>
      <c r="K46" s="3"/>
      <c r="L46" s="37"/>
      <c r="M46" s="3"/>
      <c r="N46" s="3"/>
    </row>
    <row r="47" spans="1:14">
      <c r="A47" s="3"/>
      <c r="B47" s="16"/>
      <c r="C47" s="16"/>
      <c r="D47" s="16"/>
      <c r="E47" s="3"/>
      <c r="F47" s="3"/>
      <c r="G47" s="3"/>
      <c r="H47" s="3"/>
      <c r="I47" s="3"/>
      <c r="J47" s="3"/>
      <c r="K47" s="3"/>
      <c r="L47" s="37"/>
      <c r="M47" s="3"/>
      <c r="N47" s="3"/>
    </row>
    <row r="48" spans="1:14">
      <c r="A48" s="3"/>
      <c r="B48" s="16"/>
      <c r="C48" s="16"/>
      <c r="D48" s="16"/>
      <c r="E48" s="3"/>
      <c r="F48" s="3"/>
      <c r="G48" s="3"/>
      <c r="H48" s="3"/>
      <c r="I48" s="3"/>
      <c r="J48" s="3"/>
      <c r="K48" s="3"/>
      <c r="L48" s="37"/>
      <c r="M48" s="3"/>
      <c r="N48" s="3"/>
    </row>
    <row r="49" spans="1:14">
      <c r="A49" s="3"/>
      <c r="B49" s="16"/>
      <c r="C49" s="16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16"/>
      <c r="C50" s="16"/>
      <c r="D50" s="16"/>
      <c r="E50" s="16"/>
      <c r="F50" s="3"/>
      <c r="G50" s="3"/>
      <c r="H50" s="3"/>
      <c r="I50" s="3"/>
      <c r="K50" s="3"/>
      <c r="L50" s="3"/>
      <c r="M50" s="3"/>
      <c r="N50" s="3"/>
    </row>
    <row r="51" spans="1:14">
      <c r="A51" s="3"/>
      <c r="B51" s="16"/>
      <c r="C51" s="16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16"/>
      <c r="C52" s="16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16"/>
      <c r="C53" s="16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16"/>
      <c r="C54" s="16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16"/>
      <c r="C55" s="16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16"/>
      <c r="C56" s="16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16"/>
      <c r="C57" s="16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16"/>
      <c r="C58" s="16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16"/>
      <c r="C59" s="16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16"/>
      <c r="C60" s="16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16"/>
      <c r="C61" s="16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</row>
  </sheetData>
  <autoFilter ref="A2:O55">
    <filterColumn colId="0"/>
    <filterColumn colId="3"/>
  </autoFilter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pane ySplit="2" topLeftCell="A24" activePane="bottomLeft" state="frozen"/>
      <selection pane="bottomLeft" activeCell="O16" sqref="O16"/>
    </sheetView>
  </sheetViews>
  <sheetFormatPr defaultRowHeight="15"/>
  <cols>
    <col min="1" max="1" width="16.28515625" style="22" customWidth="1"/>
    <col min="2" max="2" width="14.140625" style="30" customWidth="1"/>
    <col min="3" max="3" width="5.7109375" style="30" customWidth="1"/>
    <col min="4" max="4" width="8.5703125" style="30" customWidth="1"/>
    <col min="5" max="5" width="9.42578125" style="30" customWidth="1"/>
    <col min="6" max="6" width="13.85546875" style="22" customWidth="1"/>
    <col min="7" max="7" width="6.140625" style="22" customWidth="1"/>
    <col min="8" max="8" width="4.140625" style="22" customWidth="1"/>
    <col min="9" max="9" width="10.7109375" style="22" customWidth="1"/>
    <col min="10" max="10" width="13.28515625" style="22" customWidth="1"/>
    <col min="11" max="11" width="9.85546875" style="22" customWidth="1"/>
    <col min="12" max="12" width="8.140625" style="22" customWidth="1"/>
    <col min="13" max="13" width="12" style="22" customWidth="1"/>
    <col min="14" max="14" width="10.28515625" style="22" customWidth="1"/>
    <col min="15" max="15" width="30.140625" style="22" customWidth="1"/>
    <col min="22" max="22" width="16.85546875" customWidth="1"/>
  </cols>
  <sheetData>
    <row r="1" spans="1:14" ht="26.25">
      <c r="A1" s="52" t="s">
        <v>55</v>
      </c>
      <c r="B1" s="52"/>
      <c r="C1" s="52"/>
      <c r="D1" s="52"/>
      <c r="E1" s="52"/>
      <c r="F1" s="52"/>
      <c r="G1" s="52"/>
      <c r="H1" s="52"/>
    </row>
    <row r="2" spans="1:14" ht="47.25" customHeight="1">
      <c r="A2" s="27" t="s">
        <v>0</v>
      </c>
      <c r="B2" s="26" t="s">
        <v>1</v>
      </c>
      <c r="C2" s="26" t="s">
        <v>3</v>
      </c>
      <c r="D2" s="26"/>
      <c r="E2" s="26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33" t="s">
        <v>36</v>
      </c>
      <c r="K2" s="34" t="s">
        <v>57</v>
      </c>
      <c r="L2" s="34"/>
      <c r="M2" s="35" t="s">
        <v>9</v>
      </c>
      <c r="N2" s="46" t="s">
        <v>51</v>
      </c>
    </row>
    <row r="3" spans="1:14">
      <c r="A3" s="3"/>
      <c r="B3" s="16"/>
      <c r="C3" s="23"/>
      <c r="D3" s="32"/>
      <c r="E3" s="31"/>
      <c r="F3" s="5"/>
      <c r="G3" s="5"/>
      <c r="H3" s="5"/>
      <c r="I3" s="5"/>
      <c r="J3" s="5"/>
      <c r="K3" s="5"/>
      <c r="L3" s="36"/>
      <c r="M3" s="36"/>
      <c r="N3" s="3"/>
    </row>
    <row r="4" spans="1:14" ht="15.75">
      <c r="A4" s="26" t="s">
        <v>24</v>
      </c>
      <c r="B4" s="29" t="s">
        <v>27</v>
      </c>
      <c r="C4" s="23">
        <v>5</v>
      </c>
      <c r="D4" s="32">
        <v>57</v>
      </c>
      <c r="E4" s="32">
        <v>71</v>
      </c>
      <c r="F4" s="5" t="s">
        <v>26</v>
      </c>
      <c r="G4" s="5">
        <v>180</v>
      </c>
      <c r="H4" s="5">
        <v>20</v>
      </c>
      <c r="I4" s="43"/>
      <c r="J4" s="19">
        <f>+D4*E4/1550*G4/1000*2*K4</f>
        <v>1409.9225806451611</v>
      </c>
      <c r="K4" s="24">
        <v>1500</v>
      </c>
      <c r="L4" s="38">
        <f>+J4</f>
        <v>1409.9225806451611</v>
      </c>
      <c r="M4" s="42">
        <f>+I4-L4</f>
        <v>-1409.9225806451611</v>
      </c>
      <c r="N4" s="21"/>
    </row>
    <row r="5" spans="1:14" ht="15.75">
      <c r="A5" s="26" t="s">
        <v>24</v>
      </c>
      <c r="B5" s="29" t="s">
        <v>27</v>
      </c>
      <c r="C5" s="23"/>
      <c r="D5" s="32">
        <v>57</v>
      </c>
      <c r="E5" s="32">
        <v>71</v>
      </c>
      <c r="F5" s="5" t="s">
        <v>11</v>
      </c>
      <c r="G5" s="5">
        <v>150</v>
      </c>
      <c r="H5" s="5">
        <v>16</v>
      </c>
      <c r="I5" s="43"/>
      <c r="J5" s="19">
        <f>+D4*E4/1550*G5/1000*3*K4</f>
        <v>1762.4032258064517</v>
      </c>
      <c r="K5" s="24"/>
      <c r="L5" s="38">
        <f>+J5+J6</f>
        <v>2349.8709677419356</v>
      </c>
      <c r="M5" s="42">
        <f>+I5-L5</f>
        <v>-2349.8709677419356</v>
      </c>
      <c r="N5" s="21"/>
    </row>
    <row r="6" spans="1:14" ht="15.75">
      <c r="A6" s="26" t="s">
        <v>24</v>
      </c>
      <c r="B6" s="29" t="s">
        <v>27</v>
      </c>
      <c r="C6" s="23"/>
      <c r="D6" s="32">
        <v>57</v>
      </c>
      <c r="E6" s="32">
        <v>71</v>
      </c>
      <c r="F6" s="5" t="s">
        <v>20</v>
      </c>
      <c r="G6" s="5">
        <v>150</v>
      </c>
      <c r="H6" s="5">
        <v>16</v>
      </c>
      <c r="I6" s="43"/>
      <c r="J6" s="19">
        <f>+D4*E4/1550*G6/1000*1*K4</f>
        <v>587.4677419354839</v>
      </c>
      <c r="K6" s="24"/>
      <c r="L6" s="39"/>
      <c r="M6" s="36"/>
      <c r="N6" s="3"/>
    </row>
    <row r="7" spans="1:14" ht="15.75">
      <c r="A7" s="27"/>
      <c r="B7" s="29"/>
      <c r="C7" s="16"/>
      <c r="D7" s="29"/>
      <c r="E7" s="29"/>
      <c r="F7" s="3"/>
      <c r="G7" s="3"/>
      <c r="H7" s="3"/>
      <c r="I7" s="37"/>
      <c r="J7" s="3"/>
      <c r="K7" s="25"/>
      <c r="L7" s="40"/>
      <c r="M7" s="37"/>
      <c r="N7" s="3"/>
    </row>
    <row r="8" spans="1:14" ht="15.75">
      <c r="A8" s="28" t="s">
        <v>24</v>
      </c>
      <c r="B8" s="32" t="s">
        <v>30</v>
      </c>
      <c r="C8" s="23">
        <v>5</v>
      </c>
      <c r="D8" s="32">
        <v>75.25</v>
      </c>
      <c r="E8" s="32">
        <v>68.5</v>
      </c>
      <c r="F8" s="3" t="s">
        <v>26</v>
      </c>
      <c r="G8" s="5">
        <v>180</v>
      </c>
      <c r="H8" s="5">
        <v>20</v>
      </c>
      <c r="I8" s="44">
        <f>1678+1868</f>
        <v>3546</v>
      </c>
      <c r="J8" s="19">
        <f>+D8*E8/1550*G8/1000*2*K8</f>
        <v>598.60161290322583</v>
      </c>
      <c r="K8" s="25">
        <v>500</v>
      </c>
      <c r="L8" s="41">
        <f>+J8</f>
        <v>598.60161290322583</v>
      </c>
      <c r="M8" s="42">
        <f>+I8-J8</f>
        <v>2947.3983870967741</v>
      </c>
      <c r="N8" s="3"/>
    </row>
    <row r="9" spans="1:14" ht="15.75">
      <c r="A9" s="28" t="s">
        <v>24</v>
      </c>
      <c r="B9" s="32" t="s">
        <v>30</v>
      </c>
      <c r="C9" s="23"/>
      <c r="D9" s="32">
        <v>75.25</v>
      </c>
      <c r="E9" s="32">
        <v>68.5</v>
      </c>
      <c r="F9" s="3" t="s">
        <v>11</v>
      </c>
      <c r="G9" s="5">
        <v>150</v>
      </c>
      <c r="H9" s="5">
        <v>16</v>
      </c>
      <c r="I9" s="44">
        <v>2071</v>
      </c>
      <c r="J9" s="19">
        <f>+D8*E8/1550*G9/1000*3*K8</f>
        <v>748.25201612903231</v>
      </c>
      <c r="K9" s="25"/>
      <c r="L9" s="41">
        <f>+J9+J10</f>
        <v>997.66935483870975</v>
      </c>
      <c r="M9" s="42">
        <f>+I9-J9</f>
        <v>1322.7479838709678</v>
      </c>
      <c r="N9" s="3"/>
    </row>
    <row r="10" spans="1:14" ht="15.75">
      <c r="A10" s="28" t="s">
        <v>24</v>
      </c>
      <c r="B10" s="32" t="s">
        <v>30</v>
      </c>
      <c r="C10" s="23"/>
      <c r="D10" s="32">
        <v>75.25</v>
      </c>
      <c r="E10" s="32">
        <v>68.5</v>
      </c>
      <c r="F10" s="3" t="s">
        <v>20</v>
      </c>
      <c r="G10" s="5">
        <v>150</v>
      </c>
      <c r="H10" s="5">
        <v>16</v>
      </c>
      <c r="I10" s="44"/>
      <c r="J10" s="19">
        <f>+D8*E8/1550*G10/1000*1*K8</f>
        <v>249.41733870967744</v>
      </c>
      <c r="K10" s="25"/>
      <c r="L10" s="40"/>
      <c r="M10" s="37"/>
      <c r="N10" s="3"/>
    </row>
    <row r="11" spans="1:14" ht="15.75">
      <c r="A11" s="28"/>
      <c r="B11" s="32"/>
      <c r="C11" s="23"/>
      <c r="D11" s="32"/>
      <c r="E11" s="32"/>
      <c r="F11" s="3"/>
      <c r="G11" s="3"/>
      <c r="H11" s="3"/>
      <c r="I11" s="37"/>
      <c r="J11" s="3"/>
      <c r="K11" s="25"/>
      <c r="L11" s="40"/>
      <c r="M11" s="37"/>
      <c r="N11" s="3"/>
    </row>
    <row r="12" spans="1:14" ht="15.75">
      <c r="A12" s="28" t="s">
        <v>24</v>
      </c>
      <c r="B12" s="32" t="s">
        <v>34</v>
      </c>
      <c r="C12" s="23">
        <v>5</v>
      </c>
      <c r="D12" s="32">
        <v>57</v>
      </c>
      <c r="E12" s="32">
        <v>70</v>
      </c>
      <c r="F12" s="3" t="s">
        <v>26</v>
      </c>
      <c r="G12" s="5">
        <v>180</v>
      </c>
      <c r="H12" s="5">
        <v>20</v>
      </c>
      <c r="I12" s="48">
        <v>1817</v>
      </c>
      <c r="J12" s="19">
        <f>+D12*E12/1550*G12/1000*2*K12</f>
        <v>926.70967741935488</v>
      </c>
      <c r="K12" s="25">
        <v>1000</v>
      </c>
      <c r="L12" s="41">
        <f>+J12</f>
        <v>926.70967741935488</v>
      </c>
      <c r="M12" s="42">
        <f>+I12-L12</f>
        <v>890.29032258064512</v>
      </c>
      <c r="N12" s="3"/>
    </row>
    <row r="13" spans="1:14" ht="15.75">
      <c r="A13" s="28" t="s">
        <v>24</v>
      </c>
      <c r="B13" s="32" t="s">
        <v>34</v>
      </c>
      <c r="C13" s="23"/>
      <c r="D13" s="32">
        <v>57</v>
      </c>
      <c r="E13" s="32">
        <v>70</v>
      </c>
      <c r="F13" s="3" t="s">
        <v>11</v>
      </c>
      <c r="G13" s="5">
        <v>150</v>
      </c>
      <c r="H13" s="5">
        <v>16</v>
      </c>
      <c r="I13" s="49">
        <v>3533</v>
      </c>
      <c r="J13" s="19">
        <f>+D12*E12/1550*G13/1000*3*K12</f>
        <v>1158.3870967741934</v>
      </c>
      <c r="K13" s="24"/>
      <c r="L13" s="38">
        <f>+J13+J14</f>
        <v>1544.516129032258</v>
      </c>
      <c r="M13" s="42">
        <f>+I13-L13</f>
        <v>1988.483870967742</v>
      </c>
      <c r="N13" s="3"/>
    </row>
    <row r="14" spans="1:14" ht="15.75">
      <c r="A14" s="28" t="s">
        <v>24</v>
      </c>
      <c r="B14" s="32" t="s">
        <v>34</v>
      </c>
      <c r="C14" s="23"/>
      <c r="D14" s="32">
        <v>57</v>
      </c>
      <c r="E14" s="32">
        <v>70</v>
      </c>
      <c r="F14" s="3" t="s">
        <v>20</v>
      </c>
      <c r="G14" s="5">
        <v>150</v>
      </c>
      <c r="H14" s="5">
        <v>16</v>
      </c>
      <c r="I14" s="37"/>
      <c r="J14" s="19">
        <f>+D12*E12/1550*G14/1000*1*K12</f>
        <v>386.12903225806451</v>
      </c>
      <c r="K14" s="25"/>
      <c r="L14" s="40"/>
      <c r="M14" s="37"/>
      <c r="N14" s="3"/>
    </row>
    <row r="15" spans="1:14" ht="15.75">
      <c r="A15" s="28"/>
      <c r="B15" s="32"/>
      <c r="C15" s="23"/>
      <c r="D15" s="32"/>
      <c r="E15" s="32"/>
      <c r="F15" s="3"/>
      <c r="G15" s="5"/>
      <c r="H15" s="5"/>
      <c r="I15" s="37"/>
      <c r="J15" s="19"/>
      <c r="K15" s="25"/>
      <c r="L15" s="40"/>
      <c r="M15" s="37"/>
      <c r="N15" s="3"/>
    </row>
    <row r="16" spans="1:14" ht="15.75">
      <c r="A16" s="28" t="s">
        <v>24</v>
      </c>
      <c r="B16" s="32">
        <v>1521</v>
      </c>
      <c r="C16" s="23">
        <v>5</v>
      </c>
      <c r="D16" s="32">
        <v>66</v>
      </c>
      <c r="E16" s="32">
        <v>108</v>
      </c>
      <c r="F16" s="3" t="s">
        <v>29</v>
      </c>
      <c r="G16" s="5">
        <v>200</v>
      </c>
      <c r="H16" s="5">
        <v>20</v>
      </c>
      <c r="I16" s="44">
        <v>2319</v>
      </c>
      <c r="J16" s="19">
        <f>+D16*E16/1550*G16/1000*2*K16</f>
        <v>0</v>
      </c>
      <c r="K16" s="25">
        <v>0</v>
      </c>
      <c r="L16" s="41">
        <f>+J16</f>
        <v>0</v>
      </c>
      <c r="M16" s="42"/>
      <c r="N16" s="3"/>
    </row>
    <row r="17" spans="1:14" ht="15.75">
      <c r="A17" s="28" t="s">
        <v>24</v>
      </c>
      <c r="B17" s="32">
        <v>1521</v>
      </c>
      <c r="C17" s="23"/>
      <c r="D17" s="32">
        <v>66</v>
      </c>
      <c r="E17" s="32">
        <v>108</v>
      </c>
      <c r="F17" s="3" t="s">
        <v>66</v>
      </c>
      <c r="G17" s="5">
        <v>150</v>
      </c>
      <c r="H17" s="5">
        <v>16</v>
      </c>
      <c r="I17" s="44">
        <v>771</v>
      </c>
      <c r="J17" s="19">
        <f>+D16*E16/1550*G17/1000*3*K16</f>
        <v>0</v>
      </c>
      <c r="K17" s="25"/>
      <c r="L17" s="41">
        <f>+J17+J18</f>
        <v>0</v>
      </c>
      <c r="M17" s="42"/>
      <c r="N17" s="3"/>
    </row>
    <row r="18" spans="1:14" ht="15.75">
      <c r="A18" s="28" t="s">
        <v>24</v>
      </c>
      <c r="B18" s="32">
        <v>1521</v>
      </c>
      <c r="C18" s="23"/>
      <c r="D18" s="32">
        <v>66</v>
      </c>
      <c r="E18" s="32">
        <v>108</v>
      </c>
      <c r="F18" s="3" t="s">
        <v>65</v>
      </c>
      <c r="G18" s="5">
        <v>150</v>
      </c>
      <c r="H18" s="5">
        <v>16</v>
      </c>
      <c r="I18" s="44"/>
      <c r="J18" s="19">
        <f>+D16*E16/1550*G18/1000*1*K16</f>
        <v>0</v>
      </c>
      <c r="K18" s="25"/>
      <c r="L18" s="40"/>
      <c r="M18" s="37"/>
      <c r="N18" s="3"/>
    </row>
    <row r="19" spans="1:14" ht="15.75">
      <c r="A19" s="27"/>
      <c r="B19" s="29"/>
      <c r="C19" s="16"/>
      <c r="D19" s="29"/>
      <c r="E19" s="29"/>
      <c r="F19" s="3"/>
      <c r="G19" s="3"/>
      <c r="H19" s="3"/>
      <c r="I19" s="44"/>
      <c r="J19" s="3"/>
      <c r="K19" s="25"/>
      <c r="L19" s="40"/>
      <c r="M19" s="37"/>
      <c r="N19" s="3"/>
    </row>
    <row r="20" spans="1:14" ht="15.75">
      <c r="A20" s="27"/>
      <c r="B20" s="29"/>
      <c r="C20" s="16"/>
      <c r="D20" s="29"/>
      <c r="E20" s="29"/>
      <c r="F20" s="3"/>
      <c r="G20" s="3"/>
      <c r="H20" s="3"/>
      <c r="I20" s="44"/>
      <c r="J20" s="3"/>
      <c r="K20" s="25"/>
      <c r="L20" s="40"/>
      <c r="M20" s="37"/>
      <c r="N20" s="3"/>
    </row>
    <row r="21" spans="1:14" ht="15.75">
      <c r="A21" s="26" t="s">
        <v>12</v>
      </c>
      <c r="B21" s="29" t="s">
        <v>58</v>
      </c>
      <c r="C21" s="16">
        <v>5</v>
      </c>
      <c r="D21" s="29">
        <v>60.5</v>
      </c>
      <c r="E21" s="29">
        <v>80</v>
      </c>
      <c r="F21" s="3" t="s">
        <v>56</v>
      </c>
      <c r="G21" s="3">
        <v>250</v>
      </c>
      <c r="H21" s="3">
        <v>28</v>
      </c>
      <c r="I21" s="47">
        <v>1220</v>
      </c>
      <c r="J21" s="21">
        <f>+D21*E21/1550*G21/1000*1*K21</f>
        <v>156.12903225806451</v>
      </c>
      <c r="K21" s="25">
        <v>200</v>
      </c>
      <c r="L21" s="41">
        <f>+J21+J23</f>
        <v>312.25806451612902</v>
      </c>
      <c r="M21" s="42">
        <f>+I21-L21</f>
        <v>907.74193548387098</v>
      </c>
      <c r="N21" s="3"/>
    </row>
    <row r="22" spans="1:14" ht="15.75">
      <c r="A22" s="26" t="s">
        <v>12</v>
      </c>
      <c r="B22" s="29" t="s">
        <v>58</v>
      </c>
      <c r="C22" s="16"/>
      <c r="D22" s="29">
        <v>60.5</v>
      </c>
      <c r="E22" s="29">
        <v>80</v>
      </c>
      <c r="F22" s="3" t="s">
        <v>59</v>
      </c>
      <c r="G22" s="3">
        <v>150</v>
      </c>
      <c r="H22" s="3">
        <v>28</v>
      </c>
      <c r="I22" s="47">
        <f>1291+842</f>
        <v>2133</v>
      </c>
      <c r="J22" s="21">
        <f>+D21*E21/1550*G22/1000*3*K21</f>
        <v>281.03225806451616</v>
      </c>
      <c r="K22" s="25"/>
      <c r="L22" s="41">
        <f>+J22</f>
        <v>281.03225806451616</v>
      </c>
      <c r="M22" s="42">
        <f>+I22-J22</f>
        <v>1851.9677419354839</v>
      </c>
      <c r="N22" s="3"/>
    </row>
    <row r="23" spans="1:14" ht="15.75">
      <c r="A23" s="26" t="s">
        <v>12</v>
      </c>
      <c r="B23" s="29" t="s">
        <v>58</v>
      </c>
      <c r="C23" s="16"/>
      <c r="D23" s="29">
        <v>60.5</v>
      </c>
      <c r="E23" s="29">
        <v>80</v>
      </c>
      <c r="F23" s="3" t="s">
        <v>60</v>
      </c>
      <c r="G23" s="3">
        <v>250</v>
      </c>
      <c r="H23" s="3">
        <v>28</v>
      </c>
      <c r="I23" s="44"/>
      <c r="J23" s="21">
        <f>+D23*E23/1550*G23/1000*1*K21</f>
        <v>156.12903225806451</v>
      </c>
      <c r="K23" s="25"/>
      <c r="L23" s="40"/>
      <c r="M23" s="37"/>
      <c r="N23" s="3"/>
    </row>
    <row r="24" spans="1:14" ht="15.75">
      <c r="A24" s="27"/>
      <c r="B24" s="29"/>
      <c r="C24" s="16"/>
      <c r="D24" s="29"/>
      <c r="E24" s="1"/>
      <c r="F24" s="3"/>
      <c r="G24" s="3"/>
      <c r="H24" s="3"/>
      <c r="I24" s="44"/>
      <c r="J24" s="3"/>
      <c r="K24" s="25"/>
      <c r="L24" s="40"/>
      <c r="M24" s="37"/>
      <c r="N24" s="3"/>
    </row>
    <row r="25" spans="1:14" ht="15.75">
      <c r="A25" s="26" t="s">
        <v>12</v>
      </c>
      <c r="B25" s="29" t="s">
        <v>61</v>
      </c>
      <c r="C25" s="16">
        <v>5</v>
      </c>
      <c r="D25" s="29">
        <v>66</v>
      </c>
      <c r="E25" s="29">
        <v>80</v>
      </c>
      <c r="F25" s="3" t="s">
        <v>56</v>
      </c>
      <c r="G25" s="3">
        <v>250</v>
      </c>
      <c r="H25" s="3">
        <v>28</v>
      </c>
      <c r="I25" s="44">
        <v>86</v>
      </c>
      <c r="J25" s="21">
        <f>+D25*E25/1550*G25/1000*1*K25</f>
        <v>170.32258064516125</v>
      </c>
      <c r="K25" s="25">
        <v>200</v>
      </c>
      <c r="L25" s="41">
        <f>+J25+J27</f>
        <v>340.64516129032251</v>
      </c>
      <c r="M25" s="42">
        <f>+I25-L25</f>
        <v>-254.64516129032251</v>
      </c>
      <c r="N25" s="3"/>
    </row>
    <row r="26" spans="1:14" ht="15.75">
      <c r="A26" s="26" t="s">
        <v>12</v>
      </c>
      <c r="B26" s="29" t="s">
        <v>61</v>
      </c>
      <c r="C26" s="16"/>
      <c r="D26" s="29">
        <v>66</v>
      </c>
      <c r="E26" s="29">
        <v>80</v>
      </c>
      <c r="F26" s="3" t="s">
        <v>59</v>
      </c>
      <c r="G26" s="3">
        <v>150</v>
      </c>
      <c r="H26" s="3">
        <v>28</v>
      </c>
      <c r="I26" s="44">
        <v>35</v>
      </c>
      <c r="J26" s="21">
        <f>+D25*E25/1550*G26/1000*3*K25</f>
        <v>306.58064516129031</v>
      </c>
      <c r="K26" s="25"/>
      <c r="L26" s="41">
        <f>+J26</f>
        <v>306.58064516129031</v>
      </c>
      <c r="M26" s="42">
        <f>+I26-L26</f>
        <v>-271.58064516129031</v>
      </c>
      <c r="N26" s="3"/>
    </row>
    <row r="27" spans="1:14" ht="15.75">
      <c r="A27" s="26" t="s">
        <v>12</v>
      </c>
      <c r="B27" s="29" t="s">
        <v>61</v>
      </c>
      <c r="C27" s="16"/>
      <c r="D27" s="29">
        <v>66</v>
      </c>
      <c r="E27" s="29">
        <v>80</v>
      </c>
      <c r="F27" s="3" t="s">
        <v>60</v>
      </c>
      <c r="G27" s="3">
        <v>250</v>
      </c>
      <c r="H27" s="3">
        <v>28</v>
      </c>
      <c r="I27" s="44"/>
      <c r="J27" s="21">
        <f>+D25*E25/1550*G27/1000*1*K25</f>
        <v>170.32258064516125</v>
      </c>
      <c r="K27" s="25"/>
      <c r="L27" s="40"/>
      <c r="M27" s="37"/>
      <c r="N27" s="3"/>
    </row>
    <row r="28" spans="1:14" ht="15.75">
      <c r="A28" s="27"/>
      <c r="B28" s="29"/>
      <c r="C28" s="16"/>
      <c r="D28" s="29"/>
      <c r="E28" s="1"/>
      <c r="F28" s="3"/>
      <c r="G28" s="3"/>
      <c r="H28" s="3"/>
      <c r="I28" s="44"/>
      <c r="J28" s="3"/>
      <c r="K28" s="25"/>
      <c r="L28" s="40"/>
      <c r="M28" s="37"/>
      <c r="N28" s="3"/>
    </row>
    <row r="29" spans="1:14" ht="15.75">
      <c r="A29" s="26" t="s">
        <v>21</v>
      </c>
      <c r="B29" s="29" t="s">
        <v>62</v>
      </c>
      <c r="C29" s="16">
        <v>5</v>
      </c>
      <c r="D29" s="29">
        <v>60.5</v>
      </c>
      <c r="E29" s="29">
        <v>58</v>
      </c>
      <c r="F29" s="3" t="s">
        <v>56</v>
      </c>
      <c r="G29" s="3">
        <v>250</v>
      </c>
      <c r="H29" s="3">
        <v>28</v>
      </c>
      <c r="I29" s="44">
        <v>908</v>
      </c>
      <c r="J29" s="21">
        <f>+D29*E29/1550*G29/1000*1*K29</f>
        <v>424.47580645161287</v>
      </c>
      <c r="K29" s="25">
        <v>750</v>
      </c>
      <c r="L29" s="41">
        <f>+J29+J31</f>
        <v>848.95161290322574</v>
      </c>
      <c r="M29" s="42">
        <f>+I29-L29</f>
        <v>59.048387096774263</v>
      </c>
      <c r="N29" s="3"/>
    </row>
    <row r="30" spans="1:14" ht="15.75">
      <c r="A30" s="26" t="s">
        <v>21</v>
      </c>
      <c r="B30" s="29" t="s">
        <v>62</v>
      </c>
      <c r="C30" s="16"/>
      <c r="D30" s="29">
        <v>60.5</v>
      </c>
      <c r="E30" s="29">
        <v>58</v>
      </c>
      <c r="F30" s="3" t="s">
        <v>59</v>
      </c>
      <c r="G30" s="3">
        <v>150</v>
      </c>
      <c r="H30" s="3">
        <v>28</v>
      </c>
      <c r="I30" s="44">
        <v>1852</v>
      </c>
      <c r="J30" s="21">
        <f>+D29*E29/1550*G30/1000*3*K29</f>
        <v>764.05645161290317</v>
      </c>
      <c r="K30" s="25"/>
      <c r="L30" s="41">
        <f>+J30</f>
        <v>764.05645161290317</v>
      </c>
      <c r="M30" s="42">
        <f>+I30-L30</f>
        <v>1087.9435483870968</v>
      </c>
      <c r="N30" s="3"/>
    </row>
    <row r="31" spans="1:14" ht="15.75">
      <c r="A31" s="26" t="s">
        <v>21</v>
      </c>
      <c r="B31" s="29" t="s">
        <v>62</v>
      </c>
      <c r="C31" s="16"/>
      <c r="D31" s="29">
        <v>60.5</v>
      </c>
      <c r="E31" s="29">
        <v>58</v>
      </c>
      <c r="F31" s="3" t="s">
        <v>60</v>
      </c>
      <c r="G31" s="3">
        <v>250</v>
      </c>
      <c r="H31" s="3">
        <v>28</v>
      </c>
      <c r="I31" s="44"/>
      <c r="J31" s="21">
        <f>+D29*E29/1550*G31/1000*1*K29</f>
        <v>424.47580645161287</v>
      </c>
      <c r="K31" s="25"/>
      <c r="L31" s="40"/>
      <c r="M31" s="37"/>
      <c r="N31" s="3"/>
    </row>
    <row r="32" spans="1:14" ht="15.75">
      <c r="A32" s="27"/>
      <c r="B32" s="29"/>
      <c r="C32" s="16"/>
      <c r="D32" s="29"/>
      <c r="E32" s="1"/>
      <c r="F32" s="3"/>
      <c r="G32" s="3"/>
      <c r="H32" s="3"/>
      <c r="I32" s="44"/>
      <c r="J32" s="3"/>
      <c r="K32" s="25"/>
      <c r="L32" s="40"/>
      <c r="M32" s="37"/>
      <c r="N32" s="3"/>
    </row>
    <row r="33" spans="1:14" ht="15.75">
      <c r="A33" s="26" t="s">
        <v>21</v>
      </c>
      <c r="B33" s="29" t="s">
        <v>63</v>
      </c>
      <c r="C33" s="16">
        <v>5</v>
      </c>
      <c r="D33" s="29">
        <v>66</v>
      </c>
      <c r="E33" s="29">
        <v>76.5</v>
      </c>
      <c r="F33" s="3" t="s">
        <v>56</v>
      </c>
      <c r="G33" s="3">
        <v>250</v>
      </c>
      <c r="H33" s="3">
        <v>28</v>
      </c>
      <c r="I33" s="45">
        <v>0</v>
      </c>
      <c r="J33" s="21">
        <f>+D33*E33/1550*G33/1000*1*K33</f>
        <v>407.17741935483872</v>
      </c>
      <c r="K33" s="25">
        <v>500</v>
      </c>
      <c r="L33" s="41">
        <f>+J33+J35</f>
        <v>814.35483870967744</v>
      </c>
      <c r="M33" s="42">
        <f>+I33-L33</f>
        <v>-814.35483870967744</v>
      </c>
      <c r="N33" s="3"/>
    </row>
    <row r="34" spans="1:14" ht="15.75">
      <c r="A34" s="26" t="s">
        <v>21</v>
      </c>
      <c r="B34" s="29" t="s">
        <v>63</v>
      </c>
      <c r="C34" s="16"/>
      <c r="D34" s="29">
        <v>66</v>
      </c>
      <c r="E34" s="29">
        <v>76.5</v>
      </c>
      <c r="F34" s="3" t="s">
        <v>59</v>
      </c>
      <c r="G34" s="3">
        <v>150</v>
      </c>
      <c r="H34" s="3">
        <v>28</v>
      </c>
      <c r="I34" s="45">
        <v>768</v>
      </c>
      <c r="J34" s="21">
        <f>+D33*E33/1550*G34/1000*3*K33</f>
        <v>732.91935483870975</v>
      </c>
      <c r="K34" s="25"/>
      <c r="L34" s="41">
        <f>+J34</f>
        <v>732.91935483870975</v>
      </c>
      <c r="M34" s="42">
        <f>+I34-L34</f>
        <v>35.080645161290249</v>
      </c>
      <c r="N34" s="3"/>
    </row>
    <row r="35" spans="1:14" ht="15.75">
      <c r="A35" s="26" t="s">
        <v>21</v>
      </c>
      <c r="B35" s="29" t="s">
        <v>63</v>
      </c>
      <c r="C35" s="16"/>
      <c r="D35" s="29">
        <v>66</v>
      </c>
      <c r="E35" s="29">
        <v>76.5</v>
      </c>
      <c r="F35" s="3" t="s">
        <v>60</v>
      </c>
      <c r="G35" s="3">
        <v>250</v>
      </c>
      <c r="H35" s="3">
        <v>28</v>
      </c>
      <c r="I35" s="44"/>
      <c r="J35" s="21">
        <f>+D33*E33/1550*G35/1000*1*K33</f>
        <v>407.17741935483872</v>
      </c>
      <c r="K35" s="25"/>
      <c r="L35" s="40"/>
      <c r="M35" s="37"/>
      <c r="N35" s="3"/>
    </row>
    <row r="36" spans="1:14" ht="15.75">
      <c r="A36" s="26" t="s">
        <v>21</v>
      </c>
      <c r="B36" s="29" t="s">
        <v>63</v>
      </c>
      <c r="C36" s="16">
        <v>2</v>
      </c>
      <c r="D36" s="29">
        <v>66</v>
      </c>
      <c r="E36" s="29">
        <v>76.5</v>
      </c>
      <c r="F36" s="5" t="s">
        <v>59</v>
      </c>
      <c r="G36" s="5">
        <v>150</v>
      </c>
      <c r="H36" s="5">
        <v>28</v>
      </c>
      <c r="I36" s="44"/>
      <c r="J36" s="21">
        <f>+D33*E33/1550*G36/1000*1.5*K36</f>
        <v>0</v>
      </c>
      <c r="K36" s="25">
        <v>0</v>
      </c>
      <c r="L36" s="40"/>
      <c r="M36" s="37"/>
      <c r="N36" s="3"/>
    </row>
    <row r="37" spans="1:14" ht="15.75">
      <c r="A37" s="26" t="s">
        <v>21</v>
      </c>
      <c r="B37" s="29" t="s">
        <v>63</v>
      </c>
      <c r="C37" s="16"/>
      <c r="D37" s="29">
        <v>66</v>
      </c>
      <c r="E37" s="29">
        <v>76.5</v>
      </c>
      <c r="F37" s="5" t="s">
        <v>64</v>
      </c>
      <c r="G37" s="5">
        <v>250</v>
      </c>
      <c r="H37" s="5">
        <v>28</v>
      </c>
      <c r="I37" s="44"/>
      <c r="J37" s="21">
        <f>+D37*E37/1550*G37/1000*1*K36</f>
        <v>0</v>
      </c>
      <c r="K37" s="25"/>
      <c r="L37" s="40"/>
      <c r="M37" s="37"/>
      <c r="N37" s="3"/>
    </row>
    <row r="38" spans="1:14">
      <c r="A38" s="3"/>
      <c r="B38" s="16"/>
      <c r="C38" s="16"/>
      <c r="D38" s="16"/>
      <c r="E38" s="20"/>
      <c r="F38" s="20"/>
      <c r="G38" s="20"/>
      <c r="H38" s="20"/>
      <c r="I38" s="37"/>
      <c r="J38" s="3"/>
      <c r="K38" s="3"/>
      <c r="L38" s="37"/>
      <c r="M38" s="37"/>
      <c r="N38" s="3"/>
    </row>
    <row r="39" spans="1:14">
      <c r="A39" s="16"/>
      <c r="B39" s="16"/>
      <c r="C39" s="16"/>
      <c r="D39" s="16"/>
      <c r="E39" s="3"/>
      <c r="F39" s="3"/>
      <c r="G39" s="3"/>
      <c r="H39" s="3"/>
      <c r="I39" s="37"/>
      <c r="J39" s="3"/>
      <c r="K39" s="3"/>
      <c r="L39" s="37"/>
      <c r="M39" s="37"/>
      <c r="N39" s="3"/>
    </row>
    <row r="40" spans="1:14">
      <c r="A40" s="3"/>
      <c r="B40" s="16"/>
      <c r="C40" s="16"/>
      <c r="D40" s="16"/>
      <c r="E40" s="3"/>
      <c r="F40" s="3"/>
      <c r="G40" s="3"/>
      <c r="H40" s="3"/>
      <c r="I40" s="3"/>
      <c r="J40" s="3"/>
      <c r="K40" s="3"/>
      <c r="L40" s="37"/>
      <c r="M40" s="37"/>
      <c r="N40" s="3"/>
    </row>
    <row r="41" spans="1:14">
      <c r="A41" s="3"/>
      <c r="B41" s="16"/>
      <c r="C41" s="16"/>
      <c r="D41" s="16"/>
      <c r="E41" s="3"/>
      <c r="F41" s="3"/>
      <c r="G41" s="3"/>
      <c r="H41" s="3"/>
      <c r="I41" s="3"/>
      <c r="J41" s="3"/>
      <c r="K41" s="3"/>
      <c r="L41" s="37"/>
      <c r="M41" s="37"/>
      <c r="N41" s="3"/>
    </row>
    <row r="42" spans="1:14">
      <c r="A42" s="3"/>
      <c r="B42" s="16"/>
      <c r="C42" s="16"/>
      <c r="D42" s="16"/>
      <c r="E42" s="3"/>
      <c r="F42" s="3"/>
      <c r="G42" s="3"/>
      <c r="H42" s="3"/>
      <c r="I42" s="3"/>
      <c r="J42" s="3"/>
      <c r="K42" s="3"/>
      <c r="L42" s="37"/>
      <c r="M42" s="3"/>
      <c r="N42" s="3"/>
    </row>
    <row r="43" spans="1:14">
      <c r="A43" s="3"/>
      <c r="B43" s="16"/>
      <c r="C43" s="16"/>
      <c r="D43" s="16"/>
      <c r="E43" s="3"/>
      <c r="F43" s="3"/>
      <c r="G43" s="3"/>
      <c r="H43" s="3"/>
      <c r="I43" s="3"/>
      <c r="J43" s="3"/>
      <c r="K43" s="3"/>
      <c r="L43" s="37"/>
      <c r="M43" s="3"/>
      <c r="N43" s="3"/>
    </row>
    <row r="44" spans="1:14">
      <c r="A44" s="3"/>
      <c r="B44" s="16"/>
      <c r="C44" s="16"/>
      <c r="D44" s="16"/>
      <c r="E44" s="3"/>
      <c r="F44" s="3"/>
      <c r="G44" s="3"/>
      <c r="H44" s="3"/>
      <c r="I44" s="3"/>
      <c r="J44" s="3"/>
      <c r="K44" s="3"/>
      <c r="L44" s="37"/>
      <c r="M44" s="3"/>
      <c r="N44" s="3"/>
    </row>
    <row r="45" spans="1:14">
      <c r="A45" s="3"/>
      <c r="B45" s="16"/>
      <c r="C45" s="16"/>
      <c r="D45" s="16"/>
      <c r="E45" s="3"/>
      <c r="F45" s="3"/>
      <c r="G45" s="3"/>
      <c r="H45" s="3"/>
      <c r="I45" s="3"/>
      <c r="J45" s="3"/>
      <c r="K45" s="3"/>
      <c r="L45" s="37"/>
      <c r="M45" s="3"/>
      <c r="N45" s="3"/>
    </row>
    <row r="46" spans="1:14">
      <c r="A46" s="3"/>
      <c r="B46" s="16"/>
      <c r="C46" s="16"/>
      <c r="D46" s="16"/>
      <c r="E46" s="3"/>
      <c r="F46" s="3"/>
      <c r="G46" s="3"/>
      <c r="H46" s="3"/>
      <c r="I46" s="3"/>
      <c r="J46" s="3"/>
      <c r="K46" s="3"/>
      <c r="L46" s="37"/>
      <c r="M46" s="3"/>
      <c r="N46" s="3"/>
    </row>
    <row r="47" spans="1:14">
      <c r="A47" s="3"/>
      <c r="B47" s="16"/>
      <c r="C47" s="16"/>
      <c r="D47" s="16"/>
      <c r="E47" s="3"/>
      <c r="F47" s="3"/>
      <c r="G47" s="3"/>
      <c r="H47" s="3"/>
      <c r="I47" s="3"/>
      <c r="J47" s="3"/>
      <c r="K47" s="3"/>
      <c r="L47" s="37"/>
      <c r="M47" s="3"/>
      <c r="N47" s="3"/>
    </row>
    <row r="48" spans="1:14">
      <c r="A48" s="3"/>
      <c r="B48" s="16"/>
      <c r="C48" s="16"/>
      <c r="D48" s="16"/>
      <c r="E48" s="3"/>
      <c r="F48" s="3"/>
      <c r="G48" s="3"/>
      <c r="H48" s="3"/>
      <c r="I48" s="3"/>
      <c r="J48" s="3"/>
      <c r="K48" s="3"/>
      <c r="L48" s="37"/>
      <c r="M48" s="3"/>
      <c r="N48" s="3"/>
    </row>
    <row r="49" spans="1:14">
      <c r="A49" s="3"/>
      <c r="B49" s="16"/>
      <c r="C49" s="16"/>
      <c r="D49" s="16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16"/>
      <c r="C50" s="16"/>
      <c r="D50" s="16"/>
      <c r="E50" s="16"/>
      <c r="F50" s="3"/>
      <c r="G50" s="3"/>
      <c r="H50" s="3"/>
      <c r="I50" s="3"/>
      <c r="K50" s="3"/>
      <c r="L50" s="3"/>
      <c r="M50" s="3"/>
      <c r="N50" s="3"/>
    </row>
    <row r="51" spans="1:14">
      <c r="A51" s="3"/>
      <c r="B51" s="16"/>
      <c r="C51" s="16"/>
      <c r="D51" s="16"/>
      <c r="E51" s="16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16"/>
      <c r="C52" s="16"/>
      <c r="D52" s="16"/>
      <c r="E52" s="16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16"/>
      <c r="C53" s="16"/>
      <c r="D53" s="16"/>
      <c r="E53" s="16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16"/>
      <c r="C54" s="16"/>
      <c r="D54" s="16"/>
      <c r="E54" s="16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16"/>
      <c r="C55" s="16"/>
      <c r="D55" s="16"/>
      <c r="E55" s="16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16"/>
      <c r="C56" s="16"/>
      <c r="D56" s="16"/>
      <c r="E56" s="16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16"/>
      <c r="C57" s="16"/>
      <c r="D57" s="16"/>
      <c r="E57" s="16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16"/>
      <c r="C58" s="16"/>
      <c r="D58" s="16"/>
      <c r="E58" s="16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16"/>
      <c r="C59" s="16"/>
      <c r="D59" s="16"/>
      <c r="E59" s="16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16"/>
      <c r="C60" s="16"/>
      <c r="D60" s="16"/>
      <c r="E60" s="16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16"/>
      <c r="C61" s="16"/>
      <c r="D61" s="16"/>
      <c r="E61" s="16"/>
      <c r="F61" s="3"/>
      <c r="G61" s="3"/>
      <c r="H61" s="3"/>
      <c r="I61" s="3"/>
      <c r="J61" s="3"/>
      <c r="K61" s="3"/>
      <c r="L61" s="3"/>
      <c r="M61" s="3"/>
      <c r="N61" s="3"/>
    </row>
  </sheetData>
  <autoFilter ref="A2:N49">
    <filterColumn colId="11"/>
  </autoFilter>
  <mergeCells count="1">
    <mergeCell ref="A1:H1"/>
  </mergeCells>
  <pageMargins left="0.11811023622047245" right="0.12" top="0.27559055118110237" bottom="0.31496062992125984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55"/>
  <sheetViews>
    <sheetView tabSelected="1" workbookViewId="0">
      <selection activeCell="E15" sqref="E15"/>
    </sheetView>
  </sheetViews>
  <sheetFormatPr defaultRowHeight="15"/>
  <cols>
    <col min="1" max="1" width="13.42578125" customWidth="1"/>
    <col min="2" max="2" width="17.140625" customWidth="1"/>
    <col min="3" max="3" width="23.5703125" customWidth="1"/>
    <col min="4" max="4" width="11" customWidth="1"/>
    <col min="5" max="5" width="18.5703125" customWidth="1"/>
    <col min="6" max="6" width="20.7109375" customWidth="1"/>
    <col min="7" max="8" width="13.5703125" customWidth="1"/>
    <col min="9" max="9" width="16.7109375" customWidth="1"/>
  </cols>
  <sheetData>
    <row r="2" spans="1:9">
      <c r="C2" s="53" t="s">
        <v>52</v>
      </c>
      <c r="D2" s="53"/>
      <c r="E2" s="53"/>
    </row>
    <row r="3" spans="1:9">
      <c r="C3" s="54" t="s">
        <v>37</v>
      </c>
      <c r="D3" s="54"/>
      <c r="E3" s="54"/>
    </row>
    <row r="4" spans="1:9" ht="45">
      <c r="A4" s="8" t="s">
        <v>0</v>
      </c>
      <c r="B4" s="8" t="s">
        <v>1</v>
      </c>
      <c r="C4" s="8" t="s">
        <v>2</v>
      </c>
      <c r="D4" s="8" t="s">
        <v>4</v>
      </c>
      <c r="E4" s="6" t="s">
        <v>38</v>
      </c>
      <c r="F4" s="6" t="s">
        <v>39</v>
      </c>
      <c r="G4" s="6" t="s">
        <v>49</v>
      </c>
      <c r="H4" s="9" t="s">
        <v>48</v>
      </c>
      <c r="I4" s="6" t="s">
        <v>53</v>
      </c>
    </row>
    <row r="5" spans="1:9">
      <c r="A5" s="7" t="s">
        <v>40</v>
      </c>
      <c r="B5" s="7">
        <v>22191</v>
      </c>
      <c r="C5" s="7" t="s">
        <v>10</v>
      </c>
      <c r="D5" s="7" t="s">
        <v>41</v>
      </c>
      <c r="E5" s="7"/>
      <c r="F5" s="7"/>
      <c r="G5" s="7"/>
      <c r="H5" s="10"/>
      <c r="I5" s="2"/>
    </row>
    <row r="6" spans="1:9">
      <c r="A6" s="7"/>
      <c r="B6" s="7"/>
      <c r="C6" s="7"/>
      <c r="D6" s="7"/>
      <c r="E6" s="7"/>
      <c r="F6" s="7"/>
      <c r="G6" s="7"/>
      <c r="H6" s="10"/>
      <c r="I6" s="2"/>
    </row>
    <row r="7" spans="1:9">
      <c r="A7" s="7"/>
      <c r="B7" s="7"/>
      <c r="C7" s="7"/>
      <c r="D7" s="7"/>
      <c r="E7" s="7"/>
      <c r="F7" s="7"/>
      <c r="G7" s="7"/>
      <c r="H7" s="10"/>
      <c r="I7" s="2"/>
    </row>
    <row r="8" spans="1:9">
      <c r="A8" s="7"/>
      <c r="B8" s="7"/>
      <c r="C8" s="7"/>
      <c r="D8" s="7"/>
      <c r="E8" s="7"/>
      <c r="F8" s="7"/>
      <c r="G8" s="7"/>
      <c r="H8" s="10"/>
      <c r="I8" s="2"/>
    </row>
    <row r="9" spans="1:9">
      <c r="A9" s="7"/>
      <c r="B9" s="7"/>
      <c r="C9" s="7"/>
      <c r="D9" s="7"/>
      <c r="E9" s="7"/>
      <c r="F9" s="7"/>
      <c r="G9" s="7"/>
      <c r="H9" s="10"/>
      <c r="I9" s="2"/>
    </row>
    <row r="10" spans="1:9">
      <c r="A10" s="7"/>
      <c r="B10" s="7"/>
      <c r="C10" s="7"/>
      <c r="D10" s="7"/>
      <c r="E10" s="7"/>
      <c r="F10" s="7"/>
      <c r="G10" s="7"/>
      <c r="H10" s="10"/>
      <c r="I10" s="2"/>
    </row>
    <row r="11" spans="1:9">
      <c r="A11" s="7"/>
      <c r="B11" s="7"/>
      <c r="C11" s="7"/>
      <c r="D11" s="7"/>
      <c r="E11" s="7"/>
      <c r="F11" s="7"/>
      <c r="G11" s="7"/>
      <c r="H11" s="10"/>
      <c r="I11" s="2"/>
    </row>
    <row r="12" spans="1:9">
      <c r="A12" s="7"/>
      <c r="B12" s="7"/>
      <c r="C12" s="7"/>
      <c r="D12" s="7"/>
      <c r="E12" s="7"/>
      <c r="F12" s="7"/>
      <c r="G12" s="7"/>
      <c r="H12" s="10"/>
      <c r="I12" s="2"/>
    </row>
    <row r="13" spans="1:9">
      <c r="A13" s="7" t="s">
        <v>12</v>
      </c>
      <c r="B13" s="7" t="s">
        <v>13</v>
      </c>
      <c r="C13" s="7">
        <v>104892481</v>
      </c>
      <c r="D13" s="7" t="s">
        <v>14</v>
      </c>
      <c r="E13" s="11"/>
      <c r="F13" s="11"/>
      <c r="G13" s="11"/>
      <c r="H13" s="12"/>
      <c r="I13" s="2"/>
    </row>
    <row r="14" spans="1:9">
      <c r="A14" s="7"/>
      <c r="B14" s="7"/>
      <c r="C14" s="7" t="s">
        <v>42</v>
      </c>
      <c r="D14" s="7"/>
      <c r="E14" s="13"/>
      <c r="F14" s="13"/>
      <c r="G14" s="13"/>
      <c r="H14" s="14"/>
      <c r="I14" s="2"/>
    </row>
    <row r="15" spans="1:9">
      <c r="A15" s="7"/>
      <c r="B15" s="7"/>
      <c r="C15" s="7"/>
      <c r="D15" s="7"/>
      <c r="E15" s="7"/>
      <c r="F15" s="7"/>
      <c r="G15" s="7"/>
      <c r="H15" s="10"/>
      <c r="I15" s="2"/>
    </row>
    <row r="16" spans="1:9">
      <c r="A16" s="7"/>
      <c r="B16" s="7"/>
      <c r="C16" s="7"/>
      <c r="D16" s="7"/>
      <c r="E16" s="7"/>
      <c r="F16" s="7"/>
      <c r="G16" s="7"/>
      <c r="H16" s="10"/>
      <c r="I16" s="2"/>
    </row>
    <row r="17" spans="1:12">
      <c r="A17" s="7" t="s">
        <v>12</v>
      </c>
      <c r="B17" s="7" t="s">
        <v>15</v>
      </c>
      <c r="C17" s="7">
        <v>104892481</v>
      </c>
      <c r="D17" s="7" t="s">
        <v>16</v>
      </c>
      <c r="E17" s="7"/>
      <c r="F17" s="7"/>
      <c r="G17" s="7"/>
      <c r="H17" s="10"/>
      <c r="I17" s="2"/>
    </row>
    <row r="18" spans="1:12">
      <c r="A18" s="7"/>
      <c r="B18" s="7"/>
      <c r="C18" s="7"/>
      <c r="D18" s="7"/>
      <c r="E18" s="7"/>
      <c r="F18" s="7"/>
      <c r="G18" s="7"/>
      <c r="H18" s="10"/>
      <c r="I18" s="2"/>
    </row>
    <row r="19" spans="1:12">
      <c r="A19" s="7"/>
      <c r="B19" s="7"/>
      <c r="C19" s="7"/>
      <c r="D19" s="7"/>
      <c r="E19" s="7"/>
      <c r="F19" s="7"/>
      <c r="G19" s="7"/>
      <c r="H19" s="10"/>
      <c r="I19" s="2"/>
    </row>
    <row r="20" spans="1:12">
      <c r="A20" s="7"/>
      <c r="B20" s="7"/>
      <c r="C20" s="7"/>
      <c r="D20" s="7"/>
      <c r="E20" s="7"/>
      <c r="F20" s="7"/>
      <c r="G20" s="7"/>
      <c r="H20" s="10"/>
      <c r="I20" s="2"/>
    </row>
    <row r="21" spans="1:12">
      <c r="A21" s="7" t="s">
        <v>12</v>
      </c>
      <c r="B21" s="7" t="s">
        <v>17</v>
      </c>
      <c r="C21" s="7" t="s">
        <v>18</v>
      </c>
      <c r="D21" s="7" t="s">
        <v>19</v>
      </c>
      <c r="E21" s="7"/>
      <c r="F21" s="7"/>
      <c r="G21" s="7"/>
      <c r="H21" s="10"/>
      <c r="I21" s="2"/>
    </row>
    <row r="22" spans="1:12">
      <c r="A22" s="7"/>
      <c r="B22" s="7"/>
      <c r="C22" s="7"/>
      <c r="D22" s="7"/>
      <c r="E22" s="7"/>
      <c r="F22" s="7"/>
      <c r="G22" s="7"/>
      <c r="H22" s="10"/>
      <c r="I22" s="2"/>
    </row>
    <row r="23" spans="1:12">
      <c r="A23" s="7"/>
      <c r="B23" s="7"/>
      <c r="C23" s="7"/>
      <c r="D23" s="7"/>
      <c r="E23" s="7"/>
      <c r="F23" s="7"/>
      <c r="G23" s="7"/>
      <c r="H23" s="10"/>
      <c r="I23" s="2"/>
    </row>
    <row r="24" spans="1:12">
      <c r="A24" s="7"/>
      <c r="B24" s="7"/>
      <c r="C24" s="7"/>
      <c r="D24" s="7"/>
      <c r="E24" s="7"/>
      <c r="F24" s="7"/>
      <c r="G24" s="7"/>
      <c r="H24" s="10"/>
      <c r="I24" s="2"/>
    </row>
    <row r="25" spans="1:12">
      <c r="A25" s="7" t="s">
        <v>21</v>
      </c>
      <c r="B25" s="7" t="s">
        <v>22</v>
      </c>
      <c r="C25" s="15" t="s">
        <v>43</v>
      </c>
      <c r="D25" s="7" t="s">
        <v>23</v>
      </c>
      <c r="E25" s="7"/>
      <c r="F25" s="16"/>
      <c r="G25" s="7"/>
      <c r="H25" s="17"/>
      <c r="I25" s="2"/>
    </row>
    <row r="26" spans="1:12" ht="26.25">
      <c r="A26" s="7"/>
      <c r="B26" s="7" t="s">
        <v>44</v>
      </c>
      <c r="C26" s="15" t="s">
        <v>45</v>
      </c>
      <c r="D26" s="7"/>
      <c r="E26" s="7"/>
      <c r="F26" s="7"/>
      <c r="G26" s="7"/>
      <c r="H26" s="17"/>
      <c r="I26" s="2"/>
    </row>
    <row r="27" spans="1:12" ht="26.25">
      <c r="A27" s="7"/>
      <c r="B27" s="7"/>
      <c r="C27" s="15" t="s">
        <v>46</v>
      </c>
      <c r="D27" s="7"/>
      <c r="E27" s="7"/>
      <c r="F27" s="7"/>
      <c r="G27" s="7"/>
      <c r="H27" s="17"/>
      <c r="I27" s="2"/>
    </row>
    <row r="28" spans="1:12">
      <c r="A28" s="7"/>
      <c r="B28" s="7"/>
      <c r="C28" s="7"/>
      <c r="D28" s="7"/>
      <c r="E28" s="7"/>
      <c r="F28" s="7"/>
      <c r="G28" s="7"/>
      <c r="H28" s="17"/>
      <c r="I28" s="2"/>
    </row>
    <row r="29" spans="1:12">
      <c r="A29" s="16" t="s">
        <v>21</v>
      </c>
      <c r="B29" s="7" t="s">
        <v>22</v>
      </c>
      <c r="C29" s="15" t="s">
        <v>43</v>
      </c>
      <c r="D29" s="7" t="s">
        <v>23</v>
      </c>
      <c r="E29" s="7"/>
      <c r="F29" s="16"/>
      <c r="G29" s="7"/>
      <c r="H29" s="17"/>
      <c r="I29" s="2"/>
    </row>
    <row r="30" spans="1:12" ht="26.25">
      <c r="A30" s="7"/>
      <c r="B30" s="7" t="s">
        <v>47</v>
      </c>
      <c r="C30" s="15" t="s">
        <v>45</v>
      </c>
      <c r="D30" s="7"/>
      <c r="E30" s="7"/>
      <c r="F30" s="7"/>
      <c r="G30" s="7"/>
      <c r="H30" s="10"/>
      <c r="I30" s="2"/>
    </row>
    <row r="31" spans="1:12" ht="26.25">
      <c r="A31" s="7"/>
      <c r="B31" s="7"/>
      <c r="C31" s="15" t="s">
        <v>46</v>
      </c>
      <c r="D31" s="7"/>
      <c r="E31" s="7"/>
      <c r="F31" s="7"/>
      <c r="G31" s="7"/>
      <c r="H31" s="10"/>
      <c r="I31" s="2"/>
    </row>
    <row r="32" spans="1:12">
      <c r="A32" s="7"/>
      <c r="B32" s="7"/>
      <c r="C32" s="7"/>
      <c r="D32" s="7"/>
      <c r="E32" s="7"/>
      <c r="F32" s="7"/>
      <c r="G32" s="7"/>
      <c r="H32" s="10"/>
      <c r="I32" s="2"/>
      <c r="L32">
        <f>98*3</f>
        <v>294</v>
      </c>
    </row>
    <row r="33" spans="1:10">
      <c r="A33" s="7"/>
      <c r="B33" s="7"/>
      <c r="C33" s="7"/>
      <c r="D33" s="7"/>
      <c r="E33" s="7"/>
      <c r="F33" s="7"/>
      <c r="G33" s="7"/>
      <c r="H33" s="10"/>
      <c r="I33" s="2"/>
    </row>
    <row r="34" spans="1:10">
      <c r="A34" s="7"/>
      <c r="B34" s="7"/>
      <c r="C34" s="7"/>
      <c r="D34" s="7"/>
      <c r="E34" s="7"/>
      <c r="F34" s="7"/>
      <c r="G34" s="7"/>
      <c r="H34" s="10"/>
      <c r="I34" s="2"/>
    </row>
    <row r="35" spans="1:10">
      <c r="A35" s="7" t="s">
        <v>24</v>
      </c>
      <c r="B35" s="7" t="s">
        <v>25</v>
      </c>
      <c r="C35" s="4">
        <v>629228</v>
      </c>
      <c r="D35" s="7" t="s">
        <v>50</v>
      </c>
      <c r="E35" s="7">
        <v>370</v>
      </c>
      <c r="F35" s="7">
        <v>0</v>
      </c>
      <c r="G35" s="7">
        <v>293</v>
      </c>
      <c r="H35" s="10">
        <f>77-56</f>
        <v>21</v>
      </c>
      <c r="I35" s="2"/>
      <c r="J35" t="s">
        <v>54</v>
      </c>
    </row>
    <row r="36" spans="1:10">
      <c r="A36" s="7"/>
      <c r="B36" s="7"/>
      <c r="C36" s="7"/>
      <c r="D36" s="7"/>
      <c r="E36" s="7"/>
      <c r="F36" s="7"/>
      <c r="G36" s="7"/>
      <c r="H36" s="10"/>
      <c r="I36" s="2"/>
    </row>
    <row r="37" spans="1:10">
      <c r="A37" s="7"/>
      <c r="B37" s="7"/>
      <c r="C37" s="7"/>
      <c r="D37" s="7"/>
      <c r="E37" s="7"/>
      <c r="F37" s="7"/>
      <c r="G37" s="7"/>
      <c r="H37" s="10"/>
      <c r="I37" s="2"/>
    </row>
    <row r="38" spans="1:10">
      <c r="A38" s="7"/>
      <c r="B38" s="7"/>
      <c r="C38" s="7"/>
      <c r="D38" s="7"/>
      <c r="E38" s="7"/>
      <c r="F38" s="7"/>
      <c r="G38" s="7"/>
      <c r="H38" s="10"/>
      <c r="I38" s="2"/>
    </row>
    <row r="39" spans="1:10">
      <c r="A39" s="7"/>
      <c r="B39" s="7"/>
      <c r="C39" s="7"/>
      <c r="D39" s="7"/>
      <c r="E39" s="7"/>
      <c r="F39" s="7"/>
      <c r="G39" s="7"/>
      <c r="H39" s="10"/>
      <c r="I39" s="2"/>
    </row>
    <row r="40" spans="1:10">
      <c r="A40" s="7" t="s">
        <v>24</v>
      </c>
      <c r="B40" s="7" t="s">
        <v>27</v>
      </c>
      <c r="C40" s="4">
        <v>605201</v>
      </c>
      <c r="D40" s="7" t="s">
        <v>28</v>
      </c>
      <c r="E40" s="7">
        <v>400</v>
      </c>
      <c r="F40" s="7">
        <v>0</v>
      </c>
      <c r="G40" s="7">
        <v>245</v>
      </c>
      <c r="H40" s="10">
        <f>E40-G40</f>
        <v>155</v>
      </c>
      <c r="I40" s="2"/>
    </row>
    <row r="41" spans="1:10">
      <c r="A41" s="7"/>
      <c r="B41" s="7"/>
      <c r="C41" s="7"/>
      <c r="D41" s="7"/>
      <c r="E41" s="7"/>
      <c r="F41" s="7"/>
      <c r="G41" s="7"/>
      <c r="H41" s="10"/>
      <c r="I41" s="2"/>
    </row>
    <row r="42" spans="1:10">
      <c r="A42" s="7"/>
      <c r="B42" s="7"/>
      <c r="C42" s="7"/>
      <c r="D42" s="7"/>
      <c r="E42" s="7"/>
      <c r="F42" s="7"/>
      <c r="G42" s="7"/>
      <c r="H42" s="10"/>
      <c r="I42" s="2"/>
    </row>
    <row r="43" spans="1:10">
      <c r="A43" s="7"/>
      <c r="B43" s="7"/>
      <c r="C43" s="7"/>
      <c r="D43" s="7"/>
      <c r="E43" s="7"/>
      <c r="F43" s="7"/>
      <c r="G43" s="7"/>
      <c r="H43" s="10"/>
      <c r="I43" s="2"/>
    </row>
    <row r="44" spans="1:10">
      <c r="A44" s="7"/>
      <c r="B44" s="7"/>
      <c r="C44" s="7"/>
      <c r="D44" s="7"/>
      <c r="E44" s="7"/>
      <c r="F44" s="7"/>
      <c r="G44" s="7"/>
      <c r="H44" s="10"/>
      <c r="I44" s="2"/>
    </row>
    <row r="45" spans="1:10">
      <c r="A45" s="13" t="s">
        <v>24</v>
      </c>
      <c r="B45" s="13" t="s">
        <v>30</v>
      </c>
      <c r="C45" s="13" t="s">
        <v>31</v>
      </c>
      <c r="D45" s="13" t="s">
        <v>32</v>
      </c>
      <c r="E45" s="13">
        <v>340</v>
      </c>
      <c r="F45" s="7"/>
      <c r="G45" s="7"/>
      <c r="H45" s="10"/>
      <c r="I45" s="2"/>
    </row>
    <row r="46" spans="1:10">
      <c r="A46" s="13"/>
      <c r="B46" s="13"/>
      <c r="C46" s="13" t="s">
        <v>33</v>
      </c>
      <c r="D46" s="13"/>
      <c r="E46" s="13"/>
      <c r="F46" s="7"/>
      <c r="G46" s="7"/>
      <c r="H46" s="10"/>
      <c r="I46" s="2"/>
    </row>
    <row r="47" spans="1:10">
      <c r="A47" s="13"/>
      <c r="B47" s="13"/>
      <c r="C47" s="13"/>
      <c r="D47" s="13"/>
      <c r="E47" s="13"/>
      <c r="F47" s="7"/>
      <c r="G47" s="7"/>
      <c r="H47" s="10"/>
      <c r="I47" s="2"/>
    </row>
    <row r="48" spans="1:10">
      <c r="A48" s="13"/>
      <c r="B48" s="13"/>
      <c r="C48" s="13"/>
      <c r="D48" s="13"/>
      <c r="E48" s="13"/>
      <c r="F48" s="7"/>
      <c r="G48" s="7"/>
      <c r="H48" s="10"/>
      <c r="I48" s="2"/>
    </row>
    <row r="49" spans="1:9">
      <c r="A49" s="13"/>
      <c r="B49" s="13"/>
      <c r="C49" s="13"/>
      <c r="D49" s="13"/>
      <c r="E49" s="13"/>
      <c r="F49" s="7"/>
      <c r="G49" s="7"/>
      <c r="H49" s="10"/>
      <c r="I49" s="2"/>
    </row>
    <row r="50" spans="1:9">
      <c r="A50" s="13" t="s">
        <v>24</v>
      </c>
      <c r="B50" s="13" t="s">
        <v>34</v>
      </c>
      <c r="C50" s="13">
        <v>664975</v>
      </c>
      <c r="D50" s="13" t="s">
        <v>35</v>
      </c>
      <c r="E50" s="13"/>
      <c r="F50" s="7"/>
      <c r="G50" s="7"/>
      <c r="H50" s="10"/>
      <c r="I50" s="2"/>
    </row>
    <row r="51" spans="1:9">
      <c r="A51" s="13"/>
      <c r="B51" s="13"/>
      <c r="C51" s="13"/>
      <c r="D51" s="13"/>
      <c r="E51" s="13"/>
      <c r="F51" s="7"/>
      <c r="G51" s="7"/>
      <c r="H51" s="10"/>
      <c r="I51" s="2"/>
    </row>
    <row r="52" spans="1:9">
      <c r="A52" s="7"/>
      <c r="B52" s="7"/>
      <c r="C52" s="7"/>
      <c r="D52" s="7"/>
      <c r="E52" s="7"/>
      <c r="F52" s="7"/>
      <c r="G52" s="7"/>
      <c r="H52" s="10"/>
      <c r="I52" s="2"/>
    </row>
    <row r="53" spans="1:9">
      <c r="A53" s="7"/>
      <c r="B53" s="7"/>
      <c r="C53" s="7"/>
      <c r="D53" s="7"/>
      <c r="E53" s="7"/>
      <c r="F53" s="7"/>
      <c r="G53" s="7"/>
      <c r="H53" s="10"/>
      <c r="I53" s="2"/>
    </row>
    <row r="54" spans="1:9">
      <c r="A54" s="7"/>
      <c r="B54" s="7"/>
      <c r="C54" s="7"/>
      <c r="D54" s="7"/>
      <c r="E54" s="7"/>
      <c r="F54" s="7"/>
      <c r="G54" s="7"/>
      <c r="H54" s="10"/>
      <c r="I54" s="2"/>
    </row>
    <row r="55" spans="1:9">
      <c r="A55" s="18"/>
      <c r="B55" s="18"/>
      <c r="C55" s="18"/>
      <c r="D55" s="18"/>
      <c r="E55" s="18"/>
      <c r="F55" s="18"/>
      <c r="G55" s="18"/>
      <c r="H55" s="18"/>
      <c r="I55" s="2"/>
    </row>
  </sheetData>
  <mergeCells count="2">
    <mergeCell ref="C2:E2"/>
    <mergeCell ref="C3:E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 15.9.17</vt:lpstr>
      <vt:lpstr>Calculation</vt:lpstr>
      <vt:lpstr>Closing  Balance as on  31.8.17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2017-12-09T06:37:25Z</dcterms:modified>
</cp:coreProperties>
</file>