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workbookProtection workbookPassword="C60B" lockStructure="1"/>
  <bookViews>
    <workbookView xWindow="360" yWindow="105" windowWidth="20940" windowHeight="9855" firstSheet="2" activeTab="2"/>
  </bookViews>
  <sheets>
    <sheet name="Sheet1" sheetId="1" state="hidden" r:id="rId1"/>
    <sheet name="Sheet2" sheetId="2" state="hidden" r:id="rId2"/>
    <sheet name="Sheet3" sheetId="3" r:id="rId3"/>
  </sheets>
  <definedNames>
    <definedName name="_xlnm.Print_Area" localSheetId="0">Sheet1!$A$1:$L$15</definedName>
    <definedName name="_xlnm.Print_Area" localSheetId="2">Sheet3!$A$1:$S$44</definedName>
  </definedNames>
  <calcPr calcId="144525"/>
</workbook>
</file>

<file path=xl/calcChain.xml><?xml version="1.0" encoding="utf-8"?>
<calcChain xmlns="http://schemas.openxmlformats.org/spreadsheetml/2006/main">
  <c r="O32" i="3" l="1"/>
  <c r="B8" i="1" l="1"/>
  <c r="B6" i="1"/>
  <c r="I39" i="3"/>
  <c r="F40" i="3"/>
  <c r="O31" i="3"/>
  <c r="C6" i="1" s="1"/>
  <c r="O30" i="3"/>
  <c r="C8" i="1" s="1"/>
  <c r="O29" i="3"/>
  <c r="C7" i="1" s="1"/>
  <c r="O18" i="3"/>
  <c r="O17" i="3"/>
  <c r="O16" i="3"/>
  <c r="O24" i="3"/>
  <c r="O25" i="3" s="1"/>
  <c r="O23" i="3"/>
  <c r="F25" i="3"/>
  <c r="O11" i="3"/>
  <c r="O10" i="3"/>
  <c r="F12" i="3"/>
  <c r="K32" i="3"/>
  <c r="F32" i="3"/>
  <c r="K19" i="3"/>
  <c r="F19" i="3"/>
  <c r="B7" i="1" l="1"/>
  <c r="B9" i="1" s="1"/>
  <c r="O19" i="3"/>
  <c r="A46" i="3" s="1"/>
  <c r="E43" i="3" s="1"/>
  <c r="O12" i="3"/>
  <c r="C9" i="1"/>
  <c r="D9" i="1"/>
  <c r="I8" i="1"/>
  <c r="I40" i="3" s="1"/>
  <c r="G6" i="1"/>
  <c r="C38" i="3" s="1"/>
  <c r="H7" i="1" l="1"/>
  <c r="F39" i="3" s="1"/>
  <c r="G7" i="1"/>
  <c r="I6" i="1"/>
  <c r="H6" i="1"/>
  <c r="L7" i="1" l="1"/>
  <c r="O39" i="3" s="1"/>
  <c r="C39" i="3"/>
  <c r="H9" i="1"/>
  <c r="F41" i="3" s="1"/>
  <c r="F38" i="3"/>
  <c r="I9" i="1"/>
  <c r="I41" i="3" s="1"/>
  <c r="I38" i="3"/>
  <c r="G8" i="1"/>
  <c r="L6" i="1"/>
  <c r="O38" i="3" s="1"/>
  <c r="L8" i="1" l="1"/>
  <c r="O40" i="3" s="1"/>
  <c r="O41" i="3" s="1"/>
  <c r="P43" i="3" s="1"/>
  <c r="C40" i="3"/>
  <c r="G9" i="1"/>
  <c r="C41" i="3" s="1"/>
  <c r="L9" i="1" l="1"/>
  <c r="G1" i="2" s="1"/>
  <c r="Q18" i="2" s="1"/>
  <c r="Q19" i="2" s="1"/>
  <c r="R19" i="2" s="1"/>
  <c r="R18" i="2" s="1"/>
  <c r="Q9" i="2" l="1"/>
  <c r="Q11" i="2" s="1"/>
  <c r="Q20" i="2"/>
  <c r="Q13" i="2"/>
  <c r="Q14" i="2" s="1"/>
  <c r="Q5" i="2"/>
  <c r="R5" i="2" s="1"/>
  <c r="Q10" i="2"/>
  <c r="R10" i="2" s="1"/>
  <c r="R9" i="2" s="1"/>
  <c r="Q7" i="2"/>
  <c r="R7" i="2" s="1"/>
  <c r="Q15" i="2" l="1"/>
  <c r="R14" i="2" s="1"/>
  <c r="R13" i="2" s="1"/>
  <c r="Q3" i="2"/>
  <c r="R3" i="2" s="1"/>
  <c r="A5" i="2" l="1"/>
  <c r="A11" i="1" s="1"/>
</calcChain>
</file>

<file path=xl/sharedStrings.xml><?xml version="1.0" encoding="utf-8"?>
<sst xmlns="http://schemas.openxmlformats.org/spreadsheetml/2006/main" count="131" uniqueCount="96">
  <si>
    <t>GST</t>
  </si>
  <si>
    <t>INPUT</t>
  </si>
  <si>
    <t>CASH PAYMENT
REQUIRED</t>
  </si>
  <si>
    <t>IGST</t>
  </si>
  <si>
    <t>CGST</t>
  </si>
  <si>
    <t>SGST</t>
  </si>
  <si>
    <t>TOTAL</t>
  </si>
  <si>
    <t xml:space="preserve">GST Calculation </t>
  </si>
  <si>
    <t>Editable Field</t>
  </si>
  <si>
    <t>Balance</t>
  </si>
  <si>
    <t>Available Credit</t>
  </si>
  <si>
    <t>E-Cash Balance</t>
  </si>
  <si>
    <t>Outward Supply</t>
  </si>
  <si>
    <t>Auto Calculated</t>
  </si>
  <si>
    <t>Enter a number between 1 to 999999999</t>
  </si>
  <si>
    <t>One</t>
  </si>
  <si>
    <t>teen</t>
  </si>
  <si>
    <t>Ten</t>
  </si>
  <si>
    <t>Ones Place</t>
  </si>
  <si>
    <t>Two</t>
  </si>
  <si>
    <t>Twenty</t>
  </si>
  <si>
    <t>Eleven</t>
  </si>
  <si>
    <t>And see the same number in words:</t>
  </si>
  <si>
    <t>Three</t>
  </si>
  <si>
    <t>Thirty</t>
  </si>
  <si>
    <t>Twelve</t>
  </si>
  <si>
    <t>Tens Place</t>
  </si>
  <si>
    <t>Four</t>
  </si>
  <si>
    <t>Forty</t>
  </si>
  <si>
    <t>Thirteen</t>
  </si>
  <si>
    <t>(THE FORMULA IS OPEN FOR LEARNING)</t>
  </si>
  <si>
    <t>Five</t>
  </si>
  <si>
    <t>Fifty</t>
  </si>
  <si>
    <t>Fourteen</t>
  </si>
  <si>
    <t>Hundreds Place</t>
  </si>
  <si>
    <t>Six</t>
  </si>
  <si>
    <t>Sixty</t>
  </si>
  <si>
    <t>Fifteen</t>
  </si>
  <si>
    <t>This kind of automations are very easy when you have knowledge about Advanced Use of Excel.</t>
  </si>
  <si>
    <t>Seven</t>
  </si>
  <si>
    <t>Seventy</t>
  </si>
  <si>
    <t>Sixteen</t>
  </si>
  <si>
    <t>Thousands Place</t>
  </si>
  <si>
    <t>Excel has number of inbuilt funtions which can be used to create comprehensive automation utilities.</t>
  </si>
  <si>
    <t>Eight</t>
  </si>
  <si>
    <t>Eighty</t>
  </si>
  <si>
    <t>Seventeen</t>
  </si>
  <si>
    <t>And if you get to understand the power of VBA in excel, you can create complete softwares in excel for high end usage.</t>
  </si>
  <si>
    <t>Nine</t>
  </si>
  <si>
    <t>Ninety</t>
  </si>
  <si>
    <t>Eighteen</t>
  </si>
  <si>
    <t xml:space="preserve"> </t>
  </si>
  <si>
    <t>Nineteen</t>
  </si>
  <si>
    <t>Contact me for learning advanced excel</t>
  </si>
  <si>
    <t>Lacs</t>
  </si>
  <si>
    <t>CA. ANGAD PAL SINGH</t>
  </si>
  <si>
    <t>09911515363</t>
  </si>
  <si>
    <t>Call/SMS / WhatsApp</t>
  </si>
  <si>
    <t>angadpalsinghca@gmail.com</t>
  </si>
  <si>
    <t>WWW.FACEBOOK.COM/CAANGAD.PALSINGH</t>
  </si>
  <si>
    <t>Crores</t>
  </si>
  <si>
    <t>Anil Pedhadiya</t>
  </si>
  <si>
    <t>Patel Trading</t>
  </si>
  <si>
    <t>Jamnagar</t>
  </si>
  <si>
    <t>GST Report From</t>
  </si>
  <si>
    <t>To</t>
  </si>
  <si>
    <t>Sales Summary</t>
  </si>
  <si>
    <t>Sales (GST) A/c</t>
  </si>
  <si>
    <t>Sales Amt</t>
  </si>
  <si>
    <t>Sales Return</t>
  </si>
  <si>
    <t>Accessible Amt</t>
  </si>
  <si>
    <t>GST Collected</t>
  </si>
  <si>
    <t>CGST Output A/C.</t>
  </si>
  <si>
    <t>SGST Output A/C.</t>
  </si>
  <si>
    <t>GST Amt</t>
  </si>
  <si>
    <t>Return Amt</t>
  </si>
  <si>
    <t>Purchase Summary</t>
  </si>
  <si>
    <t>Purchase Amt</t>
  </si>
  <si>
    <t xml:space="preserve">Purchase Return </t>
  </si>
  <si>
    <t>CGST Input A/C.</t>
  </si>
  <si>
    <t>SGST Input A/C.</t>
  </si>
  <si>
    <t>Sales (IGST) A/c</t>
  </si>
  <si>
    <t>Total</t>
  </si>
  <si>
    <t>PurchaseAmt</t>
  </si>
  <si>
    <t>Purchase Return</t>
  </si>
  <si>
    <t>Purchase (GST) A/c</t>
  </si>
  <si>
    <t>Purchase (IGST) A/c</t>
  </si>
  <si>
    <t>GST Credited</t>
  </si>
  <si>
    <t>Auto Calculate</t>
  </si>
  <si>
    <t>Input</t>
  </si>
  <si>
    <t>IGST Output A/C.</t>
  </si>
  <si>
    <t>IGST Input A/C.</t>
  </si>
  <si>
    <t>Cash Payment Requered</t>
  </si>
  <si>
    <t>Total Refund</t>
  </si>
  <si>
    <t>Total Payble</t>
  </si>
  <si>
    <t>Jamnagr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</si>
</sst>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Brush Script MT"/>
      <family val="4"/>
    </font>
    <font>
      <sz val="48"/>
      <color rgb="FFFF0000"/>
      <name val="Bradley Hand ITC"/>
      <family val="4"/>
    </font>
    <font>
      <b/>
      <sz val="11"/>
      <color rgb="FFFF0000"/>
      <name val="Cambria"/>
      <family val="1"/>
      <scheme val="major"/>
    </font>
    <font>
      <sz val="11"/>
      <color theme="1"/>
      <name val="Andalus"/>
      <family val="1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Andalus"/>
      <family val="1"/>
    </font>
    <font>
      <b/>
      <sz val="11"/>
      <color theme="0"/>
      <name val="Andalus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sz val="11"/>
      <color theme="0" tint="-0.14999847407452621"/>
      <name val="Cambria"/>
      <family val="1"/>
      <scheme val="major"/>
    </font>
    <font>
      <sz val="11"/>
      <color rgb="FFFF0000"/>
      <name val="Brush Script MT"/>
      <family val="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4" fontId="4" fillId="2" borderId="1" xfId="1" applyFont="1" applyFill="1" applyBorder="1"/>
    <xf numFmtId="164" fontId="4" fillId="0" borderId="0" xfId="1" applyFont="1" applyFill="1" applyBorder="1"/>
    <xf numFmtId="165" fontId="4" fillId="0" borderId="0" xfId="0" applyNumberFormat="1" applyFont="1" applyFill="1" applyBorder="1"/>
    <xf numFmtId="164" fontId="5" fillId="2" borderId="1" xfId="1" applyFont="1" applyFill="1" applyBorder="1"/>
    <xf numFmtId="164" fontId="5" fillId="0" borderId="0" xfId="1" applyFont="1" applyFill="1" applyBorder="1"/>
    <xf numFmtId="164" fontId="4" fillId="0" borderId="1" xfId="1" applyFont="1" applyFill="1" applyBorder="1"/>
    <xf numFmtId="164" fontId="4" fillId="0" borderId="1" xfId="1" applyFont="1" applyFill="1" applyBorder="1" applyProtection="1">
      <protection hidden="1"/>
    </xf>
    <xf numFmtId="165" fontId="4" fillId="0" borderId="1" xfId="0" applyNumberFormat="1" applyFont="1" applyFill="1" applyBorder="1" applyProtection="1">
      <protection hidden="1"/>
    </xf>
    <xf numFmtId="164" fontId="5" fillId="0" borderId="1" xfId="1" applyFont="1" applyFill="1" applyBorder="1"/>
    <xf numFmtId="164" fontId="5" fillId="0" borderId="1" xfId="1" applyFont="1" applyFill="1" applyBorder="1" applyProtection="1">
      <protection hidden="1"/>
    </xf>
    <xf numFmtId="0" fontId="5" fillId="2" borderId="1" xfId="0" applyFont="1" applyFill="1" applyBorder="1" applyAlignment="1">
      <alignment horizontal="center" vertical="center"/>
    </xf>
    <xf numFmtId="0" fontId="9" fillId="0" borderId="0" xfId="0" applyFont="1"/>
    <xf numFmtId="164" fontId="10" fillId="3" borderId="7" xfId="1" applyFont="1" applyFill="1" applyBorder="1"/>
    <xf numFmtId="0" fontId="11" fillId="0" borderId="0" xfId="0" applyFont="1"/>
    <xf numFmtId="0" fontId="4" fillId="0" borderId="0" xfId="0" applyFont="1" applyAlignment="1" applyProtection="1">
      <alignment vertical="center"/>
    </xf>
    <xf numFmtId="0" fontId="12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quotePrefix="1" applyFont="1"/>
    <xf numFmtId="0" fontId="3" fillId="0" borderId="0" xfId="2" applyAlignment="1" applyProtection="1"/>
    <xf numFmtId="164" fontId="4" fillId="0" borderId="1" xfId="1" applyFont="1" applyBorder="1" applyProtection="1">
      <protection locked="0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5" fillId="6" borderId="17" xfId="0" applyFont="1" applyFill="1" applyBorder="1"/>
    <xf numFmtId="0" fontId="4" fillId="6" borderId="17" xfId="0" applyFont="1" applyFill="1" applyBorder="1"/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protection hidden="1"/>
    </xf>
    <xf numFmtId="0" fontId="4" fillId="0" borderId="0" xfId="0" applyFont="1" applyProtection="1">
      <protection locked="0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3" fillId="4" borderId="10" xfId="0" applyFont="1" applyFill="1" applyBorder="1" applyAlignment="1">
      <alignment horizontal="center"/>
    </xf>
    <xf numFmtId="2" fontId="20" fillId="0" borderId="0" xfId="0" applyNumberFormat="1" applyFont="1" applyAlignment="1">
      <alignment horizontal="left"/>
    </xf>
    <xf numFmtId="0" fontId="4" fillId="6" borderId="17" xfId="0" applyFont="1" applyFill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horizontal="center" vertical="center"/>
      <protection hidden="1"/>
    </xf>
    <xf numFmtId="2" fontId="19" fillId="0" borderId="1" xfId="0" applyNumberFormat="1" applyFont="1" applyBorder="1" applyAlignment="1" applyProtection="1">
      <alignment horizontal="center" vertical="center"/>
      <protection hidden="1"/>
    </xf>
    <xf numFmtId="0" fontId="19" fillId="0" borderId="1" xfId="0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/>
      <protection locked="0"/>
    </xf>
    <xf numFmtId="14" fontId="4" fillId="0" borderId="0" xfId="0" applyNumberFormat="1" applyFont="1" applyAlignment="1" applyProtection="1">
      <alignment horizontal="center"/>
      <protection locked="0"/>
    </xf>
    <xf numFmtId="2" fontId="4" fillId="0" borderId="0" xfId="0" applyNumberFormat="1" applyFont="1" applyAlignment="1" applyProtection="1">
      <alignment horizontal="center" vertical="center"/>
      <protection locked="0"/>
    </xf>
    <xf numFmtId="2" fontId="4" fillId="0" borderId="15" xfId="0" applyNumberFormat="1" applyFont="1" applyBorder="1" applyAlignment="1" applyProtection="1">
      <alignment horizontal="center" vertical="center"/>
      <protection locked="0"/>
    </xf>
    <xf numFmtId="2" fontId="4" fillId="0" borderId="0" xfId="0" applyNumberFormat="1" applyFont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/>
      <protection hidden="1"/>
    </xf>
    <xf numFmtId="2" fontId="4" fillId="6" borderId="1" xfId="0" applyNumberFormat="1" applyFont="1" applyFill="1" applyBorder="1" applyAlignment="1" applyProtection="1">
      <alignment horizontal="center"/>
      <protection hidden="1"/>
    </xf>
    <xf numFmtId="2" fontId="4" fillId="0" borderId="1" xfId="0" applyNumberFormat="1" applyFont="1" applyBorder="1" applyAlignment="1" applyProtection="1">
      <alignment horizontal="center"/>
      <protection hidden="1"/>
    </xf>
    <xf numFmtId="0" fontId="4" fillId="6" borderId="1" xfId="0" applyFont="1" applyFill="1" applyBorder="1" applyAlignment="1" applyProtection="1">
      <alignment horizontal="center" vertical="center" wrapText="1"/>
      <protection hidden="1"/>
    </xf>
    <xf numFmtId="0" fontId="4" fillId="6" borderId="1" xfId="0" applyFont="1" applyFill="1" applyBorder="1" applyAlignment="1" applyProtection="1">
      <alignment horizontal="center" wrapText="1"/>
      <protection hidden="1"/>
    </xf>
    <xf numFmtId="0" fontId="4" fillId="6" borderId="1" xfId="0" applyFont="1" applyFill="1" applyBorder="1" applyAlignment="1" applyProtection="1">
      <alignment horizontal="center" vertical="center"/>
      <protection hidden="1"/>
    </xf>
    <xf numFmtId="0" fontId="21" fillId="0" borderId="0" xfId="0" applyFont="1"/>
  </cellXfs>
  <cellStyles count="3">
    <cellStyle name="Comma 2" xfId="1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96907</xdr:colOff>
      <xdr:row>12</xdr:row>
      <xdr:rowOff>27596</xdr:rowOff>
    </xdr:from>
    <xdr:to>
      <xdr:col>10</xdr:col>
      <xdr:colOff>461341</xdr:colOff>
      <xdr:row>14</xdr:row>
      <xdr:rowOff>143797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7994" y="2967922"/>
          <a:ext cx="364434" cy="497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ngadpalsinghca@gmail.com" TargetMode="External"/><Relationship Id="rId1" Type="http://schemas.openxmlformats.org/officeDocument/2006/relationships/hyperlink" Target="http://www.facebook.com/CAANGAD.PALSINGH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4"/>
  <sheetViews>
    <sheetView showGridLines="0" view="pageBreakPreview" zoomScale="115" zoomScaleNormal="100" zoomScaleSheetLayoutView="115" workbookViewId="0">
      <selection activeCell="H6" sqref="H6"/>
    </sheetView>
  </sheetViews>
  <sheetFormatPr defaultRowHeight="14.25" x14ac:dyDescent="0.2"/>
  <cols>
    <col min="1" max="1" width="9.140625" style="3"/>
    <col min="2" max="2" width="16.85546875" style="3" customWidth="1"/>
    <col min="3" max="3" width="14.7109375" style="3" customWidth="1"/>
    <col min="4" max="4" width="17.5703125" style="3" customWidth="1"/>
    <col min="5" max="6" width="9.140625" style="3"/>
    <col min="7" max="8" width="13.5703125" style="3" customWidth="1"/>
    <col min="9" max="9" width="15" style="3" customWidth="1"/>
    <col min="10" max="11" width="9.140625" style="3"/>
    <col min="12" max="12" width="18" style="3" customWidth="1"/>
    <col min="13" max="16384" width="9.140625" style="3"/>
  </cols>
  <sheetData>
    <row r="1" spans="1:12" ht="43.5" customHeight="1" x14ac:dyDescent="0.2">
      <c r="A1" s="49" t="s">
        <v>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9.25" customHeight="1" x14ac:dyDescent="0.2"/>
    <row r="3" spans="1:12" x14ac:dyDescent="0.2">
      <c r="A3" s="53" t="s">
        <v>8</v>
      </c>
      <c r="B3" s="54"/>
      <c r="C3" s="54"/>
      <c r="D3" s="55"/>
      <c r="E3" s="4"/>
      <c r="F3" s="50" t="s">
        <v>13</v>
      </c>
      <c r="G3" s="50"/>
      <c r="H3" s="50"/>
      <c r="I3" s="50"/>
      <c r="J3" s="5"/>
      <c r="K3" s="51" t="s">
        <v>13</v>
      </c>
      <c r="L3" s="52"/>
    </row>
    <row r="4" spans="1:12" x14ac:dyDescent="0.2">
      <c r="A4" s="56" t="s">
        <v>0</v>
      </c>
      <c r="B4" s="56" t="s">
        <v>12</v>
      </c>
      <c r="C4" s="57" t="s">
        <v>9</v>
      </c>
      <c r="D4" s="57"/>
      <c r="E4" s="6"/>
      <c r="F4" s="56" t="s">
        <v>0</v>
      </c>
      <c r="G4" s="53" t="s">
        <v>1</v>
      </c>
      <c r="H4" s="54"/>
      <c r="I4" s="55"/>
      <c r="J4" s="6"/>
      <c r="K4" s="56" t="s">
        <v>0</v>
      </c>
      <c r="L4" s="58" t="s">
        <v>2</v>
      </c>
    </row>
    <row r="5" spans="1:12" ht="28.5" x14ac:dyDescent="0.2">
      <c r="A5" s="56"/>
      <c r="B5" s="56"/>
      <c r="C5" s="7" t="s">
        <v>10</v>
      </c>
      <c r="D5" s="7" t="s">
        <v>11</v>
      </c>
      <c r="E5" s="8"/>
      <c r="F5" s="56"/>
      <c r="G5" s="20" t="s">
        <v>3</v>
      </c>
      <c r="H5" s="20" t="s">
        <v>4</v>
      </c>
      <c r="I5" s="20" t="s">
        <v>5</v>
      </c>
      <c r="J5" s="9"/>
      <c r="K5" s="56"/>
      <c r="L5" s="59"/>
    </row>
    <row r="6" spans="1:12" x14ac:dyDescent="0.2">
      <c r="A6" s="10" t="s">
        <v>3</v>
      </c>
      <c r="B6" s="31">
        <f>+Sheet3!O18</f>
        <v>18</v>
      </c>
      <c r="C6" s="31">
        <f>+Sheet3!O31</f>
        <v>2340</v>
      </c>
      <c r="D6" s="31">
        <v>0</v>
      </c>
      <c r="E6" s="11"/>
      <c r="F6" s="10" t="s">
        <v>3</v>
      </c>
      <c r="G6" s="16">
        <f>MIN(B6,C6)</f>
        <v>18</v>
      </c>
      <c r="H6" s="16">
        <f>IF(B6=G6,0,IF((C7-H7)&gt;0,MIN((B6-G6),(C7-H7)),0))</f>
        <v>0</v>
      </c>
      <c r="I6" s="17">
        <f>IF(B6=G6,0,IF((C8-I8)&gt;0,MIN((B6-G6-H6),(C8-I8)),0))</f>
        <v>0</v>
      </c>
      <c r="J6" s="12"/>
      <c r="K6" s="10" t="s">
        <v>3</v>
      </c>
      <c r="L6" s="15">
        <f>B6-SUM(G6:I6)-D6</f>
        <v>0</v>
      </c>
    </row>
    <row r="7" spans="1:12" x14ac:dyDescent="0.2">
      <c r="A7" s="10" t="s">
        <v>4</v>
      </c>
      <c r="B7" s="31">
        <f>+Sheet3!O16</f>
        <v>1123235</v>
      </c>
      <c r="C7" s="31">
        <f>+Sheet3!O29</f>
        <v>171518</v>
      </c>
      <c r="D7" s="31"/>
      <c r="E7" s="11"/>
      <c r="F7" s="10" t="s">
        <v>4</v>
      </c>
      <c r="G7" s="16">
        <f>IF(B7=H7,0,IF((C6-G6)&gt;0,MIN((C6-G6),(B7-H7)),0))</f>
        <v>2322</v>
      </c>
      <c r="H7" s="16">
        <f>MIN(B7,C7)</f>
        <v>171518</v>
      </c>
      <c r="I7" s="16">
        <v>0</v>
      </c>
      <c r="J7" s="11"/>
      <c r="K7" s="10" t="s">
        <v>4</v>
      </c>
      <c r="L7" s="15">
        <f>B7-SUM(G7:I7)-D7</f>
        <v>949395</v>
      </c>
    </row>
    <row r="8" spans="1:12" x14ac:dyDescent="0.2">
      <c r="A8" s="10" t="s">
        <v>5</v>
      </c>
      <c r="B8" s="31">
        <f>+Sheet3!O17</f>
        <v>123235</v>
      </c>
      <c r="C8" s="31">
        <f>+Sheet3!O30</f>
        <v>171518</v>
      </c>
      <c r="D8" s="31"/>
      <c r="E8" s="11"/>
      <c r="F8" s="10" t="s">
        <v>5</v>
      </c>
      <c r="G8" s="16">
        <f>IF(B8=I8,0,IF((C6-G6-G7)&gt;0,MIN((C6-G6-G7),(B8-I8)),0))</f>
        <v>0</v>
      </c>
      <c r="H8" s="16">
        <v>0</v>
      </c>
      <c r="I8" s="16">
        <f>MIN(B8,C8)</f>
        <v>123235</v>
      </c>
      <c r="J8" s="11"/>
      <c r="K8" s="10" t="s">
        <v>5</v>
      </c>
      <c r="L8" s="15">
        <f>B8-SUM(G8:I8)-D8</f>
        <v>0</v>
      </c>
    </row>
    <row r="9" spans="1:12" x14ac:dyDescent="0.2">
      <c r="A9" s="13" t="s">
        <v>6</v>
      </c>
      <c r="B9" s="13">
        <f>SUM(B6:B8)</f>
        <v>1246488</v>
      </c>
      <c r="C9" s="13">
        <f>SUM(C6:C8)</f>
        <v>345376</v>
      </c>
      <c r="D9" s="13">
        <f>SUM(D6:D8)</f>
        <v>0</v>
      </c>
      <c r="E9" s="14"/>
      <c r="F9" s="13" t="s">
        <v>6</v>
      </c>
      <c r="G9" s="19">
        <f>SUM(G6:G8)</f>
        <v>2340</v>
      </c>
      <c r="H9" s="19">
        <f>SUM(H6:H8)</f>
        <v>171518</v>
      </c>
      <c r="I9" s="19">
        <f>SUM(I6:I8)</f>
        <v>123235</v>
      </c>
      <c r="J9" s="14"/>
      <c r="K9" s="13" t="s">
        <v>6</v>
      </c>
      <c r="L9" s="18">
        <f>SUM(L6:L8)</f>
        <v>949395</v>
      </c>
    </row>
    <row r="11" spans="1:12" ht="15" customHeight="1" x14ac:dyDescent="0.2">
      <c r="A11" s="43" t="str">
        <f>" Total GST Payment "&amp;Sheet2!A5&amp;" "&amp;""</f>
        <v xml:space="preserve"> Total GST Payment Nine Lacs Forty Nine Thousand Three Hundred Ninety Five Only 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5"/>
    </row>
    <row r="12" spans="1:12" x14ac:dyDescent="0.2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8"/>
    </row>
    <row r="14" spans="1:12" ht="15.75" x14ac:dyDescent="0.3">
      <c r="L14" s="32" t="s">
        <v>61</v>
      </c>
    </row>
  </sheetData>
  <sheetProtection selectLockedCells="1"/>
  <mergeCells count="12">
    <mergeCell ref="A11:L12"/>
    <mergeCell ref="A1:L1"/>
    <mergeCell ref="F3:I3"/>
    <mergeCell ref="K3:L3"/>
    <mergeCell ref="A3:D3"/>
    <mergeCell ref="F4:F5"/>
    <mergeCell ref="B4:B5"/>
    <mergeCell ref="C4:D4"/>
    <mergeCell ref="G4:I4"/>
    <mergeCell ref="L4:L5"/>
    <mergeCell ref="A4:A5"/>
    <mergeCell ref="K4:K5"/>
  </mergeCells>
  <pageMargins left="0.7" right="0.7" top="0.75" bottom="0.75" header="0.3" footer="0.3"/>
  <pageSetup scale="78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20"/>
  <sheetViews>
    <sheetView workbookViewId="0">
      <selection activeCell="J18" sqref="J18"/>
    </sheetView>
  </sheetViews>
  <sheetFormatPr defaultRowHeight="15" x14ac:dyDescent="0.25"/>
  <sheetData>
    <row r="1" spans="1:20" ht="22.5" thickBot="1" x14ac:dyDescent="0.55000000000000004">
      <c r="A1" s="21" t="s">
        <v>14</v>
      </c>
      <c r="B1" s="1"/>
      <c r="C1" s="1"/>
      <c r="D1" s="1"/>
      <c r="E1" s="1"/>
      <c r="F1" s="1"/>
      <c r="G1" s="22">
        <f>+Sheet1!L9</f>
        <v>949395</v>
      </c>
      <c r="H1" s="1"/>
      <c r="I1" s="1"/>
      <c r="J1" s="23"/>
      <c r="K1" s="23"/>
      <c r="L1" s="23"/>
      <c r="M1" s="23"/>
      <c r="N1" s="23"/>
      <c r="O1" s="23"/>
      <c r="P1" s="23"/>
      <c r="Q1" s="23"/>
      <c r="R1" s="23"/>
      <c r="S1" s="24"/>
      <c r="T1" s="24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23">
        <v>1</v>
      </c>
      <c r="K2" s="23" t="s">
        <v>15</v>
      </c>
      <c r="L2" s="23">
        <v>1</v>
      </c>
      <c r="M2" s="23" t="s">
        <v>16</v>
      </c>
      <c r="N2" s="23">
        <v>10</v>
      </c>
      <c r="O2" s="23" t="s">
        <v>17</v>
      </c>
      <c r="P2" s="23"/>
      <c r="Q2" s="23" t="s">
        <v>18</v>
      </c>
      <c r="R2" s="23"/>
      <c r="S2" s="24"/>
      <c r="T2" s="24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23">
        <v>2</v>
      </c>
      <c r="K3" s="23" t="s">
        <v>19</v>
      </c>
      <c r="L3" s="23">
        <v>2</v>
      </c>
      <c r="M3" s="23" t="s">
        <v>20</v>
      </c>
      <c r="N3" s="23">
        <v>11</v>
      </c>
      <c r="O3" s="23" t="s">
        <v>21</v>
      </c>
      <c r="P3" s="23"/>
      <c r="Q3" s="23">
        <f>IF(IFERROR(VALUE(MID(Q5,1,1))=1,FALSE),"",VALUE(RIGHT(G1,1)))</f>
        <v>5</v>
      </c>
      <c r="R3" s="23" t="str">
        <f>VLOOKUP(Q3,J2:K11,2,0)</f>
        <v>Five</v>
      </c>
      <c r="S3" s="24"/>
      <c r="T3" s="24"/>
    </row>
    <row r="4" spans="1:20" ht="21.75" thickBot="1" x14ac:dyDescent="0.55000000000000004">
      <c r="A4" s="25" t="s">
        <v>22</v>
      </c>
      <c r="B4" s="1"/>
      <c r="C4" s="1"/>
      <c r="D4" s="1"/>
      <c r="E4" s="1"/>
      <c r="F4" s="1"/>
      <c r="G4" s="1"/>
      <c r="H4" s="1"/>
      <c r="I4" s="1"/>
      <c r="J4" s="23">
        <v>3</v>
      </c>
      <c r="K4" s="23" t="s">
        <v>23</v>
      </c>
      <c r="L4" s="23">
        <v>3</v>
      </c>
      <c r="M4" s="23" t="s">
        <v>24</v>
      </c>
      <c r="N4" s="23">
        <v>12</v>
      </c>
      <c r="O4" s="23" t="s">
        <v>25</v>
      </c>
      <c r="P4" s="23"/>
      <c r="Q4" s="23" t="s">
        <v>26</v>
      </c>
      <c r="R4" s="23"/>
      <c r="S4" s="24"/>
      <c r="T4" s="24"/>
    </row>
    <row r="5" spans="1:20" ht="21.75" thickBot="1" x14ac:dyDescent="0.55000000000000004">
      <c r="A5" s="60" t="str">
        <f>TRIM(IFERROR(VLOOKUP(G1,N2:O11,2,0),IFERROR(R18&amp;" Crores ","")&amp;IFERROR(R13&amp;" Lacs ","")&amp;IFERROR(R9&amp;" Thousand ","")&amp;IFERROR(R7&amp;" Hundred ","")&amp;IFERROR(R5&amp;" ","")&amp;IFERROR(R3,"")))&amp;" Only"</f>
        <v>Nine Lacs Forty Nine Thousand Three Hundred Ninety Five Only</v>
      </c>
      <c r="B5" s="61"/>
      <c r="C5" s="61"/>
      <c r="D5" s="61"/>
      <c r="E5" s="61"/>
      <c r="F5" s="61"/>
      <c r="G5" s="62"/>
      <c r="H5" s="1"/>
      <c r="I5" s="1"/>
      <c r="J5" s="23">
        <v>4</v>
      </c>
      <c r="K5" s="23" t="s">
        <v>27</v>
      </c>
      <c r="L5" s="23">
        <v>4</v>
      </c>
      <c r="M5" s="23" t="s">
        <v>28</v>
      </c>
      <c r="N5" s="23">
        <v>13</v>
      </c>
      <c r="O5" s="23" t="s">
        <v>29</v>
      </c>
      <c r="P5" s="23"/>
      <c r="Q5" s="23">
        <f>IF(IF(LEN(G1)&gt;1,VALUE(MID(RIGHT(G1,2),1,1)),"")=1,IF(LEN(G1)&gt;1,VALUE(RIGHT(G1,2)),""),IF(LEN(G1)&gt;1,VALUE(MID(RIGHT(G1,2),1,1)),""))</f>
        <v>9</v>
      </c>
      <c r="R5" s="23" t="str">
        <f>IF(LEN(Q5)=2,VLOOKUP(Q5,N2:O11,2,0),VLOOKUP(Q5,L2:M10,2,0))</f>
        <v>Ninety</v>
      </c>
      <c r="S5" s="24"/>
      <c r="T5" s="24"/>
    </row>
    <row r="6" spans="1:20" x14ac:dyDescent="0.25">
      <c r="A6" s="26" t="s">
        <v>30</v>
      </c>
      <c r="B6" s="1"/>
      <c r="C6" s="1"/>
      <c r="D6" s="1"/>
      <c r="E6" s="1"/>
      <c r="F6" s="1"/>
      <c r="G6" s="1"/>
      <c r="H6" s="1"/>
      <c r="I6" s="1"/>
      <c r="J6" s="23">
        <v>5</v>
      </c>
      <c r="K6" s="23" t="s">
        <v>31</v>
      </c>
      <c r="L6" s="23">
        <v>5</v>
      </c>
      <c r="M6" s="23" t="s">
        <v>32</v>
      </c>
      <c r="N6" s="23">
        <v>14</v>
      </c>
      <c r="O6" s="23" t="s">
        <v>33</v>
      </c>
      <c r="P6" s="23"/>
      <c r="Q6" s="23" t="s">
        <v>34</v>
      </c>
      <c r="R6" s="23"/>
      <c r="S6" s="24"/>
      <c r="T6" s="24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23">
        <v>6</v>
      </c>
      <c r="K7" s="23" t="s">
        <v>35</v>
      </c>
      <c r="L7" s="23">
        <v>6</v>
      </c>
      <c r="M7" s="23" t="s">
        <v>36</v>
      </c>
      <c r="N7" s="23">
        <v>15</v>
      </c>
      <c r="O7" s="23" t="s">
        <v>37</v>
      </c>
      <c r="P7" s="23"/>
      <c r="Q7" s="23">
        <f>IF(LEN(G1)&gt;2,VALUE(MID(RIGHT(G1,3),1,1)),"")</f>
        <v>3</v>
      </c>
      <c r="R7" s="23" t="str">
        <f>VLOOKUP(Q7,J2:K10,2,0)</f>
        <v>Three</v>
      </c>
      <c r="S7" s="24"/>
      <c r="T7" s="24"/>
    </row>
    <row r="8" spans="1:20" x14ac:dyDescent="0.25">
      <c r="A8" s="27" t="s">
        <v>38</v>
      </c>
      <c r="B8" s="1"/>
      <c r="C8" s="1"/>
      <c r="D8" s="1"/>
      <c r="E8" s="1"/>
      <c r="F8" s="1"/>
      <c r="G8" s="1"/>
      <c r="H8" s="1"/>
      <c r="I8" s="1"/>
      <c r="J8" s="23">
        <v>7</v>
      </c>
      <c r="K8" s="23" t="s">
        <v>39</v>
      </c>
      <c r="L8" s="23">
        <v>7</v>
      </c>
      <c r="M8" s="23" t="s">
        <v>40</v>
      </c>
      <c r="N8" s="23">
        <v>16</v>
      </c>
      <c r="O8" s="23" t="s">
        <v>41</v>
      </c>
      <c r="P8" s="23"/>
      <c r="Q8" s="23" t="s">
        <v>42</v>
      </c>
      <c r="R8" s="23"/>
      <c r="S8" s="24"/>
      <c r="T8" s="24"/>
    </row>
    <row r="9" spans="1:20" x14ac:dyDescent="0.25">
      <c r="A9" s="1" t="s">
        <v>43</v>
      </c>
      <c r="B9" s="1"/>
      <c r="C9" s="1"/>
      <c r="D9" s="1"/>
      <c r="E9" s="1"/>
      <c r="F9" s="1"/>
      <c r="G9" s="1"/>
      <c r="H9" s="1"/>
      <c r="I9" s="1"/>
      <c r="J9" s="23">
        <v>8</v>
      </c>
      <c r="K9" s="23" t="s">
        <v>44</v>
      </c>
      <c r="L9" s="23">
        <v>8</v>
      </c>
      <c r="M9" s="23" t="s">
        <v>45</v>
      </c>
      <c r="N9" s="23">
        <v>17</v>
      </c>
      <c r="O9" s="23" t="s">
        <v>46</v>
      </c>
      <c r="P9" s="23"/>
      <c r="Q9" s="23">
        <f>IF(LEN(G1)=4,VALUE(MID(RIGHT(G1,4),1,1)),IF(LEN(G1)&gt;4,VALUE(MID(RIGHT(G1,5),1,2)),""))</f>
        <v>49</v>
      </c>
      <c r="R9" s="23" t="str">
        <f>IF(LEN(Q9)=1,VLOOKUP(Q9,J2:K10,2,0),R10)</f>
        <v>Forty Nine</v>
      </c>
      <c r="S9" s="24"/>
      <c r="T9" s="24"/>
    </row>
    <row r="10" spans="1:20" x14ac:dyDescent="0.25">
      <c r="A10" s="1" t="s">
        <v>47</v>
      </c>
      <c r="B10" s="1"/>
      <c r="C10" s="1"/>
      <c r="D10" s="1"/>
      <c r="E10" s="1"/>
      <c r="F10" s="1"/>
      <c r="G10" s="1"/>
      <c r="H10" s="1"/>
      <c r="I10" s="1"/>
      <c r="J10" s="23">
        <v>9</v>
      </c>
      <c r="K10" s="23" t="s">
        <v>48</v>
      </c>
      <c r="L10" s="23">
        <v>9</v>
      </c>
      <c r="M10" s="23" t="s">
        <v>49</v>
      </c>
      <c r="N10" s="23">
        <v>18</v>
      </c>
      <c r="O10" s="23" t="s">
        <v>50</v>
      </c>
      <c r="P10" s="23"/>
      <c r="Q10" s="23">
        <f>IF(VALUE(MID(Q9,1,1))=1,VALUE(Q9),VALUE(MID(Q9,1,1)))</f>
        <v>4</v>
      </c>
      <c r="R10" s="23" t="str">
        <f>IF(LEN(Q10)=2,VLOOKUP(Q10,N2:O11,2,0),VLOOKUP(Q10,L2:M10,2,0)&amp;" "&amp;VLOOKUP(Q11,J2:K11,2,0))</f>
        <v>Forty Nine</v>
      </c>
      <c r="S10" s="24"/>
      <c r="T10" s="24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23">
        <v>0</v>
      </c>
      <c r="K11" s="23" t="s">
        <v>51</v>
      </c>
      <c r="L11" s="23"/>
      <c r="M11" s="23"/>
      <c r="N11" s="23">
        <v>19</v>
      </c>
      <c r="O11" s="23" t="s">
        <v>52</v>
      </c>
      <c r="P11" s="23"/>
      <c r="Q11" s="23">
        <f>VALUE(MID(Q9,2,1))</f>
        <v>9</v>
      </c>
      <c r="R11" s="23"/>
      <c r="S11" s="24"/>
      <c r="T11" s="24"/>
    </row>
    <row r="12" spans="1:20" x14ac:dyDescent="0.25">
      <c r="A12" s="28" t="s">
        <v>53</v>
      </c>
      <c r="B12" s="1"/>
      <c r="C12" s="1"/>
      <c r="D12" s="1"/>
      <c r="E12" s="1"/>
      <c r="F12" s="1"/>
      <c r="G12" s="1"/>
      <c r="H12" s="1"/>
      <c r="I12" s="1"/>
      <c r="J12" s="23"/>
      <c r="K12" s="23"/>
      <c r="L12" s="23"/>
      <c r="M12" s="23"/>
      <c r="N12" s="23"/>
      <c r="O12" s="23"/>
      <c r="P12" s="23"/>
      <c r="Q12" s="23" t="s">
        <v>54</v>
      </c>
      <c r="R12" s="23"/>
      <c r="S12" s="24"/>
      <c r="T12" s="24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23"/>
      <c r="K13" s="23"/>
      <c r="L13" s="23"/>
      <c r="M13" s="23"/>
      <c r="N13" s="23"/>
      <c r="O13" s="23"/>
      <c r="P13" s="23"/>
      <c r="Q13" s="23">
        <f>IF(LEN(G1)=6,VALUE(MID(RIGHT(G1,6),1,1)),IF(LEN(G1)&gt;5,VALUE(MID(RIGHT(G1,7),1,2)),""))</f>
        <v>9</v>
      </c>
      <c r="R13" s="23" t="str">
        <f>IF(LEN(Q13)=1,VLOOKUP(Q13,J2:K10,2,0),R14)</f>
        <v>Nine</v>
      </c>
      <c r="S13" s="24"/>
      <c r="T13" s="24"/>
    </row>
    <row r="14" spans="1:20" x14ac:dyDescent="0.25">
      <c r="A14" s="2" t="s">
        <v>55</v>
      </c>
      <c r="B14" s="1"/>
      <c r="C14" s="1"/>
      <c r="D14" s="1"/>
      <c r="E14" s="1"/>
      <c r="F14" s="1"/>
      <c r="G14" s="1"/>
      <c r="H14" s="1"/>
      <c r="I14" s="1"/>
      <c r="J14" s="23"/>
      <c r="K14" s="23"/>
      <c r="L14" s="23"/>
      <c r="M14" s="23"/>
      <c r="N14" s="23"/>
      <c r="O14" s="23"/>
      <c r="P14" s="23"/>
      <c r="Q14" s="23">
        <f>IF(VALUE(MID(Q13,1,1))=1,VALUE(Q13),VALUE(MID(Q13,1,1)))</f>
        <v>9</v>
      </c>
      <c r="R14" s="23" t="e">
        <f>IF(LEN(Q14)=2,VLOOKUP(Q14,N2:O11,2,0),VLOOKUP(Q14,L2:M10,2,0)&amp;" "&amp;VLOOKUP(Q15,J2:K11,2,0))</f>
        <v>#VALUE!</v>
      </c>
      <c r="S14" s="24"/>
      <c r="T14" s="24"/>
    </row>
    <row r="15" spans="1:20" x14ac:dyDescent="0.25">
      <c r="A15" s="29" t="s">
        <v>56</v>
      </c>
      <c r="B15" s="1"/>
      <c r="C15" s="1" t="s">
        <v>57</v>
      </c>
      <c r="D15" s="1"/>
      <c r="E15" s="1"/>
      <c r="F15" s="1"/>
      <c r="G15" s="1"/>
      <c r="H15" s="1"/>
      <c r="I15" s="1"/>
      <c r="J15" s="23"/>
      <c r="K15" s="23"/>
      <c r="L15" s="23"/>
      <c r="M15" s="23"/>
      <c r="N15" s="23"/>
      <c r="O15" s="23"/>
      <c r="P15" s="23"/>
      <c r="Q15" s="23" t="e">
        <f>VALUE(MID(Q13,2,1))</f>
        <v>#VALUE!</v>
      </c>
      <c r="R15" s="23"/>
      <c r="S15" s="24"/>
      <c r="T15" s="24"/>
    </row>
    <row r="16" spans="1:20" x14ac:dyDescent="0.25">
      <c r="A16" s="30" t="s">
        <v>58</v>
      </c>
      <c r="B16" s="1"/>
      <c r="C16" s="1"/>
      <c r="D16" s="1"/>
      <c r="E16" s="1"/>
      <c r="F16" s="1"/>
      <c r="G16" s="1"/>
      <c r="H16" s="1"/>
      <c r="I16" s="1"/>
      <c r="J16" s="23"/>
      <c r="K16" s="23"/>
      <c r="L16" s="23"/>
      <c r="M16" s="23"/>
      <c r="N16" s="23"/>
      <c r="O16" s="23"/>
      <c r="P16" s="23"/>
      <c r="Q16" s="23"/>
      <c r="R16" s="23"/>
      <c r="S16" s="24"/>
      <c r="T16" s="24"/>
    </row>
    <row r="17" spans="1:20" x14ac:dyDescent="0.25">
      <c r="A17" s="30" t="s">
        <v>59</v>
      </c>
      <c r="B17" s="1"/>
      <c r="C17" s="1"/>
      <c r="D17" s="1"/>
      <c r="E17" s="1"/>
      <c r="F17" s="1"/>
      <c r="G17" s="1"/>
      <c r="H17" s="1"/>
      <c r="I17" s="1"/>
      <c r="J17" s="23"/>
      <c r="K17" s="23"/>
      <c r="L17" s="23"/>
      <c r="M17" s="23"/>
      <c r="N17" s="23"/>
      <c r="O17" s="23"/>
      <c r="P17" s="23"/>
      <c r="Q17" s="23" t="s">
        <v>60</v>
      </c>
      <c r="R17" s="23"/>
      <c r="S17" s="24"/>
      <c r="T17" s="24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23"/>
      <c r="K18" s="23"/>
      <c r="L18" s="23"/>
      <c r="M18" s="23"/>
      <c r="N18" s="23"/>
      <c r="O18" s="23"/>
      <c r="P18" s="23"/>
      <c r="Q18" s="23" t="str">
        <f>IF(LEN(G1)=8,VALUE(MID(RIGHT(G1,8),1,1)),IF(LEN(G1)&gt;7,VALUE(MID(RIGHT(G1,9),1,2)),""))</f>
        <v/>
      </c>
      <c r="R18" s="23" t="e">
        <f>IF(LEN(Q18)=1,VLOOKUP(Q18,J2:K10,2,0),R19)</f>
        <v>#VALUE!</v>
      </c>
      <c r="S18" s="24"/>
      <c r="T18" s="24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23"/>
      <c r="K19" s="23"/>
      <c r="L19" s="23"/>
      <c r="M19" s="23"/>
      <c r="N19" s="23"/>
      <c r="O19" s="23"/>
      <c r="P19" s="23"/>
      <c r="Q19" s="23" t="e">
        <f>IF(VALUE(MID(Q18,1,1))=1,VALUE(Q18),VALUE(MID(Q18,1,1)))</f>
        <v>#VALUE!</v>
      </c>
      <c r="R19" s="23" t="e">
        <f>IF(LEN(Q19)=2,VLOOKUP(Q19,N2:O11,2,0),VLOOKUP(Q19,L2:M10,2,0)&amp;" "&amp;VLOOKUP(Q20,J2:K11,2,0))</f>
        <v>#VALUE!</v>
      </c>
      <c r="S19" s="24"/>
      <c r="T19" s="24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23"/>
      <c r="K20" s="23"/>
      <c r="L20" s="23"/>
      <c r="M20" s="23"/>
      <c r="N20" s="23"/>
      <c r="O20" s="23"/>
      <c r="P20" s="23"/>
      <c r="Q20" s="23" t="e">
        <f>VALUE(MID(Q18,2,1))</f>
        <v>#VALUE!</v>
      </c>
      <c r="R20" s="23"/>
      <c r="S20" s="24"/>
      <c r="T20" s="24"/>
    </row>
  </sheetData>
  <mergeCells count="1">
    <mergeCell ref="A5:G5"/>
  </mergeCells>
  <dataValidations count="2">
    <dataValidation type="whole" allowBlank="1" showInputMessage="1" showErrorMessage="1" sqref="G1">
      <formula1>1</formula1>
      <formula2>999999999</formula2>
    </dataValidation>
    <dataValidation type="whole" allowBlank="1" showInputMessage="1" showErrorMessage="1" sqref="H1:I1">
      <formula1>1</formula1>
      <formula2>9999999</formula2>
    </dataValidation>
  </dataValidations>
  <hyperlinks>
    <hyperlink ref="A17" r:id="rId1"/>
    <hyperlink ref="A16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46"/>
  <sheetViews>
    <sheetView showGridLines="0" tabSelected="1" view="pageBreakPreview" zoomScale="115" zoomScaleNormal="100" zoomScaleSheetLayoutView="115" workbookViewId="0">
      <selection sqref="A1:S2"/>
    </sheetView>
  </sheetViews>
  <sheetFormatPr defaultColWidth="4.7109375" defaultRowHeight="14.25" x14ac:dyDescent="0.2"/>
  <cols>
    <col min="1" max="16" width="4.7109375" style="3"/>
    <col min="17" max="17" width="10.5703125" style="3" bestFit="1" customWidth="1"/>
    <col min="18" max="16384" width="4.7109375" style="3"/>
  </cols>
  <sheetData>
    <row r="1" spans="1:19" x14ac:dyDescent="0.2">
      <c r="A1" s="69" t="s">
        <v>62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19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x14ac:dyDescent="0.2">
      <c r="A3" s="65" t="s">
        <v>63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x14ac:dyDescent="0.2">
      <c r="A4" s="65" t="s">
        <v>95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</row>
    <row r="5" spans="1:19" x14ac:dyDescent="0.2">
      <c r="A5" s="65" t="s">
        <v>63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19" x14ac:dyDescent="0.2">
      <c r="A6" s="65" t="s">
        <v>64</v>
      </c>
      <c r="B6" s="65"/>
      <c r="C6" s="65"/>
      <c r="D6" s="65"/>
      <c r="E6" s="65"/>
      <c r="F6" s="65"/>
      <c r="G6" s="65"/>
      <c r="H6" s="70">
        <v>42948</v>
      </c>
      <c r="I6" s="65"/>
      <c r="J6" s="65"/>
      <c r="K6" s="65"/>
      <c r="L6" s="65" t="s">
        <v>65</v>
      </c>
      <c r="M6" s="65"/>
      <c r="N6" s="70">
        <v>42978</v>
      </c>
      <c r="O6" s="65"/>
      <c r="P6" s="65"/>
      <c r="Q6" s="65"/>
      <c r="R6" s="42"/>
      <c r="S6" s="42"/>
    </row>
    <row r="7" spans="1:19" x14ac:dyDescent="0.2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8" spans="1:19" ht="15" thickBot="1" x14ac:dyDescent="0.25">
      <c r="A8" s="36" t="s">
        <v>66</v>
      </c>
      <c r="B8" s="37"/>
      <c r="C8" s="37"/>
      <c r="D8" s="37"/>
      <c r="E8" s="37"/>
      <c r="F8" s="64" t="s">
        <v>68</v>
      </c>
      <c r="G8" s="64"/>
      <c r="H8" s="64"/>
      <c r="I8" s="64"/>
      <c r="J8" s="64"/>
      <c r="K8" s="64" t="s">
        <v>69</v>
      </c>
      <c r="L8" s="64"/>
      <c r="M8" s="64"/>
      <c r="N8" s="64"/>
      <c r="O8" s="64" t="s">
        <v>70</v>
      </c>
      <c r="P8" s="64"/>
      <c r="Q8" s="64"/>
      <c r="R8" s="64"/>
      <c r="S8" s="64"/>
    </row>
    <row r="9" spans="1:19" ht="7.5" customHeight="1" thickTop="1" x14ac:dyDescent="0.2"/>
    <row r="10" spans="1:19" s="33" customFormat="1" ht="24" customHeight="1" x14ac:dyDescent="0.25">
      <c r="A10" s="33" t="s">
        <v>67</v>
      </c>
      <c r="F10" s="71">
        <v>1880938</v>
      </c>
      <c r="G10" s="71"/>
      <c r="H10" s="71"/>
      <c r="I10" s="71"/>
      <c r="J10" s="71"/>
      <c r="K10" s="71">
        <v>0</v>
      </c>
      <c r="L10" s="71"/>
      <c r="M10" s="71"/>
      <c r="N10" s="71"/>
      <c r="O10" s="73">
        <f>+F10-K10</f>
        <v>1880938</v>
      </c>
      <c r="P10" s="73"/>
      <c r="Q10" s="73"/>
      <c r="R10" s="73"/>
      <c r="S10" s="73"/>
    </row>
    <row r="11" spans="1:19" s="33" customFormat="1" ht="24" customHeight="1" x14ac:dyDescent="0.25">
      <c r="A11" s="33" t="s">
        <v>81</v>
      </c>
      <c r="F11" s="72">
        <v>0</v>
      </c>
      <c r="G11" s="72"/>
      <c r="H11" s="72"/>
      <c r="I11" s="72"/>
      <c r="J11" s="72"/>
      <c r="K11" s="72">
        <v>0</v>
      </c>
      <c r="L11" s="72"/>
      <c r="M11" s="72"/>
      <c r="N11" s="72"/>
      <c r="O11" s="74">
        <f>+F11-K11</f>
        <v>0</v>
      </c>
      <c r="P11" s="74"/>
      <c r="Q11" s="74"/>
      <c r="R11" s="74"/>
      <c r="S11" s="74"/>
    </row>
    <row r="12" spans="1:19" s="33" customFormat="1" ht="24" customHeight="1" x14ac:dyDescent="0.25">
      <c r="A12" s="76" t="s">
        <v>82</v>
      </c>
      <c r="B12" s="76"/>
      <c r="C12" s="76"/>
      <c r="F12" s="73">
        <f>SUM(F10:J11)</f>
        <v>1880938</v>
      </c>
      <c r="G12" s="73"/>
      <c r="H12" s="73"/>
      <c r="I12" s="73"/>
      <c r="J12" s="73"/>
      <c r="K12" s="73">
        <v>0</v>
      </c>
      <c r="L12" s="73"/>
      <c r="M12" s="73"/>
      <c r="N12" s="73"/>
      <c r="O12" s="73">
        <f>+O10+O11</f>
        <v>1880938</v>
      </c>
      <c r="P12" s="73"/>
      <c r="Q12" s="73"/>
      <c r="R12" s="73"/>
      <c r="S12" s="73"/>
    </row>
    <row r="13" spans="1:19" x14ac:dyDescent="0.2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1:19" ht="15" thickBot="1" x14ac:dyDescent="0.25">
      <c r="A14" s="36" t="s">
        <v>71</v>
      </c>
      <c r="B14" s="37"/>
      <c r="C14" s="37"/>
      <c r="D14" s="37"/>
      <c r="E14" s="37"/>
      <c r="F14" s="64" t="s">
        <v>74</v>
      </c>
      <c r="G14" s="64"/>
      <c r="H14" s="64"/>
      <c r="I14" s="64"/>
      <c r="J14" s="64"/>
      <c r="K14" s="64" t="s">
        <v>75</v>
      </c>
      <c r="L14" s="64"/>
      <c r="M14" s="64"/>
      <c r="N14" s="64"/>
      <c r="O14" s="64" t="s">
        <v>70</v>
      </c>
      <c r="P14" s="64"/>
      <c r="Q14" s="64"/>
      <c r="R14" s="64"/>
      <c r="S14" s="64"/>
    </row>
    <row r="15" spans="1:19" ht="6.75" customHeight="1" thickTop="1" x14ac:dyDescent="0.2"/>
    <row r="16" spans="1:19" s="33" customFormat="1" ht="24" customHeight="1" x14ac:dyDescent="0.25">
      <c r="A16" s="33" t="s">
        <v>72</v>
      </c>
      <c r="F16" s="77">
        <v>1123235</v>
      </c>
      <c r="G16" s="77"/>
      <c r="H16" s="77"/>
      <c r="I16" s="77"/>
      <c r="J16" s="77"/>
      <c r="K16" s="77">
        <v>0</v>
      </c>
      <c r="L16" s="77"/>
      <c r="M16" s="77"/>
      <c r="N16" s="77"/>
      <c r="O16" s="75">
        <f>+F16-K16</f>
        <v>1123235</v>
      </c>
      <c r="P16" s="75"/>
      <c r="Q16" s="75"/>
      <c r="R16" s="75"/>
      <c r="S16" s="75"/>
    </row>
    <row r="17" spans="1:26" s="33" customFormat="1" ht="23.25" customHeight="1" x14ac:dyDescent="0.25">
      <c r="A17" s="33" t="s">
        <v>73</v>
      </c>
      <c r="F17" s="77">
        <v>123235</v>
      </c>
      <c r="G17" s="77"/>
      <c r="H17" s="77"/>
      <c r="I17" s="77"/>
      <c r="J17" s="77"/>
      <c r="K17" s="77">
        <v>0</v>
      </c>
      <c r="L17" s="77"/>
      <c r="M17" s="77"/>
      <c r="N17" s="77"/>
      <c r="O17" s="75">
        <f>+F17-K17</f>
        <v>123235</v>
      </c>
      <c r="P17" s="75"/>
      <c r="Q17" s="75"/>
      <c r="R17" s="75"/>
      <c r="S17" s="75"/>
    </row>
    <row r="18" spans="1:26" s="33" customFormat="1" ht="23.25" customHeight="1" x14ac:dyDescent="0.25">
      <c r="A18" s="33" t="s">
        <v>90</v>
      </c>
      <c r="F18" s="72">
        <v>18</v>
      </c>
      <c r="G18" s="72"/>
      <c r="H18" s="72"/>
      <c r="I18" s="72"/>
      <c r="J18" s="72"/>
      <c r="K18" s="72">
        <v>0</v>
      </c>
      <c r="L18" s="72"/>
      <c r="M18" s="72"/>
      <c r="N18" s="72"/>
      <c r="O18" s="74">
        <f>+F18-K18</f>
        <v>18</v>
      </c>
      <c r="P18" s="74"/>
      <c r="Q18" s="74"/>
      <c r="R18" s="74"/>
      <c r="S18" s="74"/>
    </row>
    <row r="19" spans="1:26" s="33" customFormat="1" ht="23.25" customHeight="1" x14ac:dyDescent="0.25">
      <c r="A19" s="39"/>
      <c r="B19" s="39"/>
      <c r="C19" s="39"/>
      <c r="D19" s="39"/>
      <c r="E19" s="39"/>
      <c r="F19" s="74">
        <f>SUM(F16:J18)</f>
        <v>1246488</v>
      </c>
      <c r="G19" s="74"/>
      <c r="H19" s="74"/>
      <c r="I19" s="74"/>
      <c r="J19" s="74"/>
      <c r="K19" s="74">
        <f>SUM(K16:N18)</f>
        <v>0</v>
      </c>
      <c r="L19" s="74"/>
      <c r="M19" s="74"/>
      <c r="N19" s="74"/>
      <c r="O19" s="74">
        <f>SUM(O16:S18)</f>
        <v>1246488</v>
      </c>
      <c r="P19" s="74"/>
      <c r="Q19" s="74"/>
      <c r="R19" s="74"/>
      <c r="S19" s="74"/>
    </row>
    <row r="20" spans="1:26" x14ac:dyDescent="0.2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spans="1:26" ht="15" thickBot="1" x14ac:dyDescent="0.25">
      <c r="A21" s="36" t="s">
        <v>76</v>
      </c>
      <c r="B21" s="37"/>
      <c r="C21" s="37"/>
      <c r="D21" s="37"/>
      <c r="E21" s="37"/>
      <c r="F21" s="64" t="s">
        <v>83</v>
      </c>
      <c r="G21" s="64"/>
      <c r="H21" s="64"/>
      <c r="I21" s="64"/>
      <c r="J21" s="64"/>
      <c r="K21" s="64" t="s">
        <v>84</v>
      </c>
      <c r="L21" s="64"/>
      <c r="M21" s="64"/>
      <c r="N21" s="64"/>
      <c r="O21" s="64" t="s">
        <v>70</v>
      </c>
      <c r="P21" s="64"/>
      <c r="Q21" s="64"/>
      <c r="R21" s="64"/>
      <c r="S21" s="64"/>
      <c r="Z21" s="33"/>
    </row>
    <row r="22" spans="1:26" ht="7.5" customHeight="1" thickTop="1" x14ac:dyDescent="0.2"/>
    <row r="23" spans="1:26" s="33" customFormat="1" ht="24" customHeight="1" x14ac:dyDescent="0.25">
      <c r="A23" s="33" t="s">
        <v>85</v>
      </c>
      <c r="F23" s="71">
        <v>2745575</v>
      </c>
      <c r="G23" s="71"/>
      <c r="H23" s="71"/>
      <c r="I23" s="71"/>
      <c r="J23" s="71"/>
      <c r="K23" s="71">
        <v>0</v>
      </c>
      <c r="L23" s="71"/>
      <c r="M23" s="71"/>
      <c r="N23" s="71"/>
      <c r="O23" s="73">
        <f>+F23-K23</f>
        <v>2745575</v>
      </c>
      <c r="P23" s="73"/>
      <c r="Q23" s="73"/>
      <c r="R23" s="73"/>
      <c r="S23" s="73"/>
    </row>
    <row r="24" spans="1:26" s="33" customFormat="1" ht="24" customHeight="1" x14ac:dyDescent="0.25">
      <c r="A24" s="33" t="s">
        <v>86</v>
      </c>
      <c r="F24" s="72">
        <v>19505</v>
      </c>
      <c r="G24" s="72"/>
      <c r="H24" s="72"/>
      <c r="I24" s="72"/>
      <c r="J24" s="72"/>
      <c r="K24" s="72">
        <v>0</v>
      </c>
      <c r="L24" s="72"/>
      <c r="M24" s="72"/>
      <c r="N24" s="72"/>
      <c r="O24" s="74">
        <f>+F24-K24</f>
        <v>19505</v>
      </c>
      <c r="P24" s="74"/>
      <c r="Q24" s="74"/>
      <c r="R24" s="74"/>
      <c r="S24" s="74"/>
    </row>
    <row r="25" spans="1:26" s="33" customFormat="1" ht="24" customHeight="1" x14ac:dyDescent="0.25">
      <c r="A25" s="76" t="s">
        <v>82</v>
      </c>
      <c r="B25" s="76"/>
      <c r="C25" s="76"/>
      <c r="F25" s="73">
        <f>SUM(F23:J24)</f>
        <v>2765080</v>
      </c>
      <c r="G25" s="73"/>
      <c r="H25" s="73"/>
      <c r="I25" s="73"/>
      <c r="J25" s="73"/>
      <c r="K25" s="73">
        <v>0</v>
      </c>
      <c r="L25" s="73"/>
      <c r="M25" s="73"/>
      <c r="N25" s="73"/>
      <c r="O25" s="73">
        <f>+O23+O24</f>
        <v>2765080</v>
      </c>
      <c r="P25" s="73"/>
      <c r="Q25" s="73"/>
      <c r="R25" s="73"/>
      <c r="S25" s="73"/>
    </row>
    <row r="26" spans="1:26" x14ac:dyDescent="0.2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27" spans="1:26" ht="15" thickBot="1" x14ac:dyDescent="0.25">
      <c r="A27" s="36" t="s">
        <v>87</v>
      </c>
      <c r="B27" s="37"/>
      <c r="C27" s="37"/>
      <c r="D27" s="37"/>
      <c r="E27" s="37"/>
      <c r="F27" s="64" t="s">
        <v>77</v>
      </c>
      <c r="G27" s="64"/>
      <c r="H27" s="64"/>
      <c r="I27" s="64"/>
      <c r="J27" s="64"/>
      <c r="K27" s="64" t="s">
        <v>78</v>
      </c>
      <c r="L27" s="64"/>
      <c r="M27" s="64"/>
      <c r="N27" s="64"/>
      <c r="O27" s="64" t="s">
        <v>70</v>
      </c>
      <c r="P27" s="64"/>
      <c r="Q27" s="64"/>
      <c r="R27" s="64"/>
      <c r="S27" s="64"/>
    </row>
    <row r="28" spans="1:26" ht="6.75" customHeight="1" thickTop="1" x14ac:dyDescent="0.2"/>
    <row r="29" spans="1:26" s="33" customFormat="1" ht="24" customHeight="1" x14ac:dyDescent="0.25">
      <c r="A29" s="33" t="s">
        <v>79</v>
      </c>
      <c r="F29" s="71">
        <v>171518</v>
      </c>
      <c r="G29" s="71"/>
      <c r="H29" s="71"/>
      <c r="I29" s="71"/>
      <c r="J29" s="71"/>
      <c r="K29" s="71">
        <v>0</v>
      </c>
      <c r="L29" s="71"/>
      <c r="M29" s="71"/>
      <c r="N29" s="71"/>
      <c r="O29" s="73">
        <f>+F29-K29</f>
        <v>171518</v>
      </c>
      <c r="P29" s="73"/>
      <c r="Q29" s="73"/>
      <c r="R29" s="73"/>
      <c r="S29" s="73"/>
    </row>
    <row r="30" spans="1:26" s="33" customFormat="1" ht="23.25" customHeight="1" x14ac:dyDescent="0.25">
      <c r="A30" s="33" t="s">
        <v>80</v>
      </c>
      <c r="F30" s="71">
        <v>171518</v>
      </c>
      <c r="G30" s="71"/>
      <c r="H30" s="71"/>
      <c r="I30" s="71"/>
      <c r="J30" s="71"/>
      <c r="K30" s="77">
        <v>0</v>
      </c>
      <c r="L30" s="77"/>
      <c r="M30" s="77"/>
      <c r="N30" s="77"/>
      <c r="O30" s="73">
        <f>+F30-K30</f>
        <v>171518</v>
      </c>
      <c r="P30" s="73"/>
      <c r="Q30" s="73"/>
      <c r="R30" s="73"/>
      <c r="S30" s="73"/>
    </row>
    <row r="31" spans="1:26" s="33" customFormat="1" ht="23.25" customHeight="1" x14ac:dyDescent="0.25">
      <c r="A31" s="33" t="s">
        <v>91</v>
      </c>
      <c r="F31" s="72">
        <v>2340</v>
      </c>
      <c r="G31" s="72"/>
      <c r="H31" s="72"/>
      <c r="I31" s="72"/>
      <c r="J31" s="72"/>
      <c r="K31" s="72">
        <v>0</v>
      </c>
      <c r="L31" s="72"/>
      <c r="M31" s="72"/>
      <c r="N31" s="72"/>
      <c r="O31" s="74">
        <f>+F31-K31</f>
        <v>2340</v>
      </c>
      <c r="P31" s="74"/>
      <c r="Q31" s="74"/>
      <c r="R31" s="74"/>
      <c r="S31" s="74"/>
    </row>
    <row r="32" spans="1:26" s="33" customFormat="1" ht="23.25" customHeight="1" x14ac:dyDescent="0.25">
      <c r="A32" s="76" t="s">
        <v>82</v>
      </c>
      <c r="B32" s="76"/>
      <c r="C32" s="76"/>
      <c r="F32" s="73">
        <f>SUM(F29:J31)</f>
        <v>345376</v>
      </c>
      <c r="G32" s="73"/>
      <c r="H32" s="73"/>
      <c r="I32" s="73"/>
      <c r="J32" s="73"/>
      <c r="K32" s="73">
        <f>SUM(K29:N31)</f>
        <v>0</v>
      </c>
      <c r="L32" s="73"/>
      <c r="M32" s="73"/>
      <c r="N32" s="73"/>
      <c r="O32" s="73">
        <f>SUM(O29:S31)</f>
        <v>345376</v>
      </c>
      <c r="P32" s="73"/>
      <c r="Q32" s="73"/>
      <c r="R32" s="73"/>
      <c r="S32" s="73"/>
    </row>
    <row r="33" spans="1:19" s="33" customFormat="1" ht="9" customHeight="1" x14ac:dyDescent="0.25">
      <c r="A33" s="34"/>
      <c r="B33" s="34"/>
      <c r="C33" s="34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</row>
    <row r="34" spans="1:19" s="33" customFormat="1" ht="23.25" customHeight="1" x14ac:dyDescent="0.25"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</row>
    <row r="35" spans="1:19" x14ac:dyDescent="0.2">
      <c r="A35" s="78" t="s">
        <v>88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40"/>
      <c r="M35" s="78" t="s">
        <v>88</v>
      </c>
      <c r="N35" s="78"/>
      <c r="O35" s="78"/>
      <c r="P35" s="78"/>
      <c r="Q35" s="78"/>
      <c r="R35" s="78"/>
      <c r="S35" s="41"/>
    </row>
    <row r="36" spans="1:19" x14ac:dyDescent="0.2">
      <c r="A36" s="83" t="s">
        <v>0</v>
      </c>
      <c r="B36" s="83"/>
      <c r="C36" s="78" t="s">
        <v>89</v>
      </c>
      <c r="D36" s="78"/>
      <c r="E36" s="78"/>
      <c r="F36" s="78"/>
      <c r="G36" s="78"/>
      <c r="H36" s="78"/>
      <c r="I36" s="78"/>
      <c r="J36" s="78"/>
      <c r="K36" s="78"/>
      <c r="L36" s="41"/>
      <c r="M36" s="81" t="s">
        <v>0</v>
      </c>
      <c r="N36" s="81"/>
      <c r="O36" s="82" t="s">
        <v>92</v>
      </c>
      <c r="P36" s="82"/>
      <c r="Q36" s="82"/>
      <c r="R36" s="82"/>
      <c r="S36" s="41"/>
    </row>
    <row r="37" spans="1:19" ht="15" customHeight="1" x14ac:dyDescent="0.2">
      <c r="A37" s="83"/>
      <c r="B37" s="83"/>
      <c r="C37" s="78" t="s">
        <v>3</v>
      </c>
      <c r="D37" s="78"/>
      <c r="E37" s="78"/>
      <c r="F37" s="78" t="s">
        <v>4</v>
      </c>
      <c r="G37" s="78"/>
      <c r="H37" s="78"/>
      <c r="I37" s="78" t="s">
        <v>5</v>
      </c>
      <c r="J37" s="78"/>
      <c r="K37" s="78"/>
      <c r="L37" s="41"/>
      <c r="M37" s="81"/>
      <c r="N37" s="81"/>
      <c r="O37" s="82"/>
      <c r="P37" s="82"/>
      <c r="Q37" s="82"/>
      <c r="R37" s="82"/>
      <c r="S37" s="41"/>
    </row>
    <row r="38" spans="1:19" x14ac:dyDescent="0.2">
      <c r="A38" s="78" t="s">
        <v>3</v>
      </c>
      <c r="B38" s="78"/>
      <c r="C38" s="80">
        <f>+Sheet1!G6</f>
        <v>18</v>
      </c>
      <c r="D38" s="80"/>
      <c r="E38" s="80"/>
      <c r="F38" s="80">
        <f>+Sheet1!H6</f>
        <v>0</v>
      </c>
      <c r="G38" s="80"/>
      <c r="H38" s="80"/>
      <c r="I38" s="80">
        <f>+Sheet1!I6</f>
        <v>0</v>
      </c>
      <c r="J38" s="80"/>
      <c r="K38" s="80"/>
      <c r="L38" s="40"/>
      <c r="M38" s="78" t="s">
        <v>3</v>
      </c>
      <c r="N38" s="78"/>
      <c r="O38" s="80">
        <f>+Sheet1!L6</f>
        <v>0</v>
      </c>
      <c r="P38" s="80"/>
      <c r="Q38" s="80"/>
      <c r="R38" s="80"/>
      <c r="S38" s="40"/>
    </row>
    <row r="39" spans="1:19" x14ac:dyDescent="0.2">
      <c r="A39" s="78" t="s">
        <v>4</v>
      </c>
      <c r="B39" s="78"/>
      <c r="C39" s="80">
        <f>+Sheet1!G7</f>
        <v>2322</v>
      </c>
      <c r="D39" s="80"/>
      <c r="E39" s="80"/>
      <c r="F39" s="80">
        <f>+Sheet1!H7</f>
        <v>171518</v>
      </c>
      <c r="G39" s="80"/>
      <c r="H39" s="80"/>
      <c r="I39" s="80">
        <f>+Sheet1!I7</f>
        <v>0</v>
      </c>
      <c r="J39" s="80"/>
      <c r="K39" s="80"/>
      <c r="L39" s="40"/>
      <c r="M39" s="78" t="s">
        <v>4</v>
      </c>
      <c r="N39" s="78"/>
      <c r="O39" s="80">
        <f>+Sheet1!L7</f>
        <v>949395</v>
      </c>
      <c r="P39" s="80"/>
      <c r="Q39" s="80"/>
      <c r="R39" s="80"/>
      <c r="S39" s="40"/>
    </row>
    <row r="40" spans="1:19" x14ac:dyDescent="0.2">
      <c r="A40" s="78" t="s">
        <v>5</v>
      </c>
      <c r="B40" s="78"/>
      <c r="C40" s="80">
        <f>+Sheet1!G8</f>
        <v>0</v>
      </c>
      <c r="D40" s="80"/>
      <c r="E40" s="80"/>
      <c r="F40" s="80">
        <f>+Sheet1!H8</f>
        <v>0</v>
      </c>
      <c r="G40" s="80"/>
      <c r="H40" s="80"/>
      <c r="I40" s="80">
        <f>+Sheet1!I8</f>
        <v>123235</v>
      </c>
      <c r="J40" s="80"/>
      <c r="K40" s="80"/>
      <c r="L40" s="40"/>
      <c r="M40" s="78" t="s">
        <v>5</v>
      </c>
      <c r="N40" s="78"/>
      <c r="O40" s="80">
        <f>+Sheet1!L8</f>
        <v>0</v>
      </c>
      <c r="P40" s="80"/>
      <c r="Q40" s="80"/>
      <c r="R40" s="80"/>
      <c r="S40" s="40"/>
    </row>
    <row r="41" spans="1:19" x14ac:dyDescent="0.2">
      <c r="A41" s="78" t="s">
        <v>82</v>
      </c>
      <c r="B41" s="78"/>
      <c r="C41" s="79">
        <f>+Sheet1!G9</f>
        <v>2340</v>
      </c>
      <c r="D41" s="79"/>
      <c r="E41" s="79"/>
      <c r="F41" s="79">
        <f>+Sheet1!H9</f>
        <v>171518</v>
      </c>
      <c r="G41" s="79"/>
      <c r="H41" s="79"/>
      <c r="I41" s="79">
        <f>+Sheet1!I9</f>
        <v>123235</v>
      </c>
      <c r="J41" s="79"/>
      <c r="K41" s="79"/>
      <c r="L41" s="40"/>
      <c r="M41" s="78" t="s">
        <v>6</v>
      </c>
      <c r="N41" s="78"/>
      <c r="O41" s="79">
        <f>SUM(O38:R40)</f>
        <v>949395</v>
      </c>
      <c r="P41" s="79"/>
      <c r="Q41" s="79"/>
      <c r="R41" s="79"/>
      <c r="S41" s="40"/>
    </row>
    <row r="42" spans="1:19" ht="15.75" x14ac:dyDescent="0.3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84" t="s">
        <v>61</v>
      </c>
      <c r="Q42" s="40"/>
      <c r="R42" s="40"/>
      <c r="S42" s="40"/>
    </row>
    <row r="43" spans="1:19" x14ac:dyDescent="0.2">
      <c r="A43" s="66" t="s">
        <v>93</v>
      </c>
      <c r="B43" s="66"/>
      <c r="C43" s="66"/>
      <c r="D43" s="66"/>
      <c r="E43" s="67">
        <f>IF(A46&lt;0,0,A46)</f>
        <v>0</v>
      </c>
      <c r="F43" s="68"/>
      <c r="G43" s="68"/>
      <c r="H43" s="68"/>
      <c r="I43" s="68"/>
      <c r="J43" s="68"/>
      <c r="K43" s="66" t="s">
        <v>94</v>
      </c>
      <c r="L43" s="66"/>
      <c r="M43" s="66"/>
      <c r="N43" s="66"/>
      <c r="O43" s="66"/>
      <c r="P43" s="67">
        <f>+O41</f>
        <v>949395</v>
      </c>
      <c r="Q43" s="68"/>
      <c r="R43" s="68"/>
      <c r="S43" s="68"/>
    </row>
    <row r="44" spans="1:19" x14ac:dyDescent="0.2">
      <c r="A44" s="66"/>
      <c r="B44" s="66"/>
      <c r="C44" s="66"/>
      <c r="D44" s="66"/>
      <c r="E44" s="68"/>
      <c r="F44" s="68"/>
      <c r="G44" s="68"/>
      <c r="H44" s="68"/>
      <c r="I44" s="68"/>
      <c r="J44" s="68"/>
      <c r="K44" s="66"/>
      <c r="L44" s="66"/>
      <c r="M44" s="66"/>
      <c r="N44" s="66"/>
      <c r="O44" s="66"/>
      <c r="P44" s="68"/>
      <c r="Q44" s="68"/>
      <c r="R44" s="68"/>
      <c r="S44" s="68"/>
    </row>
    <row r="45" spans="1:19" ht="15.75" x14ac:dyDescent="0.3">
      <c r="P45" s="84"/>
    </row>
    <row r="46" spans="1:19" x14ac:dyDescent="0.2">
      <c r="A46" s="63">
        <f>+O32-O19</f>
        <v>-901112</v>
      </c>
      <c r="B46" s="63"/>
      <c r="C46" s="63"/>
      <c r="D46" s="63"/>
      <c r="E46" s="63"/>
    </row>
  </sheetData>
  <sheetProtection password="C60B" sheet="1" objects="1" scenarios="1" selectLockedCells="1"/>
  <mergeCells count="103">
    <mergeCell ref="O36:R37"/>
    <mergeCell ref="O39:R39"/>
    <mergeCell ref="O40:R40"/>
    <mergeCell ref="O41:R41"/>
    <mergeCell ref="O38:R38"/>
    <mergeCell ref="A32:C32"/>
    <mergeCell ref="M35:R35"/>
    <mergeCell ref="M38:N38"/>
    <mergeCell ref="M39:N39"/>
    <mergeCell ref="M40:N40"/>
    <mergeCell ref="I40:K40"/>
    <mergeCell ref="C40:E40"/>
    <mergeCell ref="F40:H40"/>
    <mergeCell ref="C37:E37"/>
    <mergeCell ref="F37:H37"/>
    <mergeCell ref="I37:K37"/>
    <mergeCell ref="A35:K35"/>
    <mergeCell ref="C36:K36"/>
    <mergeCell ref="A38:B38"/>
    <mergeCell ref="O32:S32"/>
    <mergeCell ref="A36:B37"/>
    <mergeCell ref="A41:B41"/>
    <mergeCell ref="C41:E41"/>
    <mergeCell ref="F41:H41"/>
    <mergeCell ref="I41:K41"/>
    <mergeCell ref="F17:J17"/>
    <mergeCell ref="K17:N17"/>
    <mergeCell ref="F30:J30"/>
    <mergeCell ref="K30:N30"/>
    <mergeCell ref="A39:B39"/>
    <mergeCell ref="A40:B40"/>
    <mergeCell ref="C38:E38"/>
    <mergeCell ref="F38:H38"/>
    <mergeCell ref="I38:K38"/>
    <mergeCell ref="C39:E39"/>
    <mergeCell ref="F39:H39"/>
    <mergeCell ref="I39:K39"/>
    <mergeCell ref="M41:N41"/>
    <mergeCell ref="M36:N37"/>
    <mergeCell ref="A12:C12"/>
    <mergeCell ref="F14:J14"/>
    <mergeCell ref="K14:N14"/>
    <mergeCell ref="F16:J16"/>
    <mergeCell ref="K16:N16"/>
    <mergeCell ref="F18:J18"/>
    <mergeCell ref="K18:N18"/>
    <mergeCell ref="O31:S31"/>
    <mergeCell ref="O30:S30"/>
    <mergeCell ref="O16:S16"/>
    <mergeCell ref="O18:S18"/>
    <mergeCell ref="O19:S19"/>
    <mergeCell ref="O27:S27"/>
    <mergeCell ref="O23:S23"/>
    <mergeCell ref="O24:S24"/>
    <mergeCell ref="A25:C25"/>
    <mergeCell ref="F25:J25"/>
    <mergeCell ref="K25:N25"/>
    <mergeCell ref="O25:S25"/>
    <mergeCell ref="O29:S29"/>
    <mergeCell ref="F29:J29"/>
    <mergeCell ref="K29:N29"/>
    <mergeCell ref="F11:J11"/>
    <mergeCell ref="K11:N11"/>
    <mergeCell ref="O10:S10"/>
    <mergeCell ref="O11:S11"/>
    <mergeCell ref="O12:S12"/>
    <mergeCell ref="F21:J21"/>
    <mergeCell ref="K21:N21"/>
    <mergeCell ref="O21:S21"/>
    <mergeCell ref="O17:S17"/>
    <mergeCell ref="K12:N12"/>
    <mergeCell ref="F23:J23"/>
    <mergeCell ref="K23:N23"/>
    <mergeCell ref="F24:J24"/>
    <mergeCell ref="K24:N24"/>
    <mergeCell ref="F19:J19"/>
    <mergeCell ref="K19:N19"/>
    <mergeCell ref="F27:J27"/>
    <mergeCell ref="K27:N27"/>
    <mergeCell ref="A46:E46"/>
    <mergeCell ref="O14:S14"/>
    <mergeCell ref="A3:S3"/>
    <mergeCell ref="A43:D44"/>
    <mergeCell ref="E43:J44"/>
    <mergeCell ref="K43:O44"/>
    <mergeCell ref="P43:S44"/>
    <mergeCell ref="A1:S2"/>
    <mergeCell ref="A4:S4"/>
    <mergeCell ref="A5:S5"/>
    <mergeCell ref="A6:G6"/>
    <mergeCell ref="H6:K6"/>
    <mergeCell ref="L6:M6"/>
    <mergeCell ref="N6:Q6"/>
    <mergeCell ref="F8:J8"/>
    <mergeCell ref="K8:N8"/>
    <mergeCell ref="O8:S8"/>
    <mergeCell ref="F10:J10"/>
    <mergeCell ref="K10:N10"/>
    <mergeCell ref="F31:J31"/>
    <mergeCell ref="K31:N31"/>
    <mergeCell ref="F32:J32"/>
    <mergeCell ref="K32:N32"/>
    <mergeCell ref="F12:J12"/>
  </mergeCells>
  <printOptions horizontalCentered="1"/>
  <pageMargins left="0" right="0" top="0" bottom="0" header="0" footer="0"/>
  <pageSetup scale="8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cp:lastPrinted>2017-09-09T12:03:53Z</cp:lastPrinted>
  <dcterms:created xsi:type="dcterms:W3CDTF">2017-09-04T06:52:14Z</dcterms:created>
  <dcterms:modified xsi:type="dcterms:W3CDTF">2017-09-09T12:04:07Z</dcterms:modified>
</cp:coreProperties>
</file>