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tabRatio="0"/>
  </bookViews>
  <sheets>
    <sheet name="Analysis" sheetId="8" r:id="rId1"/>
    <sheet name="Rates" sheetId="10" r:id="rId2"/>
    <sheet name="01. Sales" sheetId="1" r:id="rId3"/>
    <sheet name="02. Purchases" sheetId="2" r:id="rId4"/>
    <sheet name="03. Additional Credits" sheetId="5" r:id="rId5"/>
    <sheet name="04. Advances" sheetId="6" r:id="rId6"/>
    <sheet name="05. Credit Blockage" sheetId="7" r:id="rId7"/>
    <sheet name="06. Others" sheetId="4" r:id="rId8"/>
    <sheet name="07. Working Capital" sheetId="9" r:id="rId9"/>
  </sheets>
  <calcPr calcId="144525"/>
</workbook>
</file>

<file path=xl/calcChain.xml><?xml version="1.0" encoding="utf-8"?>
<calcChain xmlns="http://schemas.openxmlformats.org/spreadsheetml/2006/main">
  <c r="C7" i="8" l="1"/>
  <c r="C5" i="8"/>
  <c r="E8" i="10"/>
  <c r="D8" i="10"/>
  <c r="E7" i="10" l="1"/>
  <c r="D7" i="10"/>
  <c r="E6" i="10"/>
  <c r="D6" i="10"/>
  <c r="E5" i="10"/>
  <c r="D5" i="10"/>
  <c r="H24" i="6" l="1"/>
  <c r="H25" i="6"/>
  <c r="H26" i="6"/>
  <c r="H27" i="6"/>
  <c r="H28" i="6"/>
  <c r="H29" i="6"/>
  <c r="H30" i="6"/>
  <c r="H31" i="6"/>
  <c r="H32" i="6"/>
  <c r="H33" i="6"/>
  <c r="H34" i="6"/>
  <c r="H35" i="6"/>
  <c r="H36" i="6"/>
  <c r="H37" i="6"/>
  <c r="H38" i="6"/>
  <c r="H39" i="6"/>
  <c r="H40" i="6"/>
  <c r="H41" i="6"/>
  <c r="H42" i="6"/>
  <c r="H43" i="6"/>
  <c r="H44" i="6"/>
  <c r="H45" i="6"/>
  <c r="H46" i="6"/>
  <c r="H47" i="6"/>
  <c r="H48" i="6"/>
  <c r="H49" i="6"/>
  <c r="G24" i="6"/>
  <c r="G25" i="6"/>
  <c r="G26" i="6"/>
  <c r="G27" i="6"/>
  <c r="G28" i="6"/>
  <c r="G29" i="6"/>
  <c r="G30" i="6"/>
  <c r="G31" i="6"/>
  <c r="G32" i="6"/>
  <c r="G33" i="6"/>
  <c r="G34" i="6"/>
  <c r="G35" i="6"/>
  <c r="G36" i="6"/>
  <c r="G37" i="6"/>
  <c r="G38" i="6"/>
  <c r="G39" i="6"/>
  <c r="G40" i="6"/>
  <c r="G41" i="6"/>
  <c r="G42" i="6"/>
  <c r="G43" i="6"/>
  <c r="G44" i="6"/>
  <c r="G45" i="6"/>
  <c r="G46" i="6"/>
  <c r="G47" i="6"/>
  <c r="G48" i="6"/>
  <c r="G49" i="6"/>
  <c r="H23" i="6"/>
  <c r="G23" i="6"/>
  <c r="H22" i="6"/>
  <c r="G22" i="6"/>
  <c r="U17" i="1" l="1"/>
  <c r="D19" i="7"/>
  <c r="D18" i="7"/>
  <c r="C23" i="7"/>
  <c r="E23" i="7" s="1"/>
  <c r="C22" i="7"/>
  <c r="E22" i="7" s="1"/>
  <c r="C20" i="7"/>
  <c r="H20" i="7" s="1"/>
  <c r="C21" i="7"/>
  <c r="E21" i="7" s="1"/>
  <c r="G9" i="6"/>
  <c r="H9" i="6" s="1"/>
  <c r="G10" i="6"/>
  <c r="G11" i="6"/>
  <c r="H11" i="6" s="1"/>
  <c r="G12" i="6"/>
  <c r="G13" i="6"/>
  <c r="H13" i="6" s="1"/>
  <c r="G14" i="6"/>
  <c r="G15" i="6"/>
  <c r="H15" i="6" s="1"/>
  <c r="G16" i="6"/>
  <c r="G17" i="6"/>
  <c r="H17" i="6" s="1"/>
  <c r="G18" i="6"/>
  <c r="G19" i="6"/>
  <c r="H19" i="6" s="1"/>
  <c r="G20" i="6"/>
  <c r="G21" i="6"/>
  <c r="H21" i="6" s="1"/>
  <c r="H10" i="6"/>
  <c r="H12" i="6"/>
  <c r="H14" i="6"/>
  <c r="H16" i="6"/>
  <c r="H18" i="6"/>
  <c r="H20" i="6"/>
  <c r="G8" i="6"/>
  <c r="H8" i="6" s="1"/>
  <c r="C6" i="8"/>
  <c r="D25" i="5"/>
  <c r="I25" i="5"/>
  <c r="G25" i="5"/>
  <c r="K25" i="5"/>
  <c r="C9" i="5"/>
  <c r="C10" i="5"/>
  <c r="C11" i="5"/>
  <c r="C12" i="5"/>
  <c r="C13" i="5"/>
  <c r="C14" i="5"/>
  <c r="C15" i="5"/>
  <c r="C16" i="5"/>
  <c r="C17" i="5"/>
  <c r="C18" i="5"/>
  <c r="C19" i="5"/>
  <c r="C8" i="5"/>
  <c r="F25" i="5"/>
  <c r="U16" i="2"/>
  <c r="U15" i="2"/>
  <c r="T24" i="1"/>
  <c r="I25" i="9"/>
  <c r="I24" i="9"/>
  <c r="I23" i="9"/>
  <c r="I22" i="9"/>
  <c r="I21" i="9"/>
  <c r="I20" i="9"/>
  <c r="I18" i="9"/>
  <c r="I17" i="9"/>
  <c r="I16" i="9"/>
  <c r="I14" i="9"/>
  <c r="I13" i="9"/>
  <c r="I12" i="9"/>
  <c r="I11" i="9"/>
  <c r="I9" i="9"/>
  <c r="I8" i="9"/>
  <c r="C12" i="7"/>
  <c r="D12" i="7" s="1"/>
  <c r="Y26" i="1"/>
  <c r="D50" i="6"/>
  <c r="G7" i="6"/>
  <c r="H7" i="6" s="1"/>
  <c r="H25" i="5"/>
  <c r="N25" i="5"/>
  <c r="M25" i="5"/>
  <c r="L25" i="5"/>
  <c r="J25" i="5"/>
  <c r="U17" i="2"/>
  <c r="W17" i="2"/>
  <c r="W16" i="2"/>
  <c r="W15" i="2"/>
  <c r="W14" i="2"/>
  <c r="U14" i="2"/>
  <c r="U13" i="2"/>
  <c r="X11" i="2"/>
  <c r="U11" i="2"/>
  <c r="W10" i="2"/>
  <c r="U10" i="2"/>
  <c r="U9" i="2"/>
  <c r="Y18" i="2"/>
  <c r="S12" i="2"/>
  <c r="S13" i="2"/>
  <c r="E22" i="9" s="1"/>
  <c r="X14" i="2"/>
  <c r="X18" i="2" s="1"/>
  <c r="X25" i="1"/>
  <c r="X10" i="1"/>
  <c r="AG15" i="2"/>
  <c r="AF15" i="2"/>
  <c r="AG14" i="2"/>
  <c r="AF14" i="2"/>
  <c r="W9" i="2"/>
  <c r="V17" i="2"/>
  <c r="AG12" i="2"/>
  <c r="AF12" i="2"/>
  <c r="AG11" i="2"/>
  <c r="AF11" i="2"/>
  <c r="AG10" i="2"/>
  <c r="AF10" i="2"/>
  <c r="AG9" i="2"/>
  <c r="AF9" i="2"/>
  <c r="G18" i="2"/>
  <c r="H18" i="2"/>
  <c r="I18" i="2"/>
  <c r="J18" i="2"/>
  <c r="K18" i="2"/>
  <c r="L18" i="2"/>
  <c r="M18" i="2"/>
  <c r="N18" i="2"/>
  <c r="O18" i="2"/>
  <c r="P18" i="2"/>
  <c r="Q17" i="2"/>
  <c r="C25" i="9" s="1"/>
  <c r="Q16" i="2"/>
  <c r="Q15" i="2"/>
  <c r="Q14" i="2"/>
  <c r="C23" i="9" s="1"/>
  <c r="Q13" i="2"/>
  <c r="C22" i="9" s="1"/>
  <c r="Q12" i="2"/>
  <c r="C21" i="9" s="1"/>
  <c r="Q11" i="2"/>
  <c r="Q10" i="2"/>
  <c r="Q9" i="2"/>
  <c r="E18" i="2"/>
  <c r="D18" i="2"/>
  <c r="C18" i="2"/>
  <c r="F17" i="2"/>
  <c r="R17" i="2" s="1"/>
  <c r="D25" i="9" s="1"/>
  <c r="F16" i="2"/>
  <c r="R16" i="2" s="1"/>
  <c r="F15" i="2"/>
  <c r="F14" i="2"/>
  <c r="F13" i="2"/>
  <c r="R13" i="2" s="1"/>
  <c r="D22" i="9" s="1"/>
  <c r="F12" i="2"/>
  <c r="F21" i="9" s="1"/>
  <c r="F11" i="2"/>
  <c r="R11" i="2" s="1"/>
  <c r="F10" i="2"/>
  <c r="R10" i="2" s="1"/>
  <c r="F9" i="2"/>
  <c r="E26" i="1"/>
  <c r="D26" i="1"/>
  <c r="C26" i="1"/>
  <c r="P26" i="1"/>
  <c r="O26" i="1"/>
  <c r="N26" i="1"/>
  <c r="M26" i="1"/>
  <c r="L26" i="1"/>
  <c r="K26" i="1"/>
  <c r="J26" i="1"/>
  <c r="I26" i="1"/>
  <c r="H26" i="1"/>
  <c r="G26" i="1"/>
  <c r="U25" i="1"/>
  <c r="Q25" i="1"/>
  <c r="C18" i="9" s="1"/>
  <c r="F23" i="1"/>
  <c r="F25" i="1"/>
  <c r="U23" i="1"/>
  <c r="U22" i="1"/>
  <c r="U20" i="1"/>
  <c r="U19" i="1"/>
  <c r="S19" i="1" s="1"/>
  <c r="V17" i="1"/>
  <c r="W17" i="1"/>
  <c r="W16" i="1"/>
  <c r="U16" i="1"/>
  <c r="W14" i="1"/>
  <c r="U14" i="1"/>
  <c r="W12" i="1"/>
  <c r="U12" i="1"/>
  <c r="U11" i="1"/>
  <c r="U10" i="1"/>
  <c r="V25" i="1"/>
  <c r="W22" i="1"/>
  <c r="Q23" i="1"/>
  <c r="Q22" i="1"/>
  <c r="Q20" i="1"/>
  <c r="C16" i="9" s="1"/>
  <c r="Q19" i="1"/>
  <c r="Q17" i="1"/>
  <c r="C13" i="9" s="1"/>
  <c r="Q16" i="1"/>
  <c r="C12" i="9" s="1"/>
  <c r="Q14" i="1"/>
  <c r="C11" i="9" s="1"/>
  <c r="Q11" i="1"/>
  <c r="Q12" i="1"/>
  <c r="Q10" i="1"/>
  <c r="F11" i="1"/>
  <c r="F12" i="1"/>
  <c r="F14" i="1"/>
  <c r="F16" i="1"/>
  <c r="F17" i="1"/>
  <c r="F19" i="1"/>
  <c r="R19" i="1" s="1"/>
  <c r="D14" i="9" s="1"/>
  <c r="F20" i="1"/>
  <c r="F22" i="1"/>
  <c r="F10" i="1"/>
  <c r="C24" i="9" l="1"/>
  <c r="X26" i="1"/>
  <c r="W20" i="1"/>
  <c r="T12" i="2"/>
  <c r="Z19" i="1"/>
  <c r="T19" i="1"/>
  <c r="V9" i="2"/>
  <c r="S9" i="2" s="1"/>
  <c r="T9" i="2" s="1"/>
  <c r="T13" i="2"/>
  <c r="C20" i="9"/>
  <c r="V10" i="2"/>
  <c r="S10" i="2" s="1"/>
  <c r="V14" i="2"/>
  <c r="S14" i="2" s="1"/>
  <c r="T14" i="2" s="1"/>
  <c r="V15" i="2"/>
  <c r="S15" i="2" s="1"/>
  <c r="V16" i="2"/>
  <c r="S16" i="2" s="1"/>
  <c r="Z16" i="2" s="1"/>
  <c r="E21" i="9"/>
  <c r="G21" i="9" s="1"/>
  <c r="J21" i="9" s="1"/>
  <c r="D23" i="7"/>
  <c r="L23" i="7"/>
  <c r="H23" i="7"/>
  <c r="N23" i="7"/>
  <c r="J23" i="7"/>
  <c r="F23" i="7"/>
  <c r="D22" i="7"/>
  <c r="N22" i="7"/>
  <c r="L22" i="7"/>
  <c r="J22" i="7"/>
  <c r="H22" i="7"/>
  <c r="F22" i="7"/>
  <c r="O23" i="7"/>
  <c r="M23" i="7"/>
  <c r="K23" i="7"/>
  <c r="I23" i="7"/>
  <c r="G23" i="7"/>
  <c r="O22" i="7"/>
  <c r="M22" i="7"/>
  <c r="K22" i="7"/>
  <c r="I22" i="7"/>
  <c r="G22" i="7"/>
  <c r="O20" i="7"/>
  <c r="L20" i="7"/>
  <c r="D20" i="7"/>
  <c r="D24" i="7" s="1"/>
  <c r="F20" i="7"/>
  <c r="J20" i="7"/>
  <c r="N20" i="7"/>
  <c r="E20" i="7"/>
  <c r="G20" i="7"/>
  <c r="I20" i="7"/>
  <c r="K20" i="7"/>
  <c r="M20" i="7"/>
  <c r="D21" i="7"/>
  <c r="N21" i="7"/>
  <c r="L21" i="7"/>
  <c r="J21" i="7"/>
  <c r="H21" i="7"/>
  <c r="F21" i="7"/>
  <c r="O21" i="7"/>
  <c r="M21" i="7"/>
  <c r="K21" i="7"/>
  <c r="I21" i="7"/>
  <c r="G21" i="7"/>
  <c r="H50" i="6"/>
  <c r="C12" i="8" s="1"/>
  <c r="E25" i="5"/>
  <c r="C8" i="8" s="1"/>
  <c r="Z12" i="2"/>
  <c r="R14" i="2"/>
  <c r="D23" i="9" s="1"/>
  <c r="Q18" i="2"/>
  <c r="S17" i="2"/>
  <c r="D24" i="9"/>
  <c r="R15" i="2"/>
  <c r="Z13" i="2"/>
  <c r="F22" i="9"/>
  <c r="H22" i="9" s="1"/>
  <c r="R12" i="2"/>
  <c r="D21" i="9" s="1"/>
  <c r="H21" i="9" s="1"/>
  <c r="D20" i="9"/>
  <c r="R9" i="2"/>
  <c r="S36" i="7"/>
  <c r="D17" i="9"/>
  <c r="R12" i="1"/>
  <c r="Q26" i="1"/>
  <c r="C9" i="9"/>
  <c r="W23" i="1"/>
  <c r="R25" i="1"/>
  <c r="D18" i="9" s="1"/>
  <c r="W25" i="1"/>
  <c r="S25" i="1" s="1"/>
  <c r="T25" i="1" s="1"/>
  <c r="C14" i="9"/>
  <c r="C17" i="9"/>
  <c r="C8" i="9"/>
  <c r="F14" i="9"/>
  <c r="E14" i="9"/>
  <c r="S17" i="1"/>
  <c r="U26" i="1"/>
  <c r="D9" i="9"/>
  <c r="S34" i="7"/>
  <c r="S10" i="1"/>
  <c r="U39" i="7"/>
  <c r="H14" i="9"/>
  <c r="G22" i="9"/>
  <c r="J22" i="9" s="1"/>
  <c r="F18" i="2"/>
  <c r="S11" i="2"/>
  <c r="W18" i="2"/>
  <c r="U18" i="2"/>
  <c r="R10" i="1"/>
  <c r="D8" i="9" s="1"/>
  <c r="V11" i="1"/>
  <c r="V22" i="1"/>
  <c r="S22" i="1" s="1"/>
  <c r="T22" i="1" s="1"/>
  <c r="W11" i="1"/>
  <c r="V12" i="1"/>
  <c r="S12" i="1" s="1"/>
  <c r="V14" i="1"/>
  <c r="S14" i="1" s="1"/>
  <c r="V16" i="1"/>
  <c r="S16" i="1" s="1"/>
  <c r="V20" i="1"/>
  <c r="V23" i="1"/>
  <c r="R11" i="1"/>
  <c r="R14" i="1"/>
  <c r="D11" i="9" s="1"/>
  <c r="R17" i="1"/>
  <c r="D13" i="9" s="1"/>
  <c r="R20" i="1"/>
  <c r="D16" i="9" s="1"/>
  <c r="R23" i="1"/>
  <c r="R16" i="1"/>
  <c r="D12" i="9" s="1"/>
  <c r="R22" i="1"/>
  <c r="F26" i="1"/>
  <c r="S20" i="1" l="1"/>
  <c r="Z20" i="1" s="1"/>
  <c r="T16" i="2"/>
  <c r="E23" i="9"/>
  <c r="G23" i="9" s="1"/>
  <c r="J23" i="9" s="1"/>
  <c r="F23" i="9"/>
  <c r="F25" i="9"/>
  <c r="H25" i="9" s="1"/>
  <c r="Z14" i="2"/>
  <c r="G14" i="9"/>
  <c r="J14" i="9" s="1"/>
  <c r="S23" i="1"/>
  <c r="V18" i="2"/>
  <c r="T16" i="1"/>
  <c r="Z16" i="1"/>
  <c r="Z14" i="1"/>
  <c r="T14" i="1"/>
  <c r="T12" i="1"/>
  <c r="Z12" i="1"/>
  <c r="Z10" i="1"/>
  <c r="T10" i="1"/>
  <c r="T15" i="2"/>
  <c r="E24" i="9"/>
  <c r="G24" i="9" s="1"/>
  <c r="J24" i="9" s="1"/>
  <c r="Z15" i="2"/>
  <c r="F24" i="9"/>
  <c r="H24" i="9" s="1"/>
  <c r="Z10" i="2"/>
  <c r="T10" i="2"/>
  <c r="Z11" i="2"/>
  <c r="T11" i="2"/>
  <c r="Z17" i="2"/>
  <c r="T17" i="2"/>
  <c r="E25" i="9"/>
  <c r="G25" i="9" s="1"/>
  <c r="J25" i="9" s="1"/>
  <c r="E18" i="7"/>
  <c r="E24" i="7" s="1"/>
  <c r="F13" i="9"/>
  <c r="H13" i="9" s="1"/>
  <c r="T17" i="1"/>
  <c r="Z17" i="1"/>
  <c r="D25" i="7"/>
  <c r="E19" i="7" s="1"/>
  <c r="E25" i="7" s="1"/>
  <c r="F19" i="7" s="1"/>
  <c r="F25" i="7" s="1"/>
  <c r="H23" i="9"/>
  <c r="S18" i="2"/>
  <c r="F20" i="9"/>
  <c r="H20" i="9" s="1"/>
  <c r="Z9" i="2"/>
  <c r="E20" i="9"/>
  <c r="G20" i="9" s="1"/>
  <c r="J20" i="9" s="1"/>
  <c r="U36" i="7"/>
  <c r="T36" i="7" s="1"/>
  <c r="C13" i="7"/>
  <c r="F18" i="9"/>
  <c r="H18" i="9" s="1"/>
  <c r="E18" i="9"/>
  <c r="G18" i="9" s="1"/>
  <c r="J18" i="9" s="1"/>
  <c r="Z25" i="1"/>
  <c r="E12" i="9"/>
  <c r="G12" i="9" s="1"/>
  <c r="J12" i="9" s="1"/>
  <c r="F12" i="9"/>
  <c r="H12" i="9" s="1"/>
  <c r="F17" i="9"/>
  <c r="H17" i="9" s="1"/>
  <c r="R26" i="1"/>
  <c r="W26" i="1"/>
  <c r="C26" i="9"/>
  <c r="Z22" i="1"/>
  <c r="E16" i="9"/>
  <c r="G16" i="9" s="1"/>
  <c r="J16" i="9" s="1"/>
  <c r="E13" i="9"/>
  <c r="G13" i="9" s="1"/>
  <c r="J13" i="9" s="1"/>
  <c r="F11" i="9"/>
  <c r="H11" i="9" s="1"/>
  <c r="E11" i="9"/>
  <c r="G11" i="9" s="1"/>
  <c r="J11" i="9" s="1"/>
  <c r="S11" i="1"/>
  <c r="F8" i="9"/>
  <c r="H8" i="9" s="1"/>
  <c r="E8" i="9"/>
  <c r="V26" i="1"/>
  <c r="T20" i="1" l="1"/>
  <c r="F16" i="9"/>
  <c r="H16" i="9" s="1"/>
  <c r="Z23" i="1"/>
  <c r="T23" i="1"/>
  <c r="E17" i="9"/>
  <c r="G17" i="9" s="1"/>
  <c r="J17" i="9" s="1"/>
  <c r="Z11" i="1"/>
  <c r="T11" i="1"/>
  <c r="C14" i="7"/>
  <c r="G14" i="7" s="1"/>
  <c r="D26" i="7"/>
  <c r="Z18" i="2"/>
  <c r="F18" i="7"/>
  <c r="F24" i="7" s="1"/>
  <c r="E26" i="7"/>
  <c r="G19" i="7"/>
  <c r="G25" i="7" s="1"/>
  <c r="E13" i="7"/>
  <c r="G13" i="7"/>
  <c r="I13" i="7"/>
  <c r="K13" i="7"/>
  <c r="M13" i="7"/>
  <c r="O13" i="7"/>
  <c r="F13" i="7"/>
  <c r="H13" i="7"/>
  <c r="J13" i="7"/>
  <c r="L13" i="7"/>
  <c r="N13" i="7"/>
  <c r="D13" i="7"/>
  <c r="S26" i="1"/>
  <c r="T26" i="1" s="1"/>
  <c r="F9" i="9"/>
  <c r="H9" i="9" s="1"/>
  <c r="C15" i="7"/>
  <c r="C9" i="8" s="1"/>
  <c r="U34" i="7"/>
  <c r="T34" i="7" s="1"/>
  <c r="E9" i="9"/>
  <c r="G9" i="9" s="1"/>
  <c r="J9" i="9" s="1"/>
  <c r="U40" i="7"/>
  <c r="G8" i="9"/>
  <c r="Z26" i="1" l="1"/>
  <c r="E26" i="9"/>
  <c r="J14" i="7"/>
  <c r="M14" i="7"/>
  <c r="E14" i="7"/>
  <c r="N14" i="7"/>
  <c r="F14" i="7"/>
  <c r="I14" i="7"/>
  <c r="D14" i="7"/>
  <c r="L14" i="7"/>
  <c r="H14" i="7"/>
  <c r="O14" i="7"/>
  <c r="K14" i="7"/>
  <c r="F26" i="7"/>
  <c r="G18" i="7"/>
  <c r="G24" i="7" s="1"/>
  <c r="H19" i="7"/>
  <c r="H25" i="7" s="1"/>
  <c r="E15" i="7"/>
  <c r="G15" i="7"/>
  <c r="I15" i="7"/>
  <c r="K15" i="7"/>
  <c r="M15" i="7"/>
  <c r="O15" i="7"/>
  <c r="F15" i="7"/>
  <c r="H15" i="7"/>
  <c r="J15" i="7"/>
  <c r="L15" i="7"/>
  <c r="N15" i="7"/>
  <c r="D15" i="7"/>
  <c r="J8" i="9"/>
  <c r="J26" i="9" s="1"/>
  <c r="C10" i="8" s="1"/>
  <c r="G26" i="9"/>
  <c r="D16" i="7" l="1"/>
  <c r="E12" i="7" s="1"/>
  <c r="E16" i="7" s="1"/>
  <c r="G26" i="7"/>
  <c r="H18" i="7"/>
  <c r="H24" i="7" s="1"/>
  <c r="I19" i="7"/>
  <c r="I25" i="7" s="1"/>
  <c r="D17" i="7" l="1"/>
  <c r="D27" i="7" s="1"/>
  <c r="H26" i="7"/>
  <c r="I18" i="7"/>
  <c r="I24" i="7" s="1"/>
  <c r="F12" i="7"/>
  <c r="F16" i="7" s="1"/>
  <c r="G12" i="7" s="1"/>
  <c r="G16" i="7" s="1"/>
  <c r="J19" i="7"/>
  <c r="J25" i="7" s="1"/>
  <c r="K19" i="7" s="1"/>
  <c r="E17" i="7"/>
  <c r="E27" i="7" s="1"/>
  <c r="I26" i="7" l="1"/>
  <c r="J18" i="7"/>
  <c r="J24" i="7" s="1"/>
  <c r="K25" i="7"/>
  <c r="L19" i="7" s="1"/>
  <c r="F17" i="7"/>
  <c r="J26" i="7" l="1"/>
  <c r="K18" i="7"/>
  <c r="K24" i="7" s="1"/>
  <c r="F27" i="7"/>
  <c r="L25" i="7"/>
  <c r="M19" i="7" s="1"/>
  <c r="K26" i="7" l="1"/>
  <c r="L18" i="7"/>
  <c r="L24" i="7" s="1"/>
  <c r="M25" i="7"/>
  <c r="N19" i="7" s="1"/>
  <c r="L26" i="7" l="1"/>
  <c r="M18" i="7"/>
  <c r="M24" i="7" s="1"/>
  <c r="N25" i="7"/>
  <c r="O19" i="7" s="1"/>
  <c r="O25" i="7" s="1"/>
  <c r="H12" i="7"/>
  <c r="H16" i="7" s="1"/>
  <c r="M26" i="7" l="1"/>
  <c r="N18" i="7"/>
  <c r="N24" i="7" s="1"/>
  <c r="I12" i="7"/>
  <c r="I16" i="7" s="1"/>
  <c r="N26" i="7" l="1"/>
  <c r="O18" i="7"/>
  <c r="O24" i="7" s="1"/>
  <c r="O26" i="7" s="1"/>
  <c r="J12" i="7"/>
  <c r="J16" i="7" s="1"/>
  <c r="G17" i="7"/>
  <c r="P26" i="7" l="1"/>
  <c r="G27" i="7"/>
  <c r="K12" i="7"/>
  <c r="K16" i="7" s="1"/>
  <c r="H17" i="7"/>
  <c r="H27" i="7" s="1"/>
  <c r="L12" i="7" l="1"/>
  <c r="L16" i="7" s="1"/>
  <c r="I17" i="7"/>
  <c r="I27" i="7" s="1"/>
  <c r="M12" i="7" l="1"/>
  <c r="M16" i="7" s="1"/>
  <c r="J17" i="7"/>
  <c r="J27" i="7" s="1"/>
  <c r="N12" i="7" l="1"/>
  <c r="N16" i="7" s="1"/>
  <c r="K17" i="7"/>
  <c r="K27" i="7" s="1"/>
  <c r="O12" i="7" l="1"/>
  <c r="O16" i="7" s="1"/>
  <c r="L17" i="7"/>
  <c r="L27" i="7" s="1"/>
  <c r="M17" i="7" l="1"/>
  <c r="M27" i="7" s="1"/>
  <c r="N17" i="7" l="1"/>
  <c r="N27" i="7" s="1"/>
  <c r="O17" i="7" l="1"/>
  <c r="O27" i="7" l="1"/>
  <c r="P27" i="7" s="1"/>
  <c r="C11" i="8" s="1"/>
  <c r="C13" i="8" s="1"/>
  <c r="P17" i="7"/>
</calcChain>
</file>

<file path=xl/sharedStrings.xml><?xml version="1.0" encoding="utf-8"?>
<sst xmlns="http://schemas.openxmlformats.org/spreadsheetml/2006/main" count="268" uniqueCount="170">
  <si>
    <t>GST</t>
  </si>
  <si>
    <t>Total</t>
  </si>
  <si>
    <t>CST</t>
  </si>
  <si>
    <t>VAT</t>
  </si>
  <si>
    <t>Excise Duty</t>
  </si>
  <si>
    <t>Tax %</t>
  </si>
  <si>
    <t>Change in Tax Amount</t>
  </si>
  <si>
    <t>Exports</t>
  </si>
  <si>
    <t>Other Sales</t>
  </si>
  <si>
    <t>Stock Transfer Outwards</t>
  </si>
  <si>
    <t>Sale of Finished Goods</t>
  </si>
  <si>
    <t>Sale of Finished Goods - Excisable</t>
  </si>
  <si>
    <t>Raw Material clearances</t>
  </si>
  <si>
    <t>Capital Goods clearances</t>
  </si>
  <si>
    <t>FOC Sales</t>
  </si>
  <si>
    <t>Others</t>
  </si>
  <si>
    <t>Services</t>
  </si>
  <si>
    <t>Other Goods Clearances</t>
  </si>
  <si>
    <t>Output Services - Taxable</t>
  </si>
  <si>
    <t>Output Services - Non Taxable</t>
  </si>
  <si>
    <t>Inter State</t>
  </si>
  <si>
    <t>Intra State</t>
  </si>
  <si>
    <t>Job work Income</t>
  </si>
  <si>
    <t>Value</t>
  </si>
  <si>
    <t>Export Duties</t>
  </si>
  <si>
    <t>ITC Reversal (Stock Transafers)</t>
  </si>
  <si>
    <t>Cenvat Reversal</t>
  </si>
  <si>
    <t>BED</t>
  </si>
  <si>
    <t>Cess</t>
  </si>
  <si>
    <t>Basic Service Tax</t>
  </si>
  <si>
    <t>KKC</t>
  </si>
  <si>
    <t>SBC</t>
  </si>
  <si>
    <t>IGST</t>
  </si>
  <si>
    <t>SGST</t>
  </si>
  <si>
    <t>CGST</t>
  </si>
  <si>
    <t>Compensation Cess</t>
  </si>
  <si>
    <t>Sale of Finished Goods - Non Excisable</t>
  </si>
  <si>
    <t>Zero</t>
  </si>
  <si>
    <t>1st</t>
  </si>
  <si>
    <t>2nd</t>
  </si>
  <si>
    <t>3rd</t>
  </si>
  <si>
    <t>4th</t>
  </si>
  <si>
    <t>GST/ IGST</t>
  </si>
  <si>
    <t>Slabs</t>
  </si>
  <si>
    <t>Exempt (Assumed that ITC reversal be half of the tax rate</t>
  </si>
  <si>
    <t>Current Taxes</t>
  </si>
  <si>
    <t>GST Era</t>
  </si>
  <si>
    <t>Rates Table</t>
  </si>
  <si>
    <t>Current Tax %</t>
  </si>
  <si>
    <t>Import</t>
  </si>
  <si>
    <t>CVD</t>
  </si>
  <si>
    <t>SAD</t>
  </si>
  <si>
    <t>Stock transfer inwards</t>
  </si>
  <si>
    <t>Non Excisable Purchase</t>
  </si>
  <si>
    <t>Imports</t>
  </si>
  <si>
    <t>Trading Business</t>
  </si>
  <si>
    <t>Sale of Traded Goods</t>
  </si>
  <si>
    <t>Excisable Purchases</t>
  </si>
  <si>
    <t>FOC Procurement</t>
  </si>
  <si>
    <t>Purchase of Traded Goods</t>
  </si>
  <si>
    <t>Input Services - Taxable</t>
  </si>
  <si>
    <t>Input Services - Non Taxable</t>
  </si>
  <si>
    <t>Job Work Charges Paid</t>
  </si>
  <si>
    <t>Total Inward Supplies</t>
  </si>
  <si>
    <t>Total Outward Supplies</t>
  </si>
  <si>
    <t>Taxes on Purchases</t>
  </si>
  <si>
    <t>Excise Cess</t>
  </si>
  <si>
    <t>Service Tax</t>
  </si>
  <si>
    <t>Other Import Duties (BCD/ ADD/ SGD)</t>
  </si>
  <si>
    <t>Particulars</t>
  </si>
  <si>
    <t>Average Collection Period</t>
  </si>
  <si>
    <t>Average Payment Period</t>
  </si>
  <si>
    <t>Cost of Capital</t>
  </si>
  <si>
    <t>Basic Value</t>
  </si>
  <si>
    <t>Entry Tax</t>
  </si>
  <si>
    <t>Name of Customer</t>
  </si>
  <si>
    <t>Date of Advance</t>
  </si>
  <si>
    <t>Date of Knocking off</t>
  </si>
  <si>
    <t>Days Lag</t>
  </si>
  <si>
    <t>Working Capital</t>
  </si>
  <si>
    <t>Advances for</t>
  </si>
  <si>
    <t>Tools and Dies</t>
  </si>
  <si>
    <t>Finished Goods</t>
  </si>
  <si>
    <t>Capital Goods</t>
  </si>
  <si>
    <t>Output Services</t>
  </si>
  <si>
    <t>INR/ %</t>
  </si>
  <si>
    <t>Opening Balance as at beg. of the year</t>
  </si>
  <si>
    <t>Expected Liability for 1st period</t>
  </si>
  <si>
    <t>Expected Accumulation</t>
  </si>
  <si>
    <t>Refund on account of Inward Duty Structure</t>
  </si>
  <si>
    <t>%</t>
  </si>
  <si>
    <t>Tax</t>
  </si>
  <si>
    <t>RM</t>
  </si>
  <si>
    <t>Refund</t>
  </si>
  <si>
    <t>Value of FG</t>
  </si>
  <si>
    <t>Value of RM</t>
  </si>
  <si>
    <t>Opening Balance of Cenvat as at beg. of the year</t>
  </si>
  <si>
    <t>Opening Balance as VAT ITC at beg. of the year</t>
  </si>
  <si>
    <t>S.No.</t>
  </si>
  <si>
    <t>Amount (in Rupees)</t>
  </si>
  <si>
    <t xml:space="preserve">Central Sales Tax </t>
  </si>
  <si>
    <t>Additional Credits</t>
  </si>
  <si>
    <t>Current Regime</t>
  </si>
  <si>
    <t>GST Scenario</t>
  </si>
  <si>
    <t>Incremental Cash Outflow/(Inflow)</t>
  </si>
  <si>
    <t>Cost of Incremental Working Capital</t>
  </si>
  <si>
    <t>Domestic Sales</t>
  </si>
  <si>
    <t>Job Work Income</t>
  </si>
  <si>
    <t>Purchases</t>
  </si>
  <si>
    <t>Input Services</t>
  </si>
  <si>
    <t>Job Work Charges</t>
  </si>
  <si>
    <t>Trading of Goods</t>
  </si>
  <si>
    <t>Total Impact</t>
  </si>
  <si>
    <t>Working Capital Impact - Advances</t>
  </si>
  <si>
    <t>Freight Outward</t>
  </si>
  <si>
    <t>Stationary</t>
  </si>
  <si>
    <t>Works Contract - Construction</t>
  </si>
  <si>
    <t>SBC Portion</t>
  </si>
  <si>
    <t>KKC Portion (in case of manufacturer)</t>
  </si>
  <si>
    <t>Amount of Advance (INR)</t>
  </si>
  <si>
    <t>Period 1</t>
  </si>
  <si>
    <t>Period 2</t>
  </si>
  <si>
    <t>Period 3</t>
  </si>
  <si>
    <t>Period 4</t>
  </si>
  <si>
    <t>Period 5</t>
  </si>
  <si>
    <t>Period 6</t>
  </si>
  <si>
    <t>Period 7</t>
  </si>
  <si>
    <t>Period 8</t>
  </si>
  <si>
    <t>Period 9</t>
  </si>
  <si>
    <t>Period 10</t>
  </si>
  <si>
    <t>Period 11</t>
  </si>
  <si>
    <t>Period 12</t>
  </si>
  <si>
    <t>Working Capital Blockage as if GST is in</t>
  </si>
  <si>
    <t>Expected Accumulation - Cenvat</t>
  </si>
  <si>
    <t>Expected Accumulation - ITC</t>
  </si>
  <si>
    <t>Closing Balances</t>
  </si>
  <si>
    <t>Closing Balances - Cenvat</t>
  </si>
  <si>
    <t>Closing Balances - ITC</t>
  </si>
  <si>
    <t>Working Capital Blockage if GST was not in</t>
  </si>
  <si>
    <t>Expected Liability - Excise</t>
  </si>
  <si>
    <t>Expected Liability - VAT/ CST</t>
  </si>
  <si>
    <t>Opening Balances - Cenvat</t>
  </si>
  <si>
    <t>Opening Balances - ITC</t>
  </si>
  <si>
    <t>Release of Working Capital</t>
  </si>
  <si>
    <t>Working Capital Impact - Reduction in Blockage</t>
  </si>
  <si>
    <t>`</t>
  </si>
  <si>
    <t>Insert Particulars of Sales/ Output Side</t>
  </si>
  <si>
    <t>Only Fill the Yellow Cells</t>
  </si>
  <si>
    <t>Fill most specific details, to get the better accuracy</t>
  </si>
  <si>
    <t>Press Previous or Next to Analog</t>
  </si>
  <si>
    <t>Insert Particulars of Purchases/ Input Side</t>
  </si>
  <si>
    <t>Put in the Financial Details</t>
  </si>
  <si>
    <t>Insert Particulars of Additional Credits</t>
  </si>
  <si>
    <t>Fill the deails, other than those put in the Purchases sheet. E.g. if you had considered the Freight Outward in the Purchase sheet, there is not need to put in here</t>
  </si>
  <si>
    <t>Insert Particulars of Advances</t>
  </si>
  <si>
    <t>Insert Particulars of Opening Balance as on appointed date/ Opening day of the year</t>
  </si>
  <si>
    <t>The working on Refund on account of Inverted Duty Structure, might not produce the accurate results</t>
  </si>
  <si>
    <t>No Need to put in details here</t>
  </si>
  <si>
    <t>This is only a back-up structure</t>
  </si>
  <si>
    <t>Zero Rated</t>
  </si>
  <si>
    <t>Sales</t>
  </si>
  <si>
    <t>General Slab</t>
  </si>
  <si>
    <t>Select GST Slabs out of the Rates Table</t>
  </si>
  <si>
    <t>GST - Financial Impact</t>
  </si>
  <si>
    <t>Working Capital Impact - Sales - Purchases</t>
  </si>
  <si>
    <t>Orignal Author</t>
  </si>
  <si>
    <t>Manish Sachdeva</t>
  </si>
  <si>
    <t>manish619sachdeva@yahoo.in</t>
  </si>
  <si>
    <t>Compensation Cess has been assumed as Nil</t>
  </si>
  <si>
    <t>Avg. Credit Blockage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</si>
</sst>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0_);_(* \(#,##0\);_(* &quot;-&quot;??_);_(@_)"/>
    <numFmt numFmtId="166" formatCode="[$-409]d\-mmm\-yy;@"/>
  </numFmts>
  <fonts count="7" x14ac:knownFonts="1">
    <font>
      <sz val="11"/>
      <color theme="1"/>
      <name val="Calibri"/>
      <family val="2"/>
      <scheme val="minor"/>
    </font>
    <font>
      <sz val="11"/>
      <color theme="1"/>
      <name val="Calibri"/>
      <family val="2"/>
      <scheme val="minor"/>
    </font>
    <font>
      <sz val="28"/>
      <color theme="1"/>
      <name val="Verdana"/>
      <family val="2"/>
    </font>
    <font>
      <sz val="11"/>
      <color theme="1"/>
      <name val="Verdana"/>
      <family val="2"/>
    </font>
    <font>
      <b/>
      <sz val="10"/>
      <color theme="1"/>
      <name val="Verdana"/>
      <family val="2"/>
    </font>
    <font>
      <sz val="10"/>
      <color theme="1"/>
      <name val="Verdana"/>
      <family val="2"/>
    </font>
    <font>
      <u/>
      <sz val="11"/>
      <color theme="1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24997711111789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205">
    <xf numFmtId="0" fontId="0" fillId="0" borderId="0" xfId="0"/>
    <xf numFmtId="0" fontId="2" fillId="0" borderId="0" xfId="0" applyFont="1"/>
    <xf numFmtId="0" fontId="3" fillId="0" borderId="0" xfId="0" applyFont="1"/>
    <xf numFmtId="0" fontId="4" fillId="0" borderId="1" xfId="0" applyFont="1" applyFill="1" applyBorder="1" applyAlignment="1">
      <alignment horizontal="center" vertical="top"/>
    </xf>
    <xf numFmtId="0" fontId="5" fillId="0" borderId="1" xfId="0" applyFont="1" applyFill="1" applyBorder="1" applyAlignment="1">
      <alignment horizontal="right" vertical="top"/>
    </xf>
    <xf numFmtId="0" fontId="5" fillId="0" borderId="1" xfId="0" applyFont="1" applyFill="1" applyBorder="1" applyAlignment="1">
      <alignment vertical="top"/>
    </xf>
    <xf numFmtId="43" fontId="5" fillId="0" borderId="1" xfId="1" applyFont="1" applyFill="1" applyBorder="1" applyAlignment="1">
      <alignment vertical="top"/>
    </xf>
    <xf numFmtId="0" fontId="5" fillId="0" borderId="1" xfId="0" applyFont="1" applyFill="1" applyBorder="1" applyAlignment="1">
      <alignment vertical="top" wrapText="1"/>
    </xf>
    <xf numFmtId="0" fontId="4" fillId="0" borderId="1" xfId="0" applyFont="1" applyFill="1" applyBorder="1" applyAlignment="1">
      <alignment vertical="top"/>
    </xf>
    <xf numFmtId="43" fontId="4" fillId="0" borderId="1" xfId="1" applyFont="1" applyFill="1" applyBorder="1" applyAlignment="1">
      <alignment vertical="top"/>
    </xf>
    <xf numFmtId="165" fontId="3" fillId="0" borderId="0" xfId="0" applyNumberFormat="1" applyFont="1"/>
    <xf numFmtId="0" fontId="5" fillId="0" borderId="0" xfId="0" applyFont="1"/>
    <xf numFmtId="0" fontId="5" fillId="0" borderId="1" xfId="0" applyFont="1" applyBorder="1" applyAlignment="1">
      <alignment horizontal="center" vertical="center" wrapText="1"/>
    </xf>
    <xf numFmtId="0" fontId="5" fillId="0" borderId="1" xfId="0" applyFont="1" applyBorder="1"/>
    <xf numFmtId="9" fontId="5" fillId="2" borderId="1" xfId="0" applyNumberFormat="1" applyFont="1" applyFill="1" applyBorder="1" applyProtection="1">
      <protection locked="0"/>
    </xf>
    <xf numFmtId="0" fontId="5" fillId="0" borderId="1" xfId="0" applyFont="1" applyBorder="1" applyAlignment="1">
      <alignment wrapText="1"/>
    </xf>
    <xf numFmtId="0" fontId="4" fillId="0" borderId="1" xfId="0" applyFont="1" applyBorder="1"/>
    <xf numFmtId="0" fontId="4" fillId="0" borderId="1" xfId="0" applyFont="1" applyBorder="1" applyAlignment="1">
      <alignment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9" fontId="5" fillId="10" borderId="1" xfId="0" applyNumberFormat="1" applyFont="1" applyFill="1" applyBorder="1"/>
    <xf numFmtId="164" fontId="5" fillId="10" borderId="1" xfId="2" applyNumberFormat="1" applyFont="1" applyFill="1" applyBorder="1"/>
    <xf numFmtId="0" fontId="5" fillId="0" borderId="0" xfId="0" applyFont="1" applyAlignment="1">
      <alignment horizontal="center" vertical="center" wrapText="1"/>
    </xf>
    <xf numFmtId="0" fontId="4" fillId="4" borderId="21"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5" fillId="0" borderId="21" xfId="0" applyFont="1" applyBorder="1"/>
    <xf numFmtId="0" fontId="4" fillId="0" borderId="21" xfId="0" applyFont="1" applyBorder="1"/>
    <xf numFmtId="165" fontId="5" fillId="0" borderId="21" xfId="0" applyNumberFormat="1" applyFont="1" applyBorder="1"/>
    <xf numFmtId="165" fontId="5" fillId="2" borderId="21" xfId="1" applyNumberFormat="1" applyFont="1" applyFill="1" applyBorder="1" applyProtection="1">
      <protection locked="0"/>
    </xf>
    <xf numFmtId="165" fontId="5" fillId="3" borderId="21" xfId="1" applyNumberFormat="1" applyFont="1" applyFill="1" applyBorder="1"/>
    <xf numFmtId="165" fontId="5" fillId="0" borderId="21" xfId="1" applyNumberFormat="1" applyFont="1" applyBorder="1"/>
    <xf numFmtId="9" fontId="5" fillId="0" borderId="21" xfId="2" applyFont="1" applyBorder="1"/>
    <xf numFmtId="43" fontId="5" fillId="0" borderId="21" xfId="1" applyFont="1" applyBorder="1"/>
    <xf numFmtId="43" fontId="5" fillId="3" borderId="21" xfId="1" applyFont="1" applyFill="1" applyBorder="1"/>
    <xf numFmtId="43" fontId="5" fillId="0" borderId="21" xfId="1" applyFont="1" applyFill="1" applyBorder="1"/>
    <xf numFmtId="43" fontId="5" fillId="2" borderId="21" xfId="1" applyNumberFormat="1" applyFont="1" applyFill="1" applyBorder="1" applyProtection="1">
      <protection locked="0"/>
    </xf>
    <xf numFmtId="43" fontId="5" fillId="0" borderId="21" xfId="1" applyNumberFormat="1" applyFont="1" applyBorder="1"/>
    <xf numFmtId="43" fontId="5" fillId="2" borderId="21" xfId="1" applyFont="1" applyFill="1" applyBorder="1" applyProtection="1">
      <protection locked="0"/>
    </xf>
    <xf numFmtId="43" fontId="5" fillId="0" borderId="11" xfId="1" applyFont="1" applyBorder="1" applyAlignment="1"/>
    <xf numFmtId="165" fontId="5" fillId="0" borderId="39" xfId="0" applyNumberFormat="1" applyFont="1" applyBorder="1" applyAlignment="1"/>
    <xf numFmtId="43" fontId="5" fillId="0" borderId="39" xfId="1" applyFont="1" applyBorder="1" applyAlignment="1"/>
    <xf numFmtId="43" fontId="5" fillId="0" borderId="18" xfId="1" applyFont="1" applyBorder="1" applyAlignment="1"/>
    <xf numFmtId="165" fontId="5" fillId="3" borderId="21" xfId="1" applyNumberFormat="1" applyFont="1" applyFill="1" applyBorder="1" applyProtection="1"/>
    <xf numFmtId="0" fontId="5" fillId="3" borderId="21" xfId="0" applyFont="1" applyFill="1" applyBorder="1"/>
    <xf numFmtId="9" fontId="5" fillId="0" borderId="1" xfId="0" applyNumberFormat="1" applyFont="1" applyBorder="1"/>
    <xf numFmtId="164" fontId="5" fillId="0" borderId="1" xfId="2" applyNumberFormat="1" applyFont="1" applyBorder="1"/>
    <xf numFmtId="0" fontId="5" fillId="2" borderId="21" xfId="0" applyFont="1" applyFill="1" applyBorder="1" applyProtection="1">
      <protection locked="0"/>
    </xf>
    <xf numFmtId="0" fontId="4" fillId="0" borderId="1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5" fillId="0" borderId="37" xfId="0" applyFont="1" applyBorder="1"/>
    <xf numFmtId="0" fontId="5" fillId="0" borderId="23" xfId="0" applyFont="1" applyBorder="1"/>
    <xf numFmtId="43" fontId="5" fillId="0" borderId="46" xfId="1" applyFont="1" applyBorder="1"/>
    <xf numFmtId="165" fontId="5" fillId="0" borderId="34" xfId="1" applyNumberFormat="1" applyFont="1" applyBorder="1" applyProtection="1">
      <protection locked="0"/>
    </xf>
    <xf numFmtId="43" fontId="5" fillId="0" borderId="24" xfId="1" applyFont="1" applyBorder="1" applyProtection="1">
      <protection locked="0"/>
    </xf>
    <xf numFmtId="43" fontId="5" fillId="0" borderId="27" xfId="1" applyFont="1" applyBorder="1" applyProtection="1">
      <protection locked="0"/>
    </xf>
    <xf numFmtId="43" fontId="5" fillId="0" borderId="26" xfId="1" applyFont="1" applyBorder="1" applyProtection="1">
      <protection locked="0"/>
    </xf>
    <xf numFmtId="43" fontId="5" fillId="0" borderId="34" xfId="1" applyFont="1" applyBorder="1" applyProtection="1">
      <protection locked="0"/>
    </xf>
    <xf numFmtId="0" fontId="5" fillId="0" borderId="47" xfId="0" applyFont="1" applyBorder="1"/>
    <xf numFmtId="0" fontId="5" fillId="0" borderId="5" xfId="0" applyFont="1" applyBorder="1"/>
    <xf numFmtId="165" fontId="5" fillId="0" borderId="6" xfId="1" applyNumberFormat="1" applyFont="1" applyBorder="1" applyProtection="1">
      <protection locked="0"/>
    </xf>
    <xf numFmtId="43" fontId="5" fillId="0" borderId="8" xfId="1" applyFont="1" applyBorder="1" applyProtection="1">
      <protection locked="0"/>
    </xf>
    <xf numFmtId="43" fontId="5" fillId="0" borderId="1" xfId="1" applyFont="1" applyBorder="1" applyProtection="1">
      <protection locked="0"/>
    </xf>
    <xf numFmtId="43" fontId="5" fillId="0" borderId="9" xfId="1" applyFont="1" applyBorder="1" applyProtection="1">
      <protection locked="0"/>
    </xf>
    <xf numFmtId="43" fontId="5" fillId="0" borderId="6" xfId="1" applyFont="1" applyBorder="1" applyProtection="1">
      <protection locked="0"/>
    </xf>
    <xf numFmtId="43" fontId="5" fillId="0" borderId="47" xfId="1" applyFont="1" applyBorder="1"/>
    <xf numFmtId="0" fontId="5" fillId="0" borderId="38" xfId="0" applyFont="1" applyBorder="1"/>
    <xf numFmtId="0" fontId="5" fillId="0" borderId="45" xfId="0" applyFont="1" applyBorder="1"/>
    <xf numFmtId="43" fontId="5" fillId="0" borderId="38" xfId="1" applyFont="1" applyBorder="1"/>
    <xf numFmtId="43" fontId="5" fillId="0" borderId="29" xfId="1" applyFont="1" applyBorder="1"/>
    <xf numFmtId="43" fontId="5" fillId="0" borderId="33" xfId="1" applyFont="1" applyBorder="1"/>
    <xf numFmtId="43" fontId="5" fillId="0" borderId="22" xfId="1" applyFont="1" applyBorder="1"/>
    <xf numFmtId="43" fontId="5" fillId="0" borderId="13" xfId="1" applyFont="1" applyBorder="1"/>
    <xf numFmtId="0" fontId="5" fillId="4" borderId="11"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0" borderId="23" xfId="0" applyFont="1" applyBorder="1" applyAlignment="1" applyProtection="1">
      <alignment vertical="center" wrapText="1"/>
      <protection locked="0"/>
    </xf>
    <xf numFmtId="0" fontId="5" fillId="0" borderId="46" xfId="0" applyFont="1" applyBorder="1" applyAlignment="1" applyProtection="1">
      <alignment vertical="center" wrapText="1"/>
      <protection locked="0"/>
    </xf>
    <xf numFmtId="165" fontId="5" fillId="0" borderId="28" xfId="1" applyNumberFormat="1" applyFont="1" applyBorder="1" applyProtection="1">
      <protection locked="0"/>
    </xf>
    <xf numFmtId="166" fontId="5" fillId="0" borderId="46" xfId="0" applyNumberFormat="1" applyFont="1" applyBorder="1" applyProtection="1">
      <protection locked="0"/>
    </xf>
    <xf numFmtId="166" fontId="5" fillId="0" borderId="28" xfId="0" applyNumberFormat="1" applyFont="1" applyBorder="1" applyProtection="1">
      <protection locked="0"/>
    </xf>
    <xf numFmtId="0" fontId="5" fillId="0" borderId="46" xfId="0" applyFont="1" applyBorder="1"/>
    <xf numFmtId="165" fontId="5" fillId="0" borderId="32" xfId="0" applyNumberFormat="1" applyFont="1" applyBorder="1"/>
    <xf numFmtId="0" fontId="5" fillId="0" borderId="5" xfId="0" applyFont="1" applyBorder="1" applyProtection="1">
      <protection locked="0"/>
    </xf>
    <xf numFmtId="0" fontId="5" fillId="0" borderId="47" xfId="0" applyFont="1" applyBorder="1" applyProtection="1">
      <protection locked="0"/>
    </xf>
    <xf numFmtId="165" fontId="5" fillId="0" borderId="20" xfId="1" applyNumberFormat="1" applyFont="1" applyBorder="1" applyProtection="1">
      <protection locked="0"/>
    </xf>
    <xf numFmtId="166" fontId="5" fillId="0" borderId="47" xfId="0" applyNumberFormat="1" applyFont="1" applyBorder="1" applyProtection="1">
      <protection locked="0"/>
    </xf>
    <xf numFmtId="166" fontId="5" fillId="0" borderId="20" xfId="0" applyNumberFormat="1" applyFont="1" applyBorder="1" applyProtection="1">
      <protection locked="0"/>
    </xf>
    <xf numFmtId="165" fontId="5" fillId="0" borderId="30" xfId="1" applyNumberFormat="1" applyFont="1" applyBorder="1"/>
    <xf numFmtId="0" fontId="5" fillId="0" borderId="30" xfId="0" applyFont="1" applyBorder="1"/>
    <xf numFmtId="165" fontId="5" fillId="0" borderId="33" xfId="0" applyNumberFormat="1" applyFont="1" applyBorder="1"/>
    <xf numFmtId="0" fontId="5" fillId="0" borderId="21" xfId="0" applyFont="1" applyBorder="1" applyAlignment="1">
      <alignment horizontal="center" vertical="center" wrapText="1"/>
    </xf>
    <xf numFmtId="43" fontId="5" fillId="0" borderId="21" xfId="1" applyFont="1" applyBorder="1" applyAlignment="1">
      <alignment horizontal="center" vertical="center" wrapText="1"/>
    </xf>
    <xf numFmtId="0" fontId="5" fillId="4" borderId="21" xfId="0" applyFont="1" applyFill="1" applyBorder="1"/>
    <xf numFmtId="43" fontId="5" fillId="4" borderId="21" xfId="1" applyFont="1" applyFill="1" applyBorder="1"/>
    <xf numFmtId="43" fontId="5" fillId="4" borderId="21" xfId="1" applyFont="1" applyFill="1" applyBorder="1" applyAlignment="1">
      <alignment horizontal="center" vertical="center" wrapText="1"/>
    </xf>
    <xf numFmtId="43" fontId="5" fillId="0" borderId="0" xfId="0" applyNumberFormat="1" applyFont="1"/>
    <xf numFmtId="0" fontId="5" fillId="5" borderId="21" xfId="0" applyFont="1" applyFill="1" applyBorder="1"/>
    <xf numFmtId="43" fontId="5" fillId="5" borderId="21" xfId="1" applyFont="1" applyFill="1" applyBorder="1"/>
    <xf numFmtId="43" fontId="5" fillId="5" borderId="21" xfId="1" applyFont="1" applyFill="1" applyBorder="1" applyAlignment="1">
      <alignment horizontal="center" vertical="center" wrapText="1"/>
    </xf>
    <xf numFmtId="0" fontId="5" fillId="5" borderId="48" xfId="0" applyFont="1" applyFill="1" applyBorder="1"/>
    <xf numFmtId="0" fontId="5" fillId="5" borderId="43" xfId="0" applyFont="1" applyFill="1" applyBorder="1"/>
    <xf numFmtId="43" fontId="5" fillId="5" borderId="43" xfId="1" applyFont="1" applyFill="1" applyBorder="1"/>
    <xf numFmtId="0" fontId="5" fillId="6" borderId="21" xfId="0" applyFont="1" applyFill="1" applyBorder="1"/>
    <xf numFmtId="43" fontId="5" fillId="6" borderId="21" xfId="0" applyNumberFormat="1" applyFont="1" applyFill="1" applyBorder="1"/>
    <xf numFmtId="9" fontId="5" fillId="0" borderId="0" xfId="0" applyNumberFormat="1" applyFont="1"/>
    <xf numFmtId="0" fontId="5" fillId="0" borderId="0" xfId="0" applyNumberFormat="1" applyFont="1"/>
    <xf numFmtId="0" fontId="4" fillId="0" borderId="0" xfId="0" applyFont="1"/>
    <xf numFmtId="0" fontId="4" fillId="0" borderId="11" xfId="0" applyFont="1" applyBorder="1"/>
    <xf numFmtId="0" fontId="4" fillId="0" borderId="21" xfId="0" applyFont="1" applyBorder="1" applyAlignment="1">
      <alignment horizontal="right"/>
    </xf>
    <xf numFmtId="165" fontId="5" fillId="2" borderId="46" xfId="1" applyNumberFormat="1" applyFont="1" applyFill="1" applyBorder="1" applyProtection="1">
      <protection locked="0"/>
    </xf>
    <xf numFmtId="165" fontId="5" fillId="2" borderId="47" xfId="1" applyNumberFormat="1" applyFont="1" applyFill="1" applyBorder="1" applyProtection="1">
      <protection locked="0"/>
    </xf>
    <xf numFmtId="10" fontId="5" fillId="2" borderId="47" xfId="2" applyNumberFormat="1" applyFont="1" applyFill="1" applyBorder="1" applyProtection="1">
      <protection locked="0"/>
    </xf>
    <xf numFmtId="0" fontId="5" fillId="0" borderId="38" xfId="0" applyFont="1" applyBorder="1" applyProtection="1">
      <protection locked="0"/>
    </xf>
    <xf numFmtId="0" fontId="4" fillId="4" borderId="15" xfId="0" applyFont="1" applyFill="1" applyBorder="1" applyAlignment="1">
      <alignment horizontal="center" vertical="center" wrapText="1"/>
    </xf>
    <xf numFmtId="9" fontId="4" fillId="4" borderId="17" xfId="2" applyFont="1" applyFill="1" applyBorder="1" applyAlignment="1">
      <alignment horizontal="center" vertical="center" wrapText="1"/>
    </xf>
    <xf numFmtId="0" fontId="4" fillId="5" borderId="16" xfId="0" applyFont="1" applyFill="1" applyBorder="1" applyAlignment="1">
      <alignment horizontal="center" vertical="center" wrapText="1"/>
    </xf>
    <xf numFmtId="9" fontId="4" fillId="5" borderId="36" xfId="2" applyFont="1" applyFill="1" applyBorder="1" applyAlignment="1">
      <alignment horizontal="center" vertical="center" wrapText="1"/>
    </xf>
    <xf numFmtId="0" fontId="4" fillId="6" borderId="15" xfId="0" applyFont="1" applyFill="1" applyBorder="1" applyAlignment="1">
      <alignment horizontal="center" vertical="center" wrapText="1"/>
    </xf>
    <xf numFmtId="9" fontId="4" fillId="6" borderId="17" xfId="2" applyFont="1" applyFill="1" applyBorder="1" applyAlignment="1">
      <alignment horizontal="center" vertical="center" wrapText="1"/>
    </xf>
    <xf numFmtId="0" fontId="5" fillId="0" borderId="0" xfId="0" applyFont="1" applyAlignment="1">
      <alignment wrapText="1"/>
    </xf>
    <xf numFmtId="0" fontId="4" fillId="0" borderId="46" xfId="0" applyFont="1" applyBorder="1"/>
    <xf numFmtId="0" fontId="5" fillId="4" borderId="34" xfId="0" applyFont="1" applyFill="1" applyBorder="1"/>
    <xf numFmtId="9" fontId="5" fillId="4" borderId="26" xfId="2" applyFont="1" applyFill="1" applyBorder="1"/>
    <xf numFmtId="0" fontId="5" fillId="5" borderId="24" xfId="0" applyFont="1" applyFill="1" applyBorder="1"/>
    <xf numFmtId="9" fontId="5" fillId="5" borderId="35" xfId="2" applyFont="1" applyFill="1" applyBorder="1"/>
    <xf numFmtId="0" fontId="5" fillId="6" borderId="34" xfId="0" applyFont="1" applyFill="1" applyBorder="1"/>
    <xf numFmtId="9" fontId="5" fillId="6" borderId="26" xfId="2" applyFont="1" applyFill="1" applyBorder="1"/>
    <xf numFmtId="0" fontId="5" fillId="8" borderId="46" xfId="0" applyFont="1" applyFill="1" applyBorder="1"/>
    <xf numFmtId="0" fontId="5" fillId="7" borderId="32" xfId="0" applyFont="1" applyFill="1" applyBorder="1"/>
    <xf numFmtId="43" fontId="5" fillId="4" borderId="6" xfId="1" applyFont="1" applyFill="1" applyBorder="1"/>
    <xf numFmtId="9" fontId="5" fillId="4" borderId="9" xfId="2" applyFont="1" applyFill="1" applyBorder="1"/>
    <xf numFmtId="43" fontId="5" fillId="5" borderId="8" xfId="1" applyFont="1" applyFill="1" applyBorder="1"/>
    <xf numFmtId="9" fontId="5" fillId="5" borderId="7" xfId="2" applyFont="1" applyFill="1" applyBorder="1"/>
    <xf numFmtId="43" fontId="5" fillId="6" borderId="6" xfId="1" applyFont="1" applyFill="1" applyBorder="1"/>
    <xf numFmtId="9" fontId="5" fillId="6" borderId="9" xfId="2" applyFont="1" applyFill="1" applyBorder="1"/>
    <xf numFmtId="0" fontId="5" fillId="8" borderId="47" xfId="0" applyFont="1" applyFill="1" applyBorder="1"/>
    <xf numFmtId="43" fontId="5" fillId="7" borderId="10" xfId="1" applyFont="1" applyFill="1" applyBorder="1"/>
    <xf numFmtId="0" fontId="4" fillId="0" borderId="47" xfId="0" applyFont="1" applyBorder="1"/>
    <xf numFmtId="43" fontId="5" fillId="4" borderId="12" xfId="1" applyFont="1" applyFill="1" applyBorder="1"/>
    <xf numFmtId="9" fontId="5" fillId="4" borderId="22" xfId="2" applyFont="1" applyFill="1" applyBorder="1"/>
    <xf numFmtId="43" fontId="5" fillId="5" borderId="29" xfId="1" applyFont="1" applyFill="1" applyBorder="1"/>
    <xf numFmtId="9" fontId="5" fillId="5" borderId="14" xfId="2" applyFont="1" applyFill="1" applyBorder="1"/>
    <xf numFmtId="43" fontId="5" fillId="6" borderId="12" xfId="1" applyFont="1" applyFill="1" applyBorder="1"/>
    <xf numFmtId="9" fontId="5" fillId="6" borderId="22" xfId="2" applyFont="1" applyFill="1" applyBorder="1"/>
    <xf numFmtId="0" fontId="5" fillId="8" borderId="49" xfId="0" applyFont="1" applyFill="1" applyBorder="1"/>
    <xf numFmtId="43" fontId="5" fillId="7" borderId="33" xfId="1" applyFont="1" applyFill="1" applyBorder="1"/>
    <xf numFmtId="0" fontId="5" fillId="0" borderId="40" xfId="0" applyFont="1" applyBorder="1"/>
    <xf numFmtId="0" fontId="5" fillId="0" borderId="44" xfId="0" applyFont="1" applyFill="1" applyBorder="1"/>
    <xf numFmtId="43" fontId="5" fillId="4" borderId="15" xfId="1" applyFont="1" applyFill="1" applyBorder="1"/>
    <xf numFmtId="9" fontId="5" fillId="4" borderId="41" xfId="2" applyFont="1" applyFill="1" applyBorder="1"/>
    <xf numFmtId="43" fontId="5" fillId="5" borderId="15" xfId="1" applyFont="1" applyFill="1" applyBorder="1"/>
    <xf numFmtId="0" fontId="5" fillId="5" borderId="41" xfId="0" applyFont="1" applyFill="1" applyBorder="1"/>
    <xf numFmtId="43" fontId="5" fillId="6" borderId="15" xfId="1" applyFont="1" applyFill="1" applyBorder="1"/>
    <xf numFmtId="0" fontId="5" fillId="6" borderId="41" xfId="0" applyFont="1" applyFill="1" applyBorder="1"/>
    <xf numFmtId="0" fontId="5" fillId="8" borderId="21" xfId="0" applyFont="1" applyFill="1" applyBorder="1"/>
    <xf numFmtId="43" fontId="5" fillId="7" borderId="42" xfId="1" applyFont="1" applyFill="1" applyBorder="1"/>
    <xf numFmtId="164" fontId="5" fillId="2" borderId="1" xfId="2" applyNumberFormat="1" applyFont="1" applyFill="1" applyBorder="1" applyProtection="1"/>
    <xf numFmtId="9" fontId="5" fillId="0" borderId="1" xfId="2" applyFont="1" applyBorder="1"/>
    <xf numFmtId="0" fontId="4" fillId="0" borderId="1" xfId="0" applyFont="1" applyBorder="1" applyAlignment="1">
      <alignment horizontal="center" vertical="center"/>
    </xf>
    <xf numFmtId="0" fontId="5" fillId="0" borderId="7" xfId="0" applyFont="1" applyBorder="1" applyAlignment="1">
      <alignment horizontal="center"/>
    </xf>
    <xf numFmtId="0" fontId="5" fillId="0" borderId="20" xfId="0" applyFont="1" applyBorder="1" applyAlignment="1">
      <alignment horizontal="center"/>
    </xf>
    <xf numFmtId="0" fontId="5" fillId="0" borderId="8" xfId="0" applyFont="1" applyBorder="1" applyAlignment="1">
      <alignment horizontal="center"/>
    </xf>
    <xf numFmtId="0" fontId="4" fillId="0" borderId="1" xfId="0" applyFont="1" applyBorder="1" applyAlignment="1">
      <alignment horizontal="center" vertical="center" wrapText="1"/>
    </xf>
    <xf numFmtId="165" fontId="5" fillId="0" borderId="21" xfId="1" applyNumberFormat="1" applyFont="1" applyBorder="1" applyAlignment="1">
      <alignment horizontal="center"/>
    </xf>
    <xf numFmtId="0" fontId="5" fillId="0" borderId="21" xfId="0" applyFont="1" applyBorder="1" applyAlignment="1">
      <alignment horizontal="center"/>
    </xf>
    <xf numFmtId="0" fontId="4" fillId="0" borderId="21" xfId="0" applyFont="1" applyBorder="1" applyAlignment="1">
      <alignment horizontal="center" vertical="center" wrapText="1"/>
    </xf>
    <xf numFmtId="0" fontId="4" fillId="9" borderId="21" xfId="0" applyFont="1" applyFill="1" applyBorder="1" applyAlignment="1">
      <alignment horizontal="center" vertical="center" wrapText="1"/>
    </xf>
    <xf numFmtId="0" fontId="4" fillId="6" borderId="21" xfId="0" applyFont="1" applyFill="1" applyBorder="1" applyAlignment="1">
      <alignment horizontal="center" vertical="center" wrapText="1"/>
    </xf>
    <xf numFmtId="165" fontId="5" fillId="0" borderId="21" xfId="0" applyNumberFormat="1" applyFont="1" applyBorder="1" applyAlignment="1">
      <alignment horizontal="center"/>
    </xf>
    <xf numFmtId="0" fontId="4" fillId="4" borderId="21"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4" fillId="4" borderId="43"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1" xfId="0" applyFont="1" applyBorder="1" applyAlignment="1">
      <alignment horizontal="center" vertical="center" wrapText="1"/>
    </xf>
    <xf numFmtId="0" fontId="5" fillId="4" borderId="43"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44" xfId="0" applyFont="1" applyFill="1" applyBorder="1" applyAlignment="1">
      <alignment horizontal="center" vertical="center"/>
    </xf>
    <xf numFmtId="0" fontId="5" fillId="5" borderId="43" xfId="0" applyFont="1" applyFill="1" applyBorder="1" applyAlignment="1">
      <alignment horizontal="center" vertical="center" wrapText="1"/>
    </xf>
    <xf numFmtId="0" fontId="5" fillId="5" borderId="48" xfId="0" applyFont="1" applyFill="1" applyBorder="1" applyAlignment="1">
      <alignment horizontal="center" vertical="center" wrapText="1"/>
    </xf>
    <xf numFmtId="0" fontId="5" fillId="5" borderId="44"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4" fillId="7" borderId="31" xfId="0" applyFont="1" applyFill="1" applyBorder="1" applyAlignment="1">
      <alignment horizontal="center" vertical="center" wrapText="1"/>
    </xf>
    <xf numFmtId="0" fontId="4" fillId="7" borderId="42" xfId="0" applyFont="1" applyFill="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4" borderId="11"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6" fillId="0" borderId="0" xfId="3" applyAlignment="1">
      <alignment horizontal="right"/>
    </xf>
    <xf numFmtId="0" fontId="3" fillId="0" borderId="0" xfId="0" applyFont="1" applyAlignment="1">
      <alignment horizontal="righ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hyperlink" Target="#Rates!A1"/></Relationships>
</file>

<file path=xl/drawings/_rels/drawing2.xml.rels><?xml version="1.0" encoding="UTF-8" standalone="yes"?>
<Relationships xmlns="http://schemas.openxmlformats.org/package/2006/relationships"><Relationship Id="rId2" Type="http://schemas.openxmlformats.org/officeDocument/2006/relationships/hyperlink" Target="#'01. Sales'!A1"/><Relationship Id="rId1" Type="http://schemas.openxmlformats.org/officeDocument/2006/relationships/hyperlink" Target="#Analysis!A1"/></Relationships>
</file>

<file path=xl/drawings/_rels/drawing3.xml.rels><?xml version="1.0" encoding="UTF-8" standalone="yes"?>
<Relationships xmlns="http://schemas.openxmlformats.org/package/2006/relationships"><Relationship Id="rId2" Type="http://schemas.openxmlformats.org/officeDocument/2006/relationships/hyperlink" Target="#'02. Purchases'!A1"/><Relationship Id="rId1" Type="http://schemas.openxmlformats.org/officeDocument/2006/relationships/hyperlink" Target="#Rates!A1"/></Relationships>
</file>

<file path=xl/drawings/_rels/drawing4.xml.rels><?xml version="1.0" encoding="UTF-8" standalone="yes"?>
<Relationships xmlns="http://schemas.openxmlformats.org/package/2006/relationships"><Relationship Id="rId2" Type="http://schemas.openxmlformats.org/officeDocument/2006/relationships/hyperlink" Target="#'03. Additional Credits'!A1"/><Relationship Id="rId1" Type="http://schemas.openxmlformats.org/officeDocument/2006/relationships/hyperlink" Target="#'01. Sales'!A1"/></Relationships>
</file>

<file path=xl/drawings/_rels/drawing5.xml.rels><?xml version="1.0" encoding="UTF-8" standalone="yes"?>
<Relationships xmlns="http://schemas.openxmlformats.org/package/2006/relationships"><Relationship Id="rId2" Type="http://schemas.openxmlformats.org/officeDocument/2006/relationships/hyperlink" Target="#'04. Advances'!A1"/><Relationship Id="rId1" Type="http://schemas.openxmlformats.org/officeDocument/2006/relationships/hyperlink" Target="#'02. Purchases'!A1"/></Relationships>
</file>

<file path=xl/drawings/_rels/drawing6.xml.rels><?xml version="1.0" encoding="UTF-8" standalone="yes"?>
<Relationships xmlns="http://schemas.openxmlformats.org/package/2006/relationships"><Relationship Id="rId2" Type="http://schemas.openxmlformats.org/officeDocument/2006/relationships/hyperlink" Target="#'05. Credit Blockage'!A1"/><Relationship Id="rId1" Type="http://schemas.openxmlformats.org/officeDocument/2006/relationships/hyperlink" Target="#'03. Additional Credits'!A1"/></Relationships>
</file>

<file path=xl/drawings/_rels/drawing7.xml.rels><?xml version="1.0" encoding="UTF-8" standalone="yes"?>
<Relationships xmlns="http://schemas.openxmlformats.org/package/2006/relationships"><Relationship Id="rId2" Type="http://schemas.openxmlformats.org/officeDocument/2006/relationships/hyperlink" Target="#'06. Others'!A1"/><Relationship Id="rId1" Type="http://schemas.openxmlformats.org/officeDocument/2006/relationships/hyperlink" Target="#'04. Advances'!A1"/></Relationships>
</file>

<file path=xl/drawings/_rels/drawing8.xml.rels><?xml version="1.0" encoding="UTF-8" standalone="yes"?>
<Relationships xmlns="http://schemas.openxmlformats.org/package/2006/relationships"><Relationship Id="rId2" Type="http://schemas.openxmlformats.org/officeDocument/2006/relationships/hyperlink" Target="#'07. Working Capital'!A1"/><Relationship Id="rId1" Type="http://schemas.openxmlformats.org/officeDocument/2006/relationships/hyperlink" Target="#'05. Credit Blockage'!A1"/></Relationships>
</file>

<file path=xl/drawings/_rels/drawing9.xml.rels><?xml version="1.0" encoding="UTF-8" standalone="yes"?>
<Relationships xmlns="http://schemas.openxmlformats.org/package/2006/relationships"><Relationship Id="rId2" Type="http://schemas.openxmlformats.org/officeDocument/2006/relationships/hyperlink" Target="#Analysis!A1"/><Relationship Id="rId1" Type="http://schemas.openxmlformats.org/officeDocument/2006/relationships/hyperlink" Target="#'06. Others'!A1"/></Relationships>
</file>

<file path=xl/drawings/drawing1.xml><?xml version="1.0" encoding="utf-8"?>
<xdr:wsDr xmlns:xdr="http://schemas.openxmlformats.org/drawingml/2006/spreadsheetDrawing" xmlns:a="http://schemas.openxmlformats.org/drawingml/2006/main">
  <xdr:twoCellAnchor>
    <xdr:from>
      <xdr:col>2</xdr:col>
      <xdr:colOff>57150</xdr:colOff>
      <xdr:row>1</xdr:row>
      <xdr:rowOff>47625</xdr:rowOff>
    </xdr:from>
    <xdr:to>
      <xdr:col>2</xdr:col>
      <xdr:colOff>1238250</xdr:colOff>
      <xdr:row>1</xdr:row>
      <xdr:rowOff>371475</xdr:rowOff>
    </xdr:to>
    <xdr:sp macro="" textlink="">
      <xdr:nvSpPr>
        <xdr:cNvPr id="2" name="Bevel 1">
          <a:hlinkClick xmlns:r="http://schemas.openxmlformats.org/officeDocument/2006/relationships" r:id="rId1"/>
        </xdr:cNvPr>
        <xdr:cNvSpPr/>
      </xdr:nvSpPr>
      <xdr:spPr>
        <a:xfrm>
          <a:off x="4362450" y="238125"/>
          <a:ext cx="1181100"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latin typeface="Verdana" pitchFamily="34" charset="0"/>
              <a:ea typeface="Verdana" pitchFamily="34" charset="0"/>
              <a:cs typeface="Verdana" pitchFamily="34" charset="0"/>
            </a:rPr>
            <a:t>START</a:t>
          </a:r>
          <a:r>
            <a:rPr lang="en-US" sz="1100" baseline="0">
              <a:latin typeface="Verdana" pitchFamily="34" charset="0"/>
              <a:ea typeface="Verdana" pitchFamily="34" charset="0"/>
              <a:cs typeface="Verdana" pitchFamily="34" charset="0"/>
            </a:rPr>
            <a:t> OVER</a:t>
          </a:r>
          <a:endParaRPr lang="en-US" sz="1100">
            <a:latin typeface="Verdana" pitchFamily="34" charset="0"/>
            <a:ea typeface="Verdana" pitchFamily="34" charset="0"/>
            <a:cs typeface="Verdana"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952500</xdr:colOff>
      <xdr:row>10</xdr:row>
      <xdr:rowOff>85725</xdr:rowOff>
    </xdr:from>
    <xdr:to>
      <xdr:col>2</xdr:col>
      <xdr:colOff>247650</xdr:colOff>
      <xdr:row>12</xdr:row>
      <xdr:rowOff>9525</xdr:rowOff>
    </xdr:to>
    <xdr:sp macro="" textlink="">
      <xdr:nvSpPr>
        <xdr:cNvPr id="2" name="Bevel 1">
          <a:hlinkClick xmlns:r="http://schemas.openxmlformats.org/officeDocument/2006/relationships" r:id="rId1"/>
        </xdr:cNvPr>
        <xdr:cNvSpPr/>
      </xdr:nvSpPr>
      <xdr:spPr>
        <a:xfrm>
          <a:off x="1676400" y="2371725"/>
          <a:ext cx="1219200" cy="30480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PREVIOUS</a:t>
          </a:r>
        </a:p>
      </xdr:txBody>
    </xdr:sp>
    <xdr:clientData/>
  </xdr:twoCellAnchor>
  <xdr:twoCellAnchor>
    <xdr:from>
      <xdr:col>2</xdr:col>
      <xdr:colOff>514350</xdr:colOff>
      <xdr:row>10</xdr:row>
      <xdr:rowOff>85725</xdr:rowOff>
    </xdr:from>
    <xdr:to>
      <xdr:col>3</xdr:col>
      <xdr:colOff>733425</xdr:colOff>
      <xdr:row>12</xdr:row>
      <xdr:rowOff>28575</xdr:rowOff>
    </xdr:to>
    <xdr:sp macro="" textlink="">
      <xdr:nvSpPr>
        <xdr:cNvPr id="3" name="Bevel 2">
          <a:hlinkClick xmlns:r="http://schemas.openxmlformats.org/officeDocument/2006/relationships" r:id="rId2"/>
        </xdr:cNvPr>
        <xdr:cNvSpPr/>
      </xdr:nvSpPr>
      <xdr:spPr>
        <a:xfrm>
          <a:off x="3162300" y="2371725"/>
          <a:ext cx="971550"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NEXT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542925</xdr:colOff>
      <xdr:row>0</xdr:row>
      <xdr:rowOff>180975</xdr:rowOff>
    </xdr:from>
    <xdr:to>
      <xdr:col>5</xdr:col>
      <xdr:colOff>200025</xdr:colOff>
      <xdr:row>2</xdr:row>
      <xdr:rowOff>104775</xdr:rowOff>
    </xdr:to>
    <xdr:sp macro="" textlink="">
      <xdr:nvSpPr>
        <xdr:cNvPr id="2" name="Bevel 1">
          <a:hlinkClick xmlns:r="http://schemas.openxmlformats.org/officeDocument/2006/relationships" r:id="rId1"/>
        </xdr:cNvPr>
        <xdr:cNvSpPr/>
      </xdr:nvSpPr>
      <xdr:spPr>
        <a:xfrm>
          <a:off x="4133850" y="180975"/>
          <a:ext cx="1219200" cy="30480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PREVIOUS</a:t>
          </a:r>
        </a:p>
      </xdr:txBody>
    </xdr:sp>
    <xdr:clientData/>
  </xdr:twoCellAnchor>
  <xdr:twoCellAnchor>
    <xdr:from>
      <xdr:col>5</xdr:col>
      <xdr:colOff>466725</xdr:colOff>
      <xdr:row>0</xdr:row>
      <xdr:rowOff>180975</xdr:rowOff>
    </xdr:from>
    <xdr:to>
      <xdr:col>6</xdr:col>
      <xdr:colOff>657225</xdr:colOff>
      <xdr:row>2</xdr:row>
      <xdr:rowOff>123825</xdr:rowOff>
    </xdr:to>
    <xdr:sp macro="" textlink="">
      <xdr:nvSpPr>
        <xdr:cNvPr id="3" name="Bevel 2">
          <a:hlinkClick xmlns:r="http://schemas.openxmlformats.org/officeDocument/2006/relationships" r:id="rId2"/>
        </xdr:cNvPr>
        <xdr:cNvSpPr/>
      </xdr:nvSpPr>
      <xdr:spPr>
        <a:xfrm>
          <a:off x="5619750" y="180975"/>
          <a:ext cx="971550"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NEXT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381000</xdr:colOff>
      <xdr:row>1</xdr:row>
      <xdr:rowOff>85725</xdr:rowOff>
    </xdr:from>
    <xdr:to>
      <xdr:col>5</xdr:col>
      <xdr:colOff>238125</xdr:colOff>
      <xdr:row>3</xdr:row>
      <xdr:rowOff>28575</xdr:rowOff>
    </xdr:to>
    <xdr:sp macro="" textlink="">
      <xdr:nvSpPr>
        <xdr:cNvPr id="4" name="Bevel 3">
          <a:hlinkClick xmlns:r="http://schemas.openxmlformats.org/officeDocument/2006/relationships" r:id="rId1"/>
        </xdr:cNvPr>
        <xdr:cNvSpPr/>
      </xdr:nvSpPr>
      <xdr:spPr>
        <a:xfrm>
          <a:off x="4019550" y="276225"/>
          <a:ext cx="1247775"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PREVIOUS</a:t>
          </a:r>
        </a:p>
      </xdr:txBody>
    </xdr:sp>
    <xdr:clientData/>
  </xdr:twoCellAnchor>
  <xdr:twoCellAnchor>
    <xdr:from>
      <xdr:col>5</xdr:col>
      <xdr:colOff>638175</xdr:colOff>
      <xdr:row>1</xdr:row>
      <xdr:rowOff>85725</xdr:rowOff>
    </xdr:from>
    <xdr:to>
      <xdr:col>7</xdr:col>
      <xdr:colOff>314325</xdr:colOff>
      <xdr:row>3</xdr:row>
      <xdr:rowOff>28575</xdr:rowOff>
    </xdr:to>
    <xdr:sp macro="" textlink="">
      <xdr:nvSpPr>
        <xdr:cNvPr id="5" name="Bevel 4">
          <a:hlinkClick xmlns:r="http://schemas.openxmlformats.org/officeDocument/2006/relationships" r:id="rId2"/>
        </xdr:cNvPr>
        <xdr:cNvSpPr/>
      </xdr:nvSpPr>
      <xdr:spPr>
        <a:xfrm>
          <a:off x="5667375" y="276225"/>
          <a:ext cx="1181100"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NEXT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704850</xdr:colOff>
      <xdr:row>2</xdr:row>
      <xdr:rowOff>95250</xdr:rowOff>
    </xdr:from>
    <xdr:to>
      <xdr:col>6</xdr:col>
      <xdr:colOff>123825</xdr:colOff>
      <xdr:row>4</xdr:row>
      <xdr:rowOff>38100</xdr:rowOff>
    </xdr:to>
    <xdr:sp macro="" textlink="">
      <xdr:nvSpPr>
        <xdr:cNvPr id="2" name="Bevel 1">
          <a:hlinkClick xmlns:r="http://schemas.openxmlformats.org/officeDocument/2006/relationships" r:id="rId1"/>
        </xdr:cNvPr>
        <xdr:cNvSpPr/>
      </xdr:nvSpPr>
      <xdr:spPr>
        <a:xfrm>
          <a:off x="4610100" y="476250"/>
          <a:ext cx="1247775"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PREVIOUS</a:t>
          </a:r>
        </a:p>
      </xdr:txBody>
    </xdr:sp>
    <xdr:clientData/>
  </xdr:twoCellAnchor>
  <xdr:twoCellAnchor>
    <xdr:from>
      <xdr:col>7</xdr:col>
      <xdr:colOff>47625</xdr:colOff>
      <xdr:row>2</xdr:row>
      <xdr:rowOff>85725</xdr:rowOff>
    </xdr:from>
    <xdr:to>
      <xdr:col>8</xdr:col>
      <xdr:colOff>314325</xdr:colOff>
      <xdr:row>4</xdr:row>
      <xdr:rowOff>28575</xdr:rowOff>
    </xdr:to>
    <xdr:sp macro="" textlink="">
      <xdr:nvSpPr>
        <xdr:cNvPr id="3" name="Bevel 2">
          <a:hlinkClick xmlns:r="http://schemas.openxmlformats.org/officeDocument/2006/relationships" r:id="rId2"/>
        </xdr:cNvPr>
        <xdr:cNvSpPr/>
      </xdr:nvSpPr>
      <xdr:spPr>
        <a:xfrm>
          <a:off x="6696075" y="466725"/>
          <a:ext cx="1181100"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NEXT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95250</xdr:colOff>
      <xdr:row>1</xdr:row>
      <xdr:rowOff>19050</xdr:rowOff>
    </xdr:from>
    <xdr:to>
      <xdr:col>4</xdr:col>
      <xdr:colOff>47625</xdr:colOff>
      <xdr:row>2</xdr:row>
      <xdr:rowOff>152400</xdr:rowOff>
    </xdr:to>
    <xdr:sp macro="" textlink="">
      <xdr:nvSpPr>
        <xdr:cNvPr id="2" name="Bevel 1">
          <a:hlinkClick xmlns:r="http://schemas.openxmlformats.org/officeDocument/2006/relationships" r:id="rId1"/>
        </xdr:cNvPr>
        <xdr:cNvSpPr/>
      </xdr:nvSpPr>
      <xdr:spPr>
        <a:xfrm>
          <a:off x="3771900" y="209550"/>
          <a:ext cx="1247775"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PREVIOUS</a:t>
          </a:r>
        </a:p>
      </xdr:txBody>
    </xdr:sp>
    <xdr:clientData/>
  </xdr:twoCellAnchor>
  <xdr:twoCellAnchor>
    <xdr:from>
      <xdr:col>5</xdr:col>
      <xdr:colOff>104775</xdr:colOff>
      <xdr:row>1</xdr:row>
      <xdr:rowOff>9525</xdr:rowOff>
    </xdr:from>
    <xdr:to>
      <xdr:col>6</xdr:col>
      <xdr:colOff>457200</xdr:colOff>
      <xdr:row>2</xdr:row>
      <xdr:rowOff>142875</xdr:rowOff>
    </xdr:to>
    <xdr:sp macro="" textlink="">
      <xdr:nvSpPr>
        <xdr:cNvPr id="3" name="Bevel 2">
          <a:hlinkClick xmlns:r="http://schemas.openxmlformats.org/officeDocument/2006/relationships" r:id="rId2"/>
        </xdr:cNvPr>
        <xdr:cNvSpPr/>
      </xdr:nvSpPr>
      <xdr:spPr>
        <a:xfrm>
          <a:off x="5857875" y="200025"/>
          <a:ext cx="1181100"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NEXT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361950</xdr:colOff>
      <xdr:row>4</xdr:row>
      <xdr:rowOff>171450</xdr:rowOff>
    </xdr:from>
    <xdr:to>
      <xdr:col>1</xdr:col>
      <xdr:colOff>1000125</xdr:colOff>
      <xdr:row>6</xdr:row>
      <xdr:rowOff>114300</xdr:rowOff>
    </xdr:to>
    <xdr:sp macro="" textlink="">
      <xdr:nvSpPr>
        <xdr:cNvPr id="2" name="Bevel 1">
          <a:hlinkClick xmlns:r="http://schemas.openxmlformats.org/officeDocument/2006/relationships" r:id="rId1"/>
        </xdr:cNvPr>
        <xdr:cNvSpPr/>
      </xdr:nvSpPr>
      <xdr:spPr>
        <a:xfrm>
          <a:off x="361950" y="933450"/>
          <a:ext cx="1247775"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PREVIOUS</a:t>
          </a:r>
        </a:p>
      </xdr:txBody>
    </xdr:sp>
    <xdr:clientData/>
  </xdr:twoCellAnchor>
  <xdr:twoCellAnchor>
    <xdr:from>
      <xdr:col>1</xdr:col>
      <xdr:colOff>1571625</xdr:colOff>
      <xdr:row>4</xdr:row>
      <xdr:rowOff>161925</xdr:rowOff>
    </xdr:from>
    <xdr:to>
      <xdr:col>1</xdr:col>
      <xdr:colOff>2752725</xdr:colOff>
      <xdr:row>6</xdr:row>
      <xdr:rowOff>104775</xdr:rowOff>
    </xdr:to>
    <xdr:sp macro="" textlink="">
      <xdr:nvSpPr>
        <xdr:cNvPr id="3" name="Bevel 2">
          <a:hlinkClick xmlns:r="http://schemas.openxmlformats.org/officeDocument/2006/relationships" r:id="rId2"/>
        </xdr:cNvPr>
        <xdr:cNvSpPr/>
      </xdr:nvSpPr>
      <xdr:spPr>
        <a:xfrm>
          <a:off x="2181225" y="923925"/>
          <a:ext cx="1181100"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NEXT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504825</xdr:colOff>
      <xdr:row>1</xdr:row>
      <xdr:rowOff>28575</xdr:rowOff>
    </xdr:from>
    <xdr:to>
      <xdr:col>3</xdr:col>
      <xdr:colOff>200025</xdr:colOff>
      <xdr:row>2</xdr:row>
      <xdr:rowOff>161925</xdr:rowOff>
    </xdr:to>
    <xdr:sp macro="" textlink="">
      <xdr:nvSpPr>
        <xdr:cNvPr id="2" name="Bevel 1">
          <a:hlinkClick xmlns:r="http://schemas.openxmlformats.org/officeDocument/2006/relationships" r:id="rId1"/>
        </xdr:cNvPr>
        <xdr:cNvSpPr/>
      </xdr:nvSpPr>
      <xdr:spPr>
        <a:xfrm>
          <a:off x="3333750" y="219075"/>
          <a:ext cx="1247775"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PREVIOUS</a:t>
          </a:r>
        </a:p>
      </xdr:txBody>
    </xdr:sp>
    <xdr:clientData/>
  </xdr:twoCellAnchor>
  <xdr:twoCellAnchor>
    <xdr:from>
      <xdr:col>4</xdr:col>
      <xdr:colOff>428625</xdr:colOff>
      <xdr:row>1</xdr:row>
      <xdr:rowOff>19050</xdr:rowOff>
    </xdr:from>
    <xdr:to>
      <xdr:col>6</xdr:col>
      <xdr:colOff>390525</xdr:colOff>
      <xdr:row>2</xdr:row>
      <xdr:rowOff>152400</xdr:rowOff>
    </xdr:to>
    <xdr:sp macro="" textlink="">
      <xdr:nvSpPr>
        <xdr:cNvPr id="3" name="Bevel 2">
          <a:hlinkClick xmlns:r="http://schemas.openxmlformats.org/officeDocument/2006/relationships" r:id="rId2"/>
        </xdr:cNvPr>
        <xdr:cNvSpPr/>
      </xdr:nvSpPr>
      <xdr:spPr>
        <a:xfrm>
          <a:off x="5419725" y="209550"/>
          <a:ext cx="1181100"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NEXT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333375</xdr:colOff>
      <xdr:row>1</xdr:row>
      <xdr:rowOff>19050</xdr:rowOff>
    </xdr:from>
    <xdr:to>
      <xdr:col>4</xdr:col>
      <xdr:colOff>609600</xdr:colOff>
      <xdr:row>2</xdr:row>
      <xdr:rowOff>152400</xdr:rowOff>
    </xdr:to>
    <xdr:sp macro="" textlink="">
      <xdr:nvSpPr>
        <xdr:cNvPr id="2" name="Bevel 1">
          <a:hlinkClick xmlns:r="http://schemas.openxmlformats.org/officeDocument/2006/relationships" r:id="rId1"/>
        </xdr:cNvPr>
        <xdr:cNvSpPr/>
      </xdr:nvSpPr>
      <xdr:spPr>
        <a:xfrm>
          <a:off x="3990975" y="209550"/>
          <a:ext cx="1247775"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PREVIOUS</a:t>
          </a:r>
        </a:p>
      </xdr:txBody>
    </xdr:sp>
    <xdr:clientData/>
  </xdr:twoCellAnchor>
  <xdr:twoCellAnchor>
    <xdr:from>
      <xdr:col>5</xdr:col>
      <xdr:colOff>476249</xdr:colOff>
      <xdr:row>1</xdr:row>
      <xdr:rowOff>9525</xdr:rowOff>
    </xdr:from>
    <xdr:to>
      <xdr:col>6</xdr:col>
      <xdr:colOff>866774</xdr:colOff>
      <xdr:row>2</xdr:row>
      <xdr:rowOff>142875</xdr:rowOff>
    </xdr:to>
    <xdr:sp macro="" textlink="">
      <xdr:nvSpPr>
        <xdr:cNvPr id="3" name="Bevel 2">
          <a:hlinkClick xmlns:r="http://schemas.openxmlformats.org/officeDocument/2006/relationships" r:id="rId2"/>
        </xdr:cNvPr>
        <xdr:cNvSpPr/>
      </xdr:nvSpPr>
      <xdr:spPr>
        <a:xfrm>
          <a:off x="6076949" y="200025"/>
          <a:ext cx="1362075" cy="323850"/>
        </a:xfrm>
        <a:prstGeom prst="bevel">
          <a:avLst/>
        </a:prstGeom>
        <a:solidFill>
          <a:schemeClr val="bg1">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ctr"/>
          <a:r>
            <a:rPr lang="en-US" sz="1100"/>
            <a:t>SEE</a:t>
          </a:r>
          <a:r>
            <a:rPr lang="en-US" sz="1100" baseline="0"/>
            <a:t> THE RESULTS</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nish619sachdeva@yahoo.i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tabSelected="1" workbookViewId="0"/>
  </sheetViews>
  <sheetFormatPr defaultRowHeight="15" x14ac:dyDescent="0.25"/>
  <cols>
    <col min="1" max="1" width="5.5703125" style="2" customWidth="1"/>
    <col min="2" max="2" width="59" style="2" bestFit="1" customWidth="1"/>
    <col min="3" max="3" width="22.42578125" style="2" bestFit="1" customWidth="1"/>
  </cols>
  <sheetData>
    <row r="2" spans="1:3" ht="35.25" x14ac:dyDescent="0.45">
      <c r="A2" s="1" t="s">
        <v>163</v>
      </c>
    </row>
    <row r="4" spans="1:3" x14ac:dyDescent="0.25">
      <c r="A4" s="3" t="s">
        <v>98</v>
      </c>
      <c r="B4" s="3" t="s">
        <v>69</v>
      </c>
      <c r="C4" s="3" t="s">
        <v>99</v>
      </c>
    </row>
    <row r="5" spans="1:3" x14ac:dyDescent="0.25">
      <c r="A5" s="4">
        <v>1</v>
      </c>
      <c r="B5" s="5" t="s">
        <v>100</v>
      </c>
      <c r="C5" s="6">
        <f>'02. Purchases'!G9+'02. Purchases'!G10+'02. Purchases'!G14</f>
        <v>0</v>
      </c>
    </row>
    <row r="6" spans="1:3" x14ac:dyDescent="0.25">
      <c r="A6" s="4">
        <v>2</v>
      </c>
      <c r="B6" s="5" t="s">
        <v>117</v>
      </c>
      <c r="C6" s="6">
        <f>'02. Purchases'!O15</f>
        <v>0</v>
      </c>
    </row>
    <row r="7" spans="1:3" x14ac:dyDescent="0.25">
      <c r="A7" s="4">
        <v>3</v>
      </c>
      <c r="B7" s="5" t="s">
        <v>118</v>
      </c>
      <c r="C7" s="6">
        <f>'02. Purchases'!P15</f>
        <v>0</v>
      </c>
    </row>
    <row r="8" spans="1:3" x14ac:dyDescent="0.25">
      <c r="A8" s="4">
        <v>4</v>
      </c>
      <c r="B8" s="5" t="s">
        <v>101</v>
      </c>
      <c r="C8" s="6">
        <f>SUM('03. Additional Credits'!E25,'03. Additional Credits'!F25,'03. Additional Credits'!G25,'03. Additional Credits'!I25,'03. Additional Credits'!K25,'03. Additional Credits'!M25)</f>
        <v>0</v>
      </c>
    </row>
    <row r="9" spans="1:3" x14ac:dyDescent="0.25">
      <c r="A9" s="4">
        <v>5</v>
      </c>
      <c r="B9" s="5" t="s">
        <v>89</v>
      </c>
      <c r="C9" s="6" t="e">
        <f>'05. Credit Blockage'!C15</f>
        <v>#DIV/0!</v>
      </c>
    </row>
    <row r="10" spans="1:3" x14ac:dyDescent="0.25">
      <c r="A10" s="4">
        <v>6</v>
      </c>
      <c r="B10" s="7" t="s">
        <v>164</v>
      </c>
      <c r="C10" s="6">
        <f>'07. Working Capital'!J26</f>
        <v>0</v>
      </c>
    </row>
    <row r="11" spans="1:3" x14ac:dyDescent="0.25">
      <c r="A11" s="4">
        <v>7</v>
      </c>
      <c r="B11" s="7" t="s">
        <v>144</v>
      </c>
      <c r="C11" s="6" t="e">
        <f>'05. Credit Blockage'!P27</f>
        <v>#DIV/0!</v>
      </c>
    </row>
    <row r="12" spans="1:3" x14ac:dyDescent="0.25">
      <c r="A12" s="4">
        <v>8</v>
      </c>
      <c r="B12" s="7" t="s">
        <v>113</v>
      </c>
      <c r="C12" s="6">
        <f>'04. Advances'!H50/10000000</f>
        <v>0</v>
      </c>
    </row>
    <row r="13" spans="1:3" x14ac:dyDescent="0.25">
      <c r="A13" s="8"/>
      <c r="B13" s="8" t="s">
        <v>112</v>
      </c>
      <c r="C13" s="9">
        <f>C5+C6+C7+C8+C10+IFERROR(C9,0)+IFERROR(C11,0)</f>
        <v>0</v>
      </c>
    </row>
    <row r="17" spans="2:3" x14ac:dyDescent="0.25">
      <c r="C17" s="10"/>
    </row>
    <row r="19" spans="2:3" x14ac:dyDescent="0.25">
      <c r="B19" s="2" t="s">
        <v>165</v>
      </c>
      <c r="C19" s="204" t="s">
        <v>166</v>
      </c>
    </row>
    <row r="20" spans="2:3" x14ac:dyDescent="0.25">
      <c r="C20" s="203" t="s">
        <v>167</v>
      </c>
    </row>
  </sheetData>
  <sheetProtection password="8ACD" sheet="1" objects="1" scenarios="1"/>
  <hyperlinks>
    <hyperlink ref="C20"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3"/>
  <sheetViews>
    <sheetView workbookViewId="0">
      <selection activeCell="C6" sqref="C6"/>
    </sheetView>
  </sheetViews>
  <sheetFormatPr defaultRowHeight="12.75" x14ac:dyDescent="0.2"/>
  <cols>
    <col min="1" max="1" width="9.85546875" style="11" bestFit="1" customWidth="1"/>
    <col min="2" max="2" width="28.85546875" style="11" customWidth="1"/>
    <col min="3" max="5" width="11.85546875" style="11" customWidth="1"/>
    <col min="6" max="7" width="9.140625" style="11"/>
    <col min="8" max="8" width="22.7109375" style="11" customWidth="1"/>
    <col min="9" max="11" width="18.7109375" style="11" customWidth="1"/>
    <col min="12" max="16384" width="9.140625" style="11"/>
  </cols>
  <sheetData>
    <row r="2" spans="1:11" x14ac:dyDescent="0.2">
      <c r="A2" s="11">
        <v>1</v>
      </c>
      <c r="B2" s="11" t="s">
        <v>162</v>
      </c>
    </row>
    <row r="4" spans="1:11" x14ac:dyDescent="0.2">
      <c r="A4" s="164" t="s">
        <v>43</v>
      </c>
      <c r="B4" s="164"/>
      <c r="C4" s="19" t="s">
        <v>42</v>
      </c>
      <c r="D4" s="19" t="s">
        <v>34</v>
      </c>
      <c r="E4" s="19" t="s">
        <v>33</v>
      </c>
    </row>
    <row r="5" spans="1:11" x14ac:dyDescent="0.2">
      <c r="A5" s="160" t="s">
        <v>160</v>
      </c>
      <c r="B5" s="16" t="s">
        <v>159</v>
      </c>
      <c r="C5" s="20">
        <v>0</v>
      </c>
      <c r="D5" s="21">
        <f>C5/2</f>
        <v>0</v>
      </c>
      <c r="E5" s="21">
        <f>C5/2</f>
        <v>0</v>
      </c>
      <c r="H5" s="161" t="s">
        <v>47</v>
      </c>
      <c r="I5" s="162"/>
      <c r="J5" s="162"/>
      <c r="K5" s="163"/>
    </row>
    <row r="6" spans="1:11" x14ac:dyDescent="0.2">
      <c r="A6" s="160"/>
      <c r="B6" s="16" t="s">
        <v>161</v>
      </c>
      <c r="C6" s="14">
        <v>0.28000000000000003</v>
      </c>
      <c r="D6" s="158">
        <f>C6/2</f>
        <v>0.14000000000000001</v>
      </c>
      <c r="E6" s="158">
        <f>C6/2</f>
        <v>0.14000000000000001</v>
      </c>
      <c r="H6" s="13" t="s">
        <v>43</v>
      </c>
      <c r="I6" s="13" t="s">
        <v>42</v>
      </c>
      <c r="J6" s="13" t="s">
        <v>34</v>
      </c>
      <c r="K6" s="13" t="s">
        <v>33</v>
      </c>
    </row>
    <row r="7" spans="1:11" ht="38.25" x14ac:dyDescent="0.2">
      <c r="A7" s="160"/>
      <c r="B7" s="17" t="s">
        <v>44</v>
      </c>
      <c r="C7" s="20">
        <v>0.14000000000000001</v>
      </c>
      <c r="D7" s="21">
        <f>C7/2</f>
        <v>7.0000000000000007E-2</v>
      </c>
      <c r="E7" s="21">
        <f>C7/2</f>
        <v>7.0000000000000007E-2</v>
      </c>
      <c r="H7" s="13" t="s">
        <v>37</v>
      </c>
      <c r="I7" s="159">
        <v>0</v>
      </c>
      <c r="J7" s="159">
        <v>0</v>
      </c>
      <c r="K7" s="159">
        <v>0</v>
      </c>
    </row>
    <row r="8" spans="1:11" x14ac:dyDescent="0.2">
      <c r="A8" s="18" t="s">
        <v>108</v>
      </c>
      <c r="B8" s="16" t="s">
        <v>161</v>
      </c>
      <c r="C8" s="14">
        <v>0.28000000000000003</v>
      </c>
      <c r="D8" s="158">
        <f>C8/2</f>
        <v>0.14000000000000001</v>
      </c>
      <c r="E8" s="158">
        <f>C8/2</f>
        <v>0.14000000000000001</v>
      </c>
      <c r="H8" s="13" t="s">
        <v>38</v>
      </c>
      <c r="I8" s="159">
        <v>0.05</v>
      </c>
      <c r="J8" s="159">
        <v>2.5000000000000001E-2</v>
      </c>
      <c r="K8" s="159">
        <v>2.5000000000000001E-2</v>
      </c>
    </row>
    <row r="9" spans="1:11" x14ac:dyDescent="0.2">
      <c r="H9" s="13" t="s">
        <v>39</v>
      </c>
      <c r="I9" s="159">
        <v>0.12</v>
      </c>
      <c r="J9" s="159">
        <v>0.06</v>
      </c>
      <c r="K9" s="159">
        <v>0.06</v>
      </c>
    </row>
    <row r="10" spans="1:11" x14ac:dyDescent="0.2">
      <c r="H10" s="13" t="s">
        <v>40</v>
      </c>
      <c r="I10" s="159">
        <v>0.18</v>
      </c>
      <c r="J10" s="159">
        <v>0.09</v>
      </c>
      <c r="K10" s="159">
        <v>0.09</v>
      </c>
    </row>
    <row r="11" spans="1:11" x14ac:dyDescent="0.2">
      <c r="H11" s="13" t="s">
        <v>41</v>
      </c>
      <c r="I11" s="159">
        <v>0.28000000000000003</v>
      </c>
      <c r="J11" s="159">
        <v>0.14000000000000001</v>
      </c>
      <c r="K11" s="159">
        <v>0.14000000000000001</v>
      </c>
    </row>
    <row r="12" spans="1:11" x14ac:dyDescent="0.2">
      <c r="H12" s="13" t="s">
        <v>28</v>
      </c>
      <c r="I12" s="159">
        <v>0.05</v>
      </c>
      <c r="J12" s="159">
        <v>2.5000000000000001E-2</v>
      </c>
      <c r="K12" s="159">
        <v>2.5000000000000001E-2</v>
      </c>
    </row>
    <row r="13" spans="1:11" ht="38.25" x14ac:dyDescent="0.2">
      <c r="H13" s="15" t="s">
        <v>44</v>
      </c>
      <c r="I13" s="159">
        <v>0.14000000000000001</v>
      </c>
      <c r="J13" s="159">
        <v>7.0000000000000007E-2</v>
      </c>
      <c r="K13" s="159">
        <v>7.0000000000000007E-2</v>
      </c>
    </row>
  </sheetData>
  <sheetProtection password="8ACD" sheet="1" objects="1" scenarios="1"/>
  <mergeCells count="3">
    <mergeCell ref="A5:A7"/>
    <mergeCell ref="H5:K5"/>
    <mergeCell ref="A4:B4"/>
  </mergeCells>
  <dataValidations count="1">
    <dataValidation type="list" allowBlank="1" showInputMessage="1" showErrorMessage="1" sqref="C6 C8">
      <formula1>$I$8:$I$11</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workbookViewId="0">
      <pane xSplit="2" ySplit="8" topLeftCell="C9" activePane="bottomRight" state="frozen"/>
      <selection pane="topRight" activeCell="C1" sqref="C1"/>
      <selection pane="bottomLeft" activeCell="A5" sqref="A5"/>
      <selection pane="bottomRight" activeCell="B5" sqref="B5"/>
    </sheetView>
  </sheetViews>
  <sheetFormatPr defaultRowHeight="12.75" outlineLevelCol="1" x14ac:dyDescent="0.2"/>
  <cols>
    <col min="1" max="1" width="4.7109375" style="11" customWidth="1"/>
    <col min="2" max="2" width="40" style="11" customWidth="1"/>
    <col min="3" max="5" width="11.7109375" style="11" customWidth="1" outlineLevel="1"/>
    <col min="6" max="6" width="11.7109375" style="11" customWidth="1"/>
    <col min="7" max="16" width="11.7109375" style="11" customWidth="1" outlineLevel="1"/>
    <col min="17" max="17" width="11.7109375" style="11" customWidth="1"/>
    <col min="18" max="18" width="12.5703125" style="11" customWidth="1"/>
    <col min="19" max="20" width="11.7109375" style="11" customWidth="1"/>
    <col min="21" max="25" width="11.7109375" style="11" customWidth="1" outlineLevel="1"/>
    <col min="26" max="26" width="13.140625" style="11" customWidth="1"/>
    <col min="27" max="28" width="9.140625" style="11"/>
    <col min="29" max="32" width="9.140625" style="11" customWidth="1"/>
    <col min="33" max="33" width="0.42578125" style="11" customWidth="1"/>
    <col min="34" max="16384" width="9.140625" style="11"/>
  </cols>
  <sheetData>
    <row r="1" spans="1:26" x14ac:dyDescent="0.2">
      <c r="A1" s="11">
        <v>1</v>
      </c>
      <c r="B1" s="11" t="s">
        <v>146</v>
      </c>
    </row>
    <row r="2" spans="1:26" x14ac:dyDescent="0.2">
      <c r="A2" s="11">
        <v>2</v>
      </c>
      <c r="B2" s="11" t="s">
        <v>147</v>
      </c>
    </row>
    <row r="3" spans="1:26" x14ac:dyDescent="0.2">
      <c r="A3" s="11">
        <v>3</v>
      </c>
      <c r="B3" s="11" t="s">
        <v>148</v>
      </c>
    </row>
    <row r="4" spans="1:26" x14ac:dyDescent="0.2">
      <c r="A4" s="11">
        <v>4</v>
      </c>
      <c r="B4" s="11" t="s">
        <v>149</v>
      </c>
    </row>
    <row r="5" spans="1:26" x14ac:dyDescent="0.2">
      <c r="A5" s="11">
        <v>5</v>
      </c>
      <c r="B5" s="11" t="s">
        <v>168</v>
      </c>
    </row>
    <row r="6" spans="1:26" ht="13.5" thickBot="1" x14ac:dyDescent="0.25"/>
    <row r="7" spans="1:26" s="22" customFormat="1" ht="15.75" customHeight="1" thickBot="1" x14ac:dyDescent="0.3">
      <c r="A7" s="167" t="s">
        <v>69</v>
      </c>
      <c r="B7" s="167"/>
      <c r="C7" s="171" t="s">
        <v>23</v>
      </c>
      <c r="D7" s="171"/>
      <c r="E7" s="171"/>
      <c r="F7" s="171"/>
      <c r="G7" s="172" t="s">
        <v>45</v>
      </c>
      <c r="H7" s="172"/>
      <c r="I7" s="172"/>
      <c r="J7" s="172"/>
      <c r="K7" s="172"/>
      <c r="L7" s="172"/>
      <c r="M7" s="172"/>
      <c r="N7" s="172"/>
      <c r="O7" s="172"/>
      <c r="P7" s="172"/>
      <c r="Q7" s="172"/>
      <c r="R7" s="169" t="s">
        <v>48</v>
      </c>
      <c r="S7" s="173" t="s">
        <v>0</v>
      </c>
      <c r="T7" s="173"/>
      <c r="U7" s="173"/>
      <c r="V7" s="173"/>
      <c r="W7" s="173"/>
      <c r="X7" s="173"/>
      <c r="Y7" s="173"/>
      <c r="Z7" s="168" t="s">
        <v>6</v>
      </c>
    </row>
    <row r="8" spans="1:26" s="22" customFormat="1" ht="30" customHeight="1" thickBot="1" x14ac:dyDescent="0.3">
      <c r="A8" s="167"/>
      <c r="B8" s="167"/>
      <c r="C8" s="23" t="s">
        <v>7</v>
      </c>
      <c r="D8" s="23" t="s">
        <v>20</v>
      </c>
      <c r="E8" s="23" t="s">
        <v>21</v>
      </c>
      <c r="F8" s="23" t="s">
        <v>1</v>
      </c>
      <c r="G8" s="24" t="s">
        <v>2</v>
      </c>
      <c r="H8" s="24" t="s">
        <v>3</v>
      </c>
      <c r="I8" s="24" t="s">
        <v>25</v>
      </c>
      <c r="J8" s="24" t="s">
        <v>26</v>
      </c>
      <c r="K8" s="24" t="s">
        <v>24</v>
      </c>
      <c r="L8" s="24" t="s">
        <v>27</v>
      </c>
      <c r="M8" s="24" t="s">
        <v>66</v>
      </c>
      <c r="N8" s="24" t="s">
        <v>29</v>
      </c>
      <c r="O8" s="24" t="s">
        <v>31</v>
      </c>
      <c r="P8" s="24" t="s">
        <v>30</v>
      </c>
      <c r="Q8" s="24" t="s">
        <v>1</v>
      </c>
      <c r="R8" s="169"/>
      <c r="S8" s="25" t="s">
        <v>1</v>
      </c>
      <c r="T8" s="25" t="s">
        <v>90</v>
      </c>
      <c r="U8" s="25" t="s">
        <v>32</v>
      </c>
      <c r="V8" s="25" t="s">
        <v>34</v>
      </c>
      <c r="W8" s="25" t="s">
        <v>33</v>
      </c>
      <c r="X8" s="25" t="s">
        <v>24</v>
      </c>
      <c r="Y8" s="25" t="s">
        <v>35</v>
      </c>
      <c r="Z8" s="168"/>
    </row>
    <row r="9" spans="1:26" ht="13.5" thickBot="1" x14ac:dyDescent="0.25">
      <c r="A9" s="26">
        <v>1</v>
      </c>
      <c r="B9" s="27" t="s">
        <v>10</v>
      </c>
      <c r="C9" s="166"/>
      <c r="D9" s="166"/>
      <c r="E9" s="166"/>
      <c r="F9" s="166"/>
      <c r="G9" s="166"/>
      <c r="H9" s="166"/>
      <c r="I9" s="166"/>
      <c r="J9" s="166"/>
      <c r="K9" s="166"/>
      <c r="L9" s="166"/>
      <c r="M9" s="166"/>
      <c r="N9" s="166"/>
      <c r="O9" s="166"/>
      <c r="P9" s="166"/>
      <c r="Q9" s="166"/>
      <c r="R9" s="26"/>
      <c r="S9" s="170"/>
      <c r="T9" s="170"/>
      <c r="U9" s="170"/>
      <c r="V9" s="170"/>
      <c r="W9" s="170"/>
      <c r="X9" s="170"/>
      <c r="Y9" s="170"/>
      <c r="Z9" s="28"/>
    </row>
    <row r="10" spans="1:26" ht="13.5" thickBot="1" x14ac:dyDescent="0.25">
      <c r="A10" s="26">
        <v>1.1000000000000001</v>
      </c>
      <c r="B10" s="26" t="s">
        <v>7</v>
      </c>
      <c r="C10" s="29"/>
      <c r="D10" s="30"/>
      <c r="E10" s="30"/>
      <c r="F10" s="31">
        <f>SUM(C10:E10)</f>
        <v>0</v>
      </c>
      <c r="G10" s="30"/>
      <c r="H10" s="30"/>
      <c r="I10" s="30"/>
      <c r="J10" s="30"/>
      <c r="K10" s="29"/>
      <c r="L10" s="29"/>
      <c r="M10" s="29"/>
      <c r="N10" s="30"/>
      <c r="O10" s="30"/>
      <c r="P10" s="30"/>
      <c r="Q10" s="31">
        <f>SUM(G10:P10)</f>
        <v>0</v>
      </c>
      <c r="R10" s="32" t="e">
        <f>Q10/F10</f>
        <v>#DIV/0!</v>
      </c>
      <c r="S10" s="33">
        <f>SUM(U10:Y10)</f>
        <v>0</v>
      </c>
      <c r="T10" s="32" t="e">
        <f>S10/F10</f>
        <v>#DIV/0!</v>
      </c>
      <c r="U10" s="33">
        <f>C10*Rates!C5</f>
        <v>0</v>
      </c>
      <c r="V10" s="34"/>
      <c r="W10" s="34"/>
      <c r="X10" s="35">
        <f>K10</f>
        <v>0</v>
      </c>
      <c r="Y10" s="33"/>
      <c r="Z10" s="33">
        <f>-Q10+S10</f>
        <v>0</v>
      </c>
    </row>
    <row r="11" spans="1:26" ht="13.5" thickBot="1" x14ac:dyDescent="0.25">
      <c r="A11" s="26">
        <v>1.2</v>
      </c>
      <c r="B11" s="26" t="s">
        <v>11</v>
      </c>
      <c r="C11" s="30"/>
      <c r="D11" s="29"/>
      <c r="E11" s="29"/>
      <c r="F11" s="31">
        <f t="shared" ref="F11:F26" si="0">SUM(C11:E11)</f>
        <v>0</v>
      </c>
      <c r="G11" s="29"/>
      <c r="H11" s="29"/>
      <c r="I11" s="30"/>
      <c r="J11" s="30"/>
      <c r="K11" s="30"/>
      <c r="L11" s="29"/>
      <c r="M11" s="29"/>
      <c r="N11" s="30"/>
      <c r="O11" s="30"/>
      <c r="P11" s="30"/>
      <c r="Q11" s="31">
        <f t="shared" ref="Q11:Q25" si="1">SUM(G11:P11)</f>
        <v>0</v>
      </c>
      <c r="R11" s="32" t="e">
        <f>Q11/F11</f>
        <v>#DIV/0!</v>
      </c>
      <c r="S11" s="33">
        <f>SUM(U11:Y11)</f>
        <v>0</v>
      </c>
      <c r="T11" s="32" t="e">
        <f>S11/F11</f>
        <v>#DIV/0!</v>
      </c>
      <c r="U11" s="33">
        <f>D11*Rates!$C$6</f>
        <v>0</v>
      </c>
      <c r="V11" s="33">
        <f>E11*Rates!$D$6</f>
        <v>0</v>
      </c>
      <c r="W11" s="33">
        <f>E11*Rates!$E$6</f>
        <v>0</v>
      </c>
      <c r="X11" s="34"/>
      <c r="Y11" s="33"/>
      <c r="Z11" s="33">
        <f>-Q11+S11</f>
        <v>0</v>
      </c>
    </row>
    <row r="12" spans="1:26" ht="13.5" thickBot="1" x14ac:dyDescent="0.25">
      <c r="A12" s="26">
        <v>1.3</v>
      </c>
      <c r="B12" s="26" t="s">
        <v>36</v>
      </c>
      <c r="C12" s="30"/>
      <c r="D12" s="36"/>
      <c r="E12" s="36"/>
      <c r="F12" s="37">
        <f t="shared" si="0"/>
        <v>0</v>
      </c>
      <c r="G12" s="38"/>
      <c r="H12" s="38"/>
      <c r="I12" s="30"/>
      <c r="J12" s="30"/>
      <c r="K12" s="30"/>
      <c r="L12" s="30"/>
      <c r="M12" s="30"/>
      <c r="N12" s="30"/>
      <c r="O12" s="30"/>
      <c r="P12" s="30"/>
      <c r="Q12" s="31">
        <f t="shared" si="1"/>
        <v>0</v>
      </c>
      <c r="R12" s="32" t="e">
        <f>Q12/F12</f>
        <v>#DIV/0!</v>
      </c>
      <c r="S12" s="33">
        <f>SUM(U12:Y12)</f>
        <v>0</v>
      </c>
      <c r="T12" s="32" t="e">
        <f>S12/F12</f>
        <v>#DIV/0!</v>
      </c>
      <c r="U12" s="33">
        <f>D12*Rates!$C$6</f>
        <v>0</v>
      </c>
      <c r="V12" s="33">
        <f>E12*Rates!$D$6</f>
        <v>0</v>
      </c>
      <c r="W12" s="33">
        <f>E12*Rates!$E$6</f>
        <v>0</v>
      </c>
      <c r="X12" s="34"/>
      <c r="Y12" s="33"/>
      <c r="Z12" s="33">
        <f>-Q12+S12</f>
        <v>0</v>
      </c>
    </row>
    <row r="13" spans="1:26" ht="13.5" thickBot="1" x14ac:dyDescent="0.25">
      <c r="A13" s="26">
        <v>2</v>
      </c>
      <c r="B13" s="27" t="s">
        <v>12</v>
      </c>
      <c r="C13" s="165"/>
      <c r="D13" s="165"/>
      <c r="E13" s="165"/>
      <c r="F13" s="165"/>
      <c r="G13" s="165"/>
      <c r="H13" s="165"/>
      <c r="I13" s="165"/>
      <c r="J13" s="165"/>
      <c r="K13" s="165"/>
      <c r="L13" s="165"/>
      <c r="M13" s="165"/>
      <c r="N13" s="165"/>
      <c r="O13" s="165"/>
      <c r="P13" s="165"/>
      <c r="Q13" s="165"/>
      <c r="R13" s="32"/>
      <c r="S13" s="39"/>
      <c r="T13" s="40"/>
      <c r="U13" s="41"/>
      <c r="V13" s="41"/>
      <c r="W13" s="41"/>
      <c r="X13" s="41"/>
      <c r="Y13" s="42"/>
      <c r="Z13" s="33"/>
    </row>
    <row r="14" spans="1:26" ht="13.5" thickBot="1" x14ac:dyDescent="0.25">
      <c r="A14" s="26">
        <v>2.1</v>
      </c>
      <c r="B14" s="26" t="s">
        <v>12</v>
      </c>
      <c r="C14" s="30"/>
      <c r="D14" s="29"/>
      <c r="E14" s="29"/>
      <c r="F14" s="31">
        <f t="shared" si="0"/>
        <v>0</v>
      </c>
      <c r="G14" s="29"/>
      <c r="H14" s="36"/>
      <c r="I14" s="30"/>
      <c r="J14" s="36"/>
      <c r="K14" s="30"/>
      <c r="L14" s="30"/>
      <c r="M14" s="30"/>
      <c r="N14" s="30"/>
      <c r="O14" s="30"/>
      <c r="P14" s="30"/>
      <c r="Q14" s="31">
        <f t="shared" si="1"/>
        <v>0</v>
      </c>
      <c r="R14" s="32" t="e">
        <f>Q14/F14</f>
        <v>#DIV/0!</v>
      </c>
      <c r="S14" s="33">
        <f>SUM(U14:Y14)</f>
        <v>0</v>
      </c>
      <c r="T14" s="32" t="e">
        <f>S14/F14</f>
        <v>#DIV/0!</v>
      </c>
      <c r="U14" s="33">
        <f>D14*Rates!$C$6</f>
        <v>0</v>
      </c>
      <c r="V14" s="33">
        <f>E14*Rates!$D$6</f>
        <v>0</v>
      </c>
      <c r="W14" s="33">
        <f>E14*Rates!$E$6</f>
        <v>0</v>
      </c>
      <c r="X14" s="34"/>
      <c r="Y14" s="33"/>
      <c r="Z14" s="33">
        <f>-Q14+S14</f>
        <v>0</v>
      </c>
    </row>
    <row r="15" spans="1:26" ht="13.5" thickBot="1" x14ac:dyDescent="0.25">
      <c r="A15" s="26">
        <v>3</v>
      </c>
      <c r="B15" s="27" t="s">
        <v>8</v>
      </c>
      <c r="C15" s="165"/>
      <c r="D15" s="165"/>
      <c r="E15" s="165"/>
      <c r="F15" s="165"/>
      <c r="G15" s="165"/>
      <c r="H15" s="165"/>
      <c r="I15" s="165"/>
      <c r="J15" s="165"/>
      <c r="K15" s="165"/>
      <c r="L15" s="165"/>
      <c r="M15" s="165"/>
      <c r="N15" s="165"/>
      <c r="O15" s="165"/>
      <c r="P15" s="165"/>
      <c r="Q15" s="165"/>
      <c r="R15" s="32"/>
      <c r="S15" s="39"/>
      <c r="T15" s="40"/>
      <c r="U15" s="41"/>
      <c r="V15" s="41"/>
      <c r="W15" s="41"/>
      <c r="X15" s="41"/>
      <c r="Y15" s="42"/>
      <c r="Z15" s="33"/>
    </row>
    <row r="16" spans="1:26" ht="13.5" thickBot="1" x14ac:dyDescent="0.25">
      <c r="A16" s="26">
        <v>3.1</v>
      </c>
      <c r="B16" s="26" t="s">
        <v>13</v>
      </c>
      <c r="C16" s="30"/>
      <c r="D16" s="29"/>
      <c r="E16" s="29"/>
      <c r="F16" s="31">
        <f t="shared" si="0"/>
        <v>0</v>
      </c>
      <c r="G16" s="29"/>
      <c r="H16" s="38"/>
      <c r="I16" s="43"/>
      <c r="J16" s="38"/>
      <c r="K16" s="30"/>
      <c r="L16" s="30"/>
      <c r="M16" s="30"/>
      <c r="N16" s="30"/>
      <c r="O16" s="30"/>
      <c r="P16" s="30"/>
      <c r="Q16" s="31">
        <f t="shared" si="1"/>
        <v>0</v>
      </c>
      <c r="R16" s="32" t="e">
        <f>Q16/F16</f>
        <v>#DIV/0!</v>
      </c>
      <c r="S16" s="33">
        <f>SUM(U16:Y16)</f>
        <v>0</v>
      </c>
      <c r="T16" s="32" t="e">
        <f>S16/F16</f>
        <v>#DIV/0!</v>
      </c>
      <c r="U16" s="33">
        <f>D16*Rates!$C$6</f>
        <v>0</v>
      </c>
      <c r="V16" s="33">
        <f>E16*Rates!$D$6</f>
        <v>0</v>
      </c>
      <c r="W16" s="33">
        <f>E16*Rates!$E$6</f>
        <v>0</v>
      </c>
      <c r="X16" s="34"/>
      <c r="Y16" s="33"/>
      <c r="Z16" s="33">
        <f>-Q16+S16</f>
        <v>0</v>
      </c>
    </row>
    <row r="17" spans="1:26" ht="13.5" thickBot="1" x14ac:dyDescent="0.25">
      <c r="A17" s="26">
        <v>3.2</v>
      </c>
      <c r="B17" s="26" t="s">
        <v>14</v>
      </c>
      <c r="C17" s="30"/>
      <c r="D17" s="36"/>
      <c r="E17" s="36"/>
      <c r="F17" s="31">
        <f t="shared" si="0"/>
        <v>0</v>
      </c>
      <c r="G17" s="30"/>
      <c r="H17" s="30"/>
      <c r="I17" s="30"/>
      <c r="J17" s="30"/>
      <c r="K17" s="30"/>
      <c r="L17" s="29"/>
      <c r="M17" s="29"/>
      <c r="N17" s="30"/>
      <c r="O17" s="30"/>
      <c r="P17" s="30"/>
      <c r="Q17" s="31">
        <f t="shared" si="1"/>
        <v>0</v>
      </c>
      <c r="R17" s="32" t="e">
        <f>Q17/F17</f>
        <v>#DIV/0!</v>
      </c>
      <c r="S17" s="33">
        <f>SUM(U17:Y17)</f>
        <v>0</v>
      </c>
      <c r="T17" s="32" t="e">
        <f>S17/F17</f>
        <v>#DIV/0!</v>
      </c>
      <c r="U17" s="33">
        <f>D17*Rates!$C$7</f>
        <v>0</v>
      </c>
      <c r="V17" s="33">
        <f>E17*Rates!$D$7</f>
        <v>0</v>
      </c>
      <c r="W17" s="33">
        <f>E17*Rates!$E$7</f>
        <v>0</v>
      </c>
      <c r="X17" s="34"/>
      <c r="Y17" s="33"/>
      <c r="Z17" s="33">
        <f>-Q17+S17</f>
        <v>0</v>
      </c>
    </row>
    <row r="18" spans="1:26" ht="13.5" thickBot="1" x14ac:dyDescent="0.25">
      <c r="A18" s="26">
        <v>4</v>
      </c>
      <c r="B18" s="27" t="s">
        <v>17</v>
      </c>
      <c r="C18" s="165"/>
      <c r="D18" s="165"/>
      <c r="E18" s="165"/>
      <c r="F18" s="165"/>
      <c r="G18" s="165"/>
      <c r="H18" s="165"/>
      <c r="I18" s="165"/>
      <c r="J18" s="165"/>
      <c r="K18" s="165"/>
      <c r="L18" s="165"/>
      <c r="M18" s="165"/>
      <c r="N18" s="165"/>
      <c r="O18" s="165"/>
      <c r="P18" s="165"/>
      <c r="Q18" s="165"/>
      <c r="R18" s="32"/>
      <c r="S18" s="39"/>
      <c r="T18" s="40"/>
      <c r="U18" s="41"/>
      <c r="V18" s="41"/>
      <c r="W18" s="41"/>
      <c r="X18" s="41"/>
      <c r="Y18" s="42"/>
      <c r="Z18" s="33"/>
    </row>
    <row r="19" spans="1:26" ht="13.5" thickBot="1" x14ac:dyDescent="0.25">
      <c r="A19" s="26">
        <v>4.0999999999999996</v>
      </c>
      <c r="B19" s="26" t="s">
        <v>9</v>
      </c>
      <c r="C19" s="30"/>
      <c r="D19" s="29"/>
      <c r="E19" s="29"/>
      <c r="F19" s="31">
        <f t="shared" si="0"/>
        <v>0</v>
      </c>
      <c r="G19" s="30"/>
      <c r="H19" s="30"/>
      <c r="I19" s="29"/>
      <c r="J19" s="30"/>
      <c r="K19" s="30"/>
      <c r="L19" s="29"/>
      <c r="M19" s="30"/>
      <c r="N19" s="30"/>
      <c r="O19" s="30"/>
      <c r="P19" s="30"/>
      <c r="Q19" s="31">
        <f t="shared" si="1"/>
        <v>0</v>
      </c>
      <c r="R19" s="32" t="e">
        <f>Q19/F19</f>
        <v>#DIV/0!</v>
      </c>
      <c r="S19" s="33">
        <f>SUM(U19:Y19)</f>
        <v>0</v>
      </c>
      <c r="T19" s="32" t="e">
        <f>S19/F19</f>
        <v>#DIV/0!</v>
      </c>
      <c r="U19" s="33">
        <f>D19*Rates!$C$6</f>
        <v>0</v>
      </c>
      <c r="V19" s="33">
        <v>0</v>
      </c>
      <c r="W19" s="33">
        <v>0</v>
      </c>
      <c r="X19" s="34"/>
      <c r="Y19" s="33"/>
      <c r="Z19" s="33">
        <f>-Q19+S19</f>
        <v>0</v>
      </c>
    </row>
    <row r="20" spans="1:26" ht="13.5" thickBot="1" x14ac:dyDescent="0.25">
      <c r="A20" s="26">
        <v>4.2</v>
      </c>
      <c r="B20" s="26" t="s">
        <v>22</v>
      </c>
      <c r="C20" s="30"/>
      <c r="D20" s="29"/>
      <c r="E20" s="29"/>
      <c r="F20" s="31">
        <f t="shared" si="0"/>
        <v>0</v>
      </c>
      <c r="G20" s="30"/>
      <c r="H20" s="30"/>
      <c r="I20" s="30"/>
      <c r="J20" s="30"/>
      <c r="K20" s="30"/>
      <c r="L20" s="30"/>
      <c r="M20" s="30"/>
      <c r="N20" s="30"/>
      <c r="O20" s="30"/>
      <c r="P20" s="30"/>
      <c r="Q20" s="31">
        <f t="shared" si="1"/>
        <v>0</v>
      </c>
      <c r="R20" s="32" t="e">
        <f>Q20/F20</f>
        <v>#DIV/0!</v>
      </c>
      <c r="S20" s="33">
        <f>SUM(U20:Y20)</f>
        <v>0</v>
      </c>
      <c r="T20" s="32" t="e">
        <f>S20/F20</f>
        <v>#DIV/0!</v>
      </c>
      <c r="U20" s="33">
        <f>D20*Rates!$C$6</f>
        <v>0</v>
      </c>
      <c r="V20" s="33">
        <f>E20*Rates!$D$6</f>
        <v>0</v>
      </c>
      <c r="W20" s="33">
        <f>E20*Rates!$E$6</f>
        <v>0</v>
      </c>
      <c r="X20" s="34"/>
      <c r="Y20" s="33"/>
      <c r="Z20" s="33">
        <f>-Q20+S20</f>
        <v>0</v>
      </c>
    </row>
    <row r="21" spans="1:26" ht="13.5" thickBot="1" x14ac:dyDescent="0.25">
      <c r="A21" s="26">
        <v>5</v>
      </c>
      <c r="B21" s="27" t="s">
        <v>16</v>
      </c>
      <c r="C21" s="165"/>
      <c r="D21" s="165"/>
      <c r="E21" s="165"/>
      <c r="F21" s="165"/>
      <c r="G21" s="165"/>
      <c r="H21" s="165"/>
      <c r="I21" s="165"/>
      <c r="J21" s="165"/>
      <c r="K21" s="165"/>
      <c r="L21" s="165"/>
      <c r="M21" s="165"/>
      <c r="N21" s="165"/>
      <c r="O21" s="165"/>
      <c r="P21" s="165"/>
      <c r="Q21" s="165"/>
      <c r="R21" s="32"/>
      <c r="S21" s="39"/>
      <c r="T21" s="40"/>
      <c r="U21" s="41"/>
      <c r="V21" s="41"/>
      <c r="W21" s="41"/>
      <c r="X21" s="41"/>
      <c r="Y21" s="42"/>
      <c r="Z21" s="33"/>
    </row>
    <row r="22" spans="1:26" ht="13.5" thickBot="1" x14ac:dyDescent="0.25">
      <c r="A22" s="26">
        <v>5.0999999999999996</v>
      </c>
      <c r="B22" s="26" t="s">
        <v>18</v>
      </c>
      <c r="C22" s="29"/>
      <c r="D22" s="29"/>
      <c r="E22" s="29"/>
      <c r="F22" s="31">
        <f t="shared" si="0"/>
        <v>0</v>
      </c>
      <c r="G22" s="30"/>
      <c r="H22" s="30"/>
      <c r="I22" s="30"/>
      <c r="J22" s="30"/>
      <c r="K22" s="30"/>
      <c r="L22" s="30"/>
      <c r="M22" s="30"/>
      <c r="N22" s="29"/>
      <c r="O22" s="29"/>
      <c r="P22" s="29"/>
      <c r="Q22" s="31">
        <f t="shared" si="1"/>
        <v>0</v>
      </c>
      <c r="R22" s="32" t="e">
        <f>Q22/F22</f>
        <v>#DIV/0!</v>
      </c>
      <c r="S22" s="33">
        <f>SUM(U22:Y22)</f>
        <v>0</v>
      </c>
      <c r="T22" s="32" t="e">
        <f>S22/F22</f>
        <v>#DIV/0!</v>
      </c>
      <c r="U22" s="33">
        <f>D22*Rates!$C$6</f>
        <v>0</v>
      </c>
      <c r="V22" s="33">
        <f>E22*Rates!$D$6</f>
        <v>0</v>
      </c>
      <c r="W22" s="33">
        <f>E22*Rates!$E$6</f>
        <v>0</v>
      </c>
      <c r="X22" s="34"/>
      <c r="Y22" s="33"/>
      <c r="Z22" s="33">
        <f>Q22-S22</f>
        <v>0</v>
      </c>
    </row>
    <row r="23" spans="1:26" ht="13.5" thickBot="1" x14ac:dyDescent="0.25">
      <c r="A23" s="26">
        <v>5.2</v>
      </c>
      <c r="B23" s="26" t="s">
        <v>19</v>
      </c>
      <c r="C23" s="29"/>
      <c r="D23" s="29"/>
      <c r="E23" s="29"/>
      <c r="F23" s="31">
        <f>SUM(C23:E23)</f>
        <v>0</v>
      </c>
      <c r="G23" s="30"/>
      <c r="H23" s="30"/>
      <c r="I23" s="30"/>
      <c r="J23" s="30"/>
      <c r="K23" s="30"/>
      <c r="L23" s="30"/>
      <c r="M23" s="30"/>
      <c r="N23" s="30"/>
      <c r="O23" s="30"/>
      <c r="P23" s="30"/>
      <c r="Q23" s="31">
        <f t="shared" si="1"/>
        <v>0</v>
      </c>
      <c r="R23" s="32" t="e">
        <f>Q23/F23</f>
        <v>#DIV/0!</v>
      </c>
      <c r="S23" s="33">
        <f>SUM(U23:Y23)</f>
        <v>0</v>
      </c>
      <c r="T23" s="32" t="e">
        <f>S23/F23</f>
        <v>#DIV/0!</v>
      </c>
      <c r="U23" s="33">
        <f>D23*Rates!$C$6</f>
        <v>0</v>
      </c>
      <c r="V23" s="33">
        <f>E23*Rates!$D$6</f>
        <v>0</v>
      </c>
      <c r="W23" s="33">
        <f>E23*Rates!$E$6</f>
        <v>0</v>
      </c>
      <c r="X23" s="34"/>
      <c r="Y23" s="33"/>
      <c r="Z23" s="33">
        <f>Q23-S23</f>
        <v>0</v>
      </c>
    </row>
    <row r="24" spans="1:26" ht="13.5" thickBot="1" x14ac:dyDescent="0.25">
      <c r="A24" s="26">
        <v>6</v>
      </c>
      <c r="B24" s="27" t="s">
        <v>55</v>
      </c>
      <c r="C24" s="30"/>
      <c r="D24" s="29"/>
      <c r="E24" s="29"/>
      <c r="F24" s="31"/>
      <c r="G24" s="30"/>
      <c r="H24" s="30"/>
      <c r="I24" s="30"/>
      <c r="J24" s="30"/>
      <c r="K24" s="30"/>
      <c r="L24" s="30"/>
      <c r="M24" s="30"/>
      <c r="N24" s="30"/>
      <c r="O24" s="30"/>
      <c r="P24" s="30"/>
      <c r="Q24" s="31"/>
      <c r="R24" s="32"/>
      <c r="S24" s="33"/>
      <c r="T24" s="32" t="e">
        <f>S24/F24</f>
        <v>#DIV/0!</v>
      </c>
      <c r="U24" s="33"/>
      <c r="V24" s="33"/>
      <c r="W24" s="33"/>
      <c r="X24" s="33"/>
      <c r="Y24" s="33"/>
      <c r="Z24" s="33"/>
    </row>
    <row r="25" spans="1:26" ht="13.5" thickBot="1" x14ac:dyDescent="0.25">
      <c r="A25" s="26">
        <v>6.1</v>
      </c>
      <c r="B25" s="26" t="s">
        <v>56</v>
      </c>
      <c r="C25" s="29"/>
      <c r="D25" s="29"/>
      <c r="E25" s="29"/>
      <c r="F25" s="31">
        <f t="shared" si="0"/>
        <v>0</v>
      </c>
      <c r="G25" s="29"/>
      <c r="H25" s="29"/>
      <c r="I25" s="29"/>
      <c r="J25" s="29"/>
      <c r="K25" s="29"/>
      <c r="L25" s="29"/>
      <c r="M25" s="29"/>
      <c r="N25" s="30"/>
      <c r="O25" s="30"/>
      <c r="P25" s="30"/>
      <c r="Q25" s="31">
        <f t="shared" si="1"/>
        <v>0</v>
      </c>
      <c r="R25" s="32" t="e">
        <f>Q25/F25</f>
        <v>#DIV/0!</v>
      </c>
      <c r="S25" s="33">
        <f>SUM(U25:Y25)</f>
        <v>0</v>
      </c>
      <c r="T25" s="32" t="e">
        <f>S25/F25</f>
        <v>#DIV/0!</v>
      </c>
      <c r="U25" s="33">
        <f>D25*Rates!$C$6</f>
        <v>0</v>
      </c>
      <c r="V25" s="33">
        <f>E25*Rates!$D$6</f>
        <v>0</v>
      </c>
      <c r="W25" s="33">
        <f>E25*Rates!$E$6</f>
        <v>0</v>
      </c>
      <c r="X25" s="35">
        <f>K25</f>
        <v>0</v>
      </c>
      <c r="Y25" s="33"/>
      <c r="Z25" s="33">
        <f>Q25-S25</f>
        <v>0</v>
      </c>
    </row>
    <row r="26" spans="1:26" ht="13.5" thickBot="1" x14ac:dyDescent="0.25">
      <c r="A26" s="26"/>
      <c r="B26" s="27" t="s">
        <v>64</v>
      </c>
      <c r="C26" s="31">
        <f>SUM(C10:C25)</f>
        <v>0</v>
      </c>
      <c r="D26" s="31">
        <f>SUM(D10:D25)</f>
        <v>0</v>
      </c>
      <c r="E26" s="31">
        <f>SUM(E10:E25)</f>
        <v>0</v>
      </c>
      <c r="F26" s="31">
        <f t="shared" si="0"/>
        <v>0</v>
      </c>
      <c r="G26" s="31">
        <f t="shared" ref="G26:Q26" si="2">SUM(G10:G25)</f>
        <v>0</v>
      </c>
      <c r="H26" s="31">
        <f t="shared" si="2"/>
        <v>0</v>
      </c>
      <c r="I26" s="31">
        <f t="shared" si="2"/>
        <v>0</v>
      </c>
      <c r="J26" s="31">
        <f t="shared" si="2"/>
        <v>0</v>
      </c>
      <c r="K26" s="31">
        <f t="shared" si="2"/>
        <v>0</v>
      </c>
      <c r="L26" s="31">
        <f t="shared" si="2"/>
        <v>0</v>
      </c>
      <c r="M26" s="31">
        <f t="shared" si="2"/>
        <v>0</v>
      </c>
      <c r="N26" s="31">
        <f t="shared" si="2"/>
        <v>0</v>
      </c>
      <c r="O26" s="31">
        <f t="shared" si="2"/>
        <v>0</v>
      </c>
      <c r="P26" s="31">
        <f t="shared" si="2"/>
        <v>0</v>
      </c>
      <c r="Q26" s="31">
        <f t="shared" si="2"/>
        <v>0</v>
      </c>
      <c r="R26" s="32" t="e">
        <f>Q26/F26</f>
        <v>#DIV/0!</v>
      </c>
      <c r="S26" s="33">
        <f>SUM(S10:S25)</f>
        <v>0</v>
      </c>
      <c r="T26" s="32" t="e">
        <f>S26/F26</f>
        <v>#DIV/0!</v>
      </c>
      <c r="U26" s="33">
        <f t="shared" ref="U26:Z26" si="3">SUM(U10:U25)</f>
        <v>0</v>
      </c>
      <c r="V26" s="33">
        <f t="shared" si="3"/>
        <v>0</v>
      </c>
      <c r="W26" s="33">
        <f t="shared" si="3"/>
        <v>0</v>
      </c>
      <c r="X26" s="33">
        <f t="shared" si="3"/>
        <v>0</v>
      </c>
      <c r="Y26" s="33">
        <f t="shared" si="3"/>
        <v>0</v>
      </c>
      <c r="Z26" s="33">
        <f t="shared" si="3"/>
        <v>0</v>
      </c>
    </row>
  </sheetData>
  <sheetProtection password="8ACD" sheet="1" objects="1" scenarios="1"/>
  <mergeCells count="17">
    <mergeCell ref="A7:B8"/>
    <mergeCell ref="Z7:Z8"/>
    <mergeCell ref="R7:R8"/>
    <mergeCell ref="C9:F9"/>
    <mergeCell ref="S9:Y9"/>
    <mergeCell ref="C7:F7"/>
    <mergeCell ref="G7:Q7"/>
    <mergeCell ref="S7:Y7"/>
    <mergeCell ref="C15:F15"/>
    <mergeCell ref="C18:F18"/>
    <mergeCell ref="C21:F21"/>
    <mergeCell ref="G9:Q9"/>
    <mergeCell ref="G13:Q13"/>
    <mergeCell ref="G15:Q15"/>
    <mergeCell ref="G18:Q18"/>
    <mergeCell ref="G21:Q21"/>
    <mergeCell ref="C13:F1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
  <sheetViews>
    <sheetView workbookViewId="0">
      <pane xSplit="2" ySplit="8" topLeftCell="C9" activePane="bottomRight" state="frozen"/>
      <selection pane="topRight" activeCell="C1" sqref="C1"/>
      <selection pane="bottomLeft" activeCell="A6" sqref="A6"/>
      <selection pane="bottomRight" activeCell="A5" sqref="A5"/>
    </sheetView>
  </sheetViews>
  <sheetFormatPr defaultRowHeight="12.75" outlineLevelCol="1" x14ac:dyDescent="0.2"/>
  <cols>
    <col min="1" max="1" width="2.7109375" style="11" bestFit="1" customWidth="1"/>
    <col min="2" max="2" width="42.140625" style="11" customWidth="1"/>
    <col min="3" max="5" width="10.42578125" style="11" customWidth="1" outlineLevel="1"/>
    <col min="6" max="6" width="10.42578125" style="11" customWidth="1"/>
    <col min="7" max="16" width="12.140625" style="11" customWidth="1" outlineLevel="1"/>
    <col min="17" max="17" width="12.140625" style="11" customWidth="1"/>
    <col min="18" max="18" width="10.28515625" style="11" customWidth="1"/>
    <col min="19" max="20" width="13.140625" style="11" customWidth="1"/>
    <col min="21" max="25" width="13.140625" style="11" customWidth="1" outlineLevel="1"/>
    <col min="26" max="26" width="13.42578125" style="11" customWidth="1"/>
    <col min="27" max="29" width="9.140625" style="11"/>
    <col min="30" max="33" width="9.140625" style="11" hidden="1" customWidth="1"/>
    <col min="34" max="16384" width="9.140625" style="11"/>
  </cols>
  <sheetData>
    <row r="1" spans="1:33" x14ac:dyDescent="0.2">
      <c r="A1" s="11">
        <v>1</v>
      </c>
      <c r="B1" s="11" t="s">
        <v>150</v>
      </c>
    </row>
    <row r="2" spans="1:33" x14ac:dyDescent="0.2">
      <c r="A2" s="11">
        <v>2</v>
      </c>
      <c r="B2" s="11" t="s">
        <v>147</v>
      </c>
    </row>
    <row r="3" spans="1:33" x14ac:dyDescent="0.2">
      <c r="A3" s="11">
        <v>3</v>
      </c>
      <c r="B3" s="11" t="s">
        <v>148</v>
      </c>
    </row>
    <row r="4" spans="1:33" x14ac:dyDescent="0.2">
      <c r="A4" s="11">
        <v>4</v>
      </c>
      <c r="B4" s="11" t="s">
        <v>149</v>
      </c>
    </row>
    <row r="5" spans="1:33" x14ac:dyDescent="0.2">
      <c r="A5" s="11">
        <v>5</v>
      </c>
      <c r="B5" s="11" t="s">
        <v>168</v>
      </c>
    </row>
    <row r="6" spans="1:33" ht="13.5" thickBot="1" x14ac:dyDescent="0.25"/>
    <row r="7" spans="1:33" s="22" customFormat="1" ht="32.25" customHeight="1" thickBot="1" x14ac:dyDescent="0.3">
      <c r="A7" s="167" t="s">
        <v>69</v>
      </c>
      <c r="B7" s="167"/>
      <c r="C7" s="171" t="s">
        <v>23</v>
      </c>
      <c r="D7" s="171"/>
      <c r="E7" s="171"/>
      <c r="F7" s="171"/>
      <c r="G7" s="172" t="s">
        <v>65</v>
      </c>
      <c r="H7" s="172"/>
      <c r="I7" s="172"/>
      <c r="J7" s="172"/>
      <c r="K7" s="172"/>
      <c r="L7" s="172"/>
      <c r="M7" s="172"/>
      <c r="N7" s="172"/>
      <c r="O7" s="172"/>
      <c r="P7" s="172"/>
      <c r="Q7" s="172"/>
      <c r="R7" s="169" t="s">
        <v>48</v>
      </c>
      <c r="S7" s="173" t="s">
        <v>46</v>
      </c>
      <c r="T7" s="173"/>
      <c r="U7" s="173"/>
      <c r="V7" s="173"/>
      <c r="W7" s="173"/>
      <c r="X7" s="173"/>
      <c r="Y7" s="173"/>
      <c r="Z7" s="168" t="s">
        <v>6</v>
      </c>
      <c r="AD7" s="174" t="s">
        <v>47</v>
      </c>
      <c r="AE7" s="174"/>
      <c r="AF7" s="174"/>
      <c r="AG7" s="174"/>
    </row>
    <row r="8" spans="1:33" s="22" customFormat="1" ht="26.25" customHeight="1" thickBot="1" x14ac:dyDescent="0.3">
      <c r="A8" s="167"/>
      <c r="B8" s="167"/>
      <c r="C8" s="23" t="s">
        <v>49</v>
      </c>
      <c r="D8" s="23" t="s">
        <v>20</v>
      </c>
      <c r="E8" s="23" t="s">
        <v>21</v>
      </c>
      <c r="F8" s="23" t="s">
        <v>1</v>
      </c>
      <c r="G8" s="24" t="s">
        <v>2</v>
      </c>
      <c r="H8" s="24" t="s">
        <v>3</v>
      </c>
      <c r="I8" s="24" t="s">
        <v>27</v>
      </c>
      <c r="J8" s="24" t="s">
        <v>66</v>
      </c>
      <c r="K8" s="24" t="s">
        <v>50</v>
      </c>
      <c r="L8" s="24" t="s">
        <v>51</v>
      </c>
      <c r="M8" s="24" t="s">
        <v>68</v>
      </c>
      <c r="N8" s="24" t="s">
        <v>67</v>
      </c>
      <c r="O8" s="24" t="s">
        <v>31</v>
      </c>
      <c r="P8" s="24" t="s">
        <v>30</v>
      </c>
      <c r="Q8" s="24" t="s">
        <v>1</v>
      </c>
      <c r="R8" s="169"/>
      <c r="S8" s="25" t="s">
        <v>1</v>
      </c>
      <c r="T8" s="25" t="s">
        <v>90</v>
      </c>
      <c r="U8" s="25" t="s">
        <v>32</v>
      </c>
      <c r="V8" s="25" t="s">
        <v>34</v>
      </c>
      <c r="W8" s="25" t="s">
        <v>33</v>
      </c>
      <c r="X8" s="25" t="s">
        <v>68</v>
      </c>
      <c r="Y8" s="25" t="s">
        <v>35</v>
      </c>
      <c r="Z8" s="168"/>
      <c r="AD8" s="12" t="s">
        <v>43</v>
      </c>
      <c r="AE8" s="12" t="s">
        <v>42</v>
      </c>
      <c r="AF8" s="12" t="s">
        <v>34</v>
      </c>
      <c r="AG8" s="12" t="s">
        <v>33</v>
      </c>
    </row>
    <row r="9" spans="1:33" ht="13.5" thickBot="1" x14ac:dyDescent="0.25">
      <c r="A9" s="26">
        <v>1</v>
      </c>
      <c r="B9" s="26" t="s">
        <v>57</v>
      </c>
      <c r="C9" s="44"/>
      <c r="D9" s="29"/>
      <c r="E9" s="29"/>
      <c r="F9" s="31">
        <f t="shared" ref="F9:F17" si="0">SUM(C9:E9)</f>
        <v>0</v>
      </c>
      <c r="G9" s="29"/>
      <c r="H9" s="29"/>
      <c r="I9" s="29"/>
      <c r="J9" s="29"/>
      <c r="K9" s="30"/>
      <c r="L9" s="30"/>
      <c r="M9" s="30"/>
      <c r="N9" s="30"/>
      <c r="O9" s="30"/>
      <c r="P9" s="30"/>
      <c r="Q9" s="31">
        <f t="shared" ref="Q9:Q17" si="1">SUM(G9:P9)</f>
        <v>0</v>
      </c>
      <c r="R9" s="32" t="e">
        <f>Q9/F9</f>
        <v>#DIV/0!</v>
      </c>
      <c r="S9" s="31">
        <f>SUM(U9:Y9)</f>
        <v>0</v>
      </c>
      <c r="T9" s="32" t="e">
        <f t="shared" ref="T9:T17" si="2">S9/F9</f>
        <v>#DIV/0!</v>
      </c>
      <c r="U9" s="31">
        <f>D9*Rates!$C$8</f>
        <v>0</v>
      </c>
      <c r="V9" s="31">
        <f>E9*Rates!$D$8</f>
        <v>0</v>
      </c>
      <c r="W9" s="31">
        <f>E9*Rates!$E$8</f>
        <v>0</v>
      </c>
      <c r="X9" s="30"/>
      <c r="Y9" s="31"/>
      <c r="Z9" s="31">
        <f t="shared" ref="Z9:Z17" si="3">S9-Q9</f>
        <v>0</v>
      </c>
      <c r="AD9" s="13" t="s">
        <v>37</v>
      </c>
      <c r="AE9" s="45">
        <v>0</v>
      </c>
      <c r="AF9" s="46">
        <f>AE9/2</f>
        <v>0</v>
      </c>
      <c r="AG9" s="46">
        <f>AE9/2</f>
        <v>0</v>
      </c>
    </row>
    <row r="10" spans="1:33" ht="13.5" thickBot="1" x14ac:dyDescent="0.25">
      <c r="A10" s="26">
        <v>2</v>
      </c>
      <c r="B10" s="26" t="s">
        <v>53</v>
      </c>
      <c r="C10" s="44"/>
      <c r="D10" s="29"/>
      <c r="E10" s="29"/>
      <c r="F10" s="31">
        <f t="shared" si="0"/>
        <v>0</v>
      </c>
      <c r="G10" s="38"/>
      <c r="H10" s="29"/>
      <c r="I10" s="29"/>
      <c r="J10" s="29"/>
      <c r="K10" s="30"/>
      <c r="L10" s="30"/>
      <c r="M10" s="30"/>
      <c r="N10" s="30"/>
      <c r="O10" s="30"/>
      <c r="P10" s="30"/>
      <c r="Q10" s="31">
        <f t="shared" si="1"/>
        <v>0</v>
      </c>
      <c r="R10" s="32" t="e">
        <f t="shared" ref="R10:R17" si="4">Q10/F10</f>
        <v>#DIV/0!</v>
      </c>
      <c r="S10" s="31">
        <f t="shared" ref="S10:S17" si="5">SUM(U10:Y10)</f>
        <v>0</v>
      </c>
      <c r="T10" s="32" t="e">
        <f t="shared" si="2"/>
        <v>#DIV/0!</v>
      </c>
      <c r="U10" s="31">
        <f>D10*Rates!$C$8</f>
        <v>0</v>
      </c>
      <c r="V10" s="31">
        <f>E10*Rates!$D$8</f>
        <v>0</v>
      </c>
      <c r="W10" s="31">
        <f>E10*Rates!$E$8</f>
        <v>0</v>
      </c>
      <c r="X10" s="30"/>
      <c r="Y10" s="31"/>
      <c r="Z10" s="31">
        <f t="shared" si="3"/>
        <v>0</v>
      </c>
      <c r="AD10" s="13" t="s">
        <v>38</v>
      </c>
      <c r="AE10" s="45">
        <v>0.05</v>
      </c>
      <c r="AF10" s="46">
        <f>AE10/2</f>
        <v>2.5000000000000001E-2</v>
      </c>
      <c r="AG10" s="46">
        <f>AE10/2</f>
        <v>2.5000000000000001E-2</v>
      </c>
    </row>
    <row r="11" spans="1:33" ht="13.5" thickBot="1" x14ac:dyDescent="0.25">
      <c r="A11" s="26">
        <v>3</v>
      </c>
      <c r="B11" s="26" t="s">
        <v>54</v>
      </c>
      <c r="C11" s="47"/>
      <c r="D11" s="30"/>
      <c r="E11" s="30"/>
      <c r="F11" s="31">
        <f t="shared" si="0"/>
        <v>0</v>
      </c>
      <c r="G11" s="30"/>
      <c r="H11" s="30"/>
      <c r="I11" s="30"/>
      <c r="J11" s="30"/>
      <c r="K11" s="29"/>
      <c r="L11" s="38"/>
      <c r="M11" s="29"/>
      <c r="N11" s="30"/>
      <c r="O11" s="30"/>
      <c r="P11" s="30"/>
      <c r="Q11" s="31">
        <f t="shared" si="1"/>
        <v>0</v>
      </c>
      <c r="R11" s="32" t="e">
        <f t="shared" si="4"/>
        <v>#DIV/0!</v>
      </c>
      <c r="S11" s="31">
        <f t="shared" si="5"/>
        <v>0</v>
      </c>
      <c r="T11" s="32" t="e">
        <f t="shared" si="2"/>
        <v>#DIV/0!</v>
      </c>
      <c r="U11" s="31">
        <f>C11*Rates!$C$8</f>
        <v>0</v>
      </c>
      <c r="V11" s="30"/>
      <c r="W11" s="30"/>
      <c r="X11" s="31">
        <f>M11</f>
        <v>0</v>
      </c>
      <c r="Y11" s="31"/>
      <c r="Z11" s="31">
        <f t="shared" si="3"/>
        <v>0</v>
      </c>
      <c r="AD11" s="13" t="s">
        <v>39</v>
      </c>
      <c r="AE11" s="45">
        <v>0.12</v>
      </c>
      <c r="AF11" s="46">
        <f>AE11/2</f>
        <v>0.06</v>
      </c>
      <c r="AG11" s="46">
        <f>AE11/2</f>
        <v>0.06</v>
      </c>
    </row>
    <row r="12" spans="1:33" ht="13.5" thickBot="1" x14ac:dyDescent="0.25">
      <c r="A12" s="26">
        <v>4</v>
      </c>
      <c r="B12" s="26" t="s">
        <v>58</v>
      </c>
      <c r="C12" s="47"/>
      <c r="D12" s="29"/>
      <c r="E12" s="38"/>
      <c r="F12" s="31">
        <f t="shared" si="0"/>
        <v>0</v>
      </c>
      <c r="G12" s="30"/>
      <c r="H12" s="30"/>
      <c r="I12" s="38"/>
      <c r="J12" s="29"/>
      <c r="K12" s="30"/>
      <c r="L12" s="30"/>
      <c r="M12" s="30"/>
      <c r="N12" s="30"/>
      <c r="O12" s="30"/>
      <c r="P12" s="30"/>
      <c r="Q12" s="31">
        <f t="shared" si="1"/>
        <v>0</v>
      </c>
      <c r="R12" s="32" t="e">
        <f t="shared" si="4"/>
        <v>#DIV/0!</v>
      </c>
      <c r="S12" s="31">
        <f t="shared" si="5"/>
        <v>0</v>
      </c>
      <c r="T12" s="32" t="e">
        <f t="shared" si="2"/>
        <v>#DIV/0!</v>
      </c>
      <c r="U12" s="31">
        <v>0</v>
      </c>
      <c r="V12" s="31">
        <v>0</v>
      </c>
      <c r="W12" s="31">
        <v>0</v>
      </c>
      <c r="X12" s="30"/>
      <c r="Y12" s="31"/>
      <c r="Z12" s="31">
        <f t="shared" si="3"/>
        <v>0</v>
      </c>
      <c r="AD12" s="13" t="s">
        <v>40</v>
      </c>
      <c r="AE12" s="45">
        <v>0.18</v>
      </c>
      <c r="AF12" s="46">
        <f>AE12/2</f>
        <v>0.09</v>
      </c>
      <c r="AG12" s="46">
        <f>AE12/2</f>
        <v>0.09</v>
      </c>
    </row>
    <row r="13" spans="1:33" ht="13.5" thickBot="1" x14ac:dyDescent="0.25">
      <c r="A13" s="26">
        <v>5</v>
      </c>
      <c r="B13" s="26" t="s">
        <v>52</v>
      </c>
      <c r="C13" s="44"/>
      <c r="D13" s="29"/>
      <c r="E13" s="29"/>
      <c r="F13" s="31">
        <f t="shared" si="0"/>
        <v>0</v>
      </c>
      <c r="G13" s="30"/>
      <c r="H13" s="30"/>
      <c r="I13" s="29"/>
      <c r="J13" s="29"/>
      <c r="K13" s="30"/>
      <c r="L13" s="30"/>
      <c r="M13" s="30"/>
      <c r="N13" s="30"/>
      <c r="O13" s="30"/>
      <c r="P13" s="30"/>
      <c r="Q13" s="31">
        <f t="shared" si="1"/>
        <v>0</v>
      </c>
      <c r="R13" s="32" t="e">
        <f t="shared" si="4"/>
        <v>#DIV/0!</v>
      </c>
      <c r="S13" s="31">
        <f t="shared" si="5"/>
        <v>0</v>
      </c>
      <c r="T13" s="32" t="e">
        <f t="shared" si="2"/>
        <v>#DIV/0!</v>
      </c>
      <c r="U13" s="31">
        <f>D13*Rates!$C$8</f>
        <v>0</v>
      </c>
      <c r="V13" s="30">
        <v>0</v>
      </c>
      <c r="W13" s="30">
        <v>0</v>
      </c>
      <c r="X13" s="30"/>
      <c r="Y13" s="31"/>
      <c r="Z13" s="31">
        <f t="shared" si="3"/>
        <v>0</v>
      </c>
      <c r="AD13" s="13" t="s">
        <v>41</v>
      </c>
    </row>
    <row r="14" spans="1:33" ht="13.5" thickBot="1" x14ac:dyDescent="0.25">
      <c r="A14" s="26">
        <v>6</v>
      </c>
      <c r="B14" s="26" t="s">
        <v>59</v>
      </c>
      <c r="C14" s="44"/>
      <c r="D14" s="29"/>
      <c r="E14" s="29"/>
      <c r="F14" s="31">
        <f t="shared" si="0"/>
        <v>0</v>
      </c>
      <c r="G14" s="29"/>
      <c r="H14" s="29"/>
      <c r="I14" s="29"/>
      <c r="J14" s="29"/>
      <c r="K14" s="29"/>
      <c r="L14" s="29"/>
      <c r="M14" s="29"/>
      <c r="N14" s="30"/>
      <c r="O14" s="30"/>
      <c r="P14" s="30"/>
      <c r="Q14" s="31">
        <f t="shared" si="1"/>
        <v>0</v>
      </c>
      <c r="R14" s="32" t="e">
        <f t="shared" si="4"/>
        <v>#DIV/0!</v>
      </c>
      <c r="S14" s="31">
        <f t="shared" si="5"/>
        <v>0</v>
      </c>
      <c r="T14" s="32" t="e">
        <f t="shared" si="2"/>
        <v>#DIV/0!</v>
      </c>
      <c r="U14" s="31">
        <f>D14*Rates!$C$8</f>
        <v>0</v>
      </c>
      <c r="V14" s="31">
        <f>E14*Rates!$D$8</f>
        <v>0</v>
      </c>
      <c r="W14" s="31">
        <f>E14*Rates!$E$8</f>
        <v>0</v>
      </c>
      <c r="X14" s="31">
        <f>M14</f>
        <v>0</v>
      </c>
      <c r="Y14" s="31"/>
      <c r="Z14" s="31">
        <f t="shared" si="3"/>
        <v>0</v>
      </c>
      <c r="AD14" s="13" t="s">
        <v>28</v>
      </c>
      <c r="AE14" s="45">
        <v>0.05</v>
      </c>
      <c r="AF14" s="46">
        <f>AE14/2</f>
        <v>2.5000000000000001E-2</v>
      </c>
      <c r="AG14" s="46">
        <f>AE14/2</f>
        <v>2.5000000000000001E-2</v>
      </c>
    </row>
    <row r="15" spans="1:33" ht="13.5" thickBot="1" x14ac:dyDescent="0.25">
      <c r="A15" s="26">
        <v>7</v>
      </c>
      <c r="B15" s="26" t="s">
        <v>60</v>
      </c>
      <c r="C15" s="47"/>
      <c r="D15" s="29"/>
      <c r="E15" s="29"/>
      <c r="F15" s="31">
        <f t="shared" si="0"/>
        <v>0</v>
      </c>
      <c r="G15" s="30"/>
      <c r="H15" s="30"/>
      <c r="I15" s="30"/>
      <c r="J15" s="30"/>
      <c r="K15" s="30"/>
      <c r="L15" s="30"/>
      <c r="M15" s="30"/>
      <c r="N15" s="29"/>
      <c r="O15" s="29"/>
      <c r="P15" s="29"/>
      <c r="Q15" s="31">
        <f t="shared" si="1"/>
        <v>0</v>
      </c>
      <c r="R15" s="32" t="e">
        <f t="shared" si="4"/>
        <v>#DIV/0!</v>
      </c>
      <c r="S15" s="31">
        <f t="shared" si="5"/>
        <v>0</v>
      </c>
      <c r="T15" s="32" t="e">
        <f t="shared" si="2"/>
        <v>#DIV/0!</v>
      </c>
      <c r="U15" s="31">
        <f>(D15+C15)*Rates!$C$8</f>
        <v>0</v>
      </c>
      <c r="V15" s="31">
        <f>E15*Rates!$D$8</f>
        <v>0</v>
      </c>
      <c r="W15" s="31">
        <f>E15*Rates!$E$8</f>
        <v>0</v>
      </c>
      <c r="X15" s="30"/>
      <c r="Y15" s="31"/>
      <c r="Z15" s="31">
        <f t="shared" si="3"/>
        <v>0</v>
      </c>
      <c r="AD15" s="13" t="s">
        <v>44</v>
      </c>
      <c r="AE15" s="45">
        <v>0.14000000000000001</v>
      </c>
      <c r="AF15" s="46">
        <f>AE15/2</f>
        <v>7.0000000000000007E-2</v>
      </c>
      <c r="AG15" s="46">
        <f>AE15/2</f>
        <v>7.0000000000000007E-2</v>
      </c>
    </row>
    <row r="16" spans="1:33" ht="13.5" thickBot="1" x14ac:dyDescent="0.25">
      <c r="A16" s="26">
        <v>8</v>
      </c>
      <c r="B16" s="26" t="s">
        <v>61</v>
      </c>
      <c r="C16" s="47"/>
      <c r="D16" s="38"/>
      <c r="E16" s="38"/>
      <c r="F16" s="31">
        <f t="shared" si="0"/>
        <v>0</v>
      </c>
      <c r="G16" s="30"/>
      <c r="H16" s="30"/>
      <c r="I16" s="30"/>
      <c r="J16" s="30"/>
      <c r="K16" s="30"/>
      <c r="L16" s="30"/>
      <c r="M16" s="30"/>
      <c r="N16" s="30"/>
      <c r="O16" s="30"/>
      <c r="P16" s="30"/>
      <c r="Q16" s="31">
        <f t="shared" si="1"/>
        <v>0</v>
      </c>
      <c r="R16" s="32" t="e">
        <f t="shared" si="4"/>
        <v>#DIV/0!</v>
      </c>
      <c r="S16" s="31">
        <f t="shared" si="5"/>
        <v>0</v>
      </c>
      <c r="T16" s="32" t="e">
        <f t="shared" si="2"/>
        <v>#DIV/0!</v>
      </c>
      <c r="U16" s="31">
        <f>(D16+C16)*Rates!$C$8</f>
        <v>0</v>
      </c>
      <c r="V16" s="31">
        <f>E16*Rates!$D$8</f>
        <v>0</v>
      </c>
      <c r="W16" s="31">
        <f>E16*Rates!$E$8</f>
        <v>0</v>
      </c>
      <c r="X16" s="30"/>
      <c r="Y16" s="31"/>
      <c r="Z16" s="31">
        <f t="shared" si="3"/>
        <v>0</v>
      </c>
    </row>
    <row r="17" spans="1:26" ht="13.5" thickBot="1" x14ac:dyDescent="0.25">
      <c r="A17" s="26">
        <v>9</v>
      </c>
      <c r="B17" s="26" t="s">
        <v>62</v>
      </c>
      <c r="C17" s="44"/>
      <c r="D17" s="29"/>
      <c r="E17" s="29"/>
      <c r="F17" s="31">
        <f t="shared" si="0"/>
        <v>0</v>
      </c>
      <c r="G17" s="30"/>
      <c r="H17" s="30"/>
      <c r="I17" s="30"/>
      <c r="J17" s="30"/>
      <c r="K17" s="30"/>
      <c r="L17" s="30"/>
      <c r="M17" s="30"/>
      <c r="N17" s="30"/>
      <c r="O17" s="30"/>
      <c r="P17" s="30"/>
      <c r="Q17" s="31">
        <f t="shared" si="1"/>
        <v>0</v>
      </c>
      <c r="R17" s="32" t="e">
        <f t="shared" si="4"/>
        <v>#DIV/0!</v>
      </c>
      <c r="S17" s="31">
        <f t="shared" si="5"/>
        <v>0</v>
      </c>
      <c r="T17" s="32" t="e">
        <f t="shared" si="2"/>
        <v>#DIV/0!</v>
      </c>
      <c r="U17" s="31">
        <f>D17*Rates!$C$8</f>
        <v>0</v>
      </c>
      <c r="V17" s="31">
        <f>E17*Rates!$D$8</f>
        <v>0</v>
      </c>
      <c r="W17" s="31">
        <f>E17*Rates!$E$8</f>
        <v>0</v>
      </c>
      <c r="X17" s="30"/>
      <c r="Y17" s="31"/>
      <c r="Z17" s="31">
        <f t="shared" si="3"/>
        <v>0</v>
      </c>
    </row>
    <row r="18" spans="1:26" ht="13.5" thickBot="1" x14ac:dyDescent="0.25">
      <c r="A18" s="26"/>
      <c r="B18" s="26" t="s">
        <v>63</v>
      </c>
      <c r="C18" s="26">
        <f>SUM(C9:C17)</f>
        <v>0</v>
      </c>
      <c r="D18" s="31">
        <f>SUM(D9:D17)</f>
        <v>0</v>
      </c>
      <c r="E18" s="31">
        <f>SUM(E9:E17)</f>
        <v>0</v>
      </c>
      <c r="F18" s="31">
        <f t="shared" ref="F18:Z18" si="6">SUM(F9:F17)</f>
        <v>0</v>
      </c>
      <c r="G18" s="31">
        <f t="shared" si="6"/>
        <v>0</v>
      </c>
      <c r="H18" s="31">
        <f t="shared" si="6"/>
        <v>0</v>
      </c>
      <c r="I18" s="31">
        <f t="shared" si="6"/>
        <v>0</v>
      </c>
      <c r="J18" s="31">
        <f t="shared" si="6"/>
        <v>0</v>
      </c>
      <c r="K18" s="31">
        <f t="shared" si="6"/>
        <v>0</v>
      </c>
      <c r="L18" s="31">
        <f t="shared" si="6"/>
        <v>0</v>
      </c>
      <c r="M18" s="31">
        <f t="shared" si="6"/>
        <v>0</v>
      </c>
      <c r="N18" s="31">
        <f t="shared" si="6"/>
        <v>0</v>
      </c>
      <c r="O18" s="31">
        <f t="shared" si="6"/>
        <v>0</v>
      </c>
      <c r="P18" s="31">
        <f t="shared" si="6"/>
        <v>0</v>
      </c>
      <c r="Q18" s="31">
        <f t="shared" si="6"/>
        <v>0</v>
      </c>
      <c r="R18" s="32"/>
      <c r="S18" s="31">
        <f t="shared" si="6"/>
        <v>0</v>
      </c>
      <c r="T18" s="31"/>
      <c r="U18" s="31">
        <f t="shared" si="6"/>
        <v>0</v>
      </c>
      <c r="V18" s="31">
        <f t="shared" si="6"/>
        <v>0</v>
      </c>
      <c r="W18" s="31">
        <f t="shared" si="6"/>
        <v>0</v>
      </c>
      <c r="X18" s="31">
        <f t="shared" si="6"/>
        <v>0</v>
      </c>
      <c r="Y18" s="31">
        <f t="shared" si="6"/>
        <v>0</v>
      </c>
      <c r="Z18" s="31">
        <f t="shared" si="6"/>
        <v>0</v>
      </c>
    </row>
  </sheetData>
  <sheetProtection password="8ACD" sheet="1" objects="1" scenarios="1"/>
  <mergeCells count="7">
    <mergeCell ref="AD7:AG7"/>
    <mergeCell ref="A7:B8"/>
    <mergeCell ref="C7:F7"/>
    <mergeCell ref="G7:Q7"/>
    <mergeCell ref="R7:R8"/>
    <mergeCell ref="S7:Y7"/>
    <mergeCell ref="Z7:Z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activeCell="B2" sqref="B2"/>
    </sheetView>
  </sheetViews>
  <sheetFormatPr defaultRowHeight="12.75" x14ac:dyDescent="0.2"/>
  <cols>
    <col min="1" max="1" width="7" style="11" customWidth="1"/>
    <col min="2" max="2" width="37.85546875" style="11" customWidth="1"/>
    <col min="3" max="3" width="13.7109375" style="11" hidden="1" customWidth="1"/>
    <col min="4" max="14" width="13.7109375" style="11" customWidth="1"/>
    <col min="15" max="16384" width="9.140625" style="11"/>
  </cols>
  <sheetData>
    <row r="1" spans="1:14" x14ac:dyDescent="0.2">
      <c r="A1" s="11">
        <v>1</v>
      </c>
      <c r="B1" s="11" t="s">
        <v>152</v>
      </c>
    </row>
    <row r="2" spans="1:14" x14ac:dyDescent="0.2">
      <c r="A2" s="11">
        <v>2</v>
      </c>
      <c r="B2" s="11" t="s">
        <v>153</v>
      </c>
    </row>
    <row r="3" spans="1:14" x14ac:dyDescent="0.2">
      <c r="A3" s="11">
        <v>3</v>
      </c>
      <c r="B3" s="11" t="s">
        <v>148</v>
      </c>
    </row>
    <row r="4" spans="1:14" x14ac:dyDescent="0.2">
      <c r="A4" s="11">
        <v>4</v>
      </c>
      <c r="B4" s="11" t="s">
        <v>149</v>
      </c>
    </row>
    <row r="5" spans="1:14" ht="13.5" thickBot="1" x14ac:dyDescent="0.25">
      <c r="A5" s="11" t="s">
        <v>145</v>
      </c>
    </row>
    <row r="6" spans="1:14" s="22" customFormat="1" ht="13.5" thickBot="1" x14ac:dyDescent="0.3">
      <c r="A6" s="175"/>
      <c r="B6" s="177" t="s">
        <v>69</v>
      </c>
      <c r="C6" s="183" t="s">
        <v>73</v>
      </c>
      <c r="D6" s="182" t="s">
        <v>67</v>
      </c>
      <c r="E6" s="179"/>
      <c r="F6" s="180"/>
      <c r="G6" s="181"/>
      <c r="H6" s="179" t="s">
        <v>74</v>
      </c>
      <c r="I6" s="181"/>
      <c r="J6" s="182" t="s">
        <v>3</v>
      </c>
      <c r="K6" s="181"/>
      <c r="L6" s="179" t="s">
        <v>4</v>
      </c>
      <c r="M6" s="180"/>
      <c r="N6" s="181"/>
    </row>
    <row r="7" spans="1:14" s="22" customFormat="1" ht="26.25" thickBot="1" x14ac:dyDescent="0.3">
      <c r="A7" s="176"/>
      <c r="B7" s="178"/>
      <c r="C7" s="184"/>
      <c r="D7" s="48" t="s">
        <v>73</v>
      </c>
      <c r="E7" s="49" t="s">
        <v>29</v>
      </c>
      <c r="F7" s="49" t="s">
        <v>31</v>
      </c>
      <c r="G7" s="49" t="s">
        <v>30</v>
      </c>
      <c r="H7" s="50" t="s">
        <v>73</v>
      </c>
      <c r="I7" s="49" t="s">
        <v>74</v>
      </c>
      <c r="J7" s="49" t="s">
        <v>73</v>
      </c>
      <c r="K7" s="49" t="s">
        <v>3</v>
      </c>
      <c r="L7" s="49" t="s">
        <v>73</v>
      </c>
      <c r="M7" s="49" t="s">
        <v>27</v>
      </c>
      <c r="N7" s="49" t="s">
        <v>66</v>
      </c>
    </row>
    <row r="8" spans="1:14" x14ac:dyDescent="0.2">
      <c r="A8" s="51">
        <v>1</v>
      </c>
      <c r="B8" s="52" t="s">
        <v>114</v>
      </c>
      <c r="C8" s="53">
        <f>D8+H8+J8+L8</f>
        <v>0</v>
      </c>
      <c r="D8" s="54"/>
      <c r="E8" s="55"/>
      <c r="F8" s="56"/>
      <c r="G8" s="57"/>
      <c r="H8" s="55"/>
      <c r="I8" s="57"/>
      <c r="J8" s="58"/>
      <c r="K8" s="57"/>
      <c r="L8" s="55"/>
      <c r="M8" s="56"/>
      <c r="N8" s="57"/>
    </row>
    <row r="9" spans="1:14" x14ac:dyDescent="0.2">
      <c r="A9" s="59">
        <v>2</v>
      </c>
      <c r="B9" s="60" t="s">
        <v>115</v>
      </c>
      <c r="C9" s="53">
        <f t="shared" ref="C9:C19" si="0">D9+H9+J9+L9</f>
        <v>0</v>
      </c>
      <c r="D9" s="61"/>
      <c r="E9" s="62"/>
      <c r="F9" s="63"/>
      <c r="G9" s="64"/>
      <c r="H9" s="62"/>
      <c r="I9" s="64"/>
      <c r="J9" s="65"/>
      <c r="K9" s="64"/>
      <c r="L9" s="62"/>
      <c r="M9" s="63"/>
      <c r="N9" s="64"/>
    </row>
    <row r="10" spans="1:14" x14ac:dyDescent="0.2">
      <c r="A10" s="59">
        <v>3</v>
      </c>
      <c r="B10" s="60" t="s">
        <v>116</v>
      </c>
      <c r="C10" s="53">
        <f t="shared" si="0"/>
        <v>0</v>
      </c>
      <c r="D10" s="61"/>
      <c r="E10" s="62"/>
      <c r="F10" s="56"/>
      <c r="G10" s="57"/>
      <c r="H10" s="62"/>
      <c r="I10" s="64"/>
      <c r="J10" s="65"/>
      <c r="K10" s="64"/>
      <c r="L10" s="62"/>
      <c r="M10" s="63"/>
      <c r="N10" s="64"/>
    </row>
    <row r="11" spans="1:14" x14ac:dyDescent="0.2">
      <c r="A11" s="59">
        <v>4</v>
      </c>
      <c r="B11" s="60" t="s">
        <v>83</v>
      </c>
      <c r="C11" s="53">
        <f t="shared" si="0"/>
        <v>0</v>
      </c>
      <c r="D11" s="61"/>
      <c r="E11" s="62"/>
      <c r="F11" s="63"/>
      <c r="G11" s="64"/>
      <c r="H11" s="62"/>
      <c r="I11" s="64"/>
      <c r="J11" s="65"/>
      <c r="K11" s="64"/>
      <c r="L11" s="62"/>
      <c r="M11" s="63"/>
      <c r="N11" s="64"/>
    </row>
    <row r="12" spans="1:14" x14ac:dyDescent="0.2">
      <c r="A12" s="59"/>
      <c r="B12" s="60"/>
      <c r="C12" s="53">
        <f t="shared" si="0"/>
        <v>0</v>
      </c>
      <c r="D12" s="61"/>
      <c r="E12" s="62"/>
      <c r="F12" s="63"/>
      <c r="G12" s="64"/>
      <c r="H12" s="62"/>
      <c r="I12" s="64"/>
      <c r="J12" s="65"/>
      <c r="K12" s="64"/>
      <c r="L12" s="62"/>
      <c r="M12" s="63"/>
      <c r="N12" s="64"/>
    </row>
    <row r="13" spans="1:14" x14ac:dyDescent="0.2">
      <c r="A13" s="59"/>
      <c r="B13" s="60"/>
      <c r="C13" s="53">
        <f t="shared" si="0"/>
        <v>0</v>
      </c>
      <c r="D13" s="61"/>
      <c r="E13" s="62"/>
      <c r="F13" s="63"/>
      <c r="G13" s="64"/>
      <c r="H13" s="62"/>
      <c r="I13" s="64"/>
      <c r="J13" s="65"/>
      <c r="K13" s="64"/>
      <c r="L13" s="62"/>
      <c r="M13" s="63"/>
      <c r="N13" s="64"/>
    </row>
    <row r="14" spans="1:14" x14ac:dyDescent="0.2">
      <c r="A14" s="59"/>
      <c r="B14" s="60"/>
      <c r="C14" s="53">
        <f t="shared" si="0"/>
        <v>0</v>
      </c>
      <c r="D14" s="61"/>
      <c r="E14" s="62"/>
      <c r="F14" s="63"/>
      <c r="G14" s="64"/>
      <c r="H14" s="62"/>
      <c r="I14" s="64"/>
      <c r="J14" s="65"/>
      <c r="K14" s="64"/>
      <c r="L14" s="62"/>
      <c r="M14" s="63"/>
      <c r="N14" s="64"/>
    </row>
    <row r="15" spans="1:14" x14ac:dyDescent="0.2">
      <c r="A15" s="59"/>
      <c r="B15" s="60"/>
      <c r="C15" s="53">
        <f t="shared" si="0"/>
        <v>0</v>
      </c>
      <c r="D15" s="61"/>
      <c r="E15" s="62"/>
      <c r="F15" s="63"/>
      <c r="G15" s="64"/>
      <c r="H15" s="62"/>
      <c r="I15" s="64"/>
      <c r="J15" s="65"/>
      <c r="K15" s="64"/>
      <c r="L15" s="62"/>
      <c r="M15" s="63"/>
      <c r="N15" s="64"/>
    </row>
    <row r="16" spans="1:14" x14ac:dyDescent="0.2">
      <c r="A16" s="59"/>
      <c r="B16" s="60"/>
      <c r="C16" s="53">
        <f t="shared" si="0"/>
        <v>0</v>
      </c>
      <c r="D16" s="61"/>
      <c r="E16" s="62"/>
      <c r="F16" s="63"/>
      <c r="G16" s="64"/>
      <c r="H16" s="62"/>
      <c r="I16" s="64"/>
      <c r="J16" s="65"/>
      <c r="K16" s="64"/>
      <c r="L16" s="62"/>
      <c r="M16" s="63"/>
      <c r="N16" s="64"/>
    </row>
    <row r="17" spans="1:14" x14ac:dyDescent="0.2">
      <c r="A17" s="59"/>
      <c r="B17" s="60"/>
      <c r="C17" s="53">
        <f t="shared" si="0"/>
        <v>0</v>
      </c>
      <c r="D17" s="61"/>
      <c r="E17" s="62"/>
      <c r="F17" s="63"/>
      <c r="G17" s="64"/>
      <c r="H17" s="62"/>
      <c r="I17" s="64"/>
      <c r="J17" s="65"/>
      <c r="K17" s="64"/>
      <c r="L17" s="62"/>
      <c r="M17" s="63"/>
      <c r="N17" s="64"/>
    </row>
    <row r="18" spans="1:14" x14ac:dyDescent="0.2">
      <c r="A18" s="59"/>
      <c r="B18" s="60"/>
      <c r="C18" s="53">
        <f t="shared" si="0"/>
        <v>0</v>
      </c>
      <c r="D18" s="61"/>
      <c r="E18" s="62"/>
      <c r="F18" s="63"/>
      <c r="G18" s="64"/>
      <c r="H18" s="62"/>
      <c r="I18" s="64"/>
      <c r="J18" s="65"/>
      <c r="K18" s="64"/>
      <c r="L18" s="62"/>
      <c r="M18" s="63"/>
      <c r="N18" s="64"/>
    </row>
    <row r="19" spans="1:14" x14ac:dyDescent="0.2">
      <c r="A19" s="59"/>
      <c r="B19" s="60"/>
      <c r="C19" s="53">
        <f t="shared" si="0"/>
        <v>0</v>
      </c>
      <c r="D19" s="61"/>
      <c r="E19" s="62"/>
      <c r="F19" s="63"/>
      <c r="G19" s="64"/>
      <c r="H19" s="62"/>
      <c r="I19" s="64"/>
      <c r="J19" s="65"/>
      <c r="K19" s="64"/>
      <c r="L19" s="62"/>
      <c r="M19" s="63"/>
      <c r="N19" s="64"/>
    </row>
    <row r="20" spans="1:14" x14ac:dyDescent="0.2">
      <c r="A20" s="59"/>
      <c r="B20" s="60"/>
      <c r="C20" s="66"/>
      <c r="D20" s="61"/>
      <c r="E20" s="62"/>
      <c r="F20" s="63"/>
      <c r="G20" s="64"/>
      <c r="H20" s="62"/>
      <c r="I20" s="64"/>
      <c r="J20" s="65"/>
      <c r="K20" s="64"/>
      <c r="L20" s="62"/>
      <c r="M20" s="63"/>
      <c r="N20" s="64"/>
    </row>
    <row r="21" spans="1:14" x14ac:dyDescent="0.2">
      <c r="A21" s="59"/>
      <c r="B21" s="60"/>
      <c r="C21" s="66"/>
      <c r="D21" s="61"/>
      <c r="E21" s="62"/>
      <c r="F21" s="63"/>
      <c r="G21" s="64"/>
      <c r="H21" s="62"/>
      <c r="I21" s="64"/>
      <c r="J21" s="65"/>
      <c r="K21" s="64"/>
      <c r="L21" s="62"/>
      <c r="M21" s="63"/>
      <c r="N21" s="64"/>
    </row>
    <row r="22" spans="1:14" x14ac:dyDescent="0.2">
      <c r="A22" s="59"/>
      <c r="B22" s="60"/>
      <c r="C22" s="66"/>
      <c r="D22" s="61"/>
      <c r="E22" s="62"/>
      <c r="F22" s="63"/>
      <c r="G22" s="64"/>
      <c r="H22" s="62"/>
      <c r="I22" s="64"/>
      <c r="J22" s="65"/>
      <c r="K22" s="64"/>
      <c r="L22" s="62"/>
      <c r="M22" s="63"/>
      <c r="N22" s="64"/>
    </row>
    <row r="23" spans="1:14" x14ac:dyDescent="0.2">
      <c r="A23" s="59"/>
      <c r="B23" s="60"/>
      <c r="C23" s="66"/>
      <c r="D23" s="61"/>
      <c r="E23" s="62"/>
      <c r="F23" s="63"/>
      <c r="G23" s="64"/>
      <c r="H23" s="62"/>
      <c r="I23" s="64"/>
      <c r="J23" s="65"/>
      <c r="K23" s="64"/>
      <c r="L23" s="62"/>
      <c r="M23" s="63"/>
      <c r="N23" s="64"/>
    </row>
    <row r="24" spans="1:14" x14ac:dyDescent="0.2">
      <c r="A24" s="59"/>
      <c r="B24" s="60"/>
      <c r="C24" s="66"/>
      <c r="D24" s="61"/>
      <c r="E24" s="62"/>
      <c r="F24" s="63"/>
      <c r="G24" s="64"/>
      <c r="H24" s="62"/>
      <c r="I24" s="64"/>
      <c r="J24" s="65"/>
      <c r="K24" s="64"/>
      <c r="L24" s="62"/>
      <c r="M24" s="63"/>
      <c r="N24" s="64"/>
    </row>
    <row r="25" spans="1:14" ht="13.5" thickBot="1" x14ac:dyDescent="0.25">
      <c r="A25" s="67"/>
      <c r="B25" s="68" t="s">
        <v>1</v>
      </c>
      <c r="C25" s="69"/>
      <c r="D25" s="70">
        <f>SUM(D8:D24)</f>
        <v>0</v>
      </c>
      <c r="E25" s="70">
        <f>SUM(E8:E24)</f>
        <v>0</v>
      </c>
      <c r="F25" s="70">
        <f>SUM(F8:F24)</f>
        <v>0</v>
      </c>
      <c r="G25" s="71">
        <f>SUM(G8:G24)</f>
        <v>0</v>
      </c>
      <c r="H25" s="70">
        <f>SUM(H8:H24)</f>
        <v>0</v>
      </c>
      <c r="I25" s="72">
        <f t="shared" ref="I25" si="1">SUM(I8:I24)</f>
        <v>0</v>
      </c>
      <c r="J25" s="70">
        <f>SUM(J8:J24)</f>
        <v>0</v>
      </c>
      <c r="K25" s="72">
        <f t="shared" ref="K25:N25" si="2">SUM(K8:K24)</f>
        <v>0</v>
      </c>
      <c r="L25" s="70">
        <f t="shared" si="2"/>
        <v>0</v>
      </c>
      <c r="M25" s="73">
        <f t="shared" si="2"/>
        <v>0</v>
      </c>
      <c r="N25" s="72">
        <f t="shared" si="2"/>
        <v>0</v>
      </c>
    </row>
  </sheetData>
  <sheetProtection password="8ACD" sheet="1" objects="1" scenarios="1"/>
  <mergeCells count="7">
    <mergeCell ref="A6:A7"/>
    <mergeCell ref="B6:B7"/>
    <mergeCell ref="L6:N6"/>
    <mergeCell ref="D6:G6"/>
    <mergeCell ref="J6:K6"/>
    <mergeCell ref="C6:C7"/>
    <mergeCell ref="H6:I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workbookViewId="0">
      <selection activeCell="B2" sqref="B2"/>
    </sheetView>
  </sheetViews>
  <sheetFormatPr defaultRowHeight="12.75" x14ac:dyDescent="0.2"/>
  <cols>
    <col min="1" max="1" width="6.5703125" style="11" customWidth="1"/>
    <col min="2" max="2" width="29.42578125" style="11" customWidth="1"/>
    <col min="3" max="3" width="19.140625" style="11" customWidth="1"/>
    <col min="4" max="4" width="19.42578125" style="11" customWidth="1"/>
    <col min="5" max="5" width="11.7109375" style="11" customWidth="1"/>
    <col min="6" max="6" width="12.42578125" style="11" customWidth="1"/>
    <col min="7" max="7" width="9.140625" style="11"/>
    <col min="8" max="8" width="10.5703125" style="11" bestFit="1" customWidth="1"/>
    <col min="9" max="14" width="9.140625" style="11"/>
    <col min="15" max="15" width="0" style="11" hidden="1" customWidth="1"/>
    <col min="16" max="16384" width="9.140625" style="11"/>
  </cols>
  <sheetData>
    <row r="1" spans="1:15" x14ac:dyDescent="0.2">
      <c r="A1" s="11">
        <v>1</v>
      </c>
      <c r="B1" s="11" t="s">
        <v>154</v>
      </c>
    </row>
    <row r="2" spans="1:15" x14ac:dyDescent="0.2">
      <c r="A2" s="11">
        <v>2</v>
      </c>
      <c r="B2" s="11" t="s">
        <v>148</v>
      </c>
    </row>
    <row r="3" spans="1:15" x14ac:dyDescent="0.2">
      <c r="A3" s="11">
        <v>3</v>
      </c>
      <c r="B3" s="11" t="s">
        <v>149</v>
      </c>
    </row>
    <row r="5" spans="1:15" ht="13.5" thickBot="1" x14ac:dyDescent="0.25"/>
    <row r="6" spans="1:15" s="22" customFormat="1" ht="39" thickBot="1" x14ac:dyDescent="0.3">
      <c r="B6" s="74" t="s">
        <v>75</v>
      </c>
      <c r="C6" s="75" t="s">
        <v>80</v>
      </c>
      <c r="D6" s="75" t="s">
        <v>119</v>
      </c>
      <c r="E6" s="75" t="s">
        <v>76</v>
      </c>
      <c r="F6" s="75" t="s">
        <v>77</v>
      </c>
      <c r="G6" s="76" t="s">
        <v>78</v>
      </c>
      <c r="H6" s="76" t="s">
        <v>79</v>
      </c>
    </row>
    <row r="7" spans="1:15" x14ac:dyDescent="0.2">
      <c r="B7" s="77"/>
      <c r="C7" s="78"/>
      <c r="D7" s="79"/>
      <c r="E7" s="80"/>
      <c r="F7" s="81"/>
      <c r="G7" s="82">
        <f>F7-E7</f>
        <v>0</v>
      </c>
      <c r="H7" s="83">
        <f>D7*'06. Others'!$C$9*'04. Advances'!G7/365</f>
        <v>0</v>
      </c>
      <c r="O7" s="11" t="s">
        <v>81</v>
      </c>
    </row>
    <row r="8" spans="1:15" x14ac:dyDescent="0.2">
      <c r="B8" s="84"/>
      <c r="C8" s="85"/>
      <c r="D8" s="86"/>
      <c r="E8" s="87"/>
      <c r="F8" s="88"/>
      <c r="G8" s="82">
        <f>F8-E8</f>
        <v>0</v>
      </c>
      <c r="H8" s="83">
        <f>D8*'06. Others'!$C$9*'04. Advances'!G8/365</f>
        <v>0</v>
      </c>
      <c r="O8" s="11" t="s">
        <v>82</v>
      </c>
    </row>
    <row r="9" spans="1:15" x14ac:dyDescent="0.2">
      <c r="B9" s="84"/>
      <c r="C9" s="85"/>
      <c r="D9" s="86"/>
      <c r="E9" s="87"/>
      <c r="F9" s="88"/>
      <c r="G9" s="82">
        <f t="shared" ref="G9:G49" si="0">F9-E9</f>
        <v>0</v>
      </c>
      <c r="H9" s="83">
        <f>D9*'06. Others'!$C$9*'04. Advances'!G9/365</f>
        <v>0</v>
      </c>
      <c r="O9" s="11" t="s">
        <v>15</v>
      </c>
    </row>
    <row r="10" spans="1:15" x14ac:dyDescent="0.2">
      <c r="B10" s="84"/>
      <c r="C10" s="85"/>
      <c r="D10" s="86"/>
      <c r="E10" s="87"/>
      <c r="F10" s="88"/>
      <c r="G10" s="82">
        <f t="shared" si="0"/>
        <v>0</v>
      </c>
      <c r="H10" s="83">
        <f>D10*'06. Others'!$C$9*'04. Advances'!G10/365</f>
        <v>0</v>
      </c>
    </row>
    <row r="11" spans="1:15" x14ac:dyDescent="0.2">
      <c r="B11" s="84"/>
      <c r="C11" s="85"/>
      <c r="D11" s="86"/>
      <c r="E11" s="87"/>
      <c r="F11" s="88"/>
      <c r="G11" s="82">
        <f t="shared" si="0"/>
        <v>0</v>
      </c>
      <c r="H11" s="83">
        <f>D11*'06. Others'!$C$9*'04. Advances'!G11/365</f>
        <v>0</v>
      </c>
    </row>
    <row r="12" spans="1:15" x14ac:dyDescent="0.2">
      <c r="B12" s="84"/>
      <c r="C12" s="85"/>
      <c r="D12" s="86"/>
      <c r="E12" s="87"/>
      <c r="F12" s="88"/>
      <c r="G12" s="82">
        <f t="shared" si="0"/>
        <v>0</v>
      </c>
      <c r="H12" s="83">
        <f>D12*'06. Others'!$C$9*'04. Advances'!G12/365</f>
        <v>0</v>
      </c>
    </row>
    <row r="13" spans="1:15" x14ac:dyDescent="0.2">
      <c r="B13" s="84"/>
      <c r="C13" s="85"/>
      <c r="D13" s="86"/>
      <c r="E13" s="87"/>
      <c r="F13" s="88"/>
      <c r="G13" s="82">
        <f t="shared" si="0"/>
        <v>0</v>
      </c>
      <c r="H13" s="83">
        <f>D13*'06. Others'!$C$9*'04. Advances'!G13/365</f>
        <v>0</v>
      </c>
    </row>
    <row r="14" spans="1:15" x14ac:dyDescent="0.2">
      <c r="B14" s="84"/>
      <c r="C14" s="85"/>
      <c r="D14" s="86"/>
      <c r="E14" s="87"/>
      <c r="F14" s="88"/>
      <c r="G14" s="82">
        <f t="shared" si="0"/>
        <v>0</v>
      </c>
      <c r="H14" s="83">
        <f>D14*'06. Others'!$C$9*'04. Advances'!G14/365</f>
        <v>0</v>
      </c>
    </row>
    <row r="15" spans="1:15" x14ac:dyDescent="0.2">
      <c r="B15" s="84"/>
      <c r="C15" s="85"/>
      <c r="D15" s="86"/>
      <c r="E15" s="87"/>
      <c r="F15" s="88"/>
      <c r="G15" s="82">
        <f t="shared" si="0"/>
        <v>0</v>
      </c>
      <c r="H15" s="83">
        <f>D15*'06. Others'!$C$9*'04. Advances'!G15/365</f>
        <v>0</v>
      </c>
    </row>
    <row r="16" spans="1:15" x14ac:dyDescent="0.2">
      <c r="B16" s="84"/>
      <c r="C16" s="85"/>
      <c r="D16" s="86"/>
      <c r="E16" s="87"/>
      <c r="F16" s="88"/>
      <c r="G16" s="82">
        <f t="shared" si="0"/>
        <v>0</v>
      </c>
      <c r="H16" s="83">
        <f>D16*'06. Others'!$C$9*'04. Advances'!G16/365</f>
        <v>0</v>
      </c>
    </row>
    <row r="17" spans="2:8" x14ac:dyDescent="0.2">
      <c r="B17" s="84"/>
      <c r="C17" s="85"/>
      <c r="D17" s="86"/>
      <c r="E17" s="87"/>
      <c r="F17" s="88"/>
      <c r="G17" s="82">
        <f t="shared" si="0"/>
        <v>0</v>
      </c>
      <c r="H17" s="83">
        <f>D17*'06. Others'!$C$9*'04. Advances'!G17/365</f>
        <v>0</v>
      </c>
    </row>
    <row r="18" spans="2:8" x14ac:dyDescent="0.2">
      <c r="B18" s="84"/>
      <c r="C18" s="85"/>
      <c r="D18" s="86"/>
      <c r="E18" s="87"/>
      <c r="F18" s="88"/>
      <c r="G18" s="82">
        <f t="shared" si="0"/>
        <v>0</v>
      </c>
      <c r="H18" s="83">
        <f>D18*'06. Others'!$C$9*'04. Advances'!G18/365</f>
        <v>0</v>
      </c>
    </row>
    <row r="19" spans="2:8" x14ac:dyDescent="0.2">
      <c r="B19" s="84"/>
      <c r="C19" s="85"/>
      <c r="D19" s="86"/>
      <c r="E19" s="87"/>
      <c r="F19" s="88"/>
      <c r="G19" s="82">
        <f t="shared" si="0"/>
        <v>0</v>
      </c>
      <c r="H19" s="83">
        <f>D19*'06. Others'!$C$9*'04. Advances'!G19/365</f>
        <v>0</v>
      </c>
    </row>
    <row r="20" spans="2:8" x14ac:dyDescent="0.2">
      <c r="B20" s="84"/>
      <c r="C20" s="85"/>
      <c r="D20" s="86"/>
      <c r="E20" s="87"/>
      <c r="F20" s="88"/>
      <c r="G20" s="82">
        <f t="shared" si="0"/>
        <v>0</v>
      </c>
      <c r="H20" s="83">
        <f>D20*'06. Others'!$C$9*'04. Advances'!G20/365</f>
        <v>0</v>
      </c>
    </row>
    <row r="21" spans="2:8" x14ac:dyDescent="0.2">
      <c r="B21" s="84"/>
      <c r="C21" s="85"/>
      <c r="D21" s="86"/>
      <c r="E21" s="87"/>
      <c r="F21" s="88"/>
      <c r="G21" s="82">
        <f t="shared" si="0"/>
        <v>0</v>
      </c>
      <c r="H21" s="83">
        <f>D21*'06. Others'!$C$9*'04. Advances'!G21/365</f>
        <v>0</v>
      </c>
    </row>
    <row r="22" spans="2:8" x14ac:dyDescent="0.2">
      <c r="B22" s="84"/>
      <c r="C22" s="85"/>
      <c r="D22" s="86"/>
      <c r="E22" s="87"/>
      <c r="F22" s="88"/>
      <c r="G22" s="82">
        <f t="shared" si="0"/>
        <v>0</v>
      </c>
      <c r="H22" s="83">
        <f>D22*'06. Others'!$C$9*'04. Advances'!G22/365</f>
        <v>0</v>
      </c>
    </row>
    <row r="23" spans="2:8" x14ac:dyDescent="0.2">
      <c r="B23" s="84"/>
      <c r="C23" s="85"/>
      <c r="D23" s="86"/>
      <c r="E23" s="87"/>
      <c r="F23" s="88"/>
      <c r="G23" s="82">
        <f t="shared" si="0"/>
        <v>0</v>
      </c>
      <c r="H23" s="83">
        <f>D23*'06. Others'!$C$9*'04. Advances'!G23/365</f>
        <v>0</v>
      </c>
    </row>
    <row r="24" spans="2:8" x14ac:dyDescent="0.2">
      <c r="B24" s="84"/>
      <c r="C24" s="85"/>
      <c r="D24" s="86"/>
      <c r="E24" s="87"/>
      <c r="F24" s="88"/>
      <c r="G24" s="82">
        <f t="shared" si="0"/>
        <v>0</v>
      </c>
      <c r="H24" s="83">
        <f>D24*'06. Others'!$C$9*'04. Advances'!G24/365</f>
        <v>0</v>
      </c>
    </row>
    <row r="25" spans="2:8" x14ac:dyDescent="0.2">
      <c r="B25" s="84"/>
      <c r="C25" s="85"/>
      <c r="D25" s="86"/>
      <c r="E25" s="87"/>
      <c r="F25" s="88"/>
      <c r="G25" s="82">
        <f t="shared" si="0"/>
        <v>0</v>
      </c>
      <c r="H25" s="83">
        <f>D25*'06. Others'!$C$9*'04. Advances'!G25/365</f>
        <v>0</v>
      </c>
    </row>
    <row r="26" spans="2:8" x14ac:dyDescent="0.2">
      <c r="B26" s="84"/>
      <c r="C26" s="85"/>
      <c r="D26" s="86"/>
      <c r="E26" s="87"/>
      <c r="F26" s="88"/>
      <c r="G26" s="82">
        <f t="shared" si="0"/>
        <v>0</v>
      </c>
      <c r="H26" s="83">
        <f>D26*'06. Others'!$C$9*'04. Advances'!G26/365</f>
        <v>0</v>
      </c>
    </row>
    <row r="27" spans="2:8" x14ac:dyDescent="0.2">
      <c r="B27" s="84"/>
      <c r="C27" s="85"/>
      <c r="D27" s="86"/>
      <c r="E27" s="87"/>
      <c r="F27" s="88"/>
      <c r="G27" s="82">
        <f t="shared" si="0"/>
        <v>0</v>
      </c>
      <c r="H27" s="83">
        <f>D27*'06. Others'!$C$9*'04. Advances'!G27/365</f>
        <v>0</v>
      </c>
    </row>
    <row r="28" spans="2:8" x14ac:dyDescent="0.2">
      <c r="B28" s="84"/>
      <c r="C28" s="85"/>
      <c r="D28" s="86"/>
      <c r="E28" s="87"/>
      <c r="F28" s="88"/>
      <c r="G28" s="82">
        <f t="shared" si="0"/>
        <v>0</v>
      </c>
      <c r="H28" s="83">
        <f>D28*'06. Others'!$C$9*'04. Advances'!G28/365</f>
        <v>0</v>
      </c>
    </row>
    <row r="29" spans="2:8" x14ac:dyDescent="0.2">
      <c r="B29" s="84"/>
      <c r="C29" s="85"/>
      <c r="D29" s="86"/>
      <c r="E29" s="87"/>
      <c r="F29" s="88"/>
      <c r="G29" s="82">
        <f t="shared" si="0"/>
        <v>0</v>
      </c>
      <c r="H29" s="83">
        <f>D29*'06. Others'!$C$9*'04. Advances'!G29/365</f>
        <v>0</v>
      </c>
    </row>
    <row r="30" spans="2:8" x14ac:dyDescent="0.2">
      <c r="B30" s="84"/>
      <c r="C30" s="85"/>
      <c r="D30" s="86"/>
      <c r="E30" s="87"/>
      <c r="F30" s="88"/>
      <c r="G30" s="82">
        <f t="shared" si="0"/>
        <v>0</v>
      </c>
      <c r="H30" s="83">
        <f>D30*'06. Others'!$C$9*'04. Advances'!G30/365</f>
        <v>0</v>
      </c>
    </row>
    <row r="31" spans="2:8" x14ac:dyDescent="0.2">
      <c r="B31" s="84"/>
      <c r="C31" s="85"/>
      <c r="D31" s="86"/>
      <c r="E31" s="87"/>
      <c r="F31" s="88"/>
      <c r="G31" s="82">
        <f t="shared" si="0"/>
        <v>0</v>
      </c>
      <c r="H31" s="83">
        <f>D31*'06. Others'!$C$9*'04. Advances'!G31/365</f>
        <v>0</v>
      </c>
    </row>
    <row r="32" spans="2:8" x14ac:dyDescent="0.2">
      <c r="B32" s="84"/>
      <c r="C32" s="85"/>
      <c r="D32" s="86"/>
      <c r="E32" s="87"/>
      <c r="F32" s="88"/>
      <c r="G32" s="82">
        <f t="shared" si="0"/>
        <v>0</v>
      </c>
      <c r="H32" s="83">
        <f>D32*'06. Others'!$C$9*'04. Advances'!G32/365</f>
        <v>0</v>
      </c>
    </row>
    <row r="33" spans="2:8" x14ac:dyDescent="0.2">
      <c r="B33" s="84"/>
      <c r="C33" s="85"/>
      <c r="D33" s="86"/>
      <c r="E33" s="87"/>
      <c r="F33" s="88"/>
      <c r="G33" s="82">
        <f t="shared" si="0"/>
        <v>0</v>
      </c>
      <c r="H33" s="83">
        <f>D33*'06. Others'!$C$9*'04. Advances'!G33/365</f>
        <v>0</v>
      </c>
    </row>
    <row r="34" spans="2:8" x14ac:dyDescent="0.2">
      <c r="B34" s="84"/>
      <c r="C34" s="85"/>
      <c r="D34" s="86"/>
      <c r="E34" s="87"/>
      <c r="F34" s="88"/>
      <c r="G34" s="82">
        <f t="shared" si="0"/>
        <v>0</v>
      </c>
      <c r="H34" s="83">
        <f>D34*'06. Others'!$C$9*'04. Advances'!G34/365</f>
        <v>0</v>
      </c>
    </row>
    <row r="35" spans="2:8" x14ac:dyDescent="0.2">
      <c r="B35" s="84"/>
      <c r="C35" s="85"/>
      <c r="D35" s="86"/>
      <c r="E35" s="87"/>
      <c r="F35" s="88"/>
      <c r="G35" s="82">
        <f t="shared" si="0"/>
        <v>0</v>
      </c>
      <c r="H35" s="83">
        <f>D35*'06. Others'!$C$9*'04. Advances'!G35/365</f>
        <v>0</v>
      </c>
    </row>
    <row r="36" spans="2:8" x14ac:dyDescent="0.2">
      <c r="B36" s="84"/>
      <c r="C36" s="85"/>
      <c r="D36" s="86"/>
      <c r="E36" s="87"/>
      <c r="F36" s="88"/>
      <c r="G36" s="82">
        <f t="shared" si="0"/>
        <v>0</v>
      </c>
      <c r="H36" s="83">
        <f>D36*'06. Others'!$C$9*'04. Advances'!G36/365</f>
        <v>0</v>
      </c>
    </row>
    <row r="37" spans="2:8" x14ac:dyDescent="0.2">
      <c r="B37" s="84"/>
      <c r="C37" s="85"/>
      <c r="D37" s="86"/>
      <c r="E37" s="87"/>
      <c r="F37" s="88"/>
      <c r="G37" s="82">
        <f t="shared" si="0"/>
        <v>0</v>
      </c>
      <c r="H37" s="83">
        <f>D37*'06. Others'!$C$9*'04. Advances'!G37/365</f>
        <v>0</v>
      </c>
    </row>
    <row r="38" spans="2:8" x14ac:dyDescent="0.2">
      <c r="B38" s="84"/>
      <c r="C38" s="85"/>
      <c r="D38" s="86"/>
      <c r="E38" s="87"/>
      <c r="F38" s="88"/>
      <c r="G38" s="82">
        <f t="shared" si="0"/>
        <v>0</v>
      </c>
      <c r="H38" s="83">
        <f>D38*'06. Others'!$C$9*'04. Advances'!G38/365</f>
        <v>0</v>
      </c>
    </row>
    <row r="39" spans="2:8" x14ac:dyDescent="0.2">
      <c r="B39" s="84"/>
      <c r="C39" s="85"/>
      <c r="D39" s="86"/>
      <c r="E39" s="87"/>
      <c r="F39" s="88"/>
      <c r="G39" s="82">
        <f t="shared" si="0"/>
        <v>0</v>
      </c>
      <c r="H39" s="83">
        <f>D39*'06. Others'!$C$9*'04. Advances'!G39/365</f>
        <v>0</v>
      </c>
    </row>
    <row r="40" spans="2:8" x14ac:dyDescent="0.2">
      <c r="B40" s="84"/>
      <c r="C40" s="85"/>
      <c r="D40" s="86"/>
      <c r="E40" s="87"/>
      <c r="F40" s="88"/>
      <c r="G40" s="82">
        <f t="shared" si="0"/>
        <v>0</v>
      </c>
      <c r="H40" s="83">
        <f>D40*'06. Others'!$C$9*'04. Advances'!G40/365</f>
        <v>0</v>
      </c>
    </row>
    <row r="41" spans="2:8" x14ac:dyDescent="0.2">
      <c r="B41" s="84"/>
      <c r="C41" s="85"/>
      <c r="D41" s="86"/>
      <c r="E41" s="87"/>
      <c r="F41" s="88"/>
      <c r="G41" s="82">
        <f t="shared" si="0"/>
        <v>0</v>
      </c>
      <c r="H41" s="83">
        <f>D41*'06. Others'!$C$9*'04. Advances'!G41/365</f>
        <v>0</v>
      </c>
    </row>
    <row r="42" spans="2:8" x14ac:dyDescent="0.2">
      <c r="B42" s="84"/>
      <c r="C42" s="85"/>
      <c r="D42" s="86"/>
      <c r="E42" s="87"/>
      <c r="F42" s="88"/>
      <c r="G42" s="82">
        <f t="shared" si="0"/>
        <v>0</v>
      </c>
      <c r="H42" s="83">
        <f>D42*'06. Others'!$C$9*'04. Advances'!G42/365</f>
        <v>0</v>
      </c>
    </row>
    <row r="43" spans="2:8" x14ac:dyDescent="0.2">
      <c r="B43" s="84"/>
      <c r="C43" s="85"/>
      <c r="D43" s="86"/>
      <c r="E43" s="87"/>
      <c r="F43" s="88"/>
      <c r="G43" s="82">
        <f t="shared" si="0"/>
        <v>0</v>
      </c>
      <c r="H43" s="83">
        <f>D43*'06. Others'!$C$9*'04. Advances'!G43/365</f>
        <v>0</v>
      </c>
    </row>
    <row r="44" spans="2:8" x14ac:dyDescent="0.2">
      <c r="B44" s="84"/>
      <c r="C44" s="85"/>
      <c r="D44" s="86"/>
      <c r="E44" s="87"/>
      <c r="F44" s="88"/>
      <c r="G44" s="82">
        <f t="shared" si="0"/>
        <v>0</v>
      </c>
      <c r="H44" s="83">
        <f>D44*'06. Others'!$C$9*'04. Advances'!G44/365</f>
        <v>0</v>
      </c>
    </row>
    <row r="45" spans="2:8" x14ac:dyDescent="0.2">
      <c r="B45" s="84"/>
      <c r="C45" s="85"/>
      <c r="D45" s="86"/>
      <c r="E45" s="87"/>
      <c r="F45" s="88"/>
      <c r="G45" s="82">
        <f t="shared" si="0"/>
        <v>0</v>
      </c>
      <c r="H45" s="83">
        <f>D45*'06. Others'!$C$9*'04. Advances'!G45/365</f>
        <v>0</v>
      </c>
    </row>
    <row r="46" spans="2:8" x14ac:dyDescent="0.2">
      <c r="B46" s="84"/>
      <c r="C46" s="85"/>
      <c r="D46" s="86"/>
      <c r="E46" s="87"/>
      <c r="F46" s="88"/>
      <c r="G46" s="82">
        <f t="shared" si="0"/>
        <v>0</v>
      </c>
      <c r="H46" s="83">
        <f>D46*'06. Others'!$C$9*'04. Advances'!G46/365</f>
        <v>0</v>
      </c>
    </row>
    <row r="47" spans="2:8" x14ac:dyDescent="0.2">
      <c r="B47" s="84"/>
      <c r="C47" s="85"/>
      <c r="D47" s="86"/>
      <c r="E47" s="87"/>
      <c r="F47" s="88"/>
      <c r="G47" s="82">
        <f t="shared" si="0"/>
        <v>0</v>
      </c>
      <c r="H47" s="83">
        <f>D47*'06. Others'!$C$9*'04. Advances'!G47/365</f>
        <v>0</v>
      </c>
    </row>
    <row r="48" spans="2:8" x14ac:dyDescent="0.2">
      <c r="B48" s="84"/>
      <c r="C48" s="85"/>
      <c r="D48" s="86"/>
      <c r="E48" s="87"/>
      <c r="F48" s="88"/>
      <c r="G48" s="82">
        <f t="shared" si="0"/>
        <v>0</v>
      </c>
      <c r="H48" s="83">
        <f>D48*'06. Others'!$C$9*'04. Advances'!G48/365</f>
        <v>0</v>
      </c>
    </row>
    <row r="49" spans="2:8" x14ac:dyDescent="0.2">
      <c r="B49" s="84"/>
      <c r="C49" s="85"/>
      <c r="D49" s="86"/>
      <c r="E49" s="87"/>
      <c r="F49" s="88"/>
      <c r="G49" s="82">
        <f t="shared" si="0"/>
        <v>0</v>
      </c>
      <c r="H49" s="83">
        <f>D49*'06. Others'!$C$9*'04. Advances'!G49/365</f>
        <v>0</v>
      </c>
    </row>
    <row r="50" spans="2:8" ht="13.5" thickBot="1" x14ac:dyDescent="0.25">
      <c r="B50" s="68"/>
      <c r="C50" s="67"/>
      <c r="D50" s="89">
        <f>SUM(D7:D49)</f>
        <v>0</v>
      </c>
      <c r="E50" s="67"/>
      <c r="F50" s="90"/>
      <c r="G50" s="67"/>
      <c r="H50" s="91">
        <f>SUM(H7:H49)</f>
        <v>0</v>
      </c>
    </row>
  </sheetData>
  <sheetProtection password="8ACD" sheet="1" objects="1" scenarios="1"/>
  <dataValidations count="1">
    <dataValidation type="list" allowBlank="1" showInputMessage="1" showErrorMessage="1" sqref="C7:C49">
      <formula1>$O$7:$O$9</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workbookViewId="0"/>
  </sheetViews>
  <sheetFormatPr defaultRowHeight="12.75" outlineLevelCol="1" x14ac:dyDescent="0.2"/>
  <cols>
    <col min="1" max="1" width="9.28515625" style="11" bestFit="1" customWidth="1"/>
    <col min="2" max="2" width="51.28515625" style="11" customWidth="1"/>
    <col min="3" max="3" width="12.42578125" style="11" customWidth="1"/>
    <col min="4" max="4" width="11.5703125" style="11" hidden="1" customWidth="1" outlineLevel="1"/>
    <col min="5" max="12" width="9.140625" style="11" hidden="1" customWidth="1" outlineLevel="1"/>
    <col min="13" max="13" width="11.28515625" style="11" hidden="1" customWidth="1" outlineLevel="1"/>
    <col min="14" max="14" width="10" style="11" hidden="1" customWidth="1" outlineLevel="1"/>
    <col min="15" max="15" width="10.42578125" style="11" hidden="1" customWidth="1" outlineLevel="1"/>
    <col min="16" max="16" width="10" style="11" bestFit="1" customWidth="1" collapsed="1"/>
    <col min="17" max="17" width="9.140625" style="11"/>
    <col min="18" max="18" width="0" style="11" hidden="1" customWidth="1"/>
    <col min="19" max="19" width="9.28515625" style="11" hidden="1" customWidth="1"/>
    <col min="20" max="21" width="10" style="11" hidden="1" customWidth="1"/>
    <col min="22" max="16384" width="9.140625" style="11"/>
  </cols>
  <sheetData>
    <row r="1" spans="1:15" x14ac:dyDescent="0.2">
      <c r="A1" s="11">
        <v>1</v>
      </c>
      <c r="B1" s="11" t="s">
        <v>155</v>
      </c>
    </row>
    <row r="2" spans="1:15" x14ac:dyDescent="0.2">
      <c r="A2" s="11">
        <v>2</v>
      </c>
      <c r="B2" s="11" t="s">
        <v>156</v>
      </c>
    </row>
    <row r="3" spans="1:15" x14ac:dyDescent="0.2">
      <c r="A3" s="11">
        <v>3</v>
      </c>
      <c r="B3" s="11" t="s">
        <v>147</v>
      </c>
    </row>
    <row r="4" spans="1:15" x14ac:dyDescent="0.2">
      <c r="A4" s="11">
        <v>4</v>
      </c>
      <c r="B4" s="11" t="s">
        <v>149</v>
      </c>
    </row>
    <row r="8" spans="1:15" ht="13.5" thickBot="1" x14ac:dyDescent="0.25"/>
    <row r="9" spans="1:15" s="22" customFormat="1" ht="13.5" thickBot="1" x14ac:dyDescent="0.3">
      <c r="B9" s="92" t="s">
        <v>69</v>
      </c>
      <c r="C9" s="92"/>
      <c r="D9" s="92" t="s">
        <v>120</v>
      </c>
      <c r="E9" s="92" t="s">
        <v>121</v>
      </c>
      <c r="F9" s="92" t="s">
        <v>122</v>
      </c>
      <c r="G9" s="92" t="s">
        <v>123</v>
      </c>
      <c r="H9" s="92" t="s">
        <v>124</v>
      </c>
      <c r="I9" s="92" t="s">
        <v>125</v>
      </c>
      <c r="J9" s="92" t="s">
        <v>126</v>
      </c>
      <c r="K9" s="92" t="s">
        <v>127</v>
      </c>
      <c r="L9" s="92" t="s">
        <v>128</v>
      </c>
      <c r="M9" s="92" t="s">
        <v>129</v>
      </c>
      <c r="N9" s="92" t="s">
        <v>130</v>
      </c>
      <c r="O9" s="92" t="s">
        <v>131</v>
      </c>
    </row>
    <row r="10" spans="1:15" s="22" customFormat="1" ht="13.5" thickBot="1" x14ac:dyDescent="0.25">
      <c r="B10" s="26" t="s">
        <v>96</v>
      </c>
      <c r="C10" s="38"/>
      <c r="D10" s="93"/>
      <c r="E10" s="93"/>
      <c r="F10" s="93"/>
      <c r="G10" s="93"/>
      <c r="H10" s="93"/>
      <c r="I10" s="93"/>
      <c r="J10" s="93"/>
      <c r="K10" s="93"/>
      <c r="L10" s="93"/>
      <c r="M10" s="93"/>
      <c r="N10" s="93"/>
      <c r="O10" s="93"/>
    </row>
    <row r="11" spans="1:15" s="22" customFormat="1" ht="13.5" thickBot="1" x14ac:dyDescent="0.25">
      <c r="B11" s="26" t="s">
        <v>97</v>
      </c>
      <c r="C11" s="38"/>
      <c r="D11" s="93"/>
      <c r="E11" s="93"/>
      <c r="F11" s="93"/>
      <c r="G11" s="93"/>
      <c r="H11" s="93"/>
      <c r="I11" s="93"/>
      <c r="J11" s="93"/>
      <c r="K11" s="93"/>
      <c r="L11" s="93"/>
      <c r="M11" s="93"/>
      <c r="N11" s="93"/>
      <c r="O11" s="93"/>
    </row>
    <row r="12" spans="1:15" ht="13.5" thickBot="1" x14ac:dyDescent="0.25">
      <c r="B12" s="26" t="s">
        <v>86</v>
      </c>
      <c r="C12" s="33">
        <f>SUM(C10:C11)</f>
        <v>0</v>
      </c>
      <c r="D12" s="33">
        <f>C12</f>
        <v>0</v>
      </c>
      <c r="E12" s="33" t="e">
        <f>D16</f>
        <v>#DIV/0!</v>
      </c>
      <c r="F12" s="33" t="e">
        <f t="shared" ref="F12:O12" si="0">E16</f>
        <v>#DIV/0!</v>
      </c>
      <c r="G12" s="33" t="e">
        <f t="shared" si="0"/>
        <v>#DIV/0!</v>
      </c>
      <c r="H12" s="33" t="e">
        <f t="shared" si="0"/>
        <v>#DIV/0!</v>
      </c>
      <c r="I12" s="33" t="e">
        <f t="shared" si="0"/>
        <v>#DIV/0!</v>
      </c>
      <c r="J12" s="33" t="e">
        <f t="shared" si="0"/>
        <v>#DIV/0!</v>
      </c>
      <c r="K12" s="33" t="e">
        <f t="shared" si="0"/>
        <v>#DIV/0!</v>
      </c>
      <c r="L12" s="33" t="e">
        <f t="shared" si="0"/>
        <v>#DIV/0!</v>
      </c>
      <c r="M12" s="33" t="e">
        <f t="shared" si="0"/>
        <v>#DIV/0!</v>
      </c>
      <c r="N12" s="33" t="e">
        <f t="shared" si="0"/>
        <v>#DIV/0!</v>
      </c>
      <c r="O12" s="33" t="e">
        <f t="shared" si="0"/>
        <v>#DIV/0!</v>
      </c>
    </row>
    <row r="13" spans="1:15" ht="13.5" thickBot="1" x14ac:dyDescent="0.25">
      <c r="A13" s="185" t="s">
        <v>0</v>
      </c>
      <c r="B13" s="94" t="s">
        <v>88</v>
      </c>
      <c r="C13" s="95">
        <f>(SUM('02. Purchases'!S9,'02. Purchases'!S10,'02. Purchases'!S11,'02. Purchases'!S13,'02. Purchases'!S14,'02. Purchases'!S15,'02. Purchases'!S16,'02. Purchases'!S17)-'02. Purchases'!X11)</f>
        <v>0</v>
      </c>
      <c r="D13" s="96">
        <f>$C$13/12</f>
        <v>0</v>
      </c>
      <c r="E13" s="96">
        <f t="shared" ref="E13:O13" si="1">$C$13/12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row>
    <row r="14" spans="1:15" ht="13.5" thickBot="1" x14ac:dyDescent="0.25">
      <c r="A14" s="186"/>
      <c r="B14" s="94" t="s">
        <v>87</v>
      </c>
      <c r="C14" s="95">
        <f>SUM('01. Sales'!S10,'01. Sales'!S11,'01. Sales'!S12,'01. Sales'!S17,'01. Sales'!S14,'01. Sales'!S16,'01. Sales'!S19,'01. Sales'!S20,'01. Sales'!S22,'01. Sales'!S23,'01. Sales'!S25)</f>
        <v>0</v>
      </c>
      <c r="D14" s="96">
        <f>$C$14/12</f>
        <v>0</v>
      </c>
      <c r="E14" s="96">
        <f t="shared" ref="E14:O14" si="2">$C$14/12</f>
        <v>0</v>
      </c>
      <c r="F14" s="96">
        <f t="shared" si="2"/>
        <v>0</v>
      </c>
      <c r="G14" s="96">
        <f t="shared" si="2"/>
        <v>0</v>
      </c>
      <c r="H14" s="96">
        <f t="shared" si="2"/>
        <v>0</v>
      </c>
      <c r="I14" s="96">
        <f t="shared" si="2"/>
        <v>0</v>
      </c>
      <c r="J14" s="96">
        <f t="shared" si="2"/>
        <v>0</v>
      </c>
      <c r="K14" s="96">
        <f t="shared" si="2"/>
        <v>0</v>
      </c>
      <c r="L14" s="96">
        <f t="shared" si="2"/>
        <v>0</v>
      </c>
      <c r="M14" s="96">
        <f t="shared" si="2"/>
        <v>0</v>
      </c>
      <c r="N14" s="96">
        <f t="shared" si="2"/>
        <v>0</v>
      </c>
      <c r="O14" s="96">
        <f t="shared" si="2"/>
        <v>0</v>
      </c>
    </row>
    <row r="15" spans="1:15" ht="13.5" thickBot="1" x14ac:dyDescent="0.25">
      <c r="A15" s="186"/>
      <c r="B15" s="94" t="s">
        <v>89</v>
      </c>
      <c r="C15" s="95" t="e">
        <f>IF(((SUM('02. Purchases'!S9,'02. Purchases'!S10,'02. Purchases'!S11,'02. Purchases'!S13,'02. Purchases'!S14,'02. Purchases'!S15,'02. Purchases'!S16)-'02. Purchases'!X11-'02. Purchases'!X14)/(SUM('02. Purchases'!F9,'02. Purchases'!F10,'02. Purchases'!F11,'02. Purchases'!F13,'02. Purchases'!F14,'02. Purchases'!F15,'02. Purchases'!F16)))&gt;((SUM('01. Sales'!S11,'01. Sales'!S12,'01. Sales'!S19,'01. Sales'!S22,'01. Sales'!S23,'01. Sales'!S25)-'01. Sales'!X10-'01. Sales'!X25)/(SUM('01. Sales'!F11,'01. Sales'!F12,'01. Sales'!F19,'01. Sales'!F22,'01. Sales'!F23,'01. Sales'!F25))),(SUM('02. Purchases'!F9,'02. Purchases'!F10,'02. Purchases'!F11,'02. Purchases'!F13,'02. Purchases'!F14,'02. Purchases'!F15,'02. Purchases'!F16))*(((SUM('02. Purchases'!S9,'02. Purchases'!S10,'02. Purchases'!S11,'02. Purchases'!S13,'02. Purchases'!S14,'02. Purchases'!S15,'02. Purchases'!S16)-'02. Purchases'!X11-'02. Purchases'!X14)/(SUM('02. Purchases'!F9,'02. Purchases'!F10,'02. Purchases'!F11,'02. Purchases'!F13,'02. Purchases'!F14,'02. Purchases'!F15,'02. Purchases'!F16)))-((SUM('01. Sales'!S11,'01. Sales'!S12,'01. Sales'!S19,'01. Sales'!S22,'01. Sales'!S23,'01. Sales'!S25)-'01. Sales'!X10-'01. Sales'!X25)/(SUM('01. Sales'!F11,'01. Sales'!F12,'01. Sales'!F19,'01. Sales'!F22,'01. Sales'!F23,'01. Sales'!F25)))),0)</f>
        <v>#DIV/0!</v>
      </c>
      <c r="D15" s="96" t="e">
        <f>$C$15/12</f>
        <v>#DIV/0!</v>
      </c>
      <c r="E15" s="96" t="e">
        <f t="shared" ref="E15:O15" si="3">$C$15/12</f>
        <v>#DIV/0!</v>
      </c>
      <c r="F15" s="96" t="e">
        <f t="shared" si="3"/>
        <v>#DIV/0!</v>
      </c>
      <c r="G15" s="96" t="e">
        <f t="shared" si="3"/>
        <v>#DIV/0!</v>
      </c>
      <c r="H15" s="96" t="e">
        <f t="shared" si="3"/>
        <v>#DIV/0!</v>
      </c>
      <c r="I15" s="96" t="e">
        <f t="shared" si="3"/>
        <v>#DIV/0!</v>
      </c>
      <c r="J15" s="96" t="e">
        <f t="shared" si="3"/>
        <v>#DIV/0!</v>
      </c>
      <c r="K15" s="96" t="e">
        <f t="shared" si="3"/>
        <v>#DIV/0!</v>
      </c>
      <c r="L15" s="96" t="e">
        <f t="shared" si="3"/>
        <v>#DIV/0!</v>
      </c>
      <c r="M15" s="96" t="e">
        <f t="shared" si="3"/>
        <v>#DIV/0!</v>
      </c>
      <c r="N15" s="96" t="e">
        <f t="shared" si="3"/>
        <v>#DIV/0!</v>
      </c>
      <c r="O15" s="96" t="e">
        <f t="shared" si="3"/>
        <v>#DIV/0!</v>
      </c>
    </row>
    <row r="16" spans="1:15" ht="13.5" thickBot="1" x14ac:dyDescent="0.25">
      <c r="A16" s="186"/>
      <c r="B16" s="94" t="s">
        <v>135</v>
      </c>
      <c r="C16" s="95"/>
      <c r="D16" s="95" t="e">
        <f>D12+D13-D14-D15</f>
        <v>#DIV/0!</v>
      </c>
      <c r="E16" s="95" t="e">
        <f t="shared" ref="E16" si="4">E12+E13-E14-E15</f>
        <v>#DIV/0!</v>
      </c>
      <c r="F16" s="95" t="e">
        <f t="shared" ref="F16" si="5">F12+F13-F14-F15</f>
        <v>#DIV/0!</v>
      </c>
      <c r="G16" s="95" t="e">
        <f t="shared" ref="G16" si="6">G12+G13-G14-G15</f>
        <v>#DIV/0!</v>
      </c>
      <c r="H16" s="95" t="e">
        <f t="shared" ref="H16" si="7">H12+H13-H14-H15</f>
        <v>#DIV/0!</v>
      </c>
      <c r="I16" s="95" t="e">
        <f t="shared" ref="I16" si="8">I12+I13-I14-I15</f>
        <v>#DIV/0!</v>
      </c>
      <c r="J16" s="95" t="e">
        <f t="shared" ref="J16" si="9">J12+J13-J14-J15</f>
        <v>#DIV/0!</v>
      </c>
      <c r="K16" s="95" t="e">
        <f t="shared" ref="K16" si="10">K12+K13-K14-K15</f>
        <v>#DIV/0!</v>
      </c>
      <c r="L16" s="95" t="e">
        <f t="shared" ref="L16" si="11">L12+L13-L14-L15</f>
        <v>#DIV/0!</v>
      </c>
      <c r="M16" s="95" t="e">
        <f t="shared" ref="M16" si="12">M12+M13-M14-M15</f>
        <v>#DIV/0!</v>
      </c>
      <c r="N16" s="95" t="e">
        <f t="shared" ref="N16" si="13">N12+N13-N14-N15</f>
        <v>#DIV/0!</v>
      </c>
      <c r="O16" s="95" t="e">
        <f t="shared" ref="O16" si="14">O12+O13-O14-O15</f>
        <v>#DIV/0!</v>
      </c>
    </row>
    <row r="17" spans="1:16" ht="13.5" thickBot="1" x14ac:dyDescent="0.25">
      <c r="A17" s="187"/>
      <c r="B17" s="94" t="s">
        <v>132</v>
      </c>
      <c r="C17" s="95"/>
      <c r="D17" s="95" t="e">
        <f>IF(D16&gt;0,D16*'06. Others'!$C$9,0)</f>
        <v>#DIV/0!</v>
      </c>
      <c r="E17" s="95" t="e">
        <f>IF(E16&gt;0,E16*'06. Others'!$C$9,0)</f>
        <v>#DIV/0!</v>
      </c>
      <c r="F17" s="95" t="e">
        <f>IF(F16&gt;0,F16*'06. Others'!$C$9,0)</f>
        <v>#DIV/0!</v>
      </c>
      <c r="G17" s="95" t="e">
        <f>IF(G16&gt;0,G16*'06. Others'!$C$9,0)</f>
        <v>#DIV/0!</v>
      </c>
      <c r="H17" s="95" t="e">
        <f>IF(H16&gt;0,H16*'06. Others'!$C$9,0)</f>
        <v>#DIV/0!</v>
      </c>
      <c r="I17" s="95" t="e">
        <f>IF(I16&gt;0,I16*'06. Others'!$C$9,0)</f>
        <v>#DIV/0!</v>
      </c>
      <c r="J17" s="95" t="e">
        <f>IF(J16&gt;0,J16*'06. Others'!$C$9,0)</f>
        <v>#DIV/0!</v>
      </c>
      <c r="K17" s="95" t="e">
        <f>IF(K16&gt;0,K16*'06. Others'!$C$9,0)</f>
        <v>#DIV/0!</v>
      </c>
      <c r="L17" s="95" t="e">
        <f>IF(L16&gt;0,L16*'06. Others'!$C$9,0)</f>
        <v>#DIV/0!</v>
      </c>
      <c r="M17" s="95" t="e">
        <f>IF(M16&gt;0,M16*'06. Others'!$C$9,0)</f>
        <v>#DIV/0!</v>
      </c>
      <c r="N17" s="95" t="e">
        <f>IF(N16&gt;0,N16*'06. Others'!$C$9,0)</f>
        <v>#DIV/0!</v>
      </c>
      <c r="O17" s="95" t="e">
        <f>IF(O16&gt;0,O16*'06. Others'!$C$9,0)</f>
        <v>#DIV/0!</v>
      </c>
      <c r="P17" s="97" t="e">
        <f>SUM(D17:O17)</f>
        <v>#DIV/0!</v>
      </c>
    </row>
    <row r="18" spans="1:16" ht="15.75" customHeight="1" thickBot="1" x14ac:dyDescent="0.25">
      <c r="A18" s="188" t="s">
        <v>102</v>
      </c>
      <c r="B18" s="98" t="s">
        <v>141</v>
      </c>
      <c r="C18" s="99"/>
      <c r="D18" s="100">
        <f>C10</f>
        <v>0</v>
      </c>
      <c r="E18" s="100">
        <f>D24</f>
        <v>0</v>
      </c>
      <c r="F18" s="100">
        <f t="shared" ref="F18:O18" si="15">E24</f>
        <v>0</v>
      </c>
      <c r="G18" s="100">
        <f t="shared" si="15"/>
        <v>0</v>
      </c>
      <c r="H18" s="100">
        <f t="shared" si="15"/>
        <v>0</v>
      </c>
      <c r="I18" s="100">
        <f t="shared" si="15"/>
        <v>0</v>
      </c>
      <c r="J18" s="100">
        <f t="shared" si="15"/>
        <v>0</v>
      </c>
      <c r="K18" s="100">
        <f t="shared" si="15"/>
        <v>0</v>
      </c>
      <c r="L18" s="100">
        <f t="shared" si="15"/>
        <v>0</v>
      </c>
      <c r="M18" s="100">
        <f t="shared" si="15"/>
        <v>0</v>
      </c>
      <c r="N18" s="100">
        <f t="shared" si="15"/>
        <v>0</v>
      </c>
      <c r="O18" s="100">
        <f t="shared" si="15"/>
        <v>0</v>
      </c>
    </row>
    <row r="19" spans="1:16" ht="15.75" customHeight="1" thickBot="1" x14ac:dyDescent="0.25">
      <c r="A19" s="189"/>
      <c r="B19" s="98" t="s">
        <v>142</v>
      </c>
      <c r="C19" s="99"/>
      <c r="D19" s="100">
        <f>C11</f>
        <v>0</v>
      </c>
      <c r="E19" s="100">
        <f>D25</f>
        <v>0</v>
      </c>
      <c r="F19" s="100">
        <f t="shared" ref="F19:O19" si="16">E25</f>
        <v>0</v>
      </c>
      <c r="G19" s="100">
        <f t="shared" si="16"/>
        <v>0</v>
      </c>
      <c r="H19" s="100">
        <f t="shared" si="16"/>
        <v>0</v>
      </c>
      <c r="I19" s="100">
        <f t="shared" si="16"/>
        <v>0</v>
      </c>
      <c r="J19" s="100">
        <f t="shared" si="16"/>
        <v>0</v>
      </c>
      <c r="K19" s="100">
        <f t="shared" si="16"/>
        <v>0</v>
      </c>
      <c r="L19" s="100">
        <f t="shared" si="16"/>
        <v>0</v>
      </c>
      <c r="M19" s="100">
        <f t="shared" si="16"/>
        <v>0</v>
      </c>
      <c r="N19" s="100">
        <f t="shared" si="16"/>
        <v>0</v>
      </c>
      <c r="O19" s="100">
        <f t="shared" si="16"/>
        <v>0</v>
      </c>
    </row>
    <row r="20" spans="1:16" ht="15.75" customHeight="1" thickBot="1" x14ac:dyDescent="0.25">
      <c r="A20" s="189"/>
      <c r="B20" s="98" t="s">
        <v>133</v>
      </c>
      <c r="C20" s="99">
        <f>SUM('02. Purchases'!I9:J10,'02. Purchases'!K11:L11,'02. Purchases'!I12:J14,'02. Purchases'!K14:L14,'02. Purchases'!N15)</f>
        <v>0</v>
      </c>
      <c r="D20" s="100">
        <f t="shared" ref="D20:O20" si="17">$C$20/12</f>
        <v>0</v>
      </c>
      <c r="E20" s="100">
        <f t="shared" si="17"/>
        <v>0</v>
      </c>
      <c r="F20" s="100">
        <f t="shared" si="17"/>
        <v>0</v>
      </c>
      <c r="G20" s="100">
        <f t="shared" si="17"/>
        <v>0</v>
      </c>
      <c r="H20" s="100">
        <f t="shared" si="17"/>
        <v>0</v>
      </c>
      <c r="I20" s="100">
        <f t="shared" si="17"/>
        <v>0</v>
      </c>
      <c r="J20" s="100">
        <f t="shared" si="17"/>
        <v>0</v>
      </c>
      <c r="K20" s="100">
        <f t="shared" si="17"/>
        <v>0</v>
      </c>
      <c r="L20" s="100">
        <f t="shared" si="17"/>
        <v>0</v>
      </c>
      <c r="M20" s="100">
        <f t="shared" si="17"/>
        <v>0</v>
      </c>
      <c r="N20" s="100">
        <f t="shared" si="17"/>
        <v>0</v>
      </c>
      <c r="O20" s="100">
        <f t="shared" si="17"/>
        <v>0</v>
      </c>
    </row>
    <row r="21" spans="1:16" ht="13.5" thickBot="1" x14ac:dyDescent="0.25">
      <c r="A21" s="189"/>
      <c r="B21" s="98" t="s">
        <v>134</v>
      </c>
      <c r="C21" s="99">
        <f>SUM('02. Purchases'!H9,'02. Purchases'!H10,'02. Purchases'!H14)</f>
        <v>0</v>
      </c>
      <c r="D21" s="100">
        <f>$C$21/12</f>
        <v>0</v>
      </c>
      <c r="E21" s="100">
        <f t="shared" ref="E21:O21" si="18">$C$21/12</f>
        <v>0</v>
      </c>
      <c r="F21" s="100">
        <f t="shared" si="18"/>
        <v>0</v>
      </c>
      <c r="G21" s="100">
        <f t="shared" si="18"/>
        <v>0</v>
      </c>
      <c r="H21" s="100">
        <f t="shared" si="18"/>
        <v>0</v>
      </c>
      <c r="I21" s="100">
        <f t="shared" si="18"/>
        <v>0</v>
      </c>
      <c r="J21" s="100">
        <f t="shared" si="18"/>
        <v>0</v>
      </c>
      <c r="K21" s="100">
        <f t="shared" si="18"/>
        <v>0</v>
      </c>
      <c r="L21" s="100">
        <f t="shared" si="18"/>
        <v>0</v>
      </c>
      <c r="M21" s="100">
        <f t="shared" si="18"/>
        <v>0</v>
      </c>
      <c r="N21" s="100">
        <f t="shared" si="18"/>
        <v>0</v>
      </c>
      <c r="O21" s="100">
        <f t="shared" si="18"/>
        <v>0</v>
      </c>
    </row>
    <row r="22" spans="1:16" ht="13.5" thickBot="1" x14ac:dyDescent="0.25">
      <c r="A22" s="189"/>
      <c r="B22" s="101" t="s">
        <v>139</v>
      </c>
      <c r="C22" s="99">
        <f>SUM('01. Sales'!L10:M11,'01. Sales'!L17:M17,'01. Sales'!J16,'01. Sales'!J14,'01. Sales'!L19,'01. Sales'!N22,'01. Sales'!J25,'01. Sales'!L25:M25)</f>
        <v>0</v>
      </c>
      <c r="D22" s="100">
        <f>$C$22/12</f>
        <v>0</v>
      </c>
      <c r="E22" s="100">
        <f t="shared" ref="E22:O22" si="19">$C$22/12</f>
        <v>0</v>
      </c>
      <c r="F22" s="100">
        <f t="shared" si="19"/>
        <v>0</v>
      </c>
      <c r="G22" s="100">
        <f t="shared" si="19"/>
        <v>0</v>
      </c>
      <c r="H22" s="100">
        <f t="shared" si="19"/>
        <v>0</v>
      </c>
      <c r="I22" s="100">
        <f t="shared" si="19"/>
        <v>0</v>
      </c>
      <c r="J22" s="100">
        <f t="shared" si="19"/>
        <v>0</v>
      </c>
      <c r="K22" s="100">
        <f t="shared" si="19"/>
        <v>0</v>
      </c>
      <c r="L22" s="100">
        <f t="shared" si="19"/>
        <v>0</v>
      </c>
      <c r="M22" s="100">
        <f t="shared" si="19"/>
        <v>0</v>
      </c>
      <c r="N22" s="100">
        <f t="shared" si="19"/>
        <v>0</v>
      </c>
      <c r="O22" s="100">
        <f t="shared" si="19"/>
        <v>0</v>
      </c>
    </row>
    <row r="23" spans="1:16" ht="13.5" thickBot="1" x14ac:dyDescent="0.25">
      <c r="A23" s="189"/>
      <c r="B23" s="98" t="s">
        <v>140</v>
      </c>
      <c r="C23" s="99">
        <f>SUM('01. Sales'!G11:H12,'01. Sales'!G14:H14,'01. Sales'!G16:H16,'01. Sales'!G25:H25)</f>
        <v>0</v>
      </c>
      <c r="D23" s="100">
        <f>$C$23/12</f>
        <v>0</v>
      </c>
      <c r="E23" s="100">
        <f t="shared" ref="E23:O23" si="20">$C$23/12</f>
        <v>0</v>
      </c>
      <c r="F23" s="100">
        <f t="shared" si="20"/>
        <v>0</v>
      </c>
      <c r="G23" s="100">
        <f t="shared" si="20"/>
        <v>0</v>
      </c>
      <c r="H23" s="100">
        <f t="shared" si="20"/>
        <v>0</v>
      </c>
      <c r="I23" s="100">
        <f t="shared" si="20"/>
        <v>0</v>
      </c>
      <c r="J23" s="100">
        <f t="shared" si="20"/>
        <v>0</v>
      </c>
      <c r="K23" s="100">
        <f t="shared" si="20"/>
        <v>0</v>
      </c>
      <c r="L23" s="100">
        <f t="shared" si="20"/>
        <v>0</v>
      </c>
      <c r="M23" s="100">
        <f t="shared" si="20"/>
        <v>0</v>
      </c>
      <c r="N23" s="100">
        <f t="shared" si="20"/>
        <v>0</v>
      </c>
      <c r="O23" s="100">
        <f t="shared" si="20"/>
        <v>0</v>
      </c>
    </row>
    <row r="24" spans="1:16" ht="13.5" thickBot="1" x14ac:dyDescent="0.25">
      <c r="A24" s="189"/>
      <c r="B24" s="101" t="s">
        <v>136</v>
      </c>
      <c r="C24" s="99"/>
      <c r="D24" s="100">
        <f>D18+D20-D22</f>
        <v>0</v>
      </c>
      <c r="E24" s="100">
        <f t="shared" ref="E24:O24" si="21">E18+E20-E22</f>
        <v>0</v>
      </c>
      <c r="F24" s="100">
        <f t="shared" si="21"/>
        <v>0</v>
      </c>
      <c r="G24" s="100">
        <f t="shared" si="21"/>
        <v>0</v>
      </c>
      <c r="H24" s="100">
        <f t="shared" si="21"/>
        <v>0</v>
      </c>
      <c r="I24" s="100">
        <f t="shared" si="21"/>
        <v>0</v>
      </c>
      <c r="J24" s="100">
        <f t="shared" si="21"/>
        <v>0</v>
      </c>
      <c r="K24" s="100">
        <f t="shared" si="21"/>
        <v>0</v>
      </c>
      <c r="L24" s="100">
        <f t="shared" si="21"/>
        <v>0</v>
      </c>
      <c r="M24" s="100">
        <f t="shared" si="21"/>
        <v>0</v>
      </c>
      <c r="N24" s="100">
        <f t="shared" si="21"/>
        <v>0</v>
      </c>
      <c r="O24" s="100">
        <f t="shared" si="21"/>
        <v>0</v>
      </c>
    </row>
    <row r="25" spans="1:16" ht="13.5" thickBot="1" x14ac:dyDescent="0.25">
      <c r="A25" s="189"/>
      <c r="B25" s="98" t="s">
        <v>137</v>
      </c>
      <c r="C25" s="99"/>
      <c r="D25" s="99">
        <f>D19+D21-D23</f>
        <v>0</v>
      </c>
      <c r="E25" s="99">
        <f t="shared" ref="E25:O25" si="22">E19+E21-E23</f>
        <v>0</v>
      </c>
      <c r="F25" s="99">
        <f t="shared" si="22"/>
        <v>0</v>
      </c>
      <c r="G25" s="99">
        <f t="shared" si="22"/>
        <v>0</v>
      </c>
      <c r="H25" s="99">
        <f t="shared" si="22"/>
        <v>0</v>
      </c>
      <c r="I25" s="99">
        <f t="shared" si="22"/>
        <v>0</v>
      </c>
      <c r="J25" s="99">
        <f t="shared" si="22"/>
        <v>0</v>
      </c>
      <c r="K25" s="99">
        <f t="shared" si="22"/>
        <v>0</v>
      </c>
      <c r="L25" s="99">
        <f t="shared" si="22"/>
        <v>0</v>
      </c>
      <c r="M25" s="99">
        <f t="shared" si="22"/>
        <v>0</v>
      </c>
      <c r="N25" s="99">
        <f t="shared" si="22"/>
        <v>0</v>
      </c>
      <c r="O25" s="99">
        <f t="shared" si="22"/>
        <v>0</v>
      </c>
    </row>
    <row r="26" spans="1:16" ht="13.5" thickBot="1" x14ac:dyDescent="0.25">
      <c r="A26" s="190"/>
      <c r="B26" s="102" t="s">
        <v>138</v>
      </c>
      <c r="C26" s="103"/>
      <c r="D26" s="103">
        <f>IF(D24&gt;0,D24*'06. Others'!$C$9,0)+IF(D25&gt;0,D25*'06. Others'!$C$9,0)</f>
        <v>0</v>
      </c>
      <c r="E26" s="103">
        <f>IF(E24&gt;0,E24*'06. Others'!$C$9,0)+IF(E25&gt;0,E25*'06. Others'!$C$9,0)</f>
        <v>0</v>
      </c>
      <c r="F26" s="103">
        <f>IF(F24&gt;0,F24*'06. Others'!$C$9,0)+IF(F25&gt;0,F25*'06. Others'!$C$9,0)</f>
        <v>0</v>
      </c>
      <c r="G26" s="103">
        <f>IF(G24&gt;0,G24*'06. Others'!$C$9,0)+IF(G25&gt;0,G25*'06. Others'!$C$9,0)</f>
        <v>0</v>
      </c>
      <c r="H26" s="103">
        <f>IF(H24&gt;0,H24*'06. Others'!$C$9,0)+IF(H25&gt;0,H25*'06. Others'!$C$9,0)</f>
        <v>0</v>
      </c>
      <c r="I26" s="103">
        <f>IF(I24&gt;0,I24*'06. Others'!$C$9,0)+IF(I25&gt;0,I25*'06. Others'!$C$9,0)</f>
        <v>0</v>
      </c>
      <c r="J26" s="103">
        <f>IF(J24&gt;0,J24*'06. Others'!$C$9,0)+IF(J25&gt;0,J25*'06. Others'!$C$9,0)</f>
        <v>0</v>
      </c>
      <c r="K26" s="103">
        <f>IF(K24&gt;0,K24*'06. Others'!$C$9,0)+IF(K25&gt;0,K25*'06. Others'!$C$9,0)</f>
        <v>0</v>
      </c>
      <c r="L26" s="103">
        <f>IF(L24&gt;0,L24*'06. Others'!$C$9,0)+IF(L25&gt;0,L25*'06. Others'!$C$9,0)</f>
        <v>0</v>
      </c>
      <c r="M26" s="103">
        <f>IF(M24&gt;0,M24*'06. Others'!$C$9,0)+IF(M25&gt;0,M25*'06. Others'!$C$9,0)</f>
        <v>0</v>
      </c>
      <c r="N26" s="103">
        <f>IF(N24&gt;0,N24*'06. Others'!$C$9,0)+IF(N25&gt;0,N25*'06. Others'!$C$9,0)</f>
        <v>0</v>
      </c>
      <c r="O26" s="103">
        <f>IF(O24&gt;0,O24*'06. Others'!$C$9,0)+IF(O25&gt;0,O25*'06. Others'!$C$9,0)</f>
        <v>0</v>
      </c>
      <c r="P26" s="97">
        <f>SUM(D26:O26)</f>
        <v>0</v>
      </c>
    </row>
    <row r="27" spans="1:16" ht="13.5" thickBot="1" x14ac:dyDescent="0.25">
      <c r="A27" s="104"/>
      <c r="B27" s="104" t="s">
        <v>143</v>
      </c>
      <c r="C27" s="104"/>
      <c r="D27" s="105" t="e">
        <f>D26-D17</f>
        <v>#DIV/0!</v>
      </c>
      <c r="E27" s="105" t="e">
        <f t="shared" ref="E27:O27" si="23">E26-E17</f>
        <v>#DIV/0!</v>
      </c>
      <c r="F27" s="105" t="e">
        <f t="shared" si="23"/>
        <v>#DIV/0!</v>
      </c>
      <c r="G27" s="105" t="e">
        <f t="shared" si="23"/>
        <v>#DIV/0!</v>
      </c>
      <c r="H27" s="105" t="e">
        <f t="shared" si="23"/>
        <v>#DIV/0!</v>
      </c>
      <c r="I27" s="105" t="e">
        <f t="shared" si="23"/>
        <v>#DIV/0!</v>
      </c>
      <c r="J27" s="105" t="e">
        <f t="shared" si="23"/>
        <v>#DIV/0!</v>
      </c>
      <c r="K27" s="105" t="e">
        <f t="shared" si="23"/>
        <v>#DIV/0!</v>
      </c>
      <c r="L27" s="105" t="e">
        <f t="shared" si="23"/>
        <v>#DIV/0!</v>
      </c>
      <c r="M27" s="105" t="e">
        <f t="shared" si="23"/>
        <v>#DIV/0!</v>
      </c>
      <c r="N27" s="105" t="e">
        <f t="shared" si="23"/>
        <v>#DIV/0!</v>
      </c>
      <c r="O27" s="105" t="e">
        <f t="shared" si="23"/>
        <v>#DIV/0!</v>
      </c>
      <c r="P27" s="97" t="e">
        <f>SUM(D27:O27)</f>
        <v>#DIV/0!</v>
      </c>
    </row>
    <row r="34" spans="18:21" x14ac:dyDescent="0.2">
      <c r="R34" s="11" t="s">
        <v>94</v>
      </c>
      <c r="S34" s="11">
        <f>SUM('01. Sales'!F11,'01. Sales'!F12,'01. Sales'!F19,'01. Sales'!F22,'01. Sales'!F23,'01. Sales'!F25)</f>
        <v>0</v>
      </c>
      <c r="T34" s="106" t="e">
        <f>U34/S34</f>
        <v>#DIV/0!</v>
      </c>
      <c r="U34" s="107">
        <f>SUM('01. Sales'!S11,'01. Sales'!S12,'01. Sales'!S19,'01. Sales'!S22,'01. Sales'!S23,'01. Sales'!S25)-'01. Sales'!X10-'01. Sales'!X25</f>
        <v>0</v>
      </c>
    </row>
    <row r="35" spans="18:21" x14ac:dyDescent="0.2">
      <c r="R35" s="11" t="s">
        <v>92</v>
      </c>
      <c r="S35" s="11">
        <v>60</v>
      </c>
      <c r="T35" s="106">
        <v>0.28000000000000003</v>
      </c>
      <c r="U35" s="11">
        <v>16.8</v>
      </c>
    </row>
    <row r="36" spans="18:21" x14ac:dyDescent="0.2">
      <c r="R36" s="11" t="s">
        <v>95</v>
      </c>
      <c r="S36" s="11">
        <f>SUM('02. Purchases'!F9,'02. Purchases'!F10,'02. Purchases'!F11,'02. Purchases'!F13,'02. Purchases'!F14,'02. Purchases'!F15,'02. Purchases'!F16)</f>
        <v>0</v>
      </c>
      <c r="T36" s="106" t="e">
        <f>U36/S36</f>
        <v>#DIV/0!</v>
      </c>
      <c r="U36" s="11">
        <f>SUM('02. Purchases'!S9,'02. Purchases'!S10,'02. Purchases'!S11,'02. Purchases'!S13,'02. Purchases'!S14,'02. Purchases'!S15,'02. Purchases'!S16)-'02. Purchases'!X11-'02. Purchases'!X14</f>
        <v>0</v>
      </c>
    </row>
    <row r="37" spans="18:21" x14ac:dyDescent="0.2">
      <c r="T37" s="106"/>
    </row>
    <row r="39" spans="18:21" x14ac:dyDescent="0.2">
      <c r="R39" s="11" t="s">
        <v>93</v>
      </c>
      <c r="U39" s="11" t="e">
        <f>IF((U35/S35)&gt;(#REF!/#REF!),S35*((U35/S35)-(#REF!/#REF!)),0)</f>
        <v>#REF!</v>
      </c>
    </row>
    <row r="40" spans="18:21" x14ac:dyDescent="0.2">
      <c r="U40" s="11" t="e">
        <f>IF(((SUM('02. Purchases'!S9,'02. Purchases'!S10,'02. Purchases'!S11,'02. Purchases'!S13,'02. Purchases'!S14,'02. Purchases'!S15,'02. Purchases'!S16)-'02. Purchases'!X11-'02. Purchases'!X14)/(SUM('02. Purchases'!F9,'02. Purchases'!F10,'02. Purchases'!F11,'02. Purchases'!F13,'02. Purchases'!F14,'02. Purchases'!F15,'02. Purchases'!F16)))&gt;((SUM('01. Sales'!S11,'01. Sales'!S12,'01. Sales'!S19,'01. Sales'!S22,'01. Sales'!S23,'01. Sales'!S25)-'01. Sales'!X10-'01. Sales'!X25)/(SUM('01. Sales'!F11,'01. Sales'!F12,'01. Sales'!F19,'01. Sales'!F22,'01. Sales'!F23,'01. Sales'!F25))),(SUM('02. Purchases'!F9,'02. Purchases'!F10,'02. Purchases'!F11,'02. Purchases'!F13,'02. Purchases'!F14,'02. Purchases'!F15,'02. Purchases'!F16))*(((SUM('02. Purchases'!S9,'02. Purchases'!S10,'02. Purchases'!S11,'02. Purchases'!S13,'02. Purchases'!S14,'02. Purchases'!S15,'02. Purchases'!S16)-'02. Purchases'!X11-'02. Purchases'!X14)/(SUM('02. Purchases'!F9,'02. Purchases'!F10,'02. Purchases'!F11,'02. Purchases'!F13,'02. Purchases'!F14,'02. Purchases'!F15,'02. Purchases'!F16)))-((SUM('01. Sales'!S11,'01. Sales'!S12,'01. Sales'!S19,'01. Sales'!S22,'01. Sales'!S23,'01. Sales'!S25)-'01. Sales'!X10-'01. Sales'!X25)/(SUM('01. Sales'!F11,'01. Sales'!F12,'01. Sales'!F19,'01. Sales'!F22,'01. Sales'!F23,'01. Sales'!F25)))),0)</f>
        <v>#DIV/0!</v>
      </c>
    </row>
  </sheetData>
  <sheetProtection password="8ACD" sheet="1" objects="1" scenarios="1"/>
  <mergeCells count="2">
    <mergeCell ref="A13:A17"/>
    <mergeCell ref="A18:A2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2.75" x14ac:dyDescent="0.2"/>
  <cols>
    <col min="1" max="1" width="6.85546875" style="11" customWidth="1"/>
    <col min="2" max="2" width="35.5703125" style="11" customWidth="1"/>
    <col min="3" max="3" width="23.28515625" style="11" customWidth="1"/>
    <col min="4" max="16384" width="9.140625" style="11"/>
  </cols>
  <sheetData>
    <row r="1" spans="1:3" x14ac:dyDescent="0.2">
      <c r="A1" s="11">
        <v>1</v>
      </c>
      <c r="B1" s="11" t="s">
        <v>151</v>
      </c>
    </row>
    <row r="2" spans="1:3" x14ac:dyDescent="0.2">
      <c r="A2" s="11">
        <v>2</v>
      </c>
      <c r="B2" s="11" t="s">
        <v>147</v>
      </c>
    </row>
    <row r="3" spans="1:3" x14ac:dyDescent="0.2">
      <c r="A3" s="11">
        <v>4</v>
      </c>
      <c r="B3" s="11" t="s">
        <v>149</v>
      </c>
    </row>
    <row r="4" spans="1:3" x14ac:dyDescent="0.2">
      <c r="B4" s="108"/>
    </row>
    <row r="5" spans="1:3" ht="13.5" thickBot="1" x14ac:dyDescent="0.25">
      <c r="B5" s="108"/>
    </row>
    <row r="6" spans="1:3" ht="13.5" thickBot="1" x14ac:dyDescent="0.25">
      <c r="B6" s="109" t="s">
        <v>69</v>
      </c>
      <c r="C6" s="110" t="s">
        <v>85</v>
      </c>
    </row>
    <row r="7" spans="1:3" x14ac:dyDescent="0.2">
      <c r="B7" s="52" t="s">
        <v>70</v>
      </c>
      <c r="C7" s="111"/>
    </row>
    <row r="8" spans="1:3" x14ac:dyDescent="0.2">
      <c r="B8" s="60" t="s">
        <v>71</v>
      </c>
      <c r="C8" s="112"/>
    </row>
    <row r="9" spans="1:3" x14ac:dyDescent="0.2">
      <c r="B9" s="60" t="s">
        <v>72</v>
      </c>
      <c r="C9" s="113"/>
    </row>
    <row r="10" spans="1:3" x14ac:dyDescent="0.2">
      <c r="B10" s="60"/>
      <c r="C10" s="85"/>
    </row>
    <row r="11" spans="1:3" x14ac:dyDescent="0.2">
      <c r="B11" s="60"/>
      <c r="C11" s="85"/>
    </row>
    <row r="12" spans="1:3" x14ac:dyDescent="0.2">
      <c r="B12" s="60"/>
      <c r="C12" s="85"/>
    </row>
    <row r="13" spans="1:3" ht="13.5" thickBot="1" x14ac:dyDescent="0.25">
      <c r="B13" s="68"/>
      <c r="C13" s="114"/>
    </row>
  </sheetData>
  <sheetProtection password="8ACD"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heetViews>
  <sheetFormatPr defaultRowHeight="12.75" x14ac:dyDescent="0.2"/>
  <cols>
    <col min="1" max="1" width="4" style="11" bestFit="1" customWidth="1"/>
    <col min="2" max="2" width="36.28515625" style="11" customWidth="1"/>
    <col min="3" max="6" width="14.5703125" style="11" customWidth="1"/>
    <col min="7" max="7" width="19.140625" style="11" customWidth="1"/>
    <col min="8" max="9" width="14.5703125" style="11" customWidth="1"/>
    <col min="10" max="10" width="20" style="11" customWidth="1"/>
    <col min="11" max="16384" width="9.140625" style="11"/>
  </cols>
  <sheetData>
    <row r="1" spans="1:10" x14ac:dyDescent="0.2">
      <c r="A1" s="11">
        <v>1</v>
      </c>
      <c r="B1" s="11" t="s">
        <v>157</v>
      </c>
    </row>
    <row r="2" spans="1:10" x14ac:dyDescent="0.2">
      <c r="A2" s="11">
        <v>2</v>
      </c>
      <c r="B2" s="11" t="s">
        <v>158</v>
      </c>
    </row>
    <row r="3" spans="1:10" x14ac:dyDescent="0.2">
      <c r="A3" s="11">
        <v>3</v>
      </c>
      <c r="B3" s="11" t="s">
        <v>149</v>
      </c>
    </row>
    <row r="4" spans="1:10" ht="13.5" thickBot="1" x14ac:dyDescent="0.25"/>
    <row r="5" spans="1:10" s="22" customFormat="1" ht="30" customHeight="1" thickBot="1" x14ac:dyDescent="0.3">
      <c r="A5" s="195"/>
      <c r="B5" s="195" t="s">
        <v>69</v>
      </c>
      <c r="C5" s="197" t="s">
        <v>102</v>
      </c>
      <c r="D5" s="198"/>
      <c r="E5" s="199" t="s">
        <v>103</v>
      </c>
      <c r="F5" s="200"/>
      <c r="G5" s="201" t="s">
        <v>104</v>
      </c>
      <c r="H5" s="202"/>
      <c r="I5" s="191" t="s">
        <v>169</v>
      </c>
      <c r="J5" s="193" t="s">
        <v>105</v>
      </c>
    </row>
    <row r="6" spans="1:10" s="121" customFormat="1" ht="13.5" thickBot="1" x14ac:dyDescent="0.25">
      <c r="A6" s="196"/>
      <c r="B6" s="196"/>
      <c r="C6" s="115" t="s">
        <v>91</v>
      </c>
      <c r="D6" s="116" t="s">
        <v>5</v>
      </c>
      <c r="E6" s="117" t="s">
        <v>91</v>
      </c>
      <c r="F6" s="118" t="s">
        <v>5</v>
      </c>
      <c r="G6" s="119" t="s">
        <v>91</v>
      </c>
      <c r="H6" s="120" t="s">
        <v>5</v>
      </c>
      <c r="I6" s="192"/>
      <c r="J6" s="194"/>
    </row>
    <row r="7" spans="1:10" x14ac:dyDescent="0.2">
      <c r="A7" s="52">
        <v>1</v>
      </c>
      <c r="B7" s="122" t="s">
        <v>10</v>
      </c>
      <c r="C7" s="123"/>
      <c r="D7" s="124"/>
      <c r="E7" s="125"/>
      <c r="F7" s="126"/>
      <c r="G7" s="127"/>
      <c r="H7" s="128"/>
      <c r="I7" s="129"/>
      <c r="J7" s="130"/>
    </row>
    <row r="8" spans="1:10" x14ac:dyDescent="0.2">
      <c r="A8" s="60">
        <v>1.1000000000000001</v>
      </c>
      <c r="B8" s="59" t="s">
        <v>7</v>
      </c>
      <c r="C8" s="131">
        <f>'01. Sales'!Q10-'01. Sales'!K10</f>
        <v>0</v>
      </c>
      <c r="D8" s="132" t="e">
        <f>('01. Sales'!R10-'01. Sales'!K10)/'01. Sales'!F10</f>
        <v>#DIV/0!</v>
      </c>
      <c r="E8" s="133">
        <f>'01. Sales'!S10-'01. Sales'!X10</f>
        <v>0</v>
      </c>
      <c r="F8" s="134" t="e">
        <f>('01. Sales'!S10-'01. Sales'!X10)/'01. Sales'!F10</f>
        <v>#DIV/0!</v>
      </c>
      <c r="G8" s="135">
        <f>E8-C8</f>
        <v>0</v>
      </c>
      <c r="H8" s="136" t="e">
        <f>F8-D8</f>
        <v>#DIV/0!</v>
      </c>
      <c r="I8" s="137">
        <f>'06. Others'!$C$7</f>
        <v>0</v>
      </c>
      <c r="J8" s="138">
        <f>-(G8*'06. Others'!$C$9*I8/365)</f>
        <v>0</v>
      </c>
    </row>
    <row r="9" spans="1:10" x14ac:dyDescent="0.2">
      <c r="A9" s="60">
        <v>1.2</v>
      </c>
      <c r="B9" s="59" t="s">
        <v>106</v>
      </c>
      <c r="C9" s="131">
        <f>'01. Sales'!Q11+'01. Sales'!Q12</f>
        <v>0</v>
      </c>
      <c r="D9" s="132" t="e">
        <f>('01. Sales'!Q11+'01. Sales'!Q12)/('01. Sales'!F11+'01. Sales'!F12)</f>
        <v>#DIV/0!</v>
      </c>
      <c r="E9" s="133">
        <f>('01. Sales'!S11+'01. Sales'!S12)</f>
        <v>0</v>
      </c>
      <c r="F9" s="134" t="e">
        <f>('01. Sales'!S11+'01. Sales'!S12)/('01. Sales'!F11+'01. Sales'!F12)</f>
        <v>#DIV/0!</v>
      </c>
      <c r="G9" s="135">
        <f>E9-C9</f>
        <v>0</v>
      </c>
      <c r="H9" s="136" t="e">
        <f>F9-D9</f>
        <v>#DIV/0!</v>
      </c>
      <c r="I9" s="137">
        <f>'06. Others'!$C$7</f>
        <v>0</v>
      </c>
      <c r="J9" s="138">
        <f>-(G9*'06. Others'!$C$9*I9/365)</f>
        <v>0</v>
      </c>
    </row>
    <row r="10" spans="1:10" x14ac:dyDescent="0.2">
      <c r="A10" s="60">
        <v>2</v>
      </c>
      <c r="B10" s="139" t="s">
        <v>8</v>
      </c>
      <c r="C10" s="131"/>
      <c r="D10" s="132"/>
      <c r="E10" s="133"/>
      <c r="F10" s="134"/>
      <c r="G10" s="135"/>
      <c r="H10" s="136"/>
      <c r="I10" s="137"/>
      <c r="J10" s="138"/>
    </row>
    <row r="11" spans="1:10" x14ac:dyDescent="0.2">
      <c r="A11" s="60">
        <v>2.1</v>
      </c>
      <c r="B11" s="59" t="s">
        <v>12</v>
      </c>
      <c r="C11" s="131">
        <f>'01. Sales'!Q14</f>
        <v>0</v>
      </c>
      <c r="D11" s="132" t="e">
        <f>'01. Sales'!R14</f>
        <v>#DIV/0!</v>
      </c>
      <c r="E11" s="133">
        <f>'01. Sales'!S14</f>
        <v>0</v>
      </c>
      <c r="F11" s="134" t="e">
        <f>'01. Sales'!S14/'01. Sales'!F14</f>
        <v>#DIV/0!</v>
      </c>
      <c r="G11" s="135">
        <f t="shared" ref="G11:H14" si="0">E11-C11</f>
        <v>0</v>
      </c>
      <c r="H11" s="136" t="e">
        <f t="shared" si="0"/>
        <v>#DIV/0!</v>
      </c>
      <c r="I11" s="137">
        <f>'06. Others'!$C$7</f>
        <v>0</v>
      </c>
      <c r="J11" s="138">
        <f>-(G11*'06. Others'!$C$9*I11/365)</f>
        <v>0</v>
      </c>
    </row>
    <row r="12" spans="1:10" x14ac:dyDescent="0.2">
      <c r="A12" s="60">
        <v>2.2000000000000002</v>
      </c>
      <c r="B12" s="59" t="s">
        <v>13</v>
      </c>
      <c r="C12" s="131">
        <f>'01. Sales'!Q16</f>
        <v>0</v>
      </c>
      <c r="D12" s="132" t="e">
        <f>'01. Sales'!R16</f>
        <v>#DIV/0!</v>
      </c>
      <c r="E12" s="133">
        <f>'01. Sales'!S16</f>
        <v>0</v>
      </c>
      <c r="F12" s="134" t="e">
        <f>'01. Sales'!S16/'01. Sales'!F16</f>
        <v>#DIV/0!</v>
      </c>
      <c r="G12" s="135">
        <f t="shared" si="0"/>
        <v>0</v>
      </c>
      <c r="H12" s="136" t="e">
        <f t="shared" si="0"/>
        <v>#DIV/0!</v>
      </c>
      <c r="I12" s="137">
        <f>'06. Others'!$C$7</f>
        <v>0</v>
      </c>
      <c r="J12" s="138">
        <f>-(G12*'06. Others'!$C$9*I12/365)</f>
        <v>0</v>
      </c>
    </row>
    <row r="13" spans="1:10" x14ac:dyDescent="0.2">
      <c r="A13" s="60">
        <v>2.2999999999999998</v>
      </c>
      <c r="B13" s="59" t="s">
        <v>14</v>
      </c>
      <c r="C13" s="131">
        <f>'01. Sales'!Q17</f>
        <v>0</v>
      </c>
      <c r="D13" s="132" t="e">
        <f>'01. Sales'!R17</f>
        <v>#DIV/0!</v>
      </c>
      <c r="E13" s="133">
        <f>'01. Sales'!S17</f>
        <v>0</v>
      </c>
      <c r="F13" s="134" t="e">
        <f>'01. Sales'!S17/'01. Sales'!F17</f>
        <v>#DIV/0!</v>
      </c>
      <c r="G13" s="135">
        <f t="shared" si="0"/>
        <v>0</v>
      </c>
      <c r="H13" s="136" t="e">
        <f t="shared" si="0"/>
        <v>#DIV/0!</v>
      </c>
      <c r="I13" s="137">
        <f>'06. Others'!$C$7</f>
        <v>0</v>
      </c>
      <c r="J13" s="138">
        <f>-(G13*'06. Others'!$C$9*I13/365)</f>
        <v>0</v>
      </c>
    </row>
    <row r="14" spans="1:10" x14ac:dyDescent="0.2">
      <c r="A14" s="60">
        <v>3</v>
      </c>
      <c r="B14" s="139" t="s">
        <v>9</v>
      </c>
      <c r="C14" s="131">
        <f>'01. Sales'!Q19</f>
        <v>0</v>
      </c>
      <c r="D14" s="132" t="e">
        <f>'01. Sales'!R19</f>
        <v>#DIV/0!</v>
      </c>
      <c r="E14" s="133">
        <f>'01. Sales'!S19</f>
        <v>0</v>
      </c>
      <c r="F14" s="134" t="e">
        <f>'01. Sales'!S19/'01. Sales'!F19</f>
        <v>#DIV/0!</v>
      </c>
      <c r="G14" s="135">
        <f t="shared" si="0"/>
        <v>0</v>
      </c>
      <c r="H14" s="136" t="e">
        <f t="shared" si="0"/>
        <v>#DIV/0!</v>
      </c>
      <c r="I14" s="137">
        <f>'06. Others'!$C$7</f>
        <v>0</v>
      </c>
      <c r="J14" s="138">
        <f>-(G14*'06. Others'!$C$9*I14/365)</f>
        <v>0</v>
      </c>
    </row>
    <row r="15" spans="1:10" x14ac:dyDescent="0.2">
      <c r="A15" s="60">
        <v>4</v>
      </c>
      <c r="B15" s="139" t="s">
        <v>16</v>
      </c>
      <c r="C15" s="131"/>
      <c r="D15" s="132"/>
      <c r="E15" s="133"/>
      <c r="F15" s="134"/>
      <c r="G15" s="135"/>
      <c r="H15" s="136"/>
      <c r="I15" s="137"/>
      <c r="J15" s="138"/>
    </row>
    <row r="16" spans="1:10" x14ac:dyDescent="0.2">
      <c r="A16" s="60">
        <v>4.0999999999999996</v>
      </c>
      <c r="B16" s="59" t="s">
        <v>107</v>
      </c>
      <c r="C16" s="131">
        <f>'01. Sales'!Q20</f>
        <v>0</v>
      </c>
      <c r="D16" s="132" t="e">
        <f>'01. Sales'!R20</f>
        <v>#DIV/0!</v>
      </c>
      <c r="E16" s="133">
        <f>'01. Sales'!S20</f>
        <v>0</v>
      </c>
      <c r="F16" s="134" t="e">
        <f>'01. Sales'!S20/'01. Sales'!F20</f>
        <v>#DIV/0!</v>
      </c>
      <c r="G16" s="135">
        <f t="shared" ref="G16:H18" si="1">E16-C16</f>
        <v>0</v>
      </c>
      <c r="H16" s="136" t="e">
        <f t="shared" si="1"/>
        <v>#DIV/0!</v>
      </c>
      <c r="I16" s="137">
        <f>'06. Others'!$C$7</f>
        <v>0</v>
      </c>
      <c r="J16" s="138">
        <f>-(G16*'06. Others'!$C$9*I16/365)</f>
        <v>0</v>
      </c>
    </row>
    <row r="17" spans="1:10" x14ac:dyDescent="0.2">
      <c r="A17" s="60">
        <v>4.2</v>
      </c>
      <c r="B17" s="59" t="s">
        <v>84</v>
      </c>
      <c r="C17" s="131">
        <f>'01. Sales'!Q22+'01. Sales'!Q23</f>
        <v>0</v>
      </c>
      <c r="D17" s="132" t="e">
        <f>('01. Sales'!Q22+'01. Sales'!Q23)/('01. Sales'!F22+'01. Sales'!F23)</f>
        <v>#DIV/0!</v>
      </c>
      <c r="E17" s="133">
        <f>'01. Sales'!S22+'01. Sales'!S23</f>
        <v>0</v>
      </c>
      <c r="F17" s="134" t="e">
        <f>('01. Sales'!S22+'01. Sales'!S23)/('01. Sales'!F22+'01. Sales'!F23)</f>
        <v>#DIV/0!</v>
      </c>
      <c r="G17" s="135">
        <f t="shared" si="1"/>
        <v>0</v>
      </c>
      <c r="H17" s="136" t="e">
        <f t="shared" si="1"/>
        <v>#DIV/0!</v>
      </c>
      <c r="I17" s="137">
        <f>'06. Others'!$C$7</f>
        <v>0</v>
      </c>
      <c r="J17" s="138">
        <f>-(G17*'06. Others'!$C$9*I17/365)</f>
        <v>0</v>
      </c>
    </row>
    <row r="18" spans="1:10" x14ac:dyDescent="0.2">
      <c r="A18" s="60">
        <v>5</v>
      </c>
      <c r="B18" s="139" t="s">
        <v>111</v>
      </c>
      <c r="C18" s="131">
        <f>'01. Sales'!Q25</f>
        <v>0</v>
      </c>
      <c r="D18" s="132" t="e">
        <f>'01. Sales'!R25</f>
        <v>#DIV/0!</v>
      </c>
      <c r="E18" s="133">
        <f>'01. Sales'!S25</f>
        <v>0</v>
      </c>
      <c r="F18" s="134" t="e">
        <f>'01. Sales'!S25/'01. Sales'!F25</f>
        <v>#DIV/0!</v>
      </c>
      <c r="G18" s="135">
        <f t="shared" si="1"/>
        <v>0</v>
      </c>
      <c r="H18" s="136" t="e">
        <f t="shared" si="1"/>
        <v>#DIV/0!</v>
      </c>
      <c r="I18" s="137">
        <f>'06. Others'!$C$7</f>
        <v>0</v>
      </c>
      <c r="J18" s="138">
        <f>-(G18*'06. Others'!$C$9*I18/365)</f>
        <v>0</v>
      </c>
    </row>
    <row r="19" spans="1:10" x14ac:dyDescent="0.2">
      <c r="A19" s="60"/>
      <c r="B19" s="59"/>
      <c r="C19" s="131"/>
      <c r="D19" s="132"/>
      <c r="E19" s="133"/>
      <c r="F19" s="134"/>
      <c r="G19" s="135"/>
      <c r="H19" s="136"/>
      <c r="I19" s="137"/>
      <c r="J19" s="138"/>
    </row>
    <row r="20" spans="1:10" x14ac:dyDescent="0.2">
      <c r="A20" s="60">
        <v>6</v>
      </c>
      <c r="B20" s="59" t="s">
        <v>108</v>
      </c>
      <c r="C20" s="131">
        <f>'02. Purchases'!Q9+'02. Purchases'!Q10+'02. Purchases'!Q11</f>
        <v>0</v>
      </c>
      <c r="D20" s="132" t="e">
        <f>('02. Purchases'!Q9+'02. Purchases'!Q10+'02. Purchases'!Q11)/('02. Purchases'!F9+'02. Purchases'!F10+'02. Purchases'!F11)</f>
        <v>#DIV/0!</v>
      </c>
      <c r="E20" s="133">
        <f>('02. Purchases'!S9+'02. Purchases'!S10+'02. Purchases'!S11-'02. Purchases'!X11)</f>
        <v>0</v>
      </c>
      <c r="F20" s="134" t="e">
        <f>('02. Purchases'!S9+'02. Purchases'!S10+'02. Purchases'!S11-'02. Purchases'!X11)/('02. Purchases'!F9+'02. Purchases'!F10+'02. Purchases'!F11)</f>
        <v>#DIV/0!</v>
      </c>
      <c r="G20" s="135">
        <f t="shared" ref="G20:H25" si="2">E20-C20</f>
        <v>0</v>
      </c>
      <c r="H20" s="136" t="e">
        <f t="shared" si="2"/>
        <v>#DIV/0!</v>
      </c>
      <c r="I20" s="137">
        <f>'06. Others'!$C$8</f>
        <v>0</v>
      </c>
      <c r="J20" s="138">
        <f>G20*'06. Others'!$C$9*I20/365</f>
        <v>0</v>
      </c>
    </row>
    <row r="21" spans="1:10" x14ac:dyDescent="0.2">
      <c r="A21" s="60">
        <v>7</v>
      </c>
      <c r="B21" s="59" t="s">
        <v>58</v>
      </c>
      <c r="C21" s="131">
        <f>'02. Purchases'!Q12</f>
        <v>0</v>
      </c>
      <c r="D21" s="132" t="e">
        <f>'02. Purchases'!R12</f>
        <v>#DIV/0!</v>
      </c>
      <c r="E21" s="133">
        <f>'02. Purchases'!S12</f>
        <v>0</v>
      </c>
      <c r="F21" s="134" t="e">
        <f>'02. Purchases'!S12/'02. Purchases'!F12</f>
        <v>#DIV/0!</v>
      </c>
      <c r="G21" s="135">
        <f t="shared" si="2"/>
        <v>0</v>
      </c>
      <c r="H21" s="136" t="e">
        <f t="shared" si="2"/>
        <v>#DIV/0!</v>
      </c>
      <c r="I21" s="137">
        <f>'06. Others'!$C$8</f>
        <v>0</v>
      </c>
      <c r="J21" s="138">
        <f>G21*'06. Others'!$C$9*I21/365</f>
        <v>0</v>
      </c>
    </row>
    <row r="22" spans="1:10" x14ac:dyDescent="0.2">
      <c r="A22" s="60">
        <v>8</v>
      </c>
      <c r="B22" s="59" t="s">
        <v>52</v>
      </c>
      <c r="C22" s="131">
        <f>'02. Purchases'!Q13</f>
        <v>0</v>
      </c>
      <c r="D22" s="132" t="e">
        <f>'02. Purchases'!R13</f>
        <v>#DIV/0!</v>
      </c>
      <c r="E22" s="133">
        <f>'02. Purchases'!S13</f>
        <v>0</v>
      </c>
      <c r="F22" s="134" t="e">
        <f>'02. Purchases'!S13/'02. Purchases'!F13</f>
        <v>#DIV/0!</v>
      </c>
      <c r="G22" s="135">
        <f t="shared" si="2"/>
        <v>0</v>
      </c>
      <c r="H22" s="136" t="e">
        <f t="shared" si="2"/>
        <v>#DIV/0!</v>
      </c>
      <c r="I22" s="137">
        <f>'06. Others'!$C$8</f>
        <v>0</v>
      </c>
      <c r="J22" s="138">
        <f>G22*'06. Others'!$C$9*I22/365</f>
        <v>0</v>
      </c>
    </row>
    <row r="23" spans="1:10" x14ac:dyDescent="0.2">
      <c r="A23" s="60">
        <v>9</v>
      </c>
      <c r="B23" s="59" t="s">
        <v>59</v>
      </c>
      <c r="C23" s="131">
        <f>'02. Purchases'!Q14</f>
        <v>0</v>
      </c>
      <c r="D23" s="132" t="e">
        <f>'02. Purchases'!R14</f>
        <v>#DIV/0!</v>
      </c>
      <c r="E23" s="133">
        <f>'02. Purchases'!S14</f>
        <v>0</v>
      </c>
      <c r="F23" s="134" t="e">
        <f>'02. Purchases'!S14/'02. Purchases'!F14</f>
        <v>#DIV/0!</v>
      </c>
      <c r="G23" s="135">
        <f t="shared" si="2"/>
        <v>0</v>
      </c>
      <c r="H23" s="136" t="e">
        <f t="shared" si="2"/>
        <v>#DIV/0!</v>
      </c>
      <c r="I23" s="137">
        <f>'06. Others'!$C$8</f>
        <v>0</v>
      </c>
      <c r="J23" s="138">
        <f>G23*'06. Others'!$C$9*I23/365</f>
        <v>0</v>
      </c>
    </row>
    <row r="24" spans="1:10" x14ac:dyDescent="0.2">
      <c r="A24" s="60">
        <v>10</v>
      </c>
      <c r="B24" s="59" t="s">
        <v>109</v>
      </c>
      <c r="C24" s="131">
        <f>'02. Purchases'!Q16+'02. Purchases'!Q17</f>
        <v>0</v>
      </c>
      <c r="D24" s="132" t="e">
        <f>('02. Purchases'!Q15+'02. Purchases'!Q16)/('02. Purchases'!F15+'02. Purchases'!F16)</f>
        <v>#DIV/0!</v>
      </c>
      <c r="E24" s="133">
        <f>'02. Purchases'!S15+'02. Purchases'!S16</f>
        <v>0</v>
      </c>
      <c r="F24" s="134" t="e">
        <f>('02. Purchases'!S15+'02. Purchases'!S16)/('02. Purchases'!F15+'02. Purchases'!F16)</f>
        <v>#DIV/0!</v>
      </c>
      <c r="G24" s="135">
        <f t="shared" si="2"/>
        <v>0</v>
      </c>
      <c r="H24" s="136" t="e">
        <f t="shared" si="2"/>
        <v>#DIV/0!</v>
      </c>
      <c r="I24" s="137">
        <f>'06. Others'!$C$8</f>
        <v>0</v>
      </c>
      <c r="J24" s="138">
        <f>G24*'06. Others'!$C$9*I24/365</f>
        <v>0</v>
      </c>
    </row>
    <row r="25" spans="1:10" ht="13.5" thickBot="1" x14ac:dyDescent="0.25">
      <c r="A25" s="68">
        <v>11</v>
      </c>
      <c r="B25" s="67" t="s">
        <v>110</v>
      </c>
      <c r="C25" s="140">
        <f>'02. Purchases'!Q17</f>
        <v>0</v>
      </c>
      <c r="D25" s="141" t="e">
        <f>'02. Purchases'!R17</f>
        <v>#DIV/0!</v>
      </c>
      <c r="E25" s="142">
        <f>'02. Purchases'!S17</f>
        <v>0</v>
      </c>
      <c r="F25" s="143" t="e">
        <f>'02. Purchases'!S16/'02. Purchases'!F16</f>
        <v>#DIV/0!</v>
      </c>
      <c r="G25" s="144">
        <f t="shared" si="2"/>
        <v>0</v>
      </c>
      <c r="H25" s="145" t="e">
        <f t="shared" si="2"/>
        <v>#DIV/0!</v>
      </c>
      <c r="I25" s="146">
        <f>'06. Others'!$C$8</f>
        <v>0</v>
      </c>
      <c r="J25" s="147">
        <f>G25*'06. Others'!$C$9*I25/365</f>
        <v>0</v>
      </c>
    </row>
    <row r="26" spans="1:10" ht="13.5" thickBot="1" x14ac:dyDescent="0.25">
      <c r="A26" s="148"/>
      <c r="B26" s="149" t="s">
        <v>1</v>
      </c>
      <c r="C26" s="150">
        <f>SUM(C8:C25)</f>
        <v>0</v>
      </c>
      <c r="D26" s="151"/>
      <c r="E26" s="152">
        <f>SUM(E8:E25)</f>
        <v>0</v>
      </c>
      <c r="F26" s="153"/>
      <c r="G26" s="154">
        <f>SUM(G8:G25)</f>
        <v>0</v>
      </c>
      <c r="H26" s="155"/>
      <c r="I26" s="156"/>
      <c r="J26" s="157">
        <f>SUM(J8:J25)</f>
        <v>0</v>
      </c>
    </row>
  </sheetData>
  <sheetProtection password="8ACD" sheet="1" objects="1" scenarios="1"/>
  <mergeCells count="7">
    <mergeCell ref="I5:I6"/>
    <mergeCell ref="J5:J6"/>
    <mergeCell ref="A5:A6"/>
    <mergeCell ref="B5:B6"/>
    <mergeCell ref="C5:D5"/>
    <mergeCell ref="E5:F5"/>
    <mergeCell ref="G5:H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Analysis</vt:lpstr>
      <vt:lpstr>Rates</vt:lpstr>
      <vt:lpstr>01. Sales</vt:lpstr>
      <vt:lpstr>02. Purchases</vt:lpstr>
      <vt:lpstr>03. Additional Credits</vt:lpstr>
      <vt:lpstr>04. Advances</vt:lpstr>
      <vt:lpstr>05. Credit Blockage</vt:lpstr>
      <vt:lpstr>06. Others</vt:lpstr>
      <vt:lpstr>07. Working Capital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Manish</dc:creator>
  <cp:lastModifiedBy>Manish</cp:lastModifiedBy>
  <dcterms:created xsi:type="dcterms:W3CDTF">2017-04-30T08:25:02Z</dcterms:created>
  <dcterms:modified xsi:type="dcterms:W3CDTF">2017-04-30T17:23:10Z</dcterms:modified>
</cp:coreProperties>
</file>