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0 GST\"/>
    </mc:Choice>
  </mc:AlternateContent>
  <bookViews>
    <workbookView xWindow="0" yWindow="0" windowWidth="20490" windowHeight="7530" activeTab="4"/>
  </bookViews>
  <sheets>
    <sheet name="Tax Invoice" sheetId="1" r:id="rId1"/>
    <sheet name="Master Info" sheetId="2" r:id="rId2"/>
    <sheet name="Product Master" sheetId="4" r:id="rId3"/>
    <sheet name="Transaction" sheetId="3" r:id="rId4"/>
    <sheet name="Instruction" sheetId="5" r:id="rId5"/>
  </sheets>
  <definedNames>
    <definedName name="_xlnm._FilterDatabase" localSheetId="3" hidden="1">Transaction!$N$1:$T$1</definedName>
    <definedName name="_xlnm.Print_Area" localSheetId="0">'Tax Invoice'!$B$7:$CE$41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1" i="1" l="1"/>
  <c r="AU19" i="1"/>
  <c r="AU16" i="1"/>
  <c r="AU15" i="1"/>
  <c r="C18" i="1"/>
  <c r="C16" i="1" l="1"/>
  <c r="C15" i="1"/>
  <c r="Q14" i="2"/>
  <c r="R14" i="2"/>
  <c r="S14" i="2"/>
  <c r="T14" i="2"/>
  <c r="C19" i="1"/>
  <c r="Q13" i="2"/>
  <c r="T13" i="2"/>
  <c r="S13" i="2"/>
  <c r="R13" i="2"/>
  <c r="BR9" i="1"/>
  <c r="BR8" i="1"/>
  <c r="CM8" i="1"/>
  <c r="CM7" i="1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S20" i="3" s="1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Q49" i="3" s="1"/>
  <c r="P50" i="3"/>
  <c r="P51" i="3"/>
  <c r="P52" i="3"/>
  <c r="P53" i="3"/>
  <c r="P54" i="3"/>
  <c r="P55" i="3"/>
  <c r="P56" i="3"/>
  <c r="P57" i="3"/>
  <c r="R57" i="3" s="1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R73" i="3" s="1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R164" i="3" s="1"/>
  <c r="P165" i="3"/>
  <c r="R165" i="3" s="1"/>
  <c r="P166" i="3"/>
  <c r="P167" i="3"/>
  <c r="P168" i="3"/>
  <c r="P169" i="3"/>
  <c r="P170" i="3"/>
  <c r="P171" i="3"/>
  <c r="P172" i="3"/>
  <c r="P173" i="3"/>
  <c r="P174" i="3"/>
  <c r="P175" i="3"/>
  <c r="P176" i="3"/>
  <c r="P177" i="3"/>
  <c r="R177" i="3" s="1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Q195" i="3" s="1"/>
  <c r="P196" i="3"/>
  <c r="R196" i="3" s="1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R243" i="3" s="1"/>
  <c r="P244" i="3"/>
  <c r="R244" i="3" s="1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R260" i="3" s="1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Q286" i="3" s="1"/>
  <c r="P287" i="3"/>
  <c r="P288" i="3"/>
  <c r="P289" i="3"/>
  <c r="Q289" i="3" s="1"/>
  <c r="P290" i="3"/>
  <c r="P291" i="3"/>
  <c r="P292" i="3"/>
  <c r="P293" i="3"/>
  <c r="P294" i="3"/>
  <c r="P295" i="3"/>
  <c r="P296" i="3"/>
  <c r="P297" i="3"/>
  <c r="P298" i="3"/>
  <c r="R298" i="3" s="1"/>
  <c r="P299" i="3"/>
  <c r="P300" i="3"/>
  <c r="Q300" i="3" s="1"/>
  <c r="P301" i="3"/>
  <c r="P302" i="3"/>
  <c r="P303" i="3"/>
  <c r="P304" i="3"/>
  <c r="P305" i="3"/>
  <c r="P306" i="3"/>
  <c r="P307" i="3"/>
  <c r="P308" i="3"/>
  <c r="P309" i="3"/>
  <c r="P310" i="3"/>
  <c r="P311" i="3"/>
  <c r="R311" i="3" s="1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R338" i="3" s="1"/>
  <c r="P339" i="3"/>
  <c r="P340" i="3"/>
  <c r="P341" i="3"/>
  <c r="P342" i="3"/>
  <c r="P343" i="3"/>
  <c r="P344" i="3"/>
  <c r="R344" i="3" s="1"/>
  <c r="P345" i="3"/>
  <c r="P346" i="3"/>
  <c r="R346" i="3" s="1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R361" i="3" s="1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7" i="3"/>
  <c r="R377" i="3" s="1"/>
  <c r="P378" i="3"/>
  <c r="P379" i="3"/>
  <c r="P380" i="3"/>
  <c r="P381" i="3"/>
  <c r="P382" i="3"/>
  <c r="P383" i="3"/>
  <c r="P384" i="3"/>
  <c r="P385" i="3"/>
  <c r="P386" i="3"/>
  <c r="P387" i="3"/>
  <c r="P388" i="3"/>
  <c r="P389" i="3"/>
  <c r="P390" i="3"/>
  <c r="P391" i="3"/>
  <c r="P392" i="3"/>
  <c r="P393" i="3"/>
  <c r="R393" i="3" s="1"/>
  <c r="P394" i="3"/>
  <c r="P395" i="3"/>
  <c r="P396" i="3"/>
  <c r="P397" i="3"/>
  <c r="P398" i="3"/>
  <c r="P399" i="3"/>
  <c r="P400" i="3"/>
  <c r="P401" i="3"/>
  <c r="Q401" i="3" s="1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Q433" i="3" s="1"/>
  <c r="P434" i="3"/>
  <c r="P435" i="3"/>
  <c r="P436" i="3"/>
  <c r="P437" i="3"/>
  <c r="P438" i="3"/>
  <c r="P439" i="3"/>
  <c r="R439" i="3" s="1"/>
  <c r="P440" i="3"/>
  <c r="P441" i="3"/>
  <c r="P442" i="3"/>
  <c r="P443" i="3"/>
  <c r="P444" i="3"/>
  <c r="P445" i="3"/>
  <c r="Q445" i="3" s="1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Q458" i="3" s="1"/>
  <c r="P459" i="3"/>
  <c r="P460" i="3"/>
  <c r="P461" i="3"/>
  <c r="Q461" i="3" s="1"/>
  <c r="P462" i="3"/>
  <c r="P463" i="3"/>
  <c r="P464" i="3"/>
  <c r="P465" i="3"/>
  <c r="P466" i="3"/>
  <c r="P467" i="3"/>
  <c r="P468" i="3"/>
  <c r="P469" i="3"/>
  <c r="P470" i="3"/>
  <c r="P471" i="3"/>
  <c r="P472" i="3"/>
  <c r="P473" i="3"/>
  <c r="R473" i="3" s="1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Q487" i="3" s="1"/>
  <c r="P488" i="3"/>
  <c r="P489" i="3"/>
  <c r="P490" i="3"/>
  <c r="P491" i="3"/>
  <c r="Q491" i="3" s="1"/>
  <c r="P492" i="3"/>
  <c r="P493" i="3"/>
  <c r="P494" i="3"/>
  <c r="P495" i="3"/>
  <c r="P496" i="3"/>
  <c r="P497" i="3"/>
  <c r="P498" i="3"/>
  <c r="P499" i="3"/>
  <c r="P500" i="3"/>
  <c r="P501" i="3"/>
  <c r="P2" i="3"/>
  <c r="L501" i="3"/>
  <c r="H501" i="3"/>
  <c r="J501" i="3" s="1"/>
  <c r="O501" i="3" s="1"/>
  <c r="B501" i="3"/>
  <c r="L500" i="3"/>
  <c r="H500" i="3"/>
  <c r="J500" i="3" s="1"/>
  <c r="O500" i="3" s="1"/>
  <c r="B500" i="3"/>
  <c r="L499" i="3"/>
  <c r="H499" i="3"/>
  <c r="N499" i="3" s="1"/>
  <c r="B499" i="3"/>
  <c r="L498" i="3"/>
  <c r="H498" i="3"/>
  <c r="J498" i="3" s="1"/>
  <c r="O498" i="3" s="1"/>
  <c r="B498" i="3"/>
  <c r="L497" i="3"/>
  <c r="H497" i="3"/>
  <c r="N497" i="3" s="1"/>
  <c r="B497" i="3"/>
  <c r="L496" i="3"/>
  <c r="J496" i="3"/>
  <c r="O496" i="3" s="1"/>
  <c r="H496" i="3"/>
  <c r="B496" i="3"/>
  <c r="L495" i="3"/>
  <c r="H495" i="3"/>
  <c r="B495" i="3"/>
  <c r="L494" i="3"/>
  <c r="H494" i="3"/>
  <c r="J494" i="3" s="1"/>
  <c r="O494" i="3" s="1"/>
  <c r="B494" i="3"/>
  <c r="L493" i="3"/>
  <c r="H493" i="3"/>
  <c r="B493" i="3"/>
  <c r="L492" i="3"/>
  <c r="H492" i="3"/>
  <c r="B492" i="3"/>
  <c r="L491" i="3"/>
  <c r="H491" i="3"/>
  <c r="N491" i="3" s="1"/>
  <c r="B491" i="3"/>
  <c r="L490" i="3"/>
  <c r="H490" i="3"/>
  <c r="J490" i="3" s="1"/>
  <c r="O490" i="3" s="1"/>
  <c r="B490" i="3"/>
  <c r="L489" i="3"/>
  <c r="H489" i="3"/>
  <c r="B489" i="3"/>
  <c r="L488" i="3"/>
  <c r="H488" i="3"/>
  <c r="N488" i="3" s="1"/>
  <c r="B488" i="3"/>
  <c r="L487" i="3"/>
  <c r="H487" i="3"/>
  <c r="B487" i="3"/>
  <c r="L486" i="3"/>
  <c r="H486" i="3"/>
  <c r="B486" i="3"/>
  <c r="L485" i="3"/>
  <c r="H485" i="3"/>
  <c r="B485" i="3"/>
  <c r="L484" i="3"/>
  <c r="H484" i="3"/>
  <c r="B484" i="3"/>
  <c r="L483" i="3"/>
  <c r="H483" i="3"/>
  <c r="N483" i="3" s="1"/>
  <c r="B483" i="3"/>
  <c r="L482" i="3"/>
  <c r="H482" i="3"/>
  <c r="N482" i="3" s="1"/>
  <c r="B482" i="3"/>
  <c r="L481" i="3"/>
  <c r="H481" i="3"/>
  <c r="B481" i="3"/>
  <c r="L480" i="3"/>
  <c r="H480" i="3"/>
  <c r="J480" i="3" s="1"/>
  <c r="O480" i="3" s="1"/>
  <c r="B480" i="3"/>
  <c r="L479" i="3"/>
  <c r="H479" i="3"/>
  <c r="N479" i="3" s="1"/>
  <c r="B479" i="3"/>
  <c r="L478" i="3"/>
  <c r="H478" i="3"/>
  <c r="B478" i="3"/>
  <c r="L477" i="3"/>
  <c r="H477" i="3"/>
  <c r="N477" i="3" s="1"/>
  <c r="B477" i="3"/>
  <c r="L476" i="3"/>
  <c r="H476" i="3"/>
  <c r="J476" i="3" s="1"/>
  <c r="O476" i="3" s="1"/>
  <c r="B476" i="3"/>
  <c r="L475" i="3"/>
  <c r="H475" i="3"/>
  <c r="N475" i="3" s="1"/>
  <c r="B475" i="3"/>
  <c r="L474" i="3"/>
  <c r="H474" i="3"/>
  <c r="B474" i="3"/>
  <c r="N473" i="3"/>
  <c r="L473" i="3"/>
  <c r="H473" i="3"/>
  <c r="J473" i="3" s="1"/>
  <c r="O473" i="3" s="1"/>
  <c r="B473" i="3"/>
  <c r="L472" i="3"/>
  <c r="H472" i="3"/>
  <c r="B472" i="3"/>
  <c r="L471" i="3"/>
  <c r="H471" i="3"/>
  <c r="J471" i="3" s="1"/>
  <c r="O471" i="3" s="1"/>
  <c r="B471" i="3"/>
  <c r="L470" i="3"/>
  <c r="H470" i="3"/>
  <c r="B470" i="3"/>
  <c r="L469" i="3"/>
  <c r="H469" i="3"/>
  <c r="B469" i="3"/>
  <c r="L468" i="3"/>
  <c r="H468" i="3"/>
  <c r="B468" i="3"/>
  <c r="L467" i="3"/>
  <c r="H467" i="3"/>
  <c r="B467" i="3"/>
  <c r="L466" i="3"/>
  <c r="H466" i="3"/>
  <c r="B466" i="3"/>
  <c r="L465" i="3"/>
  <c r="H465" i="3"/>
  <c r="J465" i="3" s="1"/>
  <c r="O465" i="3" s="1"/>
  <c r="B465" i="3"/>
  <c r="L464" i="3"/>
  <c r="H464" i="3"/>
  <c r="N464" i="3" s="1"/>
  <c r="B464" i="3"/>
  <c r="N463" i="3"/>
  <c r="L463" i="3"/>
  <c r="H463" i="3"/>
  <c r="B463" i="3"/>
  <c r="L462" i="3"/>
  <c r="J462" i="3"/>
  <c r="O462" i="3" s="1"/>
  <c r="H462" i="3"/>
  <c r="N462" i="3" s="1"/>
  <c r="B462" i="3"/>
  <c r="N461" i="3"/>
  <c r="L461" i="3"/>
  <c r="H461" i="3"/>
  <c r="J461" i="3" s="1"/>
  <c r="O461" i="3" s="1"/>
  <c r="B461" i="3"/>
  <c r="L460" i="3"/>
  <c r="H460" i="3"/>
  <c r="B460" i="3"/>
  <c r="L459" i="3"/>
  <c r="H459" i="3"/>
  <c r="N459" i="3" s="1"/>
  <c r="B459" i="3"/>
  <c r="L458" i="3"/>
  <c r="H458" i="3"/>
  <c r="N458" i="3" s="1"/>
  <c r="B458" i="3"/>
  <c r="L457" i="3"/>
  <c r="H457" i="3"/>
  <c r="B457" i="3"/>
  <c r="N456" i="3"/>
  <c r="L456" i="3"/>
  <c r="H456" i="3"/>
  <c r="J456" i="3" s="1"/>
  <c r="O456" i="3" s="1"/>
  <c r="B456" i="3"/>
  <c r="L455" i="3"/>
  <c r="H455" i="3"/>
  <c r="N455" i="3" s="1"/>
  <c r="B455" i="3"/>
  <c r="L454" i="3"/>
  <c r="J454" i="3"/>
  <c r="H454" i="3"/>
  <c r="N454" i="3" s="1"/>
  <c r="B454" i="3"/>
  <c r="N453" i="3"/>
  <c r="L453" i="3"/>
  <c r="H453" i="3"/>
  <c r="J453" i="3" s="1"/>
  <c r="O453" i="3" s="1"/>
  <c r="B453" i="3"/>
  <c r="L452" i="3"/>
  <c r="H452" i="3"/>
  <c r="N452" i="3" s="1"/>
  <c r="B452" i="3"/>
  <c r="L451" i="3"/>
  <c r="H451" i="3"/>
  <c r="J451" i="3" s="1"/>
  <c r="O451" i="3" s="1"/>
  <c r="B451" i="3"/>
  <c r="L450" i="3"/>
  <c r="H450" i="3"/>
  <c r="B450" i="3"/>
  <c r="L449" i="3"/>
  <c r="H449" i="3"/>
  <c r="J449" i="3" s="1"/>
  <c r="O449" i="3" s="1"/>
  <c r="B449" i="3"/>
  <c r="N448" i="3"/>
  <c r="L448" i="3"/>
  <c r="H448" i="3"/>
  <c r="J448" i="3" s="1"/>
  <c r="O448" i="3" s="1"/>
  <c r="B448" i="3"/>
  <c r="L447" i="3"/>
  <c r="H447" i="3"/>
  <c r="N447" i="3" s="1"/>
  <c r="B447" i="3"/>
  <c r="L446" i="3"/>
  <c r="H446" i="3"/>
  <c r="N446" i="3" s="1"/>
  <c r="B446" i="3"/>
  <c r="L445" i="3"/>
  <c r="H445" i="3"/>
  <c r="B445" i="3"/>
  <c r="L444" i="3"/>
  <c r="H444" i="3"/>
  <c r="J444" i="3" s="1"/>
  <c r="O444" i="3" s="1"/>
  <c r="B444" i="3"/>
  <c r="L443" i="3"/>
  <c r="H443" i="3"/>
  <c r="B443" i="3"/>
  <c r="L442" i="3"/>
  <c r="H442" i="3"/>
  <c r="B442" i="3"/>
  <c r="L441" i="3"/>
  <c r="H441" i="3"/>
  <c r="J441" i="3" s="1"/>
  <c r="O441" i="3" s="1"/>
  <c r="B441" i="3"/>
  <c r="L440" i="3"/>
  <c r="H440" i="3"/>
  <c r="B440" i="3"/>
  <c r="L439" i="3"/>
  <c r="H439" i="3"/>
  <c r="B439" i="3"/>
  <c r="L438" i="3"/>
  <c r="H438" i="3"/>
  <c r="N438" i="3" s="1"/>
  <c r="B438" i="3"/>
  <c r="L437" i="3"/>
  <c r="H437" i="3"/>
  <c r="B437" i="3"/>
  <c r="L436" i="3"/>
  <c r="H436" i="3"/>
  <c r="J436" i="3" s="1"/>
  <c r="O436" i="3" s="1"/>
  <c r="B436" i="3"/>
  <c r="L435" i="3"/>
  <c r="H435" i="3"/>
  <c r="B435" i="3"/>
  <c r="L434" i="3"/>
  <c r="H434" i="3"/>
  <c r="N434" i="3" s="1"/>
  <c r="B434" i="3"/>
  <c r="L433" i="3"/>
  <c r="H433" i="3"/>
  <c r="J433" i="3" s="1"/>
  <c r="O433" i="3" s="1"/>
  <c r="B433" i="3"/>
  <c r="L432" i="3"/>
  <c r="H432" i="3"/>
  <c r="B432" i="3"/>
  <c r="L431" i="3"/>
  <c r="H431" i="3"/>
  <c r="N431" i="3" s="1"/>
  <c r="B431" i="3"/>
  <c r="L430" i="3"/>
  <c r="H430" i="3"/>
  <c r="B430" i="3"/>
  <c r="L429" i="3"/>
  <c r="H429" i="3"/>
  <c r="B429" i="3"/>
  <c r="L428" i="3"/>
  <c r="H428" i="3"/>
  <c r="B428" i="3"/>
  <c r="L427" i="3"/>
  <c r="H427" i="3"/>
  <c r="B427" i="3"/>
  <c r="L426" i="3"/>
  <c r="H426" i="3"/>
  <c r="B426" i="3"/>
  <c r="L425" i="3"/>
  <c r="H425" i="3"/>
  <c r="B425" i="3"/>
  <c r="L424" i="3"/>
  <c r="H424" i="3"/>
  <c r="B424" i="3"/>
  <c r="L423" i="3"/>
  <c r="H423" i="3"/>
  <c r="B423" i="3"/>
  <c r="L422" i="3"/>
  <c r="H422" i="3"/>
  <c r="B422" i="3"/>
  <c r="L421" i="3"/>
  <c r="H421" i="3"/>
  <c r="B421" i="3"/>
  <c r="L420" i="3"/>
  <c r="H420" i="3"/>
  <c r="N420" i="3" s="1"/>
  <c r="B420" i="3"/>
  <c r="L419" i="3"/>
  <c r="H419" i="3"/>
  <c r="B419" i="3"/>
  <c r="L418" i="3"/>
  <c r="H418" i="3"/>
  <c r="B418" i="3"/>
  <c r="L417" i="3"/>
  <c r="H417" i="3"/>
  <c r="B417" i="3"/>
  <c r="L416" i="3"/>
  <c r="H416" i="3"/>
  <c r="B416" i="3"/>
  <c r="L415" i="3"/>
  <c r="H415" i="3"/>
  <c r="J415" i="3" s="1"/>
  <c r="O415" i="3" s="1"/>
  <c r="B415" i="3"/>
  <c r="L414" i="3"/>
  <c r="H414" i="3"/>
  <c r="N414" i="3" s="1"/>
  <c r="B414" i="3"/>
  <c r="L413" i="3"/>
  <c r="H413" i="3"/>
  <c r="B413" i="3"/>
  <c r="L412" i="3"/>
  <c r="J412" i="3"/>
  <c r="O412" i="3" s="1"/>
  <c r="H412" i="3"/>
  <c r="N412" i="3" s="1"/>
  <c r="B412" i="3"/>
  <c r="L411" i="3"/>
  <c r="H411" i="3"/>
  <c r="B411" i="3"/>
  <c r="L410" i="3"/>
  <c r="H410" i="3"/>
  <c r="B410" i="3"/>
  <c r="L409" i="3"/>
  <c r="H409" i="3"/>
  <c r="B409" i="3"/>
  <c r="L408" i="3"/>
  <c r="J408" i="3"/>
  <c r="O408" i="3" s="1"/>
  <c r="H408" i="3"/>
  <c r="B408" i="3"/>
  <c r="L407" i="3"/>
  <c r="H407" i="3"/>
  <c r="B407" i="3"/>
  <c r="L406" i="3"/>
  <c r="H406" i="3"/>
  <c r="N406" i="3" s="1"/>
  <c r="B406" i="3"/>
  <c r="L405" i="3"/>
  <c r="H405" i="3"/>
  <c r="B405" i="3"/>
  <c r="N404" i="3"/>
  <c r="L404" i="3"/>
  <c r="H404" i="3"/>
  <c r="J404" i="3" s="1"/>
  <c r="O404" i="3" s="1"/>
  <c r="B404" i="3"/>
  <c r="L403" i="3"/>
  <c r="H403" i="3"/>
  <c r="B403" i="3"/>
  <c r="L402" i="3"/>
  <c r="H402" i="3"/>
  <c r="B402" i="3"/>
  <c r="L401" i="3"/>
  <c r="H401" i="3"/>
  <c r="N401" i="3" s="1"/>
  <c r="B401" i="3"/>
  <c r="L400" i="3"/>
  <c r="H400" i="3"/>
  <c r="N400" i="3" s="1"/>
  <c r="B400" i="3"/>
  <c r="L399" i="3"/>
  <c r="J399" i="3"/>
  <c r="O399" i="3" s="1"/>
  <c r="H399" i="3"/>
  <c r="B399" i="3"/>
  <c r="L398" i="3"/>
  <c r="H398" i="3"/>
  <c r="N398" i="3" s="1"/>
  <c r="B398" i="3"/>
  <c r="L397" i="3"/>
  <c r="H397" i="3"/>
  <c r="B397" i="3"/>
  <c r="L396" i="3"/>
  <c r="H396" i="3"/>
  <c r="N396" i="3" s="1"/>
  <c r="B396" i="3"/>
  <c r="L395" i="3"/>
  <c r="H395" i="3"/>
  <c r="J395" i="3" s="1"/>
  <c r="O395" i="3" s="1"/>
  <c r="B395" i="3"/>
  <c r="L394" i="3"/>
  <c r="H394" i="3"/>
  <c r="N394" i="3" s="1"/>
  <c r="B394" i="3"/>
  <c r="L393" i="3"/>
  <c r="H393" i="3"/>
  <c r="N393" i="3" s="1"/>
  <c r="B393" i="3"/>
  <c r="L392" i="3"/>
  <c r="H392" i="3"/>
  <c r="N392" i="3" s="1"/>
  <c r="B392" i="3"/>
  <c r="L391" i="3"/>
  <c r="H391" i="3"/>
  <c r="B391" i="3"/>
  <c r="L390" i="3"/>
  <c r="H390" i="3"/>
  <c r="N390" i="3" s="1"/>
  <c r="B390" i="3"/>
  <c r="L389" i="3"/>
  <c r="H389" i="3"/>
  <c r="B389" i="3"/>
  <c r="L388" i="3"/>
  <c r="H388" i="3"/>
  <c r="B388" i="3"/>
  <c r="L387" i="3"/>
  <c r="H387" i="3"/>
  <c r="J387" i="3" s="1"/>
  <c r="O387" i="3" s="1"/>
  <c r="B387" i="3"/>
  <c r="L386" i="3"/>
  <c r="H386" i="3"/>
  <c r="N386" i="3" s="1"/>
  <c r="B386" i="3"/>
  <c r="L385" i="3"/>
  <c r="H385" i="3"/>
  <c r="N385" i="3" s="1"/>
  <c r="B385" i="3"/>
  <c r="L384" i="3"/>
  <c r="H384" i="3"/>
  <c r="N384" i="3" s="1"/>
  <c r="B384" i="3"/>
  <c r="L383" i="3"/>
  <c r="H383" i="3"/>
  <c r="J383" i="3" s="1"/>
  <c r="O383" i="3" s="1"/>
  <c r="B383" i="3"/>
  <c r="L382" i="3"/>
  <c r="H382" i="3"/>
  <c r="N382" i="3" s="1"/>
  <c r="B382" i="3"/>
  <c r="L381" i="3"/>
  <c r="H381" i="3"/>
  <c r="B381" i="3"/>
  <c r="L380" i="3"/>
  <c r="H380" i="3"/>
  <c r="N380" i="3" s="1"/>
  <c r="B380" i="3"/>
  <c r="L379" i="3"/>
  <c r="H379" i="3"/>
  <c r="J379" i="3" s="1"/>
  <c r="O379" i="3" s="1"/>
  <c r="B379" i="3"/>
  <c r="L378" i="3"/>
  <c r="H378" i="3"/>
  <c r="N378" i="3" s="1"/>
  <c r="B378" i="3"/>
  <c r="L377" i="3"/>
  <c r="H377" i="3"/>
  <c r="B377" i="3"/>
  <c r="L376" i="3"/>
  <c r="H376" i="3"/>
  <c r="N376" i="3" s="1"/>
  <c r="B376" i="3"/>
  <c r="L375" i="3"/>
  <c r="H375" i="3"/>
  <c r="B375" i="3"/>
  <c r="L374" i="3"/>
  <c r="H374" i="3"/>
  <c r="N374" i="3" s="1"/>
  <c r="B374" i="3"/>
  <c r="L373" i="3"/>
  <c r="H373" i="3"/>
  <c r="B373" i="3"/>
  <c r="L372" i="3"/>
  <c r="H372" i="3"/>
  <c r="B372" i="3"/>
  <c r="L371" i="3"/>
  <c r="H371" i="3"/>
  <c r="B371" i="3"/>
  <c r="L370" i="3"/>
  <c r="H370" i="3"/>
  <c r="N370" i="3" s="1"/>
  <c r="B370" i="3"/>
  <c r="L369" i="3"/>
  <c r="H369" i="3"/>
  <c r="N369" i="3" s="1"/>
  <c r="B369" i="3"/>
  <c r="L368" i="3"/>
  <c r="H368" i="3"/>
  <c r="N368" i="3" s="1"/>
  <c r="B368" i="3"/>
  <c r="L367" i="3"/>
  <c r="H367" i="3"/>
  <c r="J367" i="3" s="1"/>
  <c r="O367" i="3" s="1"/>
  <c r="B367" i="3"/>
  <c r="L366" i="3"/>
  <c r="H366" i="3"/>
  <c r="N366" i="3" s="1"/>
  <c r="B366" i="3"/>
  <c r="L365" i="3"/>
  <c r="H365" i="3"/>
  <c r="N365" i="3" s="1"/>
  <c r="B365" i="3"/>
  <c r="N364" i="3"/>
  <c r="L364" i="3"/>
  <c r="H364" i="3"/>
  <c r="B364" i="3"/>
  <c r="L363" i="3"/>
  <c r="H363" i="3"/>
  <c r="J363" i="3" s="1"/>
  <c r="O363" i="3" s="1"/>
  <c r="B363" i="3"/>
  <c r="L362" i="3"/>
  <c r="H362" i="3"/>
  <c r="N362" i="3" s="1"/>
  <c r="B362" i="3"/>
  <c r="L361" i="3"/>
  <c r="H361" i="3"/>
  <c r="N361" i="3" s="1"/>
  <c r="B361" i="3"/>
  <c r="L360" i="3"/>
  <c r="H360" i="3"/>
  <c r="N360" i="3" s="1"/>
  <c r="B360" i="3"/>
  <c r="L359" i="3"/>
  <c r="H359" i="3"/>
  <c r="J359" i="3" s="1"/>
  <c r="O359" i="3" s="1"/>
  <c r="B359" i="3"/>
  <c r="L358" i="3"/>
  <c r="H358" i="3"/>
  <c r="N358" i="3" s="1"/>
  <c r="B358" i="3"/>
  <c r="L357" i="3"/>
  <c r="H357" i="3"/>
  <c r="B357" i="3"/>
  <c r="L356" i="3"/>
  <c r="H356" i="3"/>
  <c r="B356" i="3"/>
  <c r="L355" i="3"/>
  <c r="H355" i="3"/>
  <c r="B355" i="3"/>
  <c r="L354" i="3"/>
  <c r="H354" i="3"/>
  <c r="N354" i="3" s="1"/>
  <c r="B354" i="3"/>
  <c r="L353" i="3"/>
  <c r="H353" i="3"/>
  <c r="B353" i="3"/>
  <c r="L352" i="3"/>
  <c r="H352" i="3"/>
  <c r="N352" i="3" s="1"/>
  <c r="B352" i="3"/>
  <c r="L351" i="3"/>
  <c r="H351" i="3"/>
  <c r="J351" i="3" s="1"/>
  <c r="O351" i="3" s="1"/>
  <c r="B351" i="3"/>
  <c r="L350" i="3"/>
  <c r="H350" i="3"/>
  <c r="N350" i="3" s="1"/>
  <c r="B350" i="3"/>
  <c r="L349" i="3"/>
  <c r="J349" i="3"/>
  <c r="H349" i="3"/>
  <c r="N349" i="3" s="1"/>
  <c r="B349" i="3"/>
  <c r="L348" i="3"/>
  <c r="K348" i="3"/>
  <c r="H348" i="3"/>
  <c r="J348" i="3" s="1"/>
  <c r="O348" i="3" s="1"/>
  <c r="B348" i="3"/>
  <c r="L347" i="3"/>
  <c r="J347" i="3"/>
  <c r="O347" i="3" s="1"/>
  <c r="H347" i="3"/>
  <c r="B347" i="3"/>
  <c r="N346" i="3"/>
  <c r="L346" i="3"/>
  <c r="K346" i="3"/>
  <c r="H346" i="3"/>
  <c r="J346" i="3" s="1"/>
  <c r="O346" i="3" s="1"/>
  <c r="B346" i="3"/>
  <c r="L345" i="3"/>
  <c r="H345" i="3"/>
  <c r="B345" i="3"/>
  <c r="L344" i="3"/>
  <c r="H344" i="3"/>
  <c r="B344" i="3"/>
  <c r="L343" i="3"/>
  <c r="H343" i="3"/>
  <c r="J343" i="3" s="1"/>
  <c r="O343" i="3" s="1"/>
  <c r="B343" i="3"/>
  <c r="L342" i="3"/>
  <c r="H342" i="3"/>
  <c r="B342" i="3"/>
  <c r="L341" i="3"/>
  <c r="H341" i="3"/>
  <c r="N341" i="3" s="1"/>
  <c r="B341" i="3"/>
  <c r="L340" i="3"/>
  <c r="H340" i="3"/>
  <c r="J340" i="3" s="1"/>
  <c r="O340" i="3" s="1"/>
  <c r="B340" i="3"/>
  <c r="L339" i="3"/>
  <c r="H339" i="3"/>
  <c r="J339" i="3" s="1"/>
  <c r="O339" i="3" s="1"/>
  <c r="B339" i="3"/>
  <c r="L338" i="3"/>
  <c r="H338" i="3"/>
  <c r="B338" i="3"/>
  <c r="L337" i="3"/>
  <c r="H337" i="3"/>
  <c r="N337" i="3" s="1"/>
  <c r="B337" i="3"/>
  <c r="L336" i="3"/>
  <c r="H336" i="3"/>
  <c r="B336" i="3"/>
  <c r="L335" i="3"/>
  <c r="H335" i="3"/>
  <c r="B335" i="3"/>
  <c r="L334" i="3"/>
  <c r="H334" i="3"/>
  <c r="N334" i="3" s="1"/>
  <c r="B334" i="3"/>
  <c r="L333" i="3"/>
  <c r="H333" i="3"/>
  <c r="N333" i="3" s="1"/>
  <c r="B333" i="3"/>
  <c r="L332" i="3"/>
  <c r="H332" i="3"/>
  <c r="B332" i="3"/>
  <c r="L331" i="3"/>
  <c r="H331" i="3"/>
  <c r="B331" i="3"/>
  <c r="L330" i="3"/>
  <c r="H330" i="3"/>
  <c r="B330" i="3"/>
  <c r="L329" i="3"/>
  <c r="H329" i="3"/>
  <c r="B329" i="3"/>
  <c r="L328" i="3"/>
  <c r="H328" i="3"/>
  <c r="B328" i="3"/>
  <c r="L327" i="3"/>
  <c r="H327" i="3"/>
  <c r="N327" i="3" s="1"/>
  <c r="B327" i="3"/>
  <c r="L326" i="3"/>
  <c r="H326" i="3"/>
  <c r="N326" i="3" s="1"/>
  <c r="B326" i="3"/>
  <c r="L325" i="3"/>
  <c r="H325" i="3"/>
  <c r="N325" i="3" s="1"/>
  <c r="B325" i="3"/>
  <c r="L324" i="3"/>
  <c r="H324" i="3"/>
  <c r="B324" i="3"/>
  <c r="L323" i="3"/>
  <c r="H323" i="3"/>
  <c r="J323" i="3" s="1"/>
  <c r="O323" i="3" s="1"/>
  <c r="B323" i="3"/>
  <c r="L322" i="3"/>
  <c r="H322" i="3"/>
  <c r="B322" i="3"/>
  <c r="L321" i="3"/>
  <c r="H321" i="3"/>
  <c r="B321" i="3"/>
  <c r="L320" i="3"/>
  <c r="H320" i="3"/>
  <c r="J320" i="3" s="1"/>
  <c r="O320" i="3" s="1"/>
  <c r="B320" i="3"/>
  <c r="L319" i="3"/>
  <c r="H319" i="3"/>
  <c r="N319" i="3" s="1"/>
  <c r="B319" i="3"/>
  <c r="L318" i="3"/>
  <c r="H318" i="3"/>
  <c r="N318" i="3" s="1"/>
  <c r="B318" i="3"/>
  <c r="L317" i="3"/>
  <c r="H317" i="3"/>
  <c r="B317" i="3"/>
  <c r="L316" i="3"/>
  <c r="H316" i="3"/>
  <c r="B316" i="3"/>
  <c r="L315" i="3"/>
  <c r="H315" i="3"/>
  <c r="B315" i="3"/>
  <c r="L314" i="3"/>
  <c r="H314" i="3"/>
  <c r="B314" i="3"/>
  <c r="L313" i="3"/>
  <c r="H313" i="3"/>
  <c r="N313" i="3" s="1"/>
  <c r="B313" i="3"/>
  <c r="L312" i="3"/>
  <c r="H312" i="3"/>
  <c r="B312" i="3"/>
  <c r="L311" i="3"/>
  <c r="H311" i="3"/>
  <c r="J311" i="3" s="1"/>
  <c r="O311" i="3" s="1"/>
  <c r="B311" i="3"/>
  <c r="L310" i="3"/>
  <c r="H310" i="3"/>
  <c r="J310" i="3" s="1"/>
  <c r="O310" i="3" s="1"/>
  <c r="B310" i="3"/>
  <c r="L309" i="3"/>
  <c r="H309" i="3"/>
  <c r="N309" i="3" s="1"/>
  <c r="B309" i="3"/>
  <c r="L308" i="3"/>
  <c r="H308" i="3"/>
  <c r="J308" i="3" s="1"/>
  <c r="O308" i="3" s="1"/>
  <c r="B308" i="3"/>
  <c r="L307" i="3"/>
  <c r="H307" i="3"/>
  <c r="J307" i="3" s="1"/>
  <c r="O307" i="3" s="1"/>
  <c r="B307" i="3"/>
  <c r="L306" i="3"/>
  <c r="H306" i="3"/>
  <c r="N306" i="3" s="1"/>
  <c r="B306" i="3"/>
  <c r="L305" i="3"/>
  <c r="H305" i="3"/>
  <c r="B305" i="3"/>
  <c r="L304" i="3"/>
  <c r="H304" i="3"/>
  <c r="J304" i="3" s="1"/>
  <c r="O304" i="3" s="1"/>
  <c r="B304" i="3"/>
  <c r="L303" i="3"/>
  <c r="H303" i="3"/>
  <c r="J303" i="3" s="1"/>
  <c r="O303" i="3" s="1"/>
  <c r="B303" i="3"/>
  <c r="L302" i="3"/>
  <c r="H302" i="3"/>
  <c r="B302" i="3"/>
  <c r="L301" i="3"/>
  <c r="H301" i="3"/>
  <c r="B301" i="3"/>
  <c r="N300" i="3"/>
  <c r="L300" i="3"/>
  <c r="H300" i="3"/>
  <c r="J300" i="3" s="1"/>
  <c r="O300" i="3" s="1"/>
  <c r="B300" i="3"/>
  <c r="N299" i="3"/>
  <c r="L299" i="3"/>
  <c r="H299" i="3"/>
  <c r="B299" i="3"/>
  <c r="L298" i="3"/>
  <c r="H298" i="3"/>
  <c r="N298" i="3" s="1"/>
  <c r="B298" i="3"/>
  <c r="L297" i="3"/>
  <c r="H297" i="3"/>
  <c r="N297" i="3" s="1"/>
  <c r="B297" i="3"/>
  <c r="L296" i="3"/>
  <c r="H296" i="3"/>
  <c r="N296" i="3" s="1"/>
  <c r="B296" i="3"/>
  <c r="L295" i="3"/>
  <c r="J295" i="3"/>
  <c r="O295" i="3" s="1"/>
  <c r="H295" i="3"/>
  <c r="B295" i="3"/>
  <c r="L294" i="3"/>
  <c r="H294" i="3"/>
  <c r="B294" i="3"/>
  <c r="L293" i="3"/>
  <c r="H293" i="3"/>
  <c r="J293" i="3" s="1"/>
  <c r="O293" i="3" s="1"/>
  <c r="B293" i="3"/>
  <c r="L292" i="3"/>
  <c r="H292" i="3"/>
  <c r="N292" i="3" s="1"/>
  <c r="B292" i="3"/>
  <c r="L291" i="3"/>
  <c r="H291" i="3"/>
  <c r="B291" i="3"/>
  <c r="L290" i="3"/>
  <c r="J290" i="3"/>
  <c r="O290" i="3" s="1"/>
  <c r="H290" i="3"/>
  <c r="N290" i="3" s="1"/>
  <c r="B290" i="3"/>
  <c r="L289" i="3"/>
  <c r="H289" i="3"/>
  <c r="N289" i="3" s="1"/>
  <c r="B289" i="3"/>
  <c r="L288" i="3"/>
  <c r="H288" i="3"/>
  <c r="B288" i="3"/>
  <c r="L287" i="3"/>
  <c r="H287" i="3"/>
  <c r="B287" i="3"/>
  <c r="L286" i="3"/>
  <c r="H286" i="3"/>
  <c r="N286" i="3" s="1"/>
  <c r="B286" i="3"/>
  <c r="L285" i="3"/>
  <c r="H285" i="3"/>
  <c r="B285" i="3"/>
  <c r="L284" i="3"/>
  <c r="H284" i="3"/>
  <c r="J284" i="3" s="1"/>
  <c r="O284" i="3" s="1"/>
  <c r="B284" i="3"/>
  <c r="L283" i="3"/>
  <c r="H283" i="3"/>
  <c r="N283" i="3" s="1"/>
  <c r="B283" i="3"/>
  <c r="L282" i="3"/>
  <c r="H282" i="3"/>
  <c r="N282" i="3" s="1"/>
  <c r="B282" i="3"/>
  <c r="L281" i="3"/>
  <c r="H281" i="3"/>
  <c r="B281" i="3"/>
  <c r="L280" i="3"/>
  <c r="H280" i="3"/>
  <c r="N280" i="3" s="1"/>
  <c r="B280" i="3"/>
  <c r="L279" i="3"/>
  <c r="H279" i="3"/>
  <c r="J279" i="3" s="1"/>
  <c r="O279" i="3" s="1"/>
  <c r="B279" i="3"/>
  <c r="L278" i="3"/>
  <c r="H278" i="3"/>
  <c r="N278" i="3" s="1"/>
  <c r="B278" i="3"/>
  <c r="L277" i="3"/>
  <c r="H277" i="3"/>
  <c r="J277" i="3" s="1"/>
  <c r="O277" i="3" s="1"/>
  <c r="B277" i="3"/>
  <c r="L276" i="3"/>
  <c r="H276" i="3"/>
  <c r="B276" i="3"/>
  <c r="L275" i="3"/>
  <c r="H275" i="3"/>
  <c r="N275" i="3" s="1"/>
  <c r="B275" i="3"/>
  <c r="L274" i="3"/>
  <c r="H274" i="3"/>
  <c r="N274" i="3" s="1"/>
  <c r="B274" i="3"/>
  <c r="L273" i="3"/>
  <c r="H273" i="3"/>
  <c r="N273" i="3" s="1"/>
  <c r="B273" i="3"/>
  <c r="L272" i="3"/>
  <c r="H272" i="3"/>
  <c r="B272" i="3"/>
  <c r="L271" i="3"/>
  <c r="H271" i="3"/>
  <c r="B271" i="3"/>
  <c r="L270" i="3"/>
  <c r="H270" i="3"/>
  <c r="B270" i="3"/>
  <c r="L269" i="3"/>
  <c r="H269" i="3"/>
  <c r="N269" i="3" s="1"/>
  <c r="B269" i="3"/>
  <c r="L268" i="3"/>
  <c r="J268" i="3"/>
  <c r="O268" i="3" s="1"/>
  <c r="H268" i="3"/>
  <c r="N268" i="3" s="1"/>
  <c r="B268" i="3"/>
  <c r="L267" i="3"/>
  <c r="H267" i="3"/>
  <c r="N267" i="3" s="1"/>
  <c r="B267" i="3"/>
  <c r="L266" i="3"/>
  <c r="H266" i="3"/>
  <c r="J266" i="3" s="1"/>
  <c r="O266" i="3" s="1"/>
  <c r="B266" i="3"/>
  <c r="L265" i="3"/>
  <c r="H265" i="3"/>
  <c r="N265" i="3" s="1"/>
  <c r="B265" i="3"/>
  <c r="L264" i="3"/>
  <c r="H264" i="3"/>
  <c r="B264" i="3"/>
  <c r="N263" i="3"/>
  <c r="L263" i="3"/>
  <c r="H263" i="3"/>
  <c r="B263" i="3"/>
  <c r="L262" i="3"/>
  <c r="J262" i="3"/>
  <c r="O262" i="3" s="1"/>
  <c r="H262" i="3"/>
  <c r="B262" i="3"/>
  <c r="L261" i="3"/>
  <c r="H261" i="3"/>
  <c r="N261" i="3" s="1"/>
  <c r="B261" i="3"/>
  <c r="L260" i="3"/>
  <c r="H260" i="3"/>
  <c r="N260" i="3" s="1"/>
  <c r="B260" i="3"/>
  <c r="L259" i="3"/>
  <c r="H259" i="3"/>
  <c r="B259" i="3"/>
  <c r="L258" i="3"/>
  <c r="H258" i="3"/>
  <c r="B258" i="3"/>
  <c r="L257" i="3"/>
  <c r="H257" i="3"/>
  <c r="N257" i="3" s="1"/>
  <c r="B257" i="3"/>
  <c r="L256" i="3"/>
  <c r="H256" i="3"/>
  <c r="N256" i="3" s="1"/>
  <c r="B256" i="3"/>
  <c r="L255" i="3"/>
  <c r="H255" i="3"/>
  <c r="B255" i="3"/>
  <c r="L254" i="3"/>
  <c r="H254" i="3"/>
  <c r="B254" i="3"/>
  <c r="L253" i="3"/>
  <c r="H253" i="3"/>
  <c r="N253" i="3" s="1"/>
  <c r="B253" i="3"/>
  <c r="L252" i="3"/>
  <c r="H252" i="3"/>
  <c r="B252" i="3"/>
  <c r="L251" i="3"/>
  <c r="H251" i="3"/>
  <c r="N251" i="3" s="1"/>
  <c r="B251" i="3"/>
  <c r="L250" i="3"/>
  <c r="H250" i="3"/>
  <c r="J250" i="3" s="1"/>
  <c r="O250" i="3" s="1"/>
  <c r="B250" i="3"/>
  <c r="L249" i="3"/>
  <c r="H249" i="3"/>
  <c r="N249" i="3" s="1"/>
  <c r="B249" i="3"/>
  <c r="L248" i="3"/>
  <c r="H248" i="3"/>
  <c r="B248" i="3"/>
  <c r="L247" i="3"/>
  <c r="H247" i="3"/>
  <c r="N247" i="3" s="1"/>
  <c r="B247" i="3"/>
  <c r="L246" i="3"/>
  <c r="H246" i="3"/>
  <c r="J246" i="3" s="1"/>
  <c r="O246" i="3" s="1"/>
  <c r="B246" i="3"/>
  <c r="L245" i="3"/>
  <c r="H245" i="3"/>
  <c r="N245" i="3" s="1"/>
  <c r="B245" i="3"/>
  <c r="L244" i="3"/>
  <c r="H244" i="3"/>
  <c r="N244" i="3" s="1"/>
  <c r="B244" i="3"/>
  <c r="L243" i="3"/>
  <c r="H243" i="3"/>
  <c r="B243" i="3"/>
  <c r="L242" i="3"/>
  <c r="H242" i="3"/>
  <c r="J242" i="3" s="1"/>
  <c r="O242" i="3" s="1"/>
  <c r="B242" i="3"/>
  <c r="L241" i="3"/>
  <c r="H241" i="3"/>
  <c r="B241" i="3"/>
  <c r="L240" i="3"/>
  <c r="H240" i="3"/>
  <c r="N240" i="3" s="1"/>
  <c r="B240" i="3"/>
  <c r="L239" i="3"/>
  <c r="H239" i="3"/>
  <c r="B239" i="3"/>
  <c r="L238" i="3"/>
  <c r="H238" i="3"/>
  <c r="J238" i="3" s="1"/>
  <c r="O238" i="3" s="1"/>
  <c r="B238" i="3"/>
  <c r="L237" i="3"/>
  <c r="H237" i="3"/>
  <c r="J237" i="3" s="1"/>
  <c r="O237" i="3" s="1"/>
  <c r="B237" i="3"/>
  <c r="L236" i="3"/>
  <c r="H236" i="3"/>
  <c r="N236" i="3" s="1"/>
  <c r="B236" i="3"/>
  <c r="L235" i="3"/>
  <c r="H235" i="3"/>
  <c r="J235" i="3" s="1"/>
  <c r="O235" i="3" s="1"/>
  <c r="B235" i="3"/>
  <c r="O234" i="3"/>
  <c r="L234" i="3"/>
  <c r="H234" i="3"/>
  <c r="J234" i="3" s="1"/>
  <c r="B234" i="3"/>
  <c r="L233" i="3"/>
  <c r="H233" i="3"/>
  <c r="B233" i="3"/>
  <c r="L232" i="3"/>
  <c r="H232" i="3"/>
  <c r="N232" i="3" s="1"/>
  <c r="B232" i="3"/>
  <c r="L231" i="3"/>
  <c r="H231" i="3"/>
  <c r="B231" i="3"/>
  <c r="L230" i="3"/>
  <c r="H230" i="3"/>
  <c r="J230" i="3" s="1"/>
  <c r="O230" i="3" s="1"/>
  <c r="B230" i="3"/>
  <c r="L229" i="3"/>
  <c r="H229" i="3"/>
  <c r="J229" i="3" s="1"/>
  <c r="O229" i="3" s="1"/>
  <c r="B229" i="3"/>
  <c r="L228" i="3"/>
  <c r="H228" i="3"/>
  <c r="B228" i="3"/>
  <c r="L227" i="3"/>
  <c r="H227" i="3"/>
  <c r="B227" i="3"/>
  <c r="L226" i="3"/>
  <c r="H226" i="3"/>
  <c r="J226" i="3" s="1"/>
  <c r="O226" i="3" s="1"/>
  <c r="B226" i="3"/>
  <c r="N225" i="3"/>
  <c r="L225" i="3"/>
  <c r="H225" i="3"/>
  <c r="J225" i="3" s="1"/>
  <c r="O225" i="3" s="1"/>
  <c r="B225" i="3"/>
  <c r="L224" i="3"/>
  <c r="H224" i="3"/>
  <c r="N224" i="3" s="1"/>
  <c r="B224" i="3"/>
  <c r="L223" i="3"/>
  <c r="H223" i="3"/>
  <c r="B223" i="3"/>
  <c r="L222" i="3"/>
  <c r="H222" i="3"/>
  <c r="B222" i="3"/>
  <c r="L221" i="3"/>
  <c r="H221" i="3"/>
  <c r="B221" i="3"/>
  <c r="L220" i="3"/>
  <c r="H220" i="3"/>
  <c r="B220" i="3"/>
  <c r="L219" i="3"/>
  <c r="H219" i="3"/>
  <c r="B219" i="3"/>
  <c r="L218" i="3"/>
  <c r="H218" i="3"/>
  <c r="J218" i="3" s="1"/>
  <c r="O218" i="3" s="1"/>
  <c r="B218" i="3"/>
  <c r="L217" i="3"/>
  <c r="H217" i="3"/>
  <c r="J217" i="3" s="1"/>
  <c r="O217" i="3" s="1"/>
  <c r="B217" i="3"/>
  <c r="L216" i="3"/>
  <c r="H216" i="3"/>
  <c r="B216" i="3"/>
  <c r="L215" i="3"/>
  <c r="H215" i="3"/>
  <c r="J215" i="3" s="1"/>
  <c r="O215" i="3" s="1"/>
  <c r="B215" i="3"/>
  <c r="L214" i="3"/>
  <c r="H214" i="3"/>
  <c r="N214" i="3" s="1"/>
  <c r="B214" i="3"/>
  <c r="L213" i="3"/>
  <c r="H213" i="3"/>
  <c r="N213" i="3" s="1"/>
  <c r="B213" i="3"/>
  <c r="L212" i="3"/>
  <c r="H212" i="3"/>
  <c r="N212" i="3" s="1"/>
  <c r="B212" i="3"/>
  <c r="L211" i="3"/>
  <c r="H211" i="3"/>
  <c r="B211" i="3"/>
  <c r="L210" i="3"/>
  <c r="H210" i="3"/>
  <c r="B210" i="3"/>
  <c r="L209" i="3"/>
  <c r="H209" i="3"/>
  <c r="B209" i="3"/>
  <c r="L208" i="3"/>
  <c r="H208" i="3"/>
  <c r="B208" i="3"/>
  <c r="L207" i="3"/>
  <c r="H207" i="3"/>
  <c r="B207" i="3"/>
  <c r="L206" i="3"/>
  <c r="H206" i="3"/>
  <c r="J206" i="3" s="1"/>
  <c r="O206" i="3" s="1"/>
  <c r="B206" i="3"/>
  <c r="L205" i="3"/>
  <c r="H205" i="3"/>
  <c r="B205" i="3"/>
  <c r="L204" i="3"/>
  <c r="H204" i="3"/>
  <c r="N204" i="3" s="1"/>
  <c r="B204" i="3"/>
  <c r="N203" i="3"/>
  <c r="L203" i="3"/>
  <c r="H203" i="3"/>
  <c r="J203" i="3" s="1"/>
  <c r="O203" i="3" s="1"/>
  <c r="B203" i="3"/>
  <c r="L202" i="3"/>
  <c r="H202" i="3"/>
  <c r="J202" i="3" s="1"/>
  <c r="O202" i="3" s="1"/>
  <c r="B202" i="3"/>
  <c r="N201" i="3"/>
  <c r="L201" i="3"/>
  <c r="H201" i="3"/>
  <c r="J201" i="3" s="1"/>
  <c r="O201" i="3" s="1"/>
  <c r="B201" i="3"/>
  <c r="L200" i="3"/>
  <c r="H200" i="3"/>
  <c r="B200" i="3"/>
  <c r="L199" i="3"/>
  <c r="H199" i="3"/>
  <c r="B199" i="3"/>
  <c r="L198" i="3"/>
  <c r="H198" i="3"/>
  <c r="J198" i="3" s="1"/>
  <c r="O198" i="3" s="1"/>
  <c r="B198" i="3"/>
  <c r="L197" i="3"/>
  <c r="H197" i="3"/>
  <c r="B197" i="3"/>
  <c r="L196" i="3"/>
  <c r="H196" i="3"/>
  <c r="B196" i="3"/>
  <c r="L195" i="3"/>
  <c r="H195" i="3"/>
  <c r="N195" i="3" s="1"/>
  <c r="B195" i="3"/>
  <c r="L194" i="3"/>
  <c r="H194" i="3"/>
  <c r="N194" i="3" s="1"/>
  <c r="B194" i="3"/>
  <c r="L193" i="3"/>
  <c r="H193" i="3"/>
  <c r="B193" i="3"/>
  <c r="L192" i="3"/>
  <c r="H192" i="3"/>
  <c r="B192" i="3"/>
  <c r="L191" i="3"/>
  <c r="H191" i="3"/>
  <c r="B191" i="3"/>
  <c r="L190" i="3"/>
  <c r="H190" i="3"/>
  <c r="N190" i="3" s="1"/>
  <c r="B190" i="3"/>
  <c r="L189" i="3"/>
  <c r="H189" i="3"/>
  <c r="J189" i="3" s="1"/>
  <c r="O189" i="3" s="1"/>
  <c r="B189" i="3"/>
  <c r="L188" i="3"/>
  <c r="H188" i="3"/>
  <c r="N188" i="3" s="1"/>
  <c r="B188" i="3"/>
  <c r="L187" i="3"/>
  <c r="H187" i="3"/>
  <c r="N187" i="3" s="1"/>
  <c r="B187" i="3"/>
  <c r="L186" i="3"/>
  <c r="H186" i="3"/>
  <c r="B186" i="3"/>
  <c r="L185" i="3"/>
  <c r="H185" i="3"/>
  <c r="N185" i="3" s="1"/>
  <c r="B185" i="3"/>
  <c r="L184" i="3"/>
  <c r="H184" i="3"/>
  <c r="B184" i="3"/>
  <c r="L183" i="3"/>
  <c r="H183" i="3"/>
  <c r="B183" i="3"/>
  <c r="L182" i="3"/>
  <c r="H182" i="3"/>
  <c r="N182" i="3" s="1"/>
  <c r="B182" i="3"/>
  <c r="L181" i="3"/>
  <c r="H181" i="3"/>
  <c r="J181" i="3" s="1"/>
  <c r="O181" i="3" s="1"/>
  <c r="B181" i="3"/>
  <c r="L180" i="3"/>
  <c r="H180" i="3"/>
  <c r="B180" i="3"/>
  <c r="L179" i="3"/>
  <c r="H179" i="3"/>
  <c r="J179" i="3" s="1"/>
  <c r="O179" i="3" s="1"/>
  <c r="B179" i="3"/>
  <c r="L178" i="3"/>
  <c r="H178" i="3"/>
  <c r="B178" i="3"/>
  <c r="L177" i="3"/>
  <c r="H177" i="3"/>
  <c r="J177" i="3" s="1"/>
  <c r="O177" i="3" s="1"/>
  <c r="B177" i="3"/>
  <c r="L176" i="3"/>
  <c r="H176" i="3"/>
  <c r="N176" i="3" s="1"/>
  <c r="B176" i="3"/>
  <c r="L175" i="3"/>
  <c r="H175" i="3"/>
  <c r="B175" i="3"/>
  <c r="L174" i="3"/>
  <c r="H174" i="3"/>
  <c r="N174" i="3" s="1"/>
  <c r="B174" i="3"/>
  <c r="L173" i="3"/>
  <c r="H173" i="3"/>
  <c r="B173" i="3"/>
  <c r="L172" i="3"/>
  <c r="H172" i="3"/>
  <c r="B172" i="3"/>
  <c r="L171" i="3"/>
  <c r="H171" i="3"/>
  <c r="B171" i="3"/>
  <c r="L170" i="3"/>
  <c r="H170" i="3"/>
  <c r="J170" i="3" s="1"/>
  <c r="O170" i="3" s="1"/>
  <c r="B170" i="3"/>
  <c r="L169" i="3"/>
  <c r="H169" i="3"/>
  <c r="J169" i="3" s="1"/>
  <c r="O169" i="3" s="1"/>
  <c r="B169" i="3"/>
  <c r="L168" i="3"/>
  <c r="H168" i="3"/>
  <c r="B168" i="3"/>
  <c r="L167" i="3"/>
  <c r="H167" i="3"/>
  <c r="B167" i="3"/>
  <c r="L166" i="3"/>
  <c r="H166" i="3"/>
  <c r="B166" i="3"/>
  <c r="L165" i="3"/>
  <c r="H165" i="3"/>
  <c r="B165" i="3"/>
  <c r="L164" i="3"/>
  <c r="H164" i="3"/>
  <c r="B164" i="3"/>
  <c r="L163" i="3"/>
  <c r="H163" i="3"/>
  <c r="J163" i="3" s="1"/>
  <c r="O163" i="3" s="1"/>
  <c r="B163" i="3"/>
  <c r="L162" i="3"/>
  <c r="H162" i="3"/>
  <c r="N162" i="3" s="1"/>
  <c r="B162" i="3"/>
  <c r="L161" i="3"/>
  <c r="H161" i="3"/>
  <c r="B161" i="3"/>
  <c r="L160" i="3"/>
  <c r="H160" i="3"/>
  <c r="B160" i="3"/>
  <c r="L159" i="3"/>
  <c r="H159" i="3"/>
  <c r="B159" i="3"/>
  <c r="L158" i="3"/>
  <c r="H158" i="3"/>
  <c r="N158" i="3" s="1"/>
  <c r="B158" i="3"/>
  <c r="L157" i="3"/>
  <c r="H157" i="3"/>
  <c r="B157" i="3"/>
  <c r="L156" i="3"/>
  <c r="H156" i="3"/>
  <c r="B156" i="3"/>
  <c r="L155" i="3"/>
  <c r="H155" i="3"/>
  <c r="B155" i="3"/>
  <c r="L154" i="3"/>
  <c r="H154" i="3"/>
  <c r="N154" i="3" s="1"/>
  <c r="B154" i="3"/>
  <c r="L153" i="3"/>
  <c r="H153" i="3"/>
  <c r="N153" i="3" s="1"/>
  <c r="B153" i="3"/>
  <c r="L152" i="3"/>
  <c r="H152" i="3"/>
  <c r="B152" i="3"/>
  <c r="L151" i="3"/>
  <c r="H151" i="3"/>
  <c r="B151" i="3"/>
  <c r="L150" i="3"/>
  <c r="H150" i="3"/>
  <c r="N150" i="3" s="1"/>
  <c r="B150" i="3"/>
  <c r="L149" i="3"/>
  <c r="H149" i="3"/>
  <c r="B149" i="3"/>
  <c r="L148" i="3"/>
  <c r="H148" i="3"/>
  <c r="B148" i="3"/>
  <c r="L147" i="3"/>
  <c r="H147" i="3"/>
  <c r="B147" i="3"/>
  <c r="L146" i="3"/>
  <c r="H146" i="3"/>
  <c r="N146" i="3" s="1"/>
  <c r="B146" i="3"/>
  <c r="L145" i="3"/>
  <c r="H145" i="3"/>
  <c r="B145" i="3"/>
  <c r="L144" i="3"/>
  <c r="H144" i="3"/>
  <c r="B144" i="3"/>
  <c r="L143" i="3"/>
  <c r="H143" i="3"/>
  <c r="B143" i="3"/>
  <c r="L142" i="3"/>
  <c r="H142" i="3"/>
  <c r="N142" i="3" s="1"/>
  <c r="B142" i="3"/>
  <c r="L141" i="3"/>
  <c r="H141" i="3"/>
  <c r="B141" i="3"/>
  <c r="L140" i="3"/>
  <c r="H140" i="3"/>
  <c r="B140" i="3"/>
  <c r="L139" i="3"/>
  <c r="H139" i="3"/>
  <c r="B139" i="3"/>
  <c r="L138" i="3"/>
  <c r="H138" i="3"/>
  <c r="N138" i="3" s="1"/>
  <c r="B138" i="3"/>
  <c r="L137" i="3"/>
  <c r="H137" i="3"/>
  <c r="N137" i="3" s="1"/>
  <c r="B137" i="3"/>
  <c r="L136" i="3"/>
  <c r="H136" i="3"/>
  <c r="B136" i="3"/>
  <c r="L135" i="3"/>
  <c r="H135" i="3"/>
  <c r="J135" i="3" s="1"/>
  <c r="O135" i="3" s="1"/>
  <c r="B135" i="3"/>
  <c r="L134" i="3"/>
  <c r="H134" i="3"/>
  <c r="N134" i="3" s="1"/>
  <c r="B134" i="3"/>
  <c r="L133" i="3"/>
  <c r="H133" i="3"/>
  <c r="B133" i="3"/>
  <c r="L132" i="3"/>
  <c r="H132" i="3"/>
  <c r="B132" i="3"/>
  <c r="L131" i="3"/>
  <c r="H131" i="3"/>
  <c r="J131" i="3" s="1"/>
  <c r="O131" i="3" s="1"/>
  <c r="B131" i="3"/>
  <c r="L130" i="3"/>
  <c r="H130" i="3"/>
  <c r="N130" i="3" s="1"/>
  <c r="B130" i="3"/>
  <c r="L129" i="3"/>
  <c r="H129" i="3"/>
  <c r="N129" i="3" s="1"/>
  <c r="B129" i="3"/>
  <c r="L128" i="3"/>
  <c r="H128" i="3"/>
  <c r="B128" i="3"/>
  <c r="L127" i="3"/>
  <c r="H127" i="3"/>
  <c r="B127" i="3"/>
  <c r="L126" i="3"/>
  <c r="H126" i="3"/>
  <c r="N126" i="3" s="1"/>
  <c r="B126" i="3"/>
  <c r="L125" i="3"/>
  <c r="H125" i="3"/>
  <c r="B125" i="3"/>
  <c r="L124" i="3"/>
  <c r="H124" i="3"/>
  <c r="B124" i="3"/>
  <c r="L123" i="3"/>
  <c r="H123" i="3"/>
  <c r="B123" i="3"/>
  <c r="L122" i="3"/>
  <c r="H122" i="3"/>
  <c r="N122" i="3" s="1"/>
  <c r="B122" i="3"/>
  <c r="L121" i="3"/>
  <c r="H121" i="3"/>
  <c r="N121" i="3" s="1"/>
  <c r="B121" i="3"/>
  <c r="L120" i="3"/>
  <c r="H120" i="3"/>
  <c r="B120" i="3"/>
  <c r="L119" i="3"/>
  <c r="H119" i="3"/>
  <c r="B119" i="3"/>
  <c r="L118" i="3"/>
  <c r="H118" i="3"/>
  <c r="N118" i="3" s="1"/>
  <c r="B118" i="3"/>
  <c r="L117" i="3"/>
  <c r="H117" i="3"/>
  <c r="B117" i="3"/>
  <c r="L116" i="3"/>
  <c r="H116" i="3"/>
  <c r="B116" i="3"/>
  <c r="L115" i="3"/>
  <c r="H115" i="3"/>
  <c r="B115" i="3"/>
  <c r="L114" i="3"/>
  <c r="H114" i="3"/>
  <c r="N114" i="3" s="1"/>
  <c r="B114" i="3"/>
  <c r="L113" i="3"/>
  <c r="H113" i="3"/>
  <c r="B113" i="3"/>
  <c r="L112" i="3"/>
  <c r="H112" i="3"/>
  <c r="B112" i="3"/>
  <c r="L111" i="3"/>
  <c r="H111" i="3"/>
  <c r="B111" i="3"/>
  <c r="L110" i="3"/>
  <c r="H110" i="3"/>
  <c r="N110" i="3" s="1"/>
  <c r="B110" i="3"/>
  <c r="L109" i="3"/>
  <c r="H109" i="3"/>
  <c r="B109" i="3"/>
  <c r="L108" i="3"/>
  <c r="H108" i="3"/>
  <c r="B108" i="3"/>
  <c r="L107" i="3"/>
  <c r="H107" i="3"/>
  <c r="B107" i="3"/>
  <c r="L106" i="3"/>
  <c r="H106" i="3"/>
  <c r="N106" i="3" s="1"/>
  <c r="B106" i="3"/>
  <c r="L105" i="3"/>
  <c r="H105" i="3"/>
  <c r="B105" i="3"/>
  <c r="L104" i="3"/>
  <c r="H104" i="3"/>
  <c r="B104" i="3"/>
  <c r="L103" i="3"/>
  <c r="H103" i="3"/>
  <c r="J103" i="3" s="1"/>
  <c r="O103" i="3" s="1"/>
  <c r="B103" i="3"/>
  <c r="L102" i="3"/>
  <c r="H102" i="3"/>
  <c r="N102" i="3" s="1"/>
  <c r="B102" i="3"/>
  <c r="L101" i="3"/>
  <c r="H101" i="3"/>
  <c r="B101" i="3"/>
  <c r="L100" i="3"/>
  <c r="H100" i="3"/>
  <c r="B100" i="3"/>
  <c r="L99" i="3"/>
  <c r="J99" i="3"/>
  <c r="O99" i="3" s="1"/>
  <c r="H99" i="3"/>
  <c r="B99" i="3"/>
  <c r="L98" i="3"/>
  <c r="H98" i="3"/>
  <c r="N98" i="3" s="1"/>
  <c r="B98" i="3"/>
  <c r="L97" i="3"/>
  <c r="H97" i="3"/>
  <c r="N97" i="3" s="1"/>
  <c r="B97" i="3"/>
  <c r="L96" i="3"/>
  <c r="H96" i="3"/>
  <c r="B96" i="3"/>
  <c r="L95" i="3"/>
  <c r="H95" i="3"/>
  <c r="B95" i="3"/>
  <c r="L94" i="3"/>
  <c r="H94" i="3"/>
  <c r="N94" i="3" s="1"/>
  <c r="B94" i="3"/>
  <c r="L93" i="3"/>
  <c r="H93" i="3"/>
  <c r="B93" i="3"/>
  <c r="L92" i="3"/>
  <c r="H92" i="3"/>
  <c r="B92" i="3"/>
  <c r="L91" i="3"/>
  <c r="H91" i="3"/>
  <c r="B91" i="3"/>
  <c r="L90" i="3"/>
  <c r="H90" i="3"/>
  <c r="N90" i="3" s="1"/>
  <c r="B90" i="3"/>
  <c r="L89" i="3"/>
  <c r="H89" i="3"/>
  <c r="N89" i="3" s="1"/>
  <c r="B89" i="3"/>
  <c r="L88" i="3"/>
  <c r="H88" i="3"/>
  <c r="B88" i="3"/>
  <c r="L87" i="3"/>
  <c r="H87" i="3"/>
  <c r="B87" i="3"/>
  <c r="L86" i="3"/>
  <c r="H86" i="3"/>
  <c r="N86" i="3" s="1"/>
  <c r="B86" i="3"/>
  <c r="L85" i="3"/>
  <c r="H85" i="3"/>
  <c r="B85" i="3"/>
  <c r="L84" i="3"/>
  <c r="H84" i="3"/>
  <c r="B84" i="3"/>
  <c r="L83" i="3"/>
  <c r="H83" i="3"/>
  <c r="B83" i="3"/>
  <c r="L82" i="3"/>
  <c r="H82" i="3"/>
  <c r="N82" i="3" s="1"/>
  <c r="B82" i="3"/>
  <c r="L81" i="3"/>
  <c r="H81" i="3"/>
  <c r="B81" i="3"/>
  <c r="L80" i="3"/>
  <c r="H80" i="3"/>
  <c r="B80" i="3"/>
  <c r="L79" i="3"/>
  <c r="H79" i="3"/>
  <c r="B79" i="3"/>
  <c r="L78" i="3"/>
  <c r="H78" i="3"/>
  <c r="N78" i="3" s="1"/>
  <c r="B78" i="3"/>
  <c r="L77" i="3"/>
  <c r="H77" i="3"/>
  <c r="B77" i="3"/>
  <c r="L76" i="3"/>
  <c r="H76" i="3"/>
  <c r="N76" i="3" s="1"/>
  <c r="B76" i="3"/>
  <c r="L75" i="3"/>
  <c r="H75" i="3"/>
  <c r="J75" i="3" s="1"/>
  <c r="O75" i="3" s="1"/>
  <c r="B75" i="3"/>
  <c r="L74" i="3"/>
  <c r="H74" i="3"/>
  <c r="N74" i="3" s="1"/>
  <c r="B74" i="3"/>
  <c r="L73" i="3"/>
  <c r="H73" i="3"/>
  <c r="N73" i="3" s="1"/>
  <c r="B73" i="3"/>
  <c r="L72" i="3"/>
  <c r="H72" i="3"/>
  <c r="N72" i="3" s="1"/>
  <c r="B72" i="3"/>
  <c r="L71" i="3"/>
  <c r="H71" i="3"/>
  <c r="B71" i="3"/>
  <c r="L70" i="3"/>
  <c r="H70" i="3"/>
  <c r="N70" i="3" s="1"/>
  <c r="B70" i="3"/>
  <c r="L69" i="3"/>
  <c r="H69" i="3"/>
  <c r="B69" i="3"/>
  <c r="L68" i="3"/>
  <c r="H68" i="3"/>
  <c r="B68" i="3"/>
  <c r="L67" i="3"/>
  <c r="H67" i="3"/>
  <c r="B67" i="3"/>
  <c r="L66" i="3"/>
  <c r="H66" i="3"/>
  <c r="N66" i="3" s="1"/>
  <c r="B66" i="3"/>
  <c r="L65" i="3"/>
  <c r="H65" i="3"/>
  <c r="B65" i="3"/>
  <c r="L64" i="3"/>
  <c r="H64" i="3"/>
  <c r="B64" i="3"/>
  <c r="L63" i="3"/>
  <c r="H63" i="3"/>
  <c r="J63" i="3" s="1"/>
  <c r="O63" i="3" s="1"/>
  <c r="B63" i="3"/>
  <c r="L62" i="3"/>
  <c r="H62" i="3"/>
  <c r="N62" i="3" s="1"/>
  <c r="B62" i="3"/>
  <c r="L61" i="3"/>
  <c r="H61" i="3"/>
  <c r="B61" i="3"/>
  <c r="L60" i="3"/>
  <c r="H60" i="3"/>
  <c r="N60" i="3" s="1"/>
  <c r="B60" i="3"/>
  <c r="L59" i="3"/>
  <c r="H59" i="3"/>
  <c r="J59" i="3" s="1"/>
  <c r="O59" i="3" s="1"/>
  <c r="B59" i="3"/>
  <c r="L58" i="3"/>
  <c r="H58" i="3"/>
  <c r="N58" i="3" s="1"/>
  <c r="B58" i="3"/>
  <c r="L57" i="3"/>
  <c r="H57" i="3"/>
  <c r="N57" i="3" s="1"/>
  <c r="B57" i="3"/>
  <c r="L56" i="3"/>
  <c r="H56" i="3"/>
  <c r="N56" i="3" s="1"/>
  <c r="B56" i="3"/>
  <c r="L55" i="3"/>
  <c r="H55" i="3"/>
  <c r="B55" i="3"/>
  <c r="L54" i="3"/>
  <c r="H54" i="3"/>
  <c r="N54" i="3" s="1"/>
  <c r="B54" i="3"/>
  <c r="L53" i="3"/>
  <c r="J53" i="3"/>
  <c r="O53" i="3" s="1"/>
  <c r="H53" i="3"/>
  <c r="N53" i="3" s="1"/>
  <c r="B53" i="3"/>
  <c r="L52" i="3"/>
  <c r="H52" i="3"/>
  <c r="B52" i="3"/>
  <c r="L51" i="3"/>
  <c r="H51" i="3"/>
  <c r="J51" i="3" s="1"/>
  <c r="O51" i="3" s="1"/>
  <c r="B51" i="3"/>
  <c r="L50" i="3"/>
  <c r="H50" i="3"/>
  <c r="N50" i="3" s="1"/>
  <c r="B50" i="3"/>
  <c r="L49" i="3"/>
  <c r="H49" i="3"/>
  <c r="B49" i="3"/>
  <c r="L48" i="3"/>
  <c r="H48" i="3"/>
  <c r="N48" i="3" s="1"/>
  <c r="B48" i="3"/>
  <c r="L47" i="3"/>
  <c r="H47" i="3"/>
  <c r="N47" i="3" s="1"/>
  <c r="B47" i="3"/>
  <c r="L46" i="3"/>
  <c r="H46" i="3"/>
  <c r="N46" i="3" s="1"/>
  <c r="B46" i="3"/>
  <c r="L45" i="3"/>
  <c r="H45" i="3"/>
  <c r="B45" i="3"/>
  <c r="L44" i="3"/>
  <c r="H44" i="3"/>
  <c r="B44" i="3"/>
  <c r="N43" i="3"/>
  <c r="L43" i="3"/>
  <c r="H43" i="3"/>
  <c r="J43" i="3" s="1"/>
  <c r="O43" i="3" s="1"/>
  <c r="B43" i="3"/>
  <c r="L42" i="3"/>
  <c r="H42" i="3"/>
  <c r="N42" i="3" s="1"/>
  <c r="B42" i="3"/>
  <c r="L41" i="3"/>
  <c r="H41" i="3"/>
  <c r="B41" i="3"/>
  <c r="L40" i="3"/>
  <c r="H40" i="3"/>
  <c r="B40" i="3"/>
  <c r="L39" i="3"/>
  <c r="H39" i="3"/>
  <c r="B39" i="3"/>
  <c r="L38" i="3"/>
  <c r="H38" i="3"/>
  <c r="B38" i="3"/>
  <c r="L37" i="3"/>
  <c r="H37" i="3"/>
  <c r="B37" i="3"/>
  <c r="L36" i="3"/>
  <c r="H36" i="3"/>
  <c r="N36" i="3" s="1"/>
  <c r="B36" i="3"/>
  <c r="L35" i="3"/>
  <c r="H35" i="3"/>
  <c r="N35" i="3" s="1"/>
  <c r="B35" i="3"/>
  <c r="L34" i="3"/>
  <c r="H34" i="3"/>
  <c r="N34" i="3" s="1"/>
  <c r="B34" i="3"/>
  <c r="L33" i="3"/>
  <c r="H33" i="3"/>
  <c r="B33" i="3"/>
  <c r="L32" i="3"/>
  <c r="H32" i="3"/>
  <c r="N32" i="3" s="1"/>
  <c r="B32" i="3"/>
  <c r="L31" i="3"/>
  <c r="H31" i="3"/>
  <c r="N31" i="3" s="1"/>
  <c r="B31" i="3"/>
  <c r="L30" i="3"/>
  <c r="H30" i="3"/>
  <c r="N30" i="3" s="1"/>
  <c r="B30" i="3"/>
  <c r="L29" i="3"/>
  <c r="H29" i="3"/>
  <c r="N29" i="3" s="1"/>
  <c r="B29" i="3"/>
  <c r="L28" i="3"/>
  <c r="H28" i="3"/>
  <c r="B28" i="3"/>
  <c r="L27" i="3"/>
  <c r="H27" i="3"/>
  <c r="N27" i="3" s="1"/>
  <c r="B27" i="3"/>
  <c r="L26" i="3"/>
  <c r="H26" i="3"/>
  <c r="B26" i="3"/>
  <c r="L25" i="3"/>
  <c r="H25" i="3"/>
  <c r="N25" i="3" s="1"/>
  <c r="B25" i="3"/>
  <c r="L24" i="3"/>
  <c r="H24" i="3"/>
  <c r="B24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" i="3"/>
  <c r="H3" i="3"/>
  <c r="J3" i="3" s="1"/>
  <c r="L3" i="3"/>
  <c r="H4" i="3"/>
  <c r="J4" i="3" s="1"/>
  <c r="O4" i="3" s="1"/>
  <c r="L4" i="3"/>
  <c r="H5" i="3"/>
  <c r="J5" i="3" s="1"/>
  <c r="L5" i="3"/>
  <c r="H6" i="3"/>
  <c r="J6" i="3" s="1"/>
  <c r="O6" i="3" s="1"/>
  <c r="L6" i="3"/>
  <c r="H7" i="3"/>
  <c r="J7" i="3" s="1"/>
  <c r="L7" i="3"/>
  <c r="H8" i="3"/>
  <c r="J8" i="3" s="1"/>
  <c r="O8" i="3" s="1"/>
  <c r="L8" i="3"/>
  <c r="H9" i="3"/>
  <c r="J9" i="3" s="1"/>
  <c r="L9" i="3"/>
  <c r="H10" i="3"/>
  <c r="J10" i="3" s="1"/>
  <c r="O10" i="3" s="1"/>
  <c r="L10" i="3"/>
  <c r="H11" i="3"/>
  <c r="J11" i="3" s="1"/>
  <c r="L11" i="3"/>
  <c r="H12" i="3"/>
  <c r="J12" i="3" s="1"/>
  <c r="O12" i="3" s="1"/>
  <c r="L12" i="3"/>
  <c r="H13" i="3"/>
  <c r="J13" i="3" s="1"/>
  <c r="L13" i="3"/>
  <c r="H14" i="3"/>
  <c r="J14" i="3"/>
  <c r="L14" i="3"/>
  <c r="H15" i="3"/>
  <c r="J15" i="3" s="1"/>
  <c r="L15" i="3"/>
  <c r="H16" i="3"/>
  <c r="N16" i="3" s="1"/>
  <c r="J16" i="3"/>
  <c r="O16" i="3" s="1"/>
  <c r="L16" i="3"/>
  <c r="H17" i="3"/>
  <c r="L17" i="3"/>
  <c r="H18" i="3"/>
  <c r="J18" i="3" s="1"/>
  <c r="K18" i="3" s="1"/>
  <c r="L18" i="3"/>
  <c r="H19" i="3"/>
  <c r="J19" i="3" s="1"/>
  <c r="O19" i="3" s="1"/>
  <c r="L19" i="3"/>
  <c r="H20" i="3"/>
  <c r="L20" i="3"/>
  <c r="H21" i="3"/>
  <c r="L21" i="3"/>
  <c r="H22" i="3"/>
  <c r="J22" i="3" s="1"/>
  <c r="K22" i="3" s="1"/>
  <c r="L22" i="3"/>
  <c r="H23" i="3"/>
  <c r="J23" i="3" s="1"/>
  <c r="O23" i="3" s="1"/>
  <c r="L23" i="3"/>
  <c r="L2" i="3"/>
  <c r="H2" i="3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Q57" i="3" l="1"/>
  <c r="J129" i="3"/>
  <c r="O129" i="3" s="1"/>
  <c r="J212" i="3"/>
  <c r="K235" i="3"/>
  <c r="J236" i="3"/>
  <c r="K236" i="3" s="1"/>
  <c r="K237" i="3"/>
  <c r="J297" i="3"/>
  <c r="J298" i="3"/>
  <c r="O298" i="3" s="1"/>
  <c r="S298" i="3" s="1"/>
  <c r="K300" i="3"/>
  <c r="N311" i="3"/>
  <c r="J337" i="3"/>
  <c r="J406" i="3"/>
  <c r="K473" i="3"/>
  <c r="J137" i="3"/>
  <c r="O137" i="3" s="1"/>
  <c r="CY23" i="1"/>
  <c r="J46" i="3"/>
  <c r="K46" i="3" s="1"/>
  <c r="J25" i="3"/>
  <c r="O25" i="3" s="1"/>
  <c r="S25" i="3" s="1"/>
  <c r="J30" i="3"/>
  <c r="J89" i="3"/>
  <c r="O89" i="3" s="1"/>
  <c r="J309" i="3"/>
  <c r="K309" i="3" s="1"/>
  <c r="J313" i="3"/>
  <c r="K313" i="3" s="1"/>
  <c r="J319" i="3"/>
  <c r="O319" i="3" s="1"/>
  <c r="K320" i="3"/>
  <c r="J325" i="3"/>
  <c r="K325" i="3" s="1"/>
  <c r="J326" i="3"/>
  <c r="O326" i="3" s="1"/>
  <c r="S326" i="3" s="1"/>
  <c r="J385" i="3"/>
  <c r="O385" i="3" s="1"/>
  <c r="J459" i="3"/>
  <c r="O459" i="3" s="1"/>
  <c r="E30" i="1"/>
  <c r="CU25" i="1"/>
  <c r="BL25" i="1" s="1"/>
  <c r="BV25" i="1" s="1"/>
  <c r="CU29" i="1"/>
  <c r="BL29" i="1" s="1"/>
  <c r="BV29" i="1" s="1"/>
  <c r="CU22" i="1"/>
  <c r="BL22" i="1" s="1"/>
  <c r="BV22" i="1" s="1"/>
  <c r="E26" i="1"/>
  <c r="DA32" i="1"/>
  <c r="CW32" i="1"/>
  <c r="CR32" i="1"/>
  <c r="DA31" i="1"/>
  <c r="CW31" i="1"/>
  <c r="CR31" i="1"/>
  <c r="AX31" i="1" s="1"/>
  <c r="DA30" i="1"/>
  <c r="CW30" i="1"/>
  <c r="CR30" i="1"/>
  <c r="AX30" i="1" s="1"/>
  <c r="DA29" i="1"/>
  <c r="CW29" i="1"/>
  <c r="CR29" i="1"/>
  <c r="AX29" i="1" s="1"/>
  <c r="DA28" i="1"/>
  <c r="CW28" i="1"/>
  <c r="CR28" i="1"/>
  <c r="AX28" i="1" s="1"/>
  <c r="DA27" i="1"/>
  <c r="CW27" i="1"/>
  <c r="CR27" i="1"/>
  <c r="AX27" i="1" s="1"/>
  <c r="DA26" i="1"/>
  <c r="CW26" i="1"/>
  <c r="CR26" i="1"/>
  <c r="AX26" i="1" s="1"/>
  <c r="CV25" i="1"/>
  <c r="AT25" i="1" s="1"/>
  <c r="CN25" i="1"/>
  <c r="CT24" i="1"/>
  <c r="CX23" i="1"/>
  <c r="CS23" i="1"/>
  <c r="CS22" i="1"/>
  <c r="CN22" i="1"/>
  <c r="CU30" i="1"/>
  <c r="BL30" i="1" s="1"/>
  <c r="BV30" i="1" s="1"/>
  <c r="E27" i="1"/>
  <c r="CZ32" i="1"/>
  <c r="CZ31" i="1"/>
  <c r="BP31" i="1" s="1"/>
  <c r="CN31" i="1"/>
  <c r="CV30" i="1"/>
  <c r="AT30" i="1" s="1"/>
  <c r="CZ29" i="1"/>
  <c r="BP29" i="1" s="1"/>
  <c r="CN29" i="1"/>
  <c r="CV28" i="1"/>
  <c r="AT28" i="1" s="1"/>
  <c r="CZ27" i="1"/>
  <c r="BP27" i="1" s="1"/>
  <c r="CN27" i="1"/>
  <c r="CV26" i="1"/>
  <c r="AT26" i="1" s="1"/>
  <c r="CT25" i="1"/>
  <c r="CS24" i="1"/>
  <c r="CU27" i="1"/>
  <c r="BL27" i="1" s="1"/>
  <c r="BV27" i="1" s="1"/>
  <c r="E24" i="1"/>
  <c r="CT32" i="1"/>
  <c r="CY31" i="1"/>
  <c r="DC30" i="1"/>
  <c r="CT30" i="1"/>
  <c r="DC29" i="1"/>
  <c r="DC28" i="1"/>
  <c r="CT28" i="1"/>
  <c r="CY27" i="1"/>
  <c r="DC26" i="1"/>
  <c r="CY26" i="1"/>
  <c r="CX25" i="1"/>
  <c r="CV23" i="1"/>
  <c r="AT23" i="1" s="1"/>
  <c r="E29" i="1"/>
  <c r="CU24" i="1"/>
  <c r="BL24" i="1" s="1"/>
  <c r="BV24" i="1" s="1"/>
  <c r="CU28" i="1"/>
  <c r="BL28" i="1" s="1"/>
  <c r="BV28" i="1" s="1"/>
  <c r="CU32" i="1"/>
  <c r="E25" i="1"/>
  <c r="DB32" i="1"/>
  <c r="CX32" i="1"/>
  <c r="CS32" i="1"/>
  <c r="DB31" i="1"/>
  <c r="CX31" i="1"/>
  <c r="CS31" i="1"/>
  <c r="DB30" i="1"/>
  <c r="CX30" i="1"/>
  <c r="CS30" i="1"/>
  <c r="DB29" i="1"/>
  <c r="CX29" i="1"/>
  <c r="CS29" i="1"/>
  <c r="DB28" i="1"/>
  <c r="CX28" i="1"/>
  <c r="CS28" i="1"/>
  <c r="DB27" i="1"/>
  <c r="CX27" i="1"/>
  <c r="CS27" i="1"/>
  <c r="DB26" i="1"/>
  <c r="CX26" i="1"/>
  <c r="CS26" i="1"/>
  <c r="CR25" i="1"/>
  <c r="AX25" i="1" s="1"/>
  <c r="CV24" i="1"/>
  <c r="AT24" i="1" s="1"/>
  <c r="CN24" i="1"/>
  <c r="CT23" i="1"/>
  <c r="CR22" i="1"/>
  <c r="AX22" i="1" s="1"/>
  <c r="E31" i="1"/>
  <c r="CU26" i="1"/>
  <c r="BL26" i="1" s="1"/>
  <c r="BV26" i="1" s="1"/>
  <c r="E23" i="1"/>
  <c r="CV32" i="1"/>
  <c r="CN32" i="1"/>
  <c r="CV31" i="1"/>
  <c r="AT31" i="1" s="1"/>
  <c r="CZ30" i="1"/>
  <c r="BP30" i="1" s="1"/>
  <c r="CN30" i="1"/>
  <c r="CV29" i="1"/>
  <c r="AT29" i="1" s="1"/>
  <c r="CZ28" i="1"/>
  <c r="BP28" i="1" s="1"/>
  <c r="CN28" i="1"/>
  <c r="CV27" i="1"/>
  <c r="AT27" i="1" s="1"/>
  <c r="CZ26" i="1"/>
  <c r="BP26" i="1" s="1"/>
  <c r="CN26" i="1"/>
  <c r="CX24" i="1"/>
  <c r="CR23" i="1"/>
  <c r="AX23" i="1" s="1"/>
  <c r="CV22" i="1"/>
  <c r="AT22" i="1" s="1"/>
  <c r="E28" i="1"/>
  <c r="CU23" i="1"/>
  <c r="BL23" i="1" s="1"/>
  <c r="BV23" i="1" s="1"/>
  <c r="CU31" i="1"/>
  <c r="BL31" i="1" s="1"/>
  <c r="BV31" i="1" s="1"/>
  <c r="DC32" i="1"/>
  <c r="CY32" i="1"/>
  <c r="DC31" i="1"/>
  <c r="CT31" i="1"/>
  <c r="CY30" i="1"/>
  <c r="CY29" i="1"/>
  <c r="CT29" i="1"/>
  <c r="CY28" i="1"/>
  <c r="DC27" i="1"/>
  <c r="CT27" i="1"/>
  <c r="CT26" i="1"/>
  <c r="CS25" i="1"/>
  <c r="CR24" i="1"/>
  <c r="AX24" i="1" s="1"/>
  <c r="CN23" i="1"/>
  <c r="J42" i="3"/>
  <c r="O42" i="3" s="1"/>
  <c r="S42" i="3" s="1"/>
  <c r="J153" i="3"/>
  <c r="O153" i="3" s="1"/>
  <c r="S153" i="3" s="1"/>
  <c r="N284" i="3"/>
  <c r="N308" i="3"/>
  <c r="N433" i="3"/>
  <c r="K441" i="3"/>
  <c r="N490" i="3"/>
  <c r="N500" i="3"/>
  <c r="Q73" i="3"/>
  <c r="R464" i="3"/>
  <c r="S5" i="3"/>
  <c r="DB25" i="1" s="1"/>
  <c r="CY25" i="1"/>
  <c r="S4" i="3"/>
  <c r="CY24" i="1"/>
  <c r="S2" i="3"/>
  <c r="DB22" i="1" s="1"/>
  <c r="CY22" i="1"/>
  <c r="N20" i="3"/>
  <c r="J20" i="3"/>
  <c r="K20" i="3" s="1"/>
  <c r="J27" i="3"/>
  <c r="O27" i="3" s="1"/>
  <c r="S27" i="3" s="1"/>
  <c r="N33" i="3"/>
  <c r="S33" i="3" s="1"/>
  <c r="J33" i="3"/>
  <c r="O33" i="3" s="1"/>
  <c r="N61" i="3"/>
  <c r="J61" i="3"/>
  <c r="O61" i="3" s="1"/>
  <c r="N133" i="3"/>
  <c r="J133" i="3"/>
  <c r="O133" i="3" s="1"/>
  <c r="J219" i="3"/>
  <c r="O219" i="3" s="1"/>
  <c r="K219" i="3"/>
  <c r="J424" i="3"/>
  <c r="O424" i="3" s="1"/>
  <c r="N424" i="3"/>
  <c r="N442" i="3"/>
  <c r="J442" i="3"/>
  <c r="N470" i="3"/>
  <c r="J470" i="3"/>
  <c r="O470" i="3" s="1"/>
  <c r="J21" i="3"/>
  <c r="O21" i="3" s="1"/>
  <c r="R21" i="3" s="1"/>
  <c r="N21" i="3"/>
  <c r="S21" i="3" s="1"/>
  <c r="J17" i="3"/>
  <c r="O17" i="3" s="1"/>
  <c r="N17" i="3"/>
  <c r="J97" i="3"/>
  <c r="O97" i="3" s="1"/>
  <c r="S97" i="3" s="1"/>
  <c r="N164" i="3"/>
  <c r="J164" i="3"/>
  <c r="O164" i="3" s="1"/>
  <c r="S164" i="3" s="1"/>
  <c r="J176" i="3"/>
  <c r="O176" i="3" s="1"/>
  <c r="S176" i="3" s="1"/>
  <c r="N193" i="3"/>
  <c r="J193" i="3"/>
  <c r="O193" i="3" s="1"/>
  <c r="J282" i="3"/>
  <c r="K282" i="3" s="1"/>
  <c r="N329" i="3"/>
  <c r="S329" i="3" s="1"/>
  <c r="J329" i="3"/>
  <c r="O329" i="3" s="1"/>
  <c r="J493" i="3"/>
  <c r="O493" i="3" s="1"/>
  <c r="N493" i="3"/>
  <c r="N22" i="3"/>
  <c r="S22" i="3" s="1"/>
  <c r="N45" i="3"/>
  <c r="J45" i="3"/>
  <c r="J73" i="3"/>
  <c r="O73" i="3" s="1"/>
  <c r="N101" i="3"/>
  <c r="S101" i="3" s="1"/>
  <c r="J101" i="3"/>
  <c r="O101" i="3" s="1"/>
  <c r="N169" i="3"/>
  <c r="J174" i="3"/>
  <c r="O174" i="3" s="1"/>
  <c r="S174" i="3" s="1"/>
  <c r="N192" i="3"/>
  <c r="J192" i="3"/>
  <c r="K192" i="3" s="1"/>
  <c r="N196" i="3"/>
  <c r="N219" i="3"/>
  <c r="S219" i="3" s="1"/>
  <c r="J222" i="3"/>
  <c r="O222" i="3" s="1"/>
  <c r="S222" i="3" s="1"/>
  <c r="N222" i="3"/>
  <c r="J276" i="3"/>
  <c r="O276" i="3" s="1"/>
  <c r="N276" i="3"/>
  <c r="S276" i="3" s="1"/>
  <c r="N422" i="3"/>
  <c r="J422" i="3"/>
  <c r="N38" i="3"/>
  <c r="J38" i="3"/>
  <c r="O38" i="3" s="1"/>
  <c r="S38" i="3" s="1"/>
  <c r="N105" i="3"/>
  <c r="J105" i="3"/>
  <c r="O105" i="3" s="1"/>
  <c r="N161" i="3"/>
  <c r="J161" i="3"/>
  <c r="O161" i="3" s="1"/>
  <c r="J196" i="3"/>
  <c r="O196" i="3" s="1"/>
  <c r="S196" i="3" s="1"/>
  <c r="J243" i="3"/>
  <c r="O243" i="3" s="1"/>
  <c r="N243" i="3"/>
  <c r="J244" i="3"/>
  <c r="O244" i="3" s="1"/>
  <c r="S244" i="3" s="1"/>
  <c r="J425" i="3"/>
  <c r="O425" i="3" s="1"/>
  <c r="S425" i="3" s="1"/>
  <c r="N425" i="3"/>
  <c r="J443" i="3"/>
  <c r="O443" i="3" s="1"/>
  <c r="K443" i="3"/>
  <c r="S453" i="3"/>
  <c r="J121" i="3"/>
  <c r="O121" i="3" s="1"/>
  <c r="S121" i="3" s="1"/>
  <c r="J188" i="3"/>
  <c r="K188" i="3" s="1"/>
  <c r="J190" i="3"/>
  <c r="O190" i="3" s="1"/>
  <c r="S190" i="3" s="1"/>
  <c r="K203" i="3"/>
  <c r="J214" i="3"/>
  <c r="O214" i="3" s="1"/>
  <c r="S214" i="3" s="1"/>
  <c r="K215" i="3"/>
  <c r="K225" i="3"/>
  <c r="J240" i="3"/>
  <c r="K240" i="3" s="1"/>
  <c r="J274" i="3"/>
  <c r="O274" i="3" s="1"/>
  <c r="S274" i="3" s="1"/>
  <c r="J286" i="3"/>
  <c r="K286" i="3" s="1"/>
  <c r="K308" i="3"/>
  <c r="J333" i="3"/>
  <c r="O333" i="3" s="1"/>
  <c r="S333" i="3" s="1"/>
  <c r="K340" i="3"/>
  <c r="J341" i="3"/>
  <c r="J393" i="3"/>
  <c r="O393" i="3" s="1"/>
  <c r="K433" i="3"/>
  <c r="N441" i="3"/>
  <c r="S441" i="3" s="1"/>
  <c r="J458" i="3"/>
  <c r="O458" i="3" s="1"/>
  <c r="K461" i="3"/>
  <c r="K490" i="3"/>
  <c r="J499" i="3"/>
  <c r="K499" i="3" s="1"/>
  <c r="K500" i="3"/>
  <c r="S404" i="3"/>
  <c r="S16" i="3"/>
  <c r="K458" i="3"/>
  <c r="N498" i="3"/>
  <c r="S319" i="3"/>
  <c r="S201" i="3"/>
  <c r="Q421" i="3"/>
  <c r="R425" i="3"/>
  <c r="R441" i="3"/>
  <c r="R174" i="3"/>
  <c r="Q365" i="3"/>
  <c r="R409" i="3"/>
  <c r="Q260" i="3"/>
  <c r="Q240" i="3"/>
  <c r="Q176" i="3"/>
  <c r="Q361" i="3"/>
  <c r="Q369" i="3"/>
  <c r="S461" i="3"/>
  <c r="Q224" i="3"/>
  <c r="R308" i="3"/>
  <c r="R488" i="3"/>
  <c r="Q244" i="3"/>
  <c r="S448" i="3"/>
  <c r="Q168" i="3"/>
  <c r="Q232" i="3"/>
  <c r="R292" i="3"/>
  <c r="S412" i="3"/>
  <c r="R493" i="3"/>
  <c r="Q16" i="3"/>
  <c r="R16" i="3"/>
  <c r="Q17" i="3"/>
  <c r="R17" i="3"/>
  <c r="O14" i="3"/>
  <c r="N2" i="3"/>
  <c r="CW22" i="1" s="1"/>
  <c r="S61" i="3"/>
  <c r="S169" i="3"/>
  <c r="S498" i="3"/>
  <c r="S385" i="3"/>
  <c r="S433" i="3"/>
  <c r="S493" i="3"/>
  <c r="J151" i="3"/>
  <c r="O151" i="3" s="1"/>
  <c r="N205" i="3"/>
  <c r="J211" i="3"/>
  <c r="J324" i="3"/>
  <c r="O324" i="3" s="1"/>
  <c r="N324" i="3"/>
  <c r="N26" i="3"/>
  <c r="K26" i="3"/>
  <c r="N37" i="3"/>
  <c r="J37" i="3"/>
  <c r="O37" i="3" s="1"/>
  <c r="N287" i="3"/>
  <c r="J287" i="3"/>
  <c r="O287" i="3" s="1"/>
  <c r="S290" i="3"/>
  <c r="J26" i="3"/>
  <c r="O26" i="3" s="1"/>
  <c r="N41" i="3"/>
  <c r="J41" i="3"/>
  <c r="N65" i="3"/>
  <c r="J65" i="3"/>
  <c r="O65" i="3" s="1"/>
  <c r="N85" i="3"/>
  <c r="J85" i="3"/>
  <c r="O85" i="3" s="1"/>
  <c r="J107" i="3"/>
  <c r="N113" i="3"/>
  <c r="J113" i="3"/>
  <c r="O113" i="3" s="1"/>
  <c r="S129" i="3"/>
  <c r="J143" i="3"/>
  <c r="O143" i="3" s="1"/>
  <c r="N149" i="3"/>
  <c r="J149" i="3"/>
  <c r="O149" i="3" s="1"/>
  <c r="J165" i="3"/>
  <c r="O165" i="3" s="1"/>
  <c r="N165" i="3"/>
  <c r="S165" i="3" s="1"/>
  <c r="N166" i="3"/>
  <c r="J166" i="3"/>
  <c r="O166" i="3" s="1"/>
  <c r="N200" i="3"/>
  <c r="J200" i="3"/>
  <c r="N206" i="3"/>
  <c r="S206" i="3" s="1"/>
  <c r="N209" i="3"/>
  <c r="J209" i="3"/>
  <c r="O209" i="3" s="1"/>
  <c r="S209" i="3" s="1"/>
  <c r="N216" i="3"/>
  <c r="J216" i="3"/>
  <c r="O216" i="3" s="1"/>
  <c r="K216" i="3"/>
  <c r="N221" i="3"/>
  <c r="J221" i="3"/>
  <c r="O221" i="3" s="1"/>
  <c r="O286" i="3"/>
  <c r="S286" i="3" s="1"/>
  <c r="J344" i="3"/>
  <c r="O344" i="3" s="1"/>
  <c r="N344" i="3"/>
  <c r="N345" i="3"/>
  <c r="J345" i="3"/>
  <c r="N381" i="3"/>
  <c r="J381" i="3"/>
  <c r="O381" i="3" s="1"/>
  <c r="J403" i="3"/>
  <c r="O403" i="3" s="1"/>
  <c r="K403" i="3"/>
  <c r="N403" i="3"/>
  <c r="J87" i="3"/>
  <c r="O87" i="3" s="1"/>
  <c r="J115" i="3"/>
  <c r="O115" i="3" s="1"/>
  <c r="N141" i="3"/>
  <c r="J141" i="3"/>
  <c r="O141" i="3" s="1"/>
  <c r="N180" i="3"/>
  <c r="J180" i="3"/>
  <c r="O180" i="3" s="1"/>
  <c r="O212" i="3"/>
  <c r="K212" i="3"/>
  <c r="J227" i="3"/>
  <c r="N353" i="3"/>
  <c r="J353" i="3"/>
  <c r="O353" i="3" s="1"/>
  <c r="N357" i="3"/>
  <c r="S357" i="3" s="1"/>
  <c r="J357" i="3"/>
  <c r="O357" i="3" s="1"/>
  <c r="N478" i="3"/>
  <c r="J478" i="3"/>
  <c r="O478" i="3" s="1"/>
  <c r="S478" i="3" s="1"/>
  <c r="N487" i="3"/>
  <c r="S487" i="3" s="1"/>
  <c r="J487" i="3"/>
  <c r="O487" i="3" s="1"/>
  <c r="O46" i="3"/>
  <c r="S46" i="3" s="1"/>
  <c r="J67" i="3"/>
  <c r="J71" i="3"/>
  <c r="O71" i="3" s="1"/>
  <c r="J123" i="3"/>
  <c r="N177" i="3"/>
  <c r="K177" i="3"/>
  <c r="J204" i="3"/>
  <c r="K204" i="3" s="1"/>
  <c r="J205" i="3"/>
  <c r="J254" i="3"/>
  <c r="O254" i="3" s="1"/>
  <c r="N272" i="3"/>
  <c r="J272" i="3"/>
  <c r="N314" i="3"/>
  <c r="R314" i="3" s="1"/>
  <c r="J314" i="3"/>
  <c r="J371" i="3"/>
  <c r="O371" i="3" s="1"/>
  <c r="N397" i="3"/>
  <c r="Q397" i="3" s="1"/>
  <c r="J397" i="3"/>
  <c r="O397" i="3" s="1"/>
  <c r="N426" i="3"/>
  <c r="J426" i="3"/>
  <c r="K426" i="3" s="1"/>
  <c r="N450" i="3"/>
  <c r="J450" i="3"/>
  <c r="O450" i="3" s="1"/>
  <c r="Q490" i="3"/>
  <c r="S490" i="3"/>
  <c r="S462" i="3"/>
  <c r="Q462" i="3"/>
  <c r="K30" i="3"/>
  <c r="O30" i="3"/>
  <c r="S30" i="3" s="1"/>
  <c r="N69" i="3"/>
  <c r="J69" i="3"/>
  <c r="O69" i="3" s="1"/>
  <c r="N77" i="3"/>
  <c r="Q77" i="3" s="1"/>
  <c r="J77" i="3"/>
  <c r="O77" i="3" s="1"/>
  <c r="S77" i="3" s="1"/>
  <c r="J95" i="3"/>
  <c r="O95" i="3" s="1"/>
  <c r="N125" i="3"/>
  <c r="J125" i="3"/>
  <c r="O125" i="3" s="1"/>
  <c r="J159" i="3"/>
  <c r="O159" i="3" s="1"/>
  <c r="J199" i="3"/>
  <c r="O199" i="3" s="1"/>
  <c r="K199" i="3"/>
  <c r="N208" i="3"/>
  <c r="J208" i="3"/>
  <c r="O208" i="3" s="1"/>
  <c r="S212" i="3"/>
  <c r="N220" i="3"/>
  <c r="J220" i="3"/>
  <c r="O220" i="3" s="1"/>
  <c r="R220" i="3" s="1"/>
  <c r="N228" i="3"/>
  <c r="J228" i="3"/>
  <c r="K228" i="3" s="1"/>
  <c r="N248" i="3"/>
  <c r="J248" i="3"/>
  <c r="O248" i="3" s="1"/>
  <c r="N252" i="3"/>
  <c r="J252" i="3"/>
  <c r="O252" i="3" s="1"/>
  <c r="N264" i="3"/>
  <c r="J264" i="3"/>
  <c r="O264" i="3" s="1"/>
  <c r="J281" i="3"/>
  <c r="O281" i="3" s="1"/>
  <c r="K281" i="3"/>
  <c r="N281" i="3"/>
  <c r="N301" i="3"/>
  <c r="J301" i="3"/>
  <c r="O301" i="3" s="1"/>
  <c r="J332" i="3"/>
  <c r="J338" i="3"/>
  <c r="O338" i="3" s="1"/>
  <c r="N338" i="3"/>
  <c r="N377" i="3"/>
  <c r="J377" i="3"/>
  <c r="O377" i="3" s="1"/>
  <c r="N402" i="3"/>
  <c r="J402" i="3"/>
  <c r="O402" i="3" s="1"/>
  <c r="J440" i="3"/>
  <c r="O440" i="3" s="1"/>
  <c r="J484" i="3"/>
  <c r="O484" i="3" s="1"/>
  <c r="N49" i="3"/>
  <c r="J49" i="3"/>
  <c r="O49" i="3" s="1"/>
  <c r="J83" i="3"/>
  <c r="O83" i="3" s="1"/>
  <c r="N93" i="3"/>
  <c r="J93" i="3"/>
  <c r="O93" i="3" s="1"/>
  <c r="J111" i="3"/>
  <c r="O111" i="3" s="1"/>
  <c r="J119" i="3"/>
  <c r="J139" i="3"/>
  <c r="O139" i="3" s="1"/>
  <c r="J147" i="3"/>
  <c r="N157" i="3"/>
  <c r="J157" i="3"/>
  <c r="O157" i="3" s="1"/>
  <c r="N168" i="3"/>
  <c r="J168" i="3"/>
  <c r="J171" i="3"/>
  <c r="O171" i="3" s="1"/>
  <c r="N171" i="3"/>
  <c r="N184" i="3"/>
  <c r="J187" i="3"/>
  <c r="O187" i="3" s="1"/>
  <c r="S187" i="3" s="1"/>
  <c r="J233" i="3"/>
  <c r="N233" i="3"/>
  <c r="J241" i="3"/>
  <c r="O241" i="3" s="1"/>
  <c r="N241" i="3"/>
  <c r="K270" i="3"/>
  <c r="S308" i="3"/>
  <c r="J316" i="3"/>
  <c r="O316" i="3" s="1"/>
  <c r="N321" i="3"/>
  <c r="J321" i="3"/>
  <c r="O321" i="3" s="1"/>
  <c r="J322" i="3"/>
  <c r="N330" i="3"/>
  <c r="J336" i="3"/>
  <c r="O336" i="3" s="1"/>
  <c r="K336" i="3"/>
  <c r="K337" i="3"/>
  <c r="O337" i="3"/>
  <c r="S337" i="3" s="1"/>
  <c r="J421" i="3"/>
  <c r="O421" i="3" s="1"/>
  <c r="K421" i="3"/>
  <c r="N421" i="3"/>
  <c r="S421" i="3" s="1"/>
  <c r="N430" i="3"/>
  <c r="J430" i="3"/>
  <c r="S456" i="3"/>
  <c r="K470" i="3"/>
  <c r="J29" i="3"/>
  <c r="J34" i="3"/>
  <c r="Q53" i="3"/>
  <c r="S53" i="3"/>
  <c r="J55" i="3"/>
  <c r="O55" i="3" s="1"/>
  <c r="J57" i="3"/>
  <c r="O57" i="3" s="1"/>
  <c r="S57" i="3" s="1"/>
  <c r="T57" i="3" s="1"/>
  <c r="J79" i="3"/>
  <c r="O79" i="3" s="1"/>
  <c r="N81" i="3"/>
  <c r="J81" i="3"/>
  <c r="O81" i="3" s="1"/>
  <c r="J91" i="3"/>
  <c r="N109" i="3"/>
  <c r="J109" i="3"/>
  <c r="O109" i="3" s="1"/>
  <c r="N117" i="3"/>
  <c r="J117" i="3"/>
  <c r="O117" i="3" s="1"/>
  <c r="J127" i="3"/>
  <c r="O127" i="3" s="1"/>
  <c r="N145" i="3"/>
  <c r="J145" i="3"/>
  <c r="J155" i="3"/>
  <c r="O155" i="3" s="1"/>
  <c r="K171" i="3"/>
  <c r="N172" i="3"/>
  <c r="J172" i="3"/>
  <c r="K172" i="3" s="1"/>
  <c r="J184" i="3"/>
  <c r="O184" i="3" s="1"/>
  <c r="K189" i="3"/>
  <c r="Q190" i="3"/>
  <c r="J195" i="3"/>
  <c r="O195" i="3" s="1"/>
  <c r="K195" i="3"/>
  <c r="J224" i="3"/>
  <c r="O240" i="3"/>
  <c r="S240" i="3" s="1"/>
  <c r="S268" i="3"/>
  <c r="J270" i="3"/>
  <c r="O270" i="3" s="1"/>
  <c r="Q284" i="3"/>
  <c r="S284" i="3"/>
  <c r="J289" i="3"/>
  <c r="K295" i="3"/>
  <c r="J302" i="3"/>
  <c r="O302" i="3" s="1"/>
  <c r="K302" i="3"/>
  <c r="N302" i="3"/>
  <c r="J306" i="3"/>
  <c r="O306" i="3" s="1"/>
  <c r="S306" i="3" s="1"/>
  <c r="J327" i="3"/>
  <c r="O327" i="3" s="1"/>
  <c r="S327" i="3" s="1"/>
  <c r="J330" i="3"/>
  <c r="N335" i="3"/>
  <c r="J335" i="3"/>
  <c r="O335" i="3" s="1"/>
  <c r="J355" i="3"/>
  <c r="O355" i="3" s="1"/>
  <c r="K359" i="3"/>
  <c r="J361" i="3"/>
  <c r="O361" i="3" s="1"/>
  <c r="J375" i="3"/>
  <c r="N389" i="3"/>
  <c r="J389" i="3"/>
  <c r="O389" i="3" s="1"/>
  <c r="J407" i="3"/>
  <c r="O407" i="3" s="1"/>
  <c r="N407" i="3"/>
  <c r="J420" i="3"/>
  <c r="O420" i="3" s="1"/>
  <c r="S420" i="3" s="1"/>
  <c r="R424" i="3"/>
  <c r="J445" i="3"/>
  <c r="O445" i="3" s="1"/>
  <c r="N445" i="3"/>
  <c r="J482" i="3"/>
  <c r="O482" i="3" s="1"/>
  <c r="S482" i="3" s="1"/>
  <c r="N427" i="3"/>
  <c r="J427" i="3"/>
  <c r="K442" i="3"/>
  <c r="O442" i="3"/>
  <c r="S442" i="3" s="1"/>
  <c r="J472" i="3"/>
  <c r="N474" i="3"/>
  <c r="J474" i="3"/>
  <c r="S403" i="3"/>
  <c r="S203" i="3"/>
  <c r="S43" i="3"/>
  <c r="Q278" i="3"/>
  <c r="N317" i="3"/>
  <c r="J317" i="3"/>
  <c r="N373" i="3"/>
  <c r="Q373" i="3" s="1"/>
  <c r="J373" i="3"/>
  <c r="O373" i="3" s="1"/>
  <c r="J409" i="3"/>
  <c r="N409" i="3"/>
  <c r="N411" i="3"/>
  <c r="J411" i="3"/>
  <c r="O411" i="3" s="1"/>
  <c r="N418" i="3"/>
  <c r="J418" i="3"/>
  <c r="O418" i="3" s="1"/>
  <c r="J428" i="3"/>
  <c r="O428" i="3" s="1"/>
  <c r="N428" i="3"/>
  <c r="J439" i="3"/>
  <c r="O439" i="3" s="1"/>
  <c r="N439" i="3"/>
  <c r="J468" i="3"/>
  <c r="N495" i="3"/>
  <c r="J495" i="3"/>
  <c r="O495" i="3" s="1"/>
  <c r="K51" i="3"/>
  <c r="K63" i="3"/>
  <c r="S73" i="3"/>
  <c r="T73" i="3" s="1"/>
  <c r="K99" i="3"/>
  <c r="K103" i="3"/>
  <c r="K131" i="3"/>
  <c r="K135" i="3"/>
  <c r="K163" i="3"/>
  <c r="K229" i="3"/>
  <c r="J232" i="3"/>
  <c r="K243" i="3"/>
  <c r="J256" i="3"/>
  <c r="O256" i="3" s="1"/>
  <c r="S256" i="3" s="1"/>
  <c r="J258" i="3"/>
  <c r="O258" i="3" s="1"/>
  <c r="J260" i="3"/>
  <c r="O260" i="3" s="1"/>
  <c r="S260" i="3" s="1"/>
  <c r="J278" i="3"/>
  <c r="J292" i="3"/>
  <c r="O292" i="3" s="1"/>
  <c r="S292" i="3" s="1"/>
  <c r="N294" i="3"/>
  <c r="Q294" i="3" s="1"/>
  <c r="J294" i="3"/>
  <c r="K304" i="3"/>
  <c r="N305" i="3"/>
  <c r="J305" i="3"/>
  <c r="N310" i="3"/>
  <c r="S310" i="3" s="1"/>
  <c r="K310" i="3"/>
  <c r="J365" i="3"/>
  <c r="O365" i="3" s="1"/>
  <c r="S365" i="3" s="1"/>
  <c r="J369" i="3"/>
  <c r="O369" i="3" s="1"/>
  <c r="S369" i="3" s="1"/>
  <c r="K387" i="3"/>
  <c r="J391" i="3"/>
  <c r="O391" i="3" s="1"/>
  <c r="J401" i="3"/>
  <c r="Q406" i="3"/>
  <c r="N410" i="3"/>
  <c r="J410" i="3"/>
  <c r="K411" i="3"/>
  <c r="J414" i="3"/>
  <c r="N415" i="3"/>
  <c r="S415" i="3" s="1"/>
  <c r="K415" i="3"/>
  <c r="J417" i="3"/>
  <c r="O417" i="3" s="1"/>
  <c r="J423" i="3"/>
  <c r="J434" i="3"/>
  <c r="J438" i="3"/>
  <c r="K438" i="3" s="1"/>
  <c r="J446" i="3"/>
  <c r="O446" i="3" s="1"/>
  <c r="S446" i="3" s="1"/>
  <c r="K451" i="3"/>
  <c r="K453" i="3"/>
  <c r="J464" i="3"/>
  <c r="O464" i="3" s="1"/>
  <c r="S464" i="3" s="1"/>
  <c r="N466" i="3"/>
  <c r="J466" i="3"/>
  <c r="O466" i="3" s="1"/>
  <c r="J469" i="3"/>
  <c r="N469" i="3"/>
  <c r="J488" i="3"/>
  <c r="O488" i="3" s="1"/>
  <c r="S488" i="3" s="1"/>
  <c r="J491" i="3"/>
  <c r="O491" i="3" s="1"/>
  <c r="S491" i="3" s="1"/>
  <c r="K496" i="3"/>
  <c r="K498" i="3"/>
  <c r="S393" i="3"/>
  <c r="S137" i="3"/>
  <c r="S105" i="3"/>
  <c r="S89" i="3"/>
  <c r="K343" i="3"/>
  <c r="K476" i="3"/>
  <c r="Q187" i="3"/>
  <c r="S243" i="3"/>
  <c r="Q327" i="3"/>
  <c r="S3" i="3"/>
  <c r="S311" i="3"/>
  <c r="R407" i="3"/>
  <c r="Q442" i="3"/>
  <c r="Q450" i="3"/>
  <c r="R459" i="3"/>
  <c r="Q61" i="3"/>
  <c r="Q69" i="3"/>
  <c r="R171" i="3"/>
  <c r="R302" i="3"/>
  <c r="R330" i="3"/>
  <c r="Q393" i="3"/>
  <c r="T393" i="3" s="1"/>
  <c r="R403" i="3"/>
  <c r="R415" i="3"/>
  <c r="R433" i="3"/>
  <c r="T433" i="3" s="1"/>
  <c r="R27" i="3"/>
  <c r="R43" i="3"/>
  <c r="Q48" i="3"/>
  <c r="R76" i="3"/>
  <c r="J28" i="3"/>
  <c r="O28" i="3" s="1"/>
  <c r="R29" i="3"/>
  <c r="Q33" i="3"/>
  <c r="R45" i="3"/>
  <c r="Q27" i="3"/>
  <c r="N28" i="3"/>
  <c r="Q43" i="3"/>
  <c r="R193" i="3"/>
  <c r="R38" i="3"/>
  <c r="Q38" i="3"/>
  <c r="J44" i="3"/>
  <c r="J52" i="3"/>
  <c r="O52" i="3" s="1"/>
  <c r="J68" i="3"/>
  <c r="O68" i="3" s="1"/>
  <c r="R181" i="3"/>
  <c r="J24" i="3"/>
  <c r="O24" i="3" s="1"/>
  <c r="R25" i="3"/>
  <c r="Q29" i="3"/>
  <c r="R34" i="3"/>
  <c r="Q34" i="3"/>
  <c r="J39" i="3"/>
  <c r="O39" i="3" s="1"/>
  <c r="S39" i="3" s="1"/>
  <c r="J40" i="3"/>
  <c r="O40" i="3" s="1"/>
  <c r="R41" i="3"/>
  <c r="Q45" i="3"/>
  <c r="R53" i="3"/>
  <c r="J64" i="3"/>
  <c r="O64" i="3" s="1"/>
  <c r="R69" i="3"/>
  <c r="J80" i="3"/>
  <c r="O80" i="3" s="1"/>
  <c r="Q25" i="3"/>
  <c r="R30" i="3"/>
  <c r="Q30" i="3"/>
  <c r="J35" i="3"/>
  <c r="O35" i="3" s="1"/>
  <c r="R35" i="3" s="1"/>
  <c r="J36" i="3"/>
  <c r="O36" i="3" s="1"/>
  <c r="S36" i="3" s="1"/>
  <c r="Q36" i="3"/>
  <c r="R37" i="3"/>
  <c r="Q41" i="3"/>
  <c r="N44" i="3"/>
  <c r="R46" i="3"/>
  <c r="Q46" i="3"/>
  <c r="N52" i="3"/>
  <c r="J60" i="3"/>
  <c r="O60" i="3" s="1"/>
  <c r="R60" i="3" s="1"/>
  <c r="R65" i="3"/>
  <c r="N68" i="3"/>
  <c r="J76" i="3"/>
  <c r="R81" i="3"/>
  <c r="R85" i="3"/>
  <c r="R89" i="3"/>
  <c r="R93" i="3"/>
  <c r="R97" i="3"/>
  <c r="R101" i="3"/>
  <c r="R105" i="3"/>
  <c r="R109" i="3"/>
  <c r="R113" i="3"/>
  <c r="R117" i="3"/>
  <c r="R121" i="3"/>
  <c r="R125" i="3"/>
  <c r="R129" i="3"/>
  <c r="R133" i="3"/>
  <c r="R137" i="3"/>
  <c r="R141" i="3"/>
  <c r="R145" i="3"/>
  <c r="R149" i="3"/>
  <c r="R153" i="3"/>
  <c r="R157" i="3"/>
  <c r="R161" i="3"/>
  <c r="R169" i="3"/>
  <c r="N24" i="3"/>
  <c r="R26" i="3"/>
  <c r="Q26" i="3"/>
  <c r="K27" i="3"/>
  <c r="J31" i="3"/>
  <c r="O31" i="3" s="1"/>
  <c r="Q31" i="3" s="1"/>
  <c r="J32" i="3"/>
  <c r="O32" i="3" s="1"/>
  <c r="S32" i="3" s="1"/>
  <c r="R33" i="3"/>
  <c r="Q37" i="3"/>
  <c r="N39" i="3"/>
  <c r="N40" i="3"/>
  <c r="R42" i="3"/>
  <c r="Q42" i="3"/>
  <c r="K43" i="3"/>
  <c r="J47" i="3"/>
  <c r="O47" i="3" s="1"/>
  <c r="S47" i="3" s="1"/>
  <c r="J48" i="3"/>
  <c r="O48" i="3" s="1"/>
  <c r="S48" i="3" s="1"/>
  <c r="J56" i="3"/>
  <c r="O56" i="3" s="1"/>
  <c r="S56" i="3" s="1"/>
  <c r="K59" i="3"/>
  <c r="R61" i="3"/>
  <c r="N64" i="3"/>
  <c r="J72" i="3"/>
  <c r="O72" i="3" s="1"/>
  <c r="R72" i="3" s="1"/>
  <c r="K75" i="3"/>
  <c r="R77" i="3"/>
  <c r="N80" i="3"/>
  <c r="Q81" i="3"/>
  <c r="Q85" i="3"/>
  <c r="Q89" i="3"/>
  <c r="Q93" i="3"/>
  <c r="Q97" i="3"/>
  <c r="Q101" i="3"/>
  <c r="Q105" i="3"/>
  <c r="Q109" i="3"/>
  <c r="Q113" i="3"/>
  <c r="Q117" i="3"/>
  <c r="Q121" i="3"/>
  <c r="Q125" i="3"/>
  <c r="Q129" i="3"/>
  <c r="Q133" i="3"/>
  <c r="Q137" i="3"/>
  <c r="Q141" i="3"/>
  <c r="Q145" i="3"/>
  <c r="Q149" i="3"/>
  <c r="Q153" i="3"/>
  <c r="Q157" i="3"/>
  <c r="Q161" i="3"/>
  <c r="R166" i="3"/>
  <c r="Q182" i="3"/>
  <c r="J50" i="3"/>
  <c r="N51" i="3"/>
  <c r="S51" i="3" s="1"/>
  <c r="K53" i="3"/>
  <c r="J54" i="3"/>
  <c r="N55" i="3"/>
  <c r="K57" i="3"/>
  <c r="J58" i="3"/>
  <c r="N59" i="3"/>
  <c r="S59" i="3" s="1"/>
  <c r="J62" i="3"/>
  <c r="N63" i="3"/>
  <c r="S63" i="3" s="1"/>
  <c r="Q64" i="3"/>
  <c r="J66" i="3"/>
  <c r="N67" i="3"/>
  <c r="Q68" i="3"/>
  <c r="J70" i="3"/>
  <c r="N71" i="3"/>
  <c r="K73" i="3"/>
  <c r="J74" i="3"/>
  <c r="N75" i="3"/>
  <c r="S75" i="3" s="1"/>
  <c r="J78" i="3"/>
  <c r="N79" i="3"/>
  <c r="S79" i="3" s="1"/>
  <c r="J82" i="3"/>
  <c r="N83" i="3"/>
  <c r="K85" i="3"/>
  <c r="J86" i="3"/>
  <c r="N87" i="3"/>
  <c r="K89" i="3"/>
  <c r="J90" i="3"/>
  <c r="N91" i="3"/>
  <c r="J94" i="3"/>
  <c r="N95" i="3"/>
  <c r="K97" i="3"/>
  <c r="J98" i="3"/>
  <c r="N99" i="3"/>
  <c r="S99" i="3" s="1"/>
  <c r="K101" i="3"/>
  <c r="J102" i="3"/>
  <c r="N103" i="3"/>
  <c r="S103" i="3" s="1"/>
  <c r="Q104" i="3"/>
  <c r="K105" i="3"/>
  <c r="J106" i="3"/>
  <c r="N107" i="3"/>
  <c r="J110" i="3"/>
  <c r="N111" i="3"/>
  <c r="K113" i="3"/>
  <c r="J114" i="3"/>
  <c r="N115" i="3"/>
  <c r="K117" i="3"/>
  <c r="J118" i="3"/>
  <c r="N119" i="3"/>
  <c r="Q120" i="3"/>
  <c r="J122" i="3"/>
  <c r="N123" i="3"/>
  <c r="J126" i="3"/>
  <c r="N127" i="3"/>
  <c r="S127" i="3" s="1"/>
  <c r="K129" i="3"/>
  <c r="J130" i="3"/>
  <c r="N131" i="3"/>
  <c r="S131" i="3" s="1"/>
  <c r="J134" i="3"/>
  <c r="N135" i="3"/>
  <c r="S135" i="3" s="1"/>
  <c r="Q136" i="3"/>
  <c r="K137" i="3"/>
  <c r="J138" i="3"/>
  <c r="N139" i="3"/>
  <c r="J142" i="3"/>
  <c r="N143" i="3"/>
  <c r="J146" i="3"/>
  <c r="N147" i="3"/>
  <c r="J150" i="3"/>
  <c r="N151" i="3"/>
  <c r="Q152" i="3"/>
  <c r="K153" i="3"/>
  <c r="J154" i="3"/>
  <c r="N155" i="3"/>
  <c r="S155" i="3" s="1"/>
  <c r="J158" i="3"/>
  <c r="N159" i="3"/>
  <c r="S159" i="3" s="1"/>
  <c r="J162" i="3"/>
  <c r="N163" i="3"/>
  <c r="S163" i="3" s="1"/>
  <c r="Q164" i="3"/>
  <c r="Q165" i="3"/>
  <c r="K166" i="3"/>
  <c r="K169" i="3"/>
  <c r="Q171" i="3"/>
  <c r="Q174" i="3"/>
  <c r="Q177" i="3"/>
  <c r="S177" i="3"/>
  <c r="J178" i="3"/>
  <c r="O178" i="3" s="1"/>
  <c r="N179" i="3"/>
  <c r="R179" i="3" s="1"/>
  <c r="K180" i="3"/>
  <c r="K181" i="3"/>
  <c r="J182" i="3"/>
  <c r="O182" i="3" s="1"/>
  <c r="S182" i="3" s="1"/>
  <c r="J185" i="3"/>
  <c r="O185" i="3" s="1"/>
  <c r="S185" i="3" s="1"/>
  <c r="R187" i="3"/>
  <c r="N189" i="3"/>
  <c r="S189" i="3" s="1"/>
  <c r="R190" i="3"/>
  <c r="J191" i="3"/>
  <c r="O191" i="3" s="1"/>
  <c r="O192" i="3"/>
  <c r="Q194" i="3"/>
  <c r="S195" i="3"/>
  <c r="R195" i="3"/>
  <c r="K198" i="3"/>
  <c r="N198" i="3"/>
  <c r="S198" i="3" s="1"/>
  <c r="K201" i="3"/>
  <c r="R203" i="3"/>
  <c r="Q203" i="3"/>
  <c r="J207" i="3"/>
  <c r="O207" i="3" s="1"/>
  <c r="Q207" i="3" s="1"/>
  <c r="N207" i="3"/>
  <c r="Q212" i="3"/>
  <c r="Q214" i="3"/>
  <c r="R214" i="3"/>
  <c r="R219" i="3"/>
  <c r="Q219" i="3"/>
  <c r="J223" i="3"/>
  <c r="N223" i="3"/>
  <c r="Q223" i="3" s="1"/>
  <c r="R224" i="3"/>
  <c r="R233" i="3"/>
  <c r="J239" i="3"/>
  <c r="O239" i="3" s="1"/>
  <c r="K239" i="3"/>
  <c r="N239" i="3"/>
  <c r="Q239" i="3" s="1"/>
  <c r="R240" i="3"/>
  <c r="Q268" i="3"/>
  <c r="R287" i="3"/>
  <c r="N88" i="3"/>
  <c r="N92" i="3"/>
  <c r="N96" i="3"/>
  <c r="N108" i="3"/>
  <c r="N112" i="3"/>
  <c r="N116" i="3"/>
  <c r="N120" i="3"/>
  <c r="N124" i="3"/>
  <c r="N128" i="3"/>
  <c r="N132" i="3"/>
  <c r="N136" i="3"/>
  <c r="N140" i="3"/>
  <c r="N144" i="3"/>
  <c r="N148" i="3"/>
  <c r="N152" i="3"/>
  <c r="N156" i="3"/>
  <c r="N160" i="3"/>
  <c r="N173" i="3"/>
  <c r="J175" i="3"/>
  <c r="O175" i="3" s="1"/>
  <c r="K175" i="3"/>
  <c r="J183" i="3"/>
  <c r="O183" i="3" s="1"/>
  <c r="N183" i="3"/>
  <c r="Q183" i="3" s="1"/>
  <c r="N186" i="3"/>
  <c r="R192" i="3"/>
  <c r="J197" i="3"/>
  <c r="O197" i="3" s="1"/>
  <c r="K197" i="3"/>
  <c r="R206" i="3"/>
  <c r="R209" i="3"/>
  <c r="K220" i="3"/>
  <c r="R222" i="3"/>
  <c r="J255" i="3"/>
  <c r="O255" i="3" s="1"/>
  <c r="N255" i="3"/>
  <c r="R267" i="3"/>
  <c r="O282" i="3"/>
  <c r="S282" i="3" s="1"/>
  <c r="R49" i="3"/>
  <c r="J84" i="3"/>
  <c r="O84" i="3" s="1"/>
  <c r="J88" i="3"/>
  <c r="J92" i="3"/>
  <c r="O92" i="3" s="1"/>
  <c r="J96" i="3"/>
  <c r="O96" i="3" s="1"/>
  <c r="J100" i="3"/>
  <c r="O100" i="3" s="1"/>
  <c r="Q100" i="3" s="1"/>
  <c r="J104" i="3"/>
  <c r="J108" i="3"/>
  <c r="O108" i="3" s="1"/>
  <c r="J112" i="3"/>
  <c r="O112" i="3" s="1"/>
  <c r="J116" i="3"/>
  <c r="J120" i="3"/>
  <c r="J124" i="3"/>
  <c r="J128" i="3"/>
  <c r="J132" i="3"/>
  <c r="J136" i="3"/>
  <c r="J140" i="3"/>
  <c r="J144" i="3"/>
  <c r="O144" i="3" s="1"/>
  <c r="J148" i="3"/>
  <c r="J152" i="3"/>
  <c r="J156" i="3"/>
  <c r="J160" i="3"/>
  <c r="Q163" i="3"/>
  <c r="J167" i="3"/>
  <c r="N167" i="3"/>
  <c r="K170" i="3"/>
  <c r="N170" i="3"/>
  <c r="S170" i="3" s="1"/>
  <c r="J173" i="3"/>
  <c r="O173" i="3" s="1"/>
  <c r="R176" i="3"/>
  <c r="N178" i="3"/>
  <c r="S178" i="3" s="1"/>
  <c r="K179" i="3"/>
  <c r="Q179" i="3"/>
  <c r="R180" i="3"/>
  <c r="N181" i="3"/>
  <c r="S181" i="3" s="1"/>
  <c r="R183" i="3"/>
  <c r="J186" i="3"/>
  <c r="O186" i="3" s="1"/>
  <c r="O188" i="3"/>
  <c r="S188" i="3" s="1"/>
  <c r="Q189" i="3"/>
  <c r="R189" i="3"/>
  <c r="N191" i="3"/>
  <c r="R191" i="3" s="1"/>
  <c r="Q192" i="3"/>
  <c r="Q196" i="3"/>
  <c r="Q205" i="3"/>
  <c r="R205" i="3"/>
  <c r="R207" i="3"/>
  <c r="Q208" i="3"/>
  <c r="J213" i="3"/>
  <c r="O213" i="3" s="1"/>
  <c r="S213" i="3" s="1"/>
  <c r="K213" i="3"/>
  <c r="K217" i="3"/>
  <c r="Q221" i="3"/>
  <c r="R221" i="3"/>
  <c r="R223" i="3"/>
  <c r="R225" i="3"/>
  <c r="J231" i="3"/>
  <c r="N231" i="3"/>
  <c r="Q231" i="3" s="1"/>
  <c r="R232" i="3"/>
  <c r="R241" i="3"/>
  <c r="Q256" i="3"/>
  <c r="J271" i="3"/>
  <c r="O271" i="3" s="1"/>
  <c r="N271" i="3"/>
  <c r="R271" i="3" s="1"/>
  <c r="Q285" i="3"/>
  <c r="J328" i="3"/>
  <c r="O328" i="3" s="1"/>
  <c r="N328" i="3"/>
  <c r="S328" i="3" s="1"/>
  <c r="R396" i="3"/>
  <c r="N84" i="3"/>
  <c r="N100" i="3"/>
  <c r="N104" i="3"/>
  <c r="R163" i="3"/>
  <c r="Q166" i="3"/>
  <c r="Q173" i="3"/>
  <c r="R173" i="3"/>
  <c r="N175" i="3"/>
  <c r="Q180" i="3"/>
  <c r="Q181" i="3"/>
  <c r="K182" i="3"/>
  <c r="K185" i="3"/>
  <c r="R188" i="3"/>
  <c r="Q188" i="3"/>
  <c r="Q193" i="3"/>
  <c r="J194" i="3"/>
  <c r="O194" i="3" s="1"/>
  <c r="N197" i="3"/>
  <c r="R201" i="3"/>
  <c r="R204" i="3"/>
  <c r="Q206" i="3"/>
  <c r="J210" i="3"/>
  <c r="O210" i="3" s="1"/>
  <c r="N210" i="3"/>
  <c r="S210" i="3" s="1"/>
  <c r="Q220" i="3"/>
  <c r="Q222" i="3"/>
  <c r="Q272" i="3"/>
  <c r="J291" i="3"/>
  <c r="O291" i="3" s="1"/>
  <c r="N291" i="3"/>
  <c r="K202" i="3"/>
  <c r="N211" i="3"/>
  <c r="R212" i="3"/>
  <c r="K218" i="3"/>
  <c r="Q227" i="3"/>
  <c r="N229" i="3"/>
  <c r="Q235" i="3"/>
  <c r="N237" i="3"/>
  <c r="R237" i="3" s="1"/>
  <c r="K241" i="3"/>
  <c r="J247" i="3"/>
  <c r="K250" i="3"/>
  <c r="R252" i="3"/>
  <c r="J263" i="3"/>
  <c r="K266" i="3"/>
  <c r="R268" i="3"/>
  <c r="J275" i="3"/>
  <c r="O275" i="3" s="1"/>
  <c r="S275" i="3" s="1"/>
  <c r="K279" i="3"/>
  <c r="Q282" i="3"/>
  <c r="J285" i="3"/>
  <c r="O285" i="3" s="1"/>
  <c r="N285" i="3"/>
  <c r="K297" i="3"/>
  <c r="O297" i="3"/>
  <c r="S297" i="3" s="1"/>
  <c r="R301" i="3"/>
  <c r="S301" i="3"/>
  <c r="Q301" i="3"/>
  <c r="R306" i="3"/>
  <c r="Q317" i="3"/>
  <c r="R318" i="3"/>
  <c r="Q319" i="3"/>
  <c r="R319" i="3"/>
  <c r="R324" i="3"/>
  <c r="Q324" i="3"/>
  <c r="R208" i="3"/>
  <c r="Q209" i="3"/>
  <c r="N217" i="3"/>
  <c r="Q229" i="3"/>
  <c r="K230" i="3"/>
  <c r="Q237" i="3"/>
  <c r="S237" i="3"/>
  <c r="K238" i="3"/>
  <c r="K246" i="3"/>
  <c r="R248" i="3"/>
  <c r="J259" i="3"/>
  <c r="K262" i="3"/>
  <c r="R264" i="3"/>
  <c r="Q274" i="3"/>
  <c r="R276" i="3"/>
  <c r="Q281" i="3"/>
  <c r="R281" i="3"/>
  <c r="R284" i="3"/>
  <c r="Q333" i="3"/>
  <c r="Q335" i="3"/>
  <c r="R335" i="3"/>
  <c r="R168" i="3"/>
  <c r="Q169" i="3"/>
  <c r="R184" i="3"/>
  <c r="Q185" i="3"/>
  <c r="K190" i="3"/>
  <c r="N199" i="3"/>
  <c r="R200" i="3"/>
  <c r="Q201" i="3"/>
  <c r="N202" i="3"/>
  <c r="S202" i="3" s="1"/>
  <c r="K206" i="3"/>
  <c r="N215" i="3"/>
  <c r="S215" i="3" s="1"/>
  <c r="R216" i="3"/>
  <c r="Q217" i="3"/>
  <c r="N218" i="3"/>
  <c r="S218" i="3" s="1"/>
  <c r="Q225" i="3"/>
  <c r="S225" i="3"/>
  <c r="K226" i="3"/>
  <c r="N227" i="3"/>
  <c r="Q233" i="3"/>
  <c r="K234" i="3"/>
  <c r="N235" i="3"/>
  <c r="S235" i="3" s="1"/>
  <c r="Q241" i="3"/>
  <c r="K242" i="3"/>
  <c r="J251" i="3"/>
  <c r="O251" i="3" s="1"/>
  <c r="S251" i="3" s="1"/>
  <c r="R256" i="3"/>
  <c r="N259" i="3"/>
  <c r="J267" i="3"/>
  <c r="O267" i="3" s="1"/>
  <c r="S267" i="3" s="1"/>
  <c r="R272" i="3"/>
  <c r="R275" i="3"/>
  <c r="J288" i="3"/>
  <c r="N288" i="3"/>
  <c r="Q290" i="3"/>
  <c r="J342" i="3"/>
  <c r="N342" i="3"/>
  <c r="N226" i="3"/>
  <c r="S226" i="3" s="1"/>
  <c r="N230" i="3"/>
  <c r="S230" i="3" s="1"/>
  <c r="N234" i="3"/>
  <c r="S234" i="3" s="1"/>
  <c r="N238" i="3"/>
  <c r="S238" i="3" s="1"/>
  <c r="N242" i="3"/>
  <c r="S242" i="3" s="1"/>
  <c r="Q243" i="3"/>
  <c r="J245" i="3"/>
  <c r="N246" i="3"/>
  <c r="S246" i="3" s="1"/>
  <c r="K248" i="3"/>
  <c r="J249" i="3"/>
  <c r="N250" i="3"/>
  <c r="S250" i="3" s="1"/>
  <c r="Q251" i="3"/>
  <c r="K252" i="3"/>
  <c r="J253" i="3"/>
  <c r="N254" i="3"/>
  <c r="Q255" i="3"/>
  <c r="K256" i="3"/>
  <c r="J257" i="3"/>
  <c r="N258" i="3"/>
  <c r="J261" i="3"/>
  <c r="N262" i="3"/>
  <c r="S262" i="3" s="1"/>
  <c r="K264" i="3"/>
  <c r="J265" i="3"/>
  <c r="N266" i="3"/>
  <c r="S266" i="3" s="1"/>
  <c r="Q267" i="3"/>
  <c r="K268" i="3"/>
  <c r="J269" i="3"/>
  <c r="N270" i="3"/>
  <c r="S270" i="3" s="1"/>
  <c r="J273" i="3"/>
  <c r="K276" i="3"/>
  <c r="K277" i="3"/>
  <c r="N279" i="3"/>
  <c r="J280" i="3"/>
  <c r="J283" i="3"/>
  <c r="R286" i="3"/>
  <c r="Q287" i="3"/>
  <c r="K290" i="3"/>
  <c r="K292" i="3"/>
  <c r="K293" i="3"/>
  <c r="N295" i="3"/>
  <c r="S295" i="3" s="1"/>
  <c r="J296" i="3"/>
  <c r="O296" i="3" s="1"/>
  <c r="S296" i="3" s="1"/>
  <c r="S300" i="3"/>
  <c r="R300" i="3"/>
  <c r="Q310" i="3"/>
  <c r="R310" i="3"/>
  <c r="Q311" i="3"/>
  <c r="J312" i="3"/>
  <c r="O312" i="3" s="1"/>
  <c r="J315" i="3"/>
  <c r="O315" i="3" s="1"/>
  <c r="N315" i="3"/>
  <c r="J331" i="3"/>
  <c r="N331" i="3"/>
  <c r="Q353" i="3"/>
  <c r="R380" i="3"/>
  <c r="J388" i="3"/>
  <c r="N388" i="3"/>
  <c r="Q276" i="3"/>
  <c r="N277" i="3"/>
  <c r="S277" i="3" s="1"/>
  <c r="R278" i="3"/>
  <c r="K284" i="3"/>
  <c r="R289" i="3"/>
  <c r="Q292" i="3"/>
  <c r="N293" i="3"/>
  <c r="S293" i="3" s="1"/>
  <c r="R294" i="3"/>
  <c r="Q302" i="3"/>
  <c r="K303" i="3"/>
  <c r="N303" i="3"/>
  <c r="S303" i="3" s="1"/>
  <c r="K306" i="3"/>
  <c r="Q308" i="3"/>
  <c r="O309" i="3"/>
  <c r="S309" i="3" s="1"/>
  <c r="N312" i="3"/>
  <c r="R327" i="3"/>
  <c r="Q337" i="3"/>
  <c r="K349" i="3"/>
  <c r="O349" i="3"/>
  <c r="S349" i="3" s="1"/>
  <c r="J356" i="3"/>
  <c r="N356" i="3"/>
  <c r="R360" i="3"/>
  <c r="Q385" i="3"/>
  <c r="Q414" i="3"/>
  <c r="R274" i="3"/>
  <c r="Q275" i="3"/>
  <c r="R290" i="3"/>
  <c r="K296" i="3"/>
  <c r="Q296" i="3"/>
  <c r="Q298" i="3"/>
  <c r="J299" i="3"/>
  <c r="Q309" i="3"/>
  <c r="Q313" i="3"/>
  <c r="J318" i="3"/>
  <c r="O318" i="3" s="1"/>
  <c r="S318" i="3" s="1"/>
  <c r="K318" i="3"/>
  <c r="Q326" i="3"/>
  <c r="R326" i="3"/>
  <c r="Q328" i="3"/>
  <c r="R328" i="3"/>
  <c r="Q329" i="3"/>
  <c r="J334" i="3"/>
  <c r="O334" i="3" s="1"/>
  <c r="S334" i="3" s="1"/>
  <c r="K341" i="3"/>
  <c r="O341" i="3"/>
  <c r="S341" i="3" s="1"/>
  <c r="Q357" i="3"/>
  <c r="R364" i="3"/>
  <c r="J372" i="3"/>
  <c r="O372" i="3" s="1"/>
  <c r="N372" i="3"/>
  <c r="R376" i="3"/>
  <c r="K307" i="3"/>
  <c r="N316" i="3"/>
  <c r="R317" i="3"/>
  <c r="Q318" i="3"/>
  <c r="K323" i="3"/>
  <c r="N332" i="3"/>
  <c r="R333" i="3"/>
  <c r="Q334" i="3"/>
  <c r="Q338" i="3"/>
  <c r="K339" i="3"/>
  <c r="N340" i="3"/>
  <c r="S340" i="3" s="1"/>
  <c r="Q346" i="3"/>
  <c r="S346" i="3"/>
  <c r="K347" i="3"/>
  <c r="N348" i="3"/>
  <c r="K351" i="3"/>
  <c r="R353" i="3"/>
  <c r="J364" i="3"/>
  <c r="O364" i="3" s="1"/>
  <c r="S364" i="3" s="1"/>
  <c r="K367" i="3"/>
  <c r="R369" i="3"/>
  <c r="J380" i="3"/>
  <c r="K383" i="3"/>
  <c r="R385" i="3"/>
  <c r="J396" i="3"/>
  <c r="O396" i="3" s="1"/>
  <c r="S396" i="3" s="1"/>
  <c r="K399" i="3"/>
  <c r="J432" i="3"/>
  <c r="O432" i="3" s="1"/>
  <c r="N432" i="3"/>
  <c r="Q456" i="3"/>
  <c r="R456" i="3"/>
  <c r="R313" i="3"/>
  <c r="Q314" i="3"/>
  <c r="K319" i="3"/>
  <c r="N322" i="3"/>
  <c r="R329" i="3"/>
  <c r="Q330" i="3"/>
  <c r="Q348" i="3"/>
  <c r="R349" i="3"/>
  <c r="J360" i="3"/>
  <c r="K363" i="3"/>
  <c r="R365" i="3"/>
  <c r="J376" i="3"/>
  <c r="O376" i="3" s="1"/>
  <c r="S376" i="3" s="1"/>
  <c r="K379" i="3"/>
  <c r="R381" i="3"/>
  <c r="J392" i="3"/>
  <c r="O392" i="3" s="1"/>
  <c r="S392" i="3" s="1"/>
  <c r="K395" i="3"/>
  <c r="R397" i="3"/>
  <c r="Q400" i="3"/>
  <c r="R402" i="3"/>
  <c r="Q402" i="3"/>
  <c r="Q404" i="3"/>
  <c r="R404" i="3"/>
  <c r="Q430" i="3"/>
  <c r="R438" i="3"/>
  <c r="N304" i="3"/>
  <c r="S304" i="3" s="1"/>
  <c r="R305" i="3"/>
  <c r="Q306" i="3"/>
  <c r="N307" i="3"/>
  <c r="S307" i="3" s="1"/>
  <c r="K311" i="3"/>
  <c r="R316" i="3"/>
  <c r="N320" i="3"/>
  <c r="S320" i="3" s="1"/>
  <c r="R321" i="3"/>
  <c r="Q322" i="3"/>
  <c r="N323" i="3"/>
  <c r="S323" i="3" s="1"/>
  <c r="R332" i="3"/>
  <c r="N336" i="3"/>
  <c r="R337" i="3"/>
  <c r="Q344" i="3"/>
  <c r="R345" i="3"/>
  <c r="J352" i="3"/>
  <c r="R357" i="3"/>
  <c r="J368" i="3"/>
  <c r="R373" i="3"/>
  <c r="J384" i="3"/>
  <c r="R389" i="3"/>
  <c r="J435" i="3"/>
  <c r="O435" i="3" s="1"/>
  <c r="K435" i="3"/>
  <c r="N435" i="3"/>
  <c r="N339" i="3"/>
  <c r="S339" i="3" s="1"/>
  <c r="N343" i="3"/>
  <c r="S343" i="3" s="1"/>
  <c r="N347" i="3"/>
  <c r="S347" i="3" s="1"/>
  <c r="J350" i="3"/>
  <c r="N351" i="3"/>
  <c r="S351" i="3" s="1"/>
  <c r="J354" i="3"/>
  <c r="N355" i="3"/>
  <c r="K357" i="3"/>
  <c r="J358" i="3"/>
  <c r="N359" i="3"/>
  <c r="S359" i="3" s="1"/>
  <c r="Q360" i="3"/>
  <c r="K361" i="3"/>
  <c r="J362" i="3"/>
  <c r="N363" i="3"/>
  <c r="S363" i="3" s="1"/>
  <c r="Q364" i="3"/>
  <c r="K365" i="3"/>
  <c r="J366" i="3"/>
  <c r="N367" i="3"/>
  <c r="S367" i="3" s="1"/>
  <c r="K369" i="3"/>
  <c r="J370" i="3"/>
  <c r="N371" i="3"/>
  <c r="K373" i="3"/>
  <c r="J374" i="3"/>
  <c r="N375" i="3"/>
  <c r="Q376" i="3"/>
  <c r="K377" i="3"/>
  <c r="J378" i="3"/>
  <c r="N379" i="3"/>
  <c r="S379" i="3" s="1"/>
  <c r="Q380" i="3"/>
  <c r="J382" i="3"/>
  <c r="N383" i="3"/>
  <c r="S383" i="3" s="1"/>
  <c r="K385" i="3"/>
  <c r="J386" i="3"/>
  <c r="N387" i="3"/>
  <c r="S387" i="3" s="1"/>
  <c r="K389" i="3"/>
  <c r="J390" i="3"/>
  <c r="N391" i="3"/>
  <c r="S391" i="3" s="1"/>
  <c r="Q392" i="3"/>
  <c r="K393" i="3"/>
  <c r="J394" i="3"/>
  <c r="N395" i="3"/>
  <c r="S395" i="3" s="1"/>
  <c r="Q396" i="3"/>
  <c r="K397" i="3"/>
  <c r="J398" i="3"/>
  <c r="N399" i="3"/>
  <c r="S399" i="3" s="1"/>
  <c r="R401" i="3"/>
  <c r="J405" i="3"/>
  <c r="N405" i="3"/>
  <c r="Q411" i="3"/>
  <c r="R411" i="3"/>
  <c r="R412" i="3"/>
  <c r="J419" i="3"/>
  <c r="O419" i="3" s="1"/>
  <c r="K419" i="3"/>
  <c r="R428" i="3"/>
  <c r="K446" i="3"/>
  <c r="Q403" i="3"/>
  <c r="K404" i="3"/>
  <c r="K407" i="3"/>
  <c r="Q409" i="3"/>
  <c r="Q412" i="3"/>
  <c r="J416" i="3"/>
  <c r="O416" i="3" s="1"/>
  <c r="N416" i="3"/>
  <c r="S416" i="3" s="1"/>
  <c r="N419" i="3"/>
  <c r="Q420" i="3"/>
  <c r="R420" i="3"/>
  <c r="R421" i="3"/>
  <c r="Q427" i="3"/>
  <c r="R427" i="3"/>
  <c r="Q428" i="3"/>
  <c r="J437" i="3"/>
  <c r="O437" i="3" s="1"/>
  <c r="K437" i="3"/>
  <c r="N437" i="3"/>
  <c r="Q438" i="3"/>
  <c r="J400" i="3"/>
  <c r="O400" i="3" s="1"/>
  <c r="S400" i="3" s="1"/>
  <c r="R410" i="3"/>
  <c r="Q410" i="3"/>
  <c r="J413" i="3"/>
  <c r="O413" i="3" s="1"/>
  <c r="K413" i="3"/>
  <c r="N413" i="3"/>
  <c r="R413" i="3" s="1"/>
  <c r="Q424" i="3"/>
  <c r="J429" i="3"/>
  <c r="N429" i="3"/>
  <c r="Q429" i="3" s="1"/>
  <c r="J460" i="3"/>
  <c r="O460" i="3" s="1"/>
  <c r="N460" i="3"/>
  <c r="K408" i="3"/>
  <c r="N417" i="3"/>
  <c r="S417" i="3" s="1"/>
  <c r="R418" i="3"/>
  <c r="Q422" i="3"/>
  <c r="R423" i="3"/>
  <c r="K424" i="3"/>
  <c r="K425" i="3"/>
  <c r="Q425" i="3"/>
  <c r="J431" i="3"/>
  <c r="R434" i="3"/>
  <c r="K439" i="3"/>
  <c r="Q441" i="3"/>
  <c r="R442" i="3"/>
  <c r="N443" i="3"/>
  <c r="S443" i="3" s="1"/>
  <c r="Q446" i="3"/>
  <c r="R448" i="3"/>
  <c r="Q453" i="3"/>
  <c r="R453" i="3"/>
  <c r="R463" i="3"/>
  <c r="Q482" i="3"/>
  <c r="J489" i="3"/>
  <c r="N489" i="3"/>
  <c r="R414" i="3"/>
  <c r="Q415" i="3"/>
  <c r="Q418" i="3"/>
  <c r="N423" i="3"/>
  <c r="R430" i="3"/>
  <c r="Q434" i="3"/>
  <c r="R435" i="3"/>
  <c r="K436" i="3"/>
  <c r="Q443" i="3"/>
  <c r="K444" i="3"/>
  <c r="K454" i="3"/>
  <c r="O454" i="3"/>
  <c r="J463" i="3"/>
  <c r="O463" i="3" s="1"/>
  <c r="S463" i="3" s="1"/>
  <c r="K466" i="3"/>
  <c r="R469" i="3"/>
  <c r="Q478" i="3"/>
  <c r="R406" i="3"/>
  <c r="Q407" i="3"/>
  <c r="N408" i="3"/>
  <c r="S408" i="3" s="1"/>
  <c r="K412" i="3"/>
  <c r="R422" i="3"/>
  <c r="K428" i="3"/>
  <c r="Q439" i="3"/>
  <c r="J447" i="3"/>
  <c r="O447" i="3" s="1"/>
  <c r="S447" i="3" s="1"/>
  <c r="R452" i="3"/>
  <c r="J457" i="3"/>
  <c r="O457" i="3" s="1"/>
  <c r="N457" i="3"/>
  <c r="S457" i="3" s="1"/>
  <c r="J467" i="3"/>
  <c r="N467" i="3"/>
  <c r="Q470" i="3"/>
  <c r="K474" i="3"/>
  <c r="O474" i="3"/>
  <c r="R474" i="3" s="1"/>
  <c r="J481" i="3"/>
  <c r="N481" i="3"/>
  <c r="N436" i="3"/>
  <c r="S436" i="3" s="1"/>
  <c r="N440" i="3"/>
  <c r="S440" i="3" s="1"/>
  <c r="N444" i="3"/>
  <c r="S444" i="3" s="1"/>
  <c r="K448" i="3"/>
  <c r="K449" i="3"/>
  <c r="Q449" i="3"/>
  <c r="N451" i="3"/>
  <c r="S451" i="3" s="1"/>
  <c r="J452" i="3"/>
  <c r="J455" i="3"/>
  <c r="R458" i="3"/>
  <c r="K459" i="3"/>
  <c r="Q459" i="3"/>
  <c r="K462" i="3"/>
  <c r="K464" i="3"/>
  <c r="K465" i="3"/>
  <c r="K471" i="3"/>
  <c r="S473" i="3"/>
  <c r="Q473" i="3"/>
  <c r="J485" i="3"/>
  <c r="O485" i="3" s="1"/>
  <c r="J492" i="3"/>
  <c r="O492" i="3" s="1"/>
  <c r="O499" i="3"/>
  <c r="S499" i="3" s="1"/>
  <c r="R500" i="3"/>
  <c r="R445" i="3"/>
  <c r="Q448" i="3"/>
  <c r="N449" i="3"/>
  <c r="S449" i="3" s="1"/>
  <c r="R450" i="3"/>
  <c r="K456" i="3"/>
  <c r="S458" i="3"/>
  <c r="S459" i="3"/>
  <c r="R461" i="3"/>
  <c r="Q464" i="3"/>
  <c r="N465" i="3"/>
  <c r="S465" i="3" s="1"/>
  <c r="Q469" i="3"/>
  <c r="R470" i="3"/>
  <c r="N471" i="3"/>
  <c r="S471" i="3" s="1"/>
  <c r="J477" i="3"/>
  <c r="O477" i="3" s="1"/>
  <c r="S477" i="3" s="1"/>
  <c r="K480" i="3"/>
  <c r="R482" i="3"/>
  <c r="N485" i="3"/>
  <c r="J486" i="3"/>
  <c r="O486" i="3" s="1"/>
  <c r="K486" i="3"/>
  <c r="N486" i="3"/>
  <c r="N492" i="3"/>
  <c r="R497" i="3"/>
  <c r="R499" i="3"/>
  <c r="R446" i="3"/>
  <c r="Q447" i="3"/>
  <c r="R462" i="3"/>
  <c r="Q463" i="3"/>
  <c r="Q471" i="3"/>
  <c r="R478" i="3"/>
  <c r="Q498" i="3"/>
  <c r="R498" i="3"/>
  <c r="Q499" i="3"/>
  <c r="N468" i="3"/>
  <c r="N472" i="3"/>
  <c r="J475" i="3"/>
  <c r="N476" i="3"/>
  <c r="S476" i="3" s="1"/>
  <c r="Q477" i="3"/>
  <c r="J479" i="3"/>
  <c r="N480" i="3"/>
  <c r="S480" i="3" s="1"/>
  <c r="J483" i="3"/>
  <c r="N484" i="3"/>
  <c r="Q485" i="3"/>
  <c r="R487" i="3"/>
  <c r="Q488" i="3"/>
  <c r="K494" i="3"/>
  <c r="Q494" i="3"/>
  <c r="N496" i="3"/>
  <c r="J497" i="3"/>
  <c r="O497" i="3" s="1"/>
  <c r="S497" i="3" s="1"/>
  <c r="R490" i="3"/>
  <c r="Q493" i="3"/>
  <c r="N494" i="3"/>
  <c r="R495" i="3"/>
  <c r="Q500" i="3"/>
  <c r="S500" i="3"/>
  <c r="K501" i="3"/>
  <c r="R491" i="3"/>
  <c r="N501" i="3"/>
  <c r="S501" i="3" s="1"/>
  <c r="J2" i="3"/>
  <c r="O2" i="3" s="1"/>
  <c r="Q2" i="3" s="1"/>
  <c r="N19" i="3"/>
  <c r="R19" i="3" s="1"/>
  <c r="N23" i="3"/>
  <c r="S23" i="3" s="1"/>
  <c r="N18" i="3"/>
  <c r="N15" i="3"/>
  <c r="R15" i="3" s="1"/>
  <c r="K14" i="3"/>
  <c r="K12" i="3"/>
  <c r="K10" i="3"/>
  <c r="K8" i="3"/>
  <c r="K6" i="3"/>
  <c r="K4" i="3"/>
  <c r="K16" i="3"/>
  <c r="N14" i="3"/>
  <c r="N13" i="3"/>
  <c r="S13" i="3" s="1"/>
  <c r="N12" i="3"/>
  <c r="S12" i="3" s="1"/>
  <c r="N11" i="3"/>
  <c r="Q11" i="3" s="1"/>
  <c r="N10" i="3"/>
  <c r="Q10" i="3" s="1"/>
  <c r="N9" i="3"/>
  <c r="S9" i="3" s="1"/>
  <c r="N8" i="3"/>
  <c r="S8" i="3" s="1"/>
  <c r="N7" i="3"/>
  <c r="R7" i="3" s="1"/>
  <c r="N6" i="3"/>
  <c r="S6" i="3" s="1"/>
  <c r="N5" i="3"/>
  <c r="CW25" i="1" s="1"/>
  <c r="BB25" i="1" s="1"/>
  <c r="N4" i="3"/>
  <c r="CW24" i="1" s="1"/>
  <c r="N3" i="3"/>
  <c r="CW23" i="1" s="1"/>
  <c r="BB23" i="1" s="1"/>
  <c r="O22" i="3"/>
  <c r="Q22" i="3" s="1"/>
  <c r="O18" i="3"/>
  <c r="O15" i="3"/>
  <c r="K15" i="3"/>
  <c r="O13" i="3"/>
  <c r="K13" i="3"/>
  <c r="O11" i="3"/>
  <c r="K11" i="3"/>
  <c r="O9" i="3"/>
  <c r="K9" i="3"/>
  <c r="O7" i="3"/>
  <c r="K7" i="3"/>
  <c r="O5" i="3"/>
  <c r="K5" i="3"/>
  <c r="O3" i="3"/>
  <c r="K3" i="3"/>
  <c r="K23" i="3"/>
  <c r="K21" i="3"/>
  <c r="K19" i="3"/>
  <c r="K17" i="3"/>
  <c r="BG7" i="1"/>
  <c r="B11" i="1"/>
  <c r="B40" i="1"/>
  <c r="AU35" i="1"/>
  <c r="DB24" i="1" l="1"/>
  <c r="BB24" i="1"/>
  <c r="AT33" i="1"/>
  <c r="BB27" i="1"/>
  <c r="BZ28" i="1"/>
  <c r="BB31" i="1"/>
  <c r="AX33" i="1"/>
  <c r="BV33" i="1"/>
  <c r="S15" i="3"/>
  <c r="CP29" i="1"/>
  <c r="L29" i="1" s="1"/>
  <c r="CO29" i="1"/>
  <c r="CQ29" i="1"/>
  <c r="AP29" i="1" s="1"/>
  <c r="CP22" i="1"/>
  <c r="L22" i="1" s="1"/>
  <c r="CQ22" i="1"/>
  <c r="AP22" i="1" s="1"/>
  <c r="CO22" i="1"/>
  <c r="E22" i="1" s="1"/>
  <c r="O20" i="3"/>
  <c r="S192" i="3"/>
  <c r="T192" i="3" s="1"/>
  <c r="K157" i="3"/>
  <c r="K326" i="3"/>
  <c r="K33" i="3"/>
  <c r="K176" i="3"/>
  <c r="S26" i="3"/>
  <c r="T26" i="3" s="1"/>
  <c r="S17" i="3"/>
  <c r="T17" i="3" s="1"/>
  <c r="S424" i="3"/>
  <c r="T424" i="3" s="1"/>
  <c r="CX22" i="1"/>
  <c r="BB22" i="1" s="1"/>
  <c r="CQ27" i="1"/>
  <c r="AP27" i="1" s="1"/>
  <c r="CO27" i="1"/>
  <c r="CP27" i="1"/>
  <c r="L27" i="1" s="1"/>
  <c r="BB26" i="1"/>
  <c r="BZ27" i="1"/>
  <c r="BB30" i="1"/>
  <c r="O406" i="3"/>
  <c r="S406" i="3" s="1"/>
  <c r="T406" i="3" s="1"/>
  <c r="K406" i="3"/>
  <c r="S18" i="3"/>
  <c r="S484" i="3"/>
  <c r="K478" i="3"/>
  <c r="K392" i="3"/>
  <c r="O325" i="3"/>
  <c r="S325" i="3" s="1"/>
  <c r="K298" i="3"/>
  <c r="S258" i="3"/>
  <c r="O236" i="3"/>
  <c r="S236" i="3" s="1"/>
  <c r="K222" i="3"/>
  <c r="K161" i="3"/>
  <c r="S143" i="3"/>
  <c r="K133" i="3"/>
  <c r="K164" i="3"/>
  <c r="S49" i="3"/>
  <c r="T49" i="3" s="1"/>
  <c r="K42" i="3"/>
  <c r="O313" i="3"/>
  <c r="S313" i="3" s="1"/>
  <c r="T313" i="3" s="1"/>
  <c r="K221" i="3"/>
  <c r="K143" i="3"/>
  <c r="CQ23" i="1"/>
  <c r="AP23" i="1" s="1"/>
  <c r="CO23" i="1"/>
  <c r="CP23" i="1"/>
  <c r="L23" i="1" s="1"/>
  <c r="CQ26" i="1"/>
  <c r="AP26" i="1" s="1"/>
  <c r="CP26" i="1"/>
  <c r="L26" i="1" s="1"/>
  <c r="CO26" i="1"/>
  <c r="CP25" i="1"/>
  <c r="L25" i="1" s="1"/>
  <c r="CQ25" i="1"/>
  <c r="AP25" i="1" s="1"/>
  <c r="CO25" i="1"/>
  <c r="BZ26" i="1"/>
  <c r="BB29" i="1"/>
  <c r="BZ30" i="1"/>
  <c r="K112" i="3"/>
  <c r="S11" i="3"/>
  <c r="CO30" i="1"/>
  <c r="CP30" i="1"/>
  <c r="L30" i="1" s="1"/>
  <c r="CQ30" i="1"/>
  <c r="AP30" i="1" s="1"/>
  <c r="K420" i="3"/>
  <c r="K364" i="3"/>
  <c r="K260" i="3"/>
  <c r="S191" i="3"/>
  <c r="K31" i="3"/>
  <c r="S287" i="3"/>
  <c r="T287" i="3" s="1"/>
  <c r="S470" i="3"/>
  <c r="S133" i="3"/>
  <c r="T133" i="3" s="1"/>
  <c r="CO28" i="1"/>
  <c r="CP28" i="1"/>
  <c r="L28" i="1" s="1"/>
  <c r="CQ28" i="1"/>
  <c r="AP28" i="1" s="1"/>
  <c r="CT22" i="1"/>
  <c r="BZ31" i="1"/>
  <c r="S14" i="3"/>
  <c r="K488" i="3"/>
  <c r="S199" i="3"/>
  <c r="K174" i="3"/>
  <c r="S207" i="3"/>
  <c r="T207" i="3" s="1"/>
  <c r="K81" i="3"/>
  <c r="S52" i="3"/>
  <c r="K36" i="3"/>
  <c r="K391" i="3"/>
  <c r="S439" i="3"/>
  <c r="K49" i="3"/>
  <c r="K402" i="3"/>
  <c r="S344" i="3"/>
  <c r="T344" i="3" s="1"/>
  <c r="S221" i="3"/>
  <c r="K209" i="3"/>
  <c r="K151" i="3"/>
  <c r="S193" i="3"/>
  <c r="T193" i="3" s="1"/>
  <c r="K25" i="3"/>
  <c r="CP32" i="1"/>
  <c r="CQ32" i="1"/>
  <c r="CO32" i="1"/>
  <c r="CO24" i="1"/>
  <c r="CQ24" i="1"/>
  <c r="AP24" i="1" s="1"/>
  <c r="CP24" i="1"/>
  <c r="L24" i="1" s="1"/>
  <c r="CO31" i="1"/>
  <c r="CP31" i="1"/>
  <c r="L31" i="1" s="1"/>
  <c r="CQ31" i="1"/>
  <c r="AP31" i="1" s="1"/>
  <c r="BB28" i="1"/>
  <c r="BZ29" i="1"/>
  <c r="T461" i="3"/>
  <c r="T464" i="3"/>
  <c r="K184" i="3"/>
  <c r="O426" i="3"/>
  <c r="S426" i="3" s="1"/>
  <c r="K396" i="3"/>
  <c r="O228" i="3"/>
  <c r="K255" i="3"/>
  <c r="K121" i="3"/>
  <c r="S111" i="3"/>
  <c r="K72" i="3"/>
  <c r="S40" i="3"/>
  <c r="K111" i="3"/>
  <c r="K83" i="3"/>
  <c r="K484" i="3"/>
  <c r="S338" i="3"/>
  <c r="T338" i="3" s="1"/>
  <c r="K371" i="3"/>
  <c r="K493" i="3"/>
  <c r="K482" i="3"/>
  <c r="O438" i="3"/>
  <c r="S438" i="3" s="1"/>
  <c r="K381" i="3"/>
  <c r="K335" i="3"/>
  <c r="K274" i="3"/>
  <c r="K267" i="3"/>
  <c r="K251" i="3"/>
  <c r="K214" i="3"/>
  <c r="S271" i="3"/>
  <c r="K60" i="3"/>
  <c r="K39" i="3"/>
  <c r="S19" i="3"/>
  <c r="K321" i="3"/>
  <c r="K155" i="3"/>
  <c r="K127" i="3"/>
  <c r="S109" i="3"/>
  <c r="T109" i="3" s="1"/>
  <c r="K139" i="3"/>
  <c r="K55" i="3"/>
  <c r="K333" i="3"/>
  <c r="K208" i="3"/>
  <c r="K450" i="3"/>
  <c r="K71" i="3"/>
  <c r="S85" i="3"/>
  <c r="T85" i="3" s="1"/>
  <c r="S161" i="3"/>
  <c r="K196" i="3"/>
  <c r="Q20" i="3"/>
  <c r="K491" i="3"/>
  <c r="S437" i="3"/>
  <c r="S371" i="3"/>
  <c r="K327" i="3"/>
  <c r="S432" i="3"/>
  <c r="K344" i="3"/>
  <c r="S315" i="3"/>
  <c r="K287" i="3"/>
  <c r="K244" i="3"/>
  <c r="O172" i="3"/>
  <c r="S100" i="3"/>
  <c r="O204" i="3"/>
  <c r="S186" i="3"/>
  <c r="S96" i="3"/>
  <c r="K193" i="3"/>
  <c r="S139" i="3"/>
  <c r="K109" i="3"/>
  <c r="K77" i="3"/>
  <c r="S71" i="3"/>
  <c r="K61" i="3"/>
  <c r="S55" i="3"/>
  <c r="K144" i="3"/>
  <c r="K48" i="3"/>
  <c r="K38" i="3"/>
  <c r="S7" i="3"/>
  <c r="DB23" i="1" s="1"/>
  <c r="S411" i="3"/>
  <c r="T411" i="3" s="1"/>
  <c r="K258" i="3"/>
  <c r="K355" i="3"/>
  <c r="K329" i="3"/>
  <c r="K316" i="3"/>
  <c r="S402" i="3"/>
  <c r="T402" i="3" s="1"/>
  <c r="S281" i="3"/>
  <c r="T281" i="3" s="1"/>
  <c r="S208" i="3"/>
  <c r="T208" i="3" s="1"/>
  <c r="K159" i="3"/>
  <c r="K95" i="3"/>
  <c r="S450" i="3"/>
  <c r="T450" i="3" s="1"/>
  <c r="K254" i="3"/>
  <c r="K115" i="3"/>
  <c r="S37" i="3"/>
  <c r="T37" i="3" s="1"/>
  <c r="K324" i="3"/>
  <c r="K422" i="3"/>
  <c r="O422" i="3"/>
  <c r="S422" i="3" s="1"/>
  <c r="T422" i="3" s="1"/>
  <c r="O45" i="3"/>
  <c r="S45" i="3" s="1"/>
  <c r="T45" i="3" s="1"/>
  <c r="K45" i="3"/>
  <c r="S10" i="3"/>
  <c r="T292" i="3"/>
  <c r="T260" i="3"/>
  <c r="T181" i="3"/>
  <c r="T459" i="3"/>
  <c r="T311" i="3"/>
  <c r="T244" i="3"/>
  <c r="T425" i="3"/>
  <c r="T306" i="3"/>
  <c r="T442" i="3"/>
  <c r="T161" i="3"/>
  <c r="T190" i="3"/>
  <c r="T308" i="3"/>
  <c r="T268" i="3"/>
  <c r="T129" i="3"/>
  <c r="T89" i="3"/>
  <c r="T97" i="3"/>
  <c r="T493" i="3"/>
  <c r="T462" i="3"/>
  <c r="T448" i="3"/>
  <c r="T365" i="3"/>
  <c r="R10" i="3"/>
  <c r="Q21" i="3"/>
  <c r="T21" i="3" s="1"/>
  <c r="Q7" i="3"/>
  <c r="Q15" i="3"/>
  <c r="R18" i="3"/>
  <c r="Q4" i="3"/>
  <c r="R4" i="3"/>
  <c r="R20" i="3"/>
  <c r="R5" i="3"/>
  <c r="DA25" i="1" s="1"/>
  <c r="BZ25" i="1" s="1"/>
  <c r="Q5" i="3"/>
  <c r="Q9" i="3"/>
  <c r="R9" i="3"/>
  <c r="Q13" i="3"/>
  <c r="R13" i="3"/>
  <c r="Q18" i="3"/>
  <c r="R22" i="3"/>
  <c r="R8" i="3"/>
  <c r="Q8" i="3"/>
  <c r="Q12" i="3"/>
  <c r="R12" i="3"/>
  <c r="Q6" i="3"/>
  <c r="R6" i="3"/>
  <c r="R14" i="3"/>
  <c r="Q14" i="3"/>
  <c r="R3" i="3"/>
  <c r="DA23" i="1" s="1"/>
  <c r="R11" i="3"/>
  <c r="Q3" i="3"/>
  <c r="CZ23" i="1" s="1"/>
  <c r="Q19" i="3"/>
  <c r="R2" i="3"/>
  <c r="S361" i="3"/>
  <c r="T361" i="3" s="1"/>
  <c r="S419" i="3"/>
  <c r="S413" i="3"/>
  <c r="S336" i="3"/>
  <c r="S254" i="3"/>
  <c r="T237" i="3"/>
  <c r="S24" i="3"/>
  <c r="T439" i="3"/>
  <c r="T478" i="3"/>
  <c r="S312" i="3"/>
  <c r="S175" i="3"/>
  <c r="T174" i="3"/>
  <c r="S151" i="3"/>
  <c r="S35" i="3"/>
  <c r="T490" i="3"/>
  <c r="T473" i="3"/>
  <c r="S355" i="3"/>
  <c r="T327" i="3"/>
  <c r="T256" i="3"/>
  <c r="T225" i="3"/>
  <c r="S239" i="3"/>
  <c r="S115" i="3"/>
  <c r="S95" i="3"/>
  <c r="S83" i="3"/>
  <c r="T77" i="3"/>
  <c r="S428" i="3"/>
  <c r="T428" i="3" s="1"/>
  <c r="S407" i="3"/>
  <c r="T407" i="3" s="1"/>
  <c r="S180" i="3"/>
  <c r="T180" i="3" s="1"/>
  <c r="S113" i="3"/>
  <c r="T113" i="3" s="1"/>
  <c r="S72" i="3"/>
  <c r="S324" i="3"/>
  <c r="T324" i="3" s="1"/>
  <c r="T420" i="3"/>
  <c r="S466" i="3"/>
  <c r="S445" i="3"/>
  <c r="T445" i="3" s="1"/>
  <c r="S335" i="3"/>
  <c r="T335" i="3" s="1"/>
  <c r="S81" i="3"/>
  <c r="T81" i="3" s="1"/>
  <c r="S241" i="3"/>
  <c r="T241" i="3" s="1"/>
  <c r="S157" i="3"/>
  <c r="T157" i="3" s="1"/>
  <c r="S69" i="3"/>
  <c r="T69" i="3" s="1"/>
  <c r="S166" i="3"/>
  <c r="T166" i="3" s="1"/>
  <c r="O380" i="3"/>
  <c r="S380" i="3" s="1"/>
  <c r="K380" i="3"/>
  <c r="R356" i="3"/>
  <c r="O280" i="3"/>
  <c r="S280" i="3" s="1"/>
  <c r="K280" i="3"/>
  <c r="R217" i="3"/>
  <c r="S217" i="3"/>
  <c r="R285" i="3"/>
  <c r="S285" i="3"/>
  <c r="R229" i="3"/>
  <c r="S229" i="3"/>
  <c r="R104" i="3"/>
  <c r="R64" i="3"/>
  <c r="S64" i="3"/>
  <c r="O278" i="3"/>
  <c r="S278" i="3" s="1"/>
  <c r="T278" i="3" s="1"/>
  <c r="K278" i="3"/>
  <c r="Q495" i="3"/>
  <c r="S495" i="3"/>
  <c r="O314" i="3"/>
  <c r="S314" i="3" s="1"/>
  <c r="T314" i="3" s="1"/>
  <c r="K314" i="3"/>
  <c r="O107" i="3"/>
  <c r="S107" i="3" s="1"/>
  <c r="K107" i="3"/>
  <c r="R494" i="3"/>
  <c r="S494" i="3"/>
  <c r="O429" i="3"/>
  <c r="S429" i="3" s="1"/>
  <c r="K429" i="3"/>
  <c r="K376" i="3"/>
  <c r="T456" i="3"/>
  <c r="Q332" i="3"/>
  <c r="Q316" i="3"/>
  <c r="S316" i="3"/>
  <c r="R372" i="3"/>
  <c r="S372" i="3"/>
  <c r="O299" i="3"/>
  <c r="S299" i="3" s="1"/>
  <c r="K299" i="3"/>
  <c r="O356" i="3"/>
  <c r="S356" i="3" s="1"/>
  <c r="K356" i="3"/>
  <c r="R279" i="3"/>
  <c r="S279" i="3"/>
  <c r="R194" i="3"/>
  <c r="S194" i="3"/>
  <c r="K183" i="3"/>
  <c r="R255" i="3"/>
  <c r="S255" i="3"/>
  <c r="O76" i="3"/>
  <c r="K76" i="3"/>
  <c r="O423" i="3"/>
  <c r="S423" i="3" s="1"/>
  <c r="K423" i="3"/>
  <c r="Q264" i="3"/>
  <c r="S264" i="3"/>
  <c r="Q248" i="3"/>
  <c r="S248" i="3"/>
  <c r="S220" i="3"/>
  <c r="T220" i="3" s="1"/>
  <c r="K463" i="3"/>
  <c r="T421" i="3"/>
  <c r="T369" i="3"/>
  <c r="R348" i="3"/>
  <c r="S348" i="3"/>
  <c r="K194" i="3"/>
  <c r="Q84" i="3"/>
  <c r="S84" i="3"/>
  <c r="O231" i="3"/>
  <c r="S231" i="3" s="1"/>
  <c r="K231" i="3"/>
  <c r="T165" i="3"/>
  <c r="O152" i="3"/>
  <c r="S152" i="3" s="1"/>
  <c r="K152" i="3"/>
  <c r="O136" i="3"/>
  <c r="K136" i="3"/>
  <c r="O120" i="3"/>
  <c r="S120" i="3" s="1"/>
  <c r="K120" i="3"/>
  <c r="O104" i="3"/>
  <c r="S104" i="3" s="1"/>
  <c r="K104" i="3"/>
  <c r="O88" i="3"/>
  <c r="S88" i="3" s="1"/>
  <c r="K88" i="3"/>
  <c r="S136" i="3"/>
  <c r="O223" i="3"/>
  <c r="S223" i="3" s="1"/>
  <c r="K223" i="3"/>
  <c r="O401" i="3"/>
  <c r="S401" i="3" s="1"/>
  <c r="K401" i="3"/>
  <c r="O317" i="3"/>
  <c r="S317" i="3" s="1"/>
  <c r="K317" i="3"/>
  <c r="O322" i="3"/>
  <c r="K322" i="3"/>
  <c r="O168" i="3"/>
  <c r="S168" i="3" s="1"/>
  <c r="T168" i="3" s="1"/>
  <c r="K168" i="3"/>
  <c r="O147" i="3"/>
  <c r="S147" i="3" s="1"/>
  <c r="K147" i="3"/>
  <c r="K497" i="3"/>
  <c r="Q486" i="3"/>
  <c r="S486" i="3"/>
  <c r="O452" i="3"/>
  <c r="S452" i="3" s="1"/>
  <c r="K452" i="3"/>
  <c r="T470" i="3"/>
  <c r="R454" i="3"/>
  <c r="S454" i="3"/>
  <c r="K418" i="3"/>
  <c r="K372" i="3"/>
  <c r="O44" i="3"/>
  <c r="S44" i="3" s="1"/>
  <c r="K44" i="3"/>
  <c r="K410" i="3"/>
  <c r="O410" i="3"/>
  <c r="S410" i="3" s="1"/>
  <c r="T410" i="3" s="1"/>
  <c r="S418" i="3"/>
  <c r="T418" i="3" s="1"/>
  <c r="Q435" i="3"/>
  <c r="S435" i="3"/>
  <c r="O360" i="3"/>
  <c r="S360" i="3" s="1"/>
  <c r="K360" i="3"/>
  <c r="R322" i="3"/>
  <c r="O472" i="3"/>
  <c r="S472" i="3" s="1"/>
  <c r="K472" i="3"/>
  <c r="O375" i="3"/>
  <c r="S375" i="3" s="1"/>
  <c r="K375" i="3"/>
  <c r="K224" i="3"/>
  <c r="O224" i="3"/>
  <c r="O29" i="3"/>
  <c r="S29" i="3" s="1"/>
  <c r="K29" i="3"/>
  <c r="O430" i="3"/>
  <c r="S430" i="3" s="1"/>
  <c r="K430" i="3"/>
  <c r="O233" i="3"/>
  <c r="S233" i="3" s="1"/>
  <c r="K233" i="3"/>
  <c r="K79" i="3"/>
  <c r="O272" i="3"/>
  <c r="S272" i="3" s="1"/>
  <c r="T272" i="3" s="1"/>
  <c r="K272" i="3"/>
  <c r="O205" i="3"/>
  <c r="S205" i="3" s="1"/>
  <c r="T205" i="3" s="1"/>
  <c r="K205" i="3"/>
  <c r="O123" i="3"/>
  <c r="S123" i="3" s="1"/>
  <c r="K123" i="3"/>
  <c r="O41" i="3"/>
  <c r="S41" i="3" s="1"/>
  <c r="T41" i="3" s="1"/>
  <c r="K41" i="3"/>
  <c r="O211" i="3"/>
  <c r="S211" i="3" s="1"/>
  <c r="K211" i="3"/>
  <c r="T500" i="3"/>
  <c r="Q496" i="3"/>
  <c r="S496" i="3"/>
  <c r="S492" i="3"/>
  <c r="R485" i="3"/>
  <c r="S485" i="3"/>
  <c r="S460" i="3"/>
  <c r="T284" i="3"/>
  <c r="T274" i="3"/>
  <c r="T319" i="3"/>
  <c r="T301" i="3"/>
  <c r="S291" i="3"/>
  <c r="T222" i="3"/>
  <c r="O160" i="3"/>
  <c r="K160" i="3"/>
  <c r="O128" i="3"/>
  <c r="S128" i="3" s="1"/>
  <c r="K128" i="3"/>
  <c r="S173" i="3"/>
  <c r="T173" i="3" s="1"/>
  <c r="S92" i="3"/>
  <c r="T164" i="3"/>
  <c r="O294" i="3"/>
  <c r="S294" i="3" s="1"/>
  <c r="T294" i="3" s="1"/>
  <c r="K294" i="3"/>
  <c r="O409" i="3"/>
  <c r="S409" i="3" s="1"/>
  <c r="T409" i="3" s="1"/>
  <c r="K409" i="3"/>
  <c r="S183" i="3"/>
  <c r="T183" i="3" s="1"/>
  <c r="O289" i="3"/>
  <c r="S289" i="3" s="1"/>
  <c r="K289" i="3"/>
  <c r="O145" i="3"/>
  <c r="K145" i="3"/>
  <c r="O91" i="3"/>
  <c r="S91" i="3" s="1"/>
  <c r="K91" i="3"/>
  <c r="O119" i="3"/>
  <c r="S119" i="3" s="1"/>
  <c r="K119" i="3"/>
  <c r="Q377" i="3"/>
  <c r="S377" i="3"/>
  <c r="O227" i="3"/>
  <c r="S227" i="3" s="1"/>
  <c r="K227" i="3"/>
  <c r="T212" i="3"/>
  <c r="K93" i="3"/>
  <c r="O468" i="3"/>
  <c r="S468" i="3" s="1"/>
  <c r="K468" i="3"/>
  <c r="S474" i="3"/>
  <c r="O427" i="3"/>
  <c r="K427" i="3"/>
  <c r="O330" i="3"/>
  <c r="S330" i="3" s="1"/>
  <c r="K330" i="3"/>
  <c r="O332" i="3"/>
  <c r="S332" i="3" s="1"/>
  <c r="K332" i="3"/>
  <c r="O67" i="3"/>
  <c r="S67" i="3" s="1"/>
  <c r="K67" i="3"/>
  <c r="Q381" i="3"/>
  <c r="S381" i="3"/>
  <c r="O200" i="3"/>
  <c r="S200" i="3" s="1"/>
  <c r="K200" i="3"/>
  <c r="S108" i="3"/>
  <c r="T240" i="3"/>
  <c r="T214" i="3"/>
  <c r="K125" i="3"/>
  <c r="R80" i="3"/>
  <c r="S80" i="3"/>
  <c r="T61" i="3"/>
  <c r="T42" i="3"/>
  <c r="R68" i="3"/>
  <c r="S68" i="3"/>
  <c r="T53" i="3"/>
  <c r="S28" i="3"/>
  <c r="K434" i="3"/>
  <c r="O434" i="3"/>
  <c r="S434" i="3" s="1"/>
  <c r="T434" i="3" s="1"/>
  <c r="Q305" i="3"/>
  <c r="K232" i="3"/>
  <c r="O232" i="3"/>
  <c r="S397" i="3"/>
  <c r="T397" i="3" s="1"/>
  <c r="S31" i="3"/>
  <c r="Q389" i="3"/>
  <c r="S389" i="3"/>
  <c r="S302" i="3"/>
  <c r="T302" i="3" s="1"/>
  <c r="S172" i="3"/>
  <c r="K34" i="3"/>
  <c r="O34" i="3"/>
  <c r="S34" i="3" s="1"/>
  <c r="Q321" i="3"/>
  <c r="S321" i="3"/>
  <c r="Q216" i="3"/>
  <c r="S216" i="3"/>
  <c r="S60" i="3"/>
  <c r="Q184" i="3"/>
  <c r="S184" i="3"/>
  <c r="S93" i="3"/>
  <c r="T93" i="3" s="1"/>
  <c r="K345" i="3"/>
  <c r="O345" i="3"/>
  <c r="S345" i="3" s="1"/>
  <c r="Q200" i="3"/>
  <c r="T491" i="3"/>
  <c r="T415" i="3"/>
  <c r="K353" i="3"/>
  <c r="T385" i="3"/>
  <c r="T206" i="3"/>
  <c r="R197" i="3"/>
  <c r="S197" i="3"/>
  <c r="S179" i="3"/>
  <c r="T179" i="3" s="1"/>
  <c r="R160" i="3"/>
  <c r="S160" i="3"/>
  <c r="R144" i="3"/>
  <c r="S144" i="3"/>
  <c r="R128" i="3"/>
  <c r="R112" i="3"/>
  <c r="S112" i="3"/>
  <c r="R88" i="3"/>
  <c r="T219" i="3"/>
  <c r="T195" i="3"/>
  <c r="T187" i="3"/>
  <c r="T177" i="3"/>
  <c r="K149" i="3"/>
  <c r="K141" i="3"/>
  <c r="S87" i="3"/>
  <c r="K69" i="3"/>
  <c r="K65" i="3"/>
  <c r="S373" i="3"/>
  <c r="T373" i="3" s="1"/>
  <c r="K495" i="3"/>
  <c r="O469" i="3"/>
  <c r="S469" i="3" s="1"/>
  <c r="K469" i="3"/>
  <c r="K417" i="3"/>
  <c r="O414" i="3"/>
  <c r="S414" i="3" s="1"/>
  <c r="K414" i="3"/>
  <c r="O305" i="3"/>
  <c r="K305" i="3"/>
  <c r="K445" i="3"/>
  <c r="S145" i="3"/>
  <c r="T145" i="3" s="1"/>
  <c r="S117" i="3"/>
  <c r="T117" i="3" s="1"/>
  <c r="K187" i="3"/>
  <c r="S171" i="3"/>
  <c r="T171" i="3" s="1"/>
  <c r="K440" i="3"/>
  <c r="K338" i="3"/>
  <c r="K301" i="3"/>
  <c r="Q252" i="3"/>
  <c r="S252" i="3"/>
  <c r="S228" i="3"/>
  <c r="S125" i="3"/>
  <c r="T125" i="3" s="1"/>
  <c r="K487" i="3"/>
  <c r="S353" i="3"/>
  <c r="T353" i="3" s="1"/>
  <c r="S141" i="3"/>
  <c r="T141" i="3" s="1"/>
  <c r="K87" i="3"/>
  <c r="Q345" i="3"/>
  <c r="K165" i="3"/>
  <c r="S149" i="3"/>
  <c r="T149" i="3" s="1"/>
  <c r="Q65" i="3"/>
  <c r="S65" i="3"/>
  <c r="K37" i="3"/>
  <c r="T488" i="3"/>
  <c r="T357" i="3"/>
  <c r="T482" i="3"/>
  <c r="T176" i="3"/>
  <c r="T137" i="3"/>
  <c r="T105" i="3"/>
  <c r="T43" i="3"/>
  <c r="T33" i="3"/>
  <c r="T487" i="3"/>
  <c r="T458" i="3"/>
  <c r="T412" i="3"/>
  <c r="T329" i="3"/>
  <c r="T298" i="3"/>
  <c r="T286" i="3"/>
  <c r="T276" i="3"/>
  <c r="T243" i="3"/>
  <c r="T169" i="3"/>
  <c r="T196" i="3"/>
  <c r="T189" i="3"/>
  <c r="T38" i="3"/>
  <c r="T403" i="3"/>
  <c r="T337" i="3"/>
  <c r="T300" i="3"/>
  <c r="T201" i="3"/>
  <c r="T221" i="3"/>
  <c r="T203" i="3"/>
  <c r="T153" i="3"/>
  <c r="T121" i="3"/>
  <c r="T101" i="3"/>
  <c r="T25" i="3"/>
  <c r="T27" i="3"/>
  <c r="R501" i="3"/>
  <c r="Q501" i="3"/>
  <c r="Q457" i="3"/>
  <c r="O394" i="3"/>
  <c r="S394" i="3" s="1"/>
  <c r="K394" i="3"/>
  <c r="O366" i="3"/>
  <c r="S366" i="3" s="1"/>
  <c r="K366" i="3"/>
  <c r="O358" i="3"/>
  <c r="S358" i="3" s="1"/>
  <c r="K358" i="3"/>
  <c r="O368" i="3"/>
  <c r="S368" i="3" s="1"/>
  <c r="K368" i="3"/>
  <c r="R449" i="3"/>
  <c r="T449" i="3" s="1"/>
  <c r="O481" i="3"/>
  <c r="S481" i="3" s="1"/>
  <c r="K481" i="3"/>
  <c r="R419" i="3"/>
  <c r="Q419" i="3"/>
  <c r="Q379" i="3"/>
  <c r="R379" i="3"/>
  <c r="R339" i="3"/>
  <c r="Q339" i="3"/>
  <c r="T404" i="3"/>
  <c r="Q388" i="3"/>
  <c r="R315" i="3"/>
  <c r="Q315" i="3"/>
  <c r="R295" i="3"/>
  <c r="Q295" i="3"/>
  <c r="Q271" i="3"/>
  <c r="R230" i="3"/>
  <c r="Q230" i="3"/>
  <c r="O342" i="3"/>
  <c r="S342" i="3" s="1"/>
  <c r="K342" i="3"/>
  <c r="Q236" i="3"/>
  <c r="R236" i="3"/>
  <c r="T333" i="3"/>
  <c r="Q211" i="3"/>
  <c r="R211" i="3"/>
  <c r="R210" i="3"/>
  <c r="Q210" i="3"/>
  <c r="R481" i="3"/>
  <c r="O489" i="3"/>
  <c r="S489" i="3" s="1"/>
  <c r="K489" i="3"/>
  <c r="O405" i="3"/>
  <c r="R405" i="3" s="1"/>
  <c r="K405" i="3"/>
  <c r="O398" i="3"/>
  <c r="S398" i="3" s="1"/>
  <c r="K398" i="3"/>
  <c r="O390" i="3"/>
  <c r="S390" i="3" s="1"/>
  <c r="K390" i="3"/>
  <c r="Q371" i="3"/>
  <c r="R371" i="3"/>
  <c r="O362" i="3"/>
  <c r="S362" i="3" s="1"/>
  <c r="K362" i="3"/>
  <c r="O384" i="3"/>
  <c r="S384" i="3" s="1"/>
  <c r="K384" i="3"/>
  <c r="O352" i="3"/>
  <c r="S352" i="3" s="1"/>
  <c r="K352" i="3"/>
  <c r="R432" i="3"/>
  <c r="Q432" i="3"/>
  <c r="Q341" i="3"/>
  <c r="R325" i="3"/>
  <c r="Q312" i="3"/>
  <c r="R312" i="3"/>
  <c r="O288" i="3"/>
  <c r="S288" i="3" s="1"/>
  <c r="K288" i="3"/>
  <c r="O259" i="3"/>
  <c r="S259" i="3" s="1"/>
  <c r="K259" i="3"/>
  <c r="O263" i="3"/>
  <c r="S263" i="3" s="1"/>
  <c r="K263" i="3"/>
  <c r="Q291" i="3"/>
  <c r="R291" i="3"/>
  <c r="R429" i="3"/>
  <c r="O156" i="3"/>
  <c r="R156" i="3" s="1"/>
  <c r="K156" i="3"/>
  <c r="O140" i="3"/>
  <c r="S140" i="3" s="1"/>
  <c r="K140" i="3"/>
  <c r="O124" i="3"/>
  <c r="S124" i="3" s="1"/>
  <c r="K124" i="3"/>
  <c r="K492" i="3"/>
  <c r="R443" i="3"/>
  <c r="T443" i="3" s="1"/>
  <c r="Q383" i="3"/>
  <c r="R383" i="3"/>
  <c r="Q375" i="3"/>
  <c r="R375" i="3"/>
  <c r="O370" i="3"/>
  <c r="S370" i="3" s="1"/>
  <c r="K370" i="3"/>
  <c r="Q351" i="3"/>
  <c r="R351" i="3"/>
  <c r="Q336" i="3"/>
  <c r="R336" i="3"/>
  <c r="Q320" i="3"/>
  <c r="R320" i="3"/>
  <c r="R304" i="3"/>
  <c r="Q304" i="3"/>
  <c r="R341" i="3"/>
  <c r="R277" i="3"/>
  <c r="Q277" i="3"/>
  <c r="O331" i="3"/>
  <c r="Q331" i="3" s="1"/>
  <c r="K331" i="3"/>
  <c r="Q497" i="3"/>
  <c r="T497" i="3" s="1"/>
  <c r="R472" i="3"/>
  <c r="Q472" i="3"/>
  <c r="R465" i="3"/>
  <c r="Q465" i="3"/>
  <c r="R486" i="3"/>
  <c r="R451" i="3"/>
  <c r="Q451" i="3"/>
  <c r="R444" i="3"/>
  <c r="Q444" i="3"/>
  <c r="R457" i="3"/>
  <c r="Q423" i="3"/>
  <c r="Q417" i="3"/>
  <c r="R417" i="3"/>
  <c r="K460" i="3"/>
  <c r="Q437" i="3"/>
  <c r="R437" i="3"/>
  <c r="R416" i="3"/>
  <c r="Q416" i="3"/>
  <c r="R471" i="3"/>
  <c r="T471" i="3" s="1"/>
  <c r="Q387" i="3"/>
  <c r="R387" i="3"/>
  <c r="O382" i="3"/>
  <c r="S382" i="3" s="1"/>
  <c r="K382" i="3"/>
  <c r="O378" i="3"/>
  <c r="S378" i="3" s="1"/>
  <c r="K378" i="3"/>
  <c r="O374" i="3"/>
  <c r="S374" i="3" s="1"/>
  <c r="K374" i="3"/>
  <c r="Q355" i="3"/>
  <c r="R355" i="3"/>
  <c r="O350" i="3"/>
  <c r="S350" i="3" s="1"/>
  <c r="K350" i="3"/>
  <c r="R323" i="3"/>
  <c r="Q323" i="3"/>
  <c r="R307" i="3"/>
  <c r="Q307" i="3"/>
  <c r="R426" i="3"/>
  <c r="Q426" i="3"/>
  <c r="K334" i="3"/>
  <c r="T326" i="3"/>
  <c r="R299" i="3"/>
  <c r="Q299" i="3"/>
  <c r="R293" i="3"/>
  <c r="O388" i="3"/>
  <c r="R388" i="3" s="1"/>
  <c r="K388" i="3"/>
  <c r="Q293" i="3"/>
  <c r="Q280" i="3"/>
  <c r="R280" i="3"/>
  <c r="T290" i="3"/>
  <c r="O247" i="3"/>
  <c r="S247" i="3" s="1"/>
  <c r="K247" i="3"/>
  <c r="O148" i="3"/>
  <c r="R148" i="3" s="1"/>
  <c r="K148" i="3"/>
  <c r="O132" i="3"/>
  <c r="S132" i="3" s="1"/>
  <c r="K132" i="3"/>
  <c r="O116" i="3"/>
  <c r="Q116" i="3" s="1"/>
  <c r="K116" i="3"/>
  <c r="Q492" i="3"/>
  <c r="O467" i="3"/>
  <c r="K467" i="3"/>
  <c r="R496" i="3"/>
  <c r="Q481" i="3"/>
  <c r="R468" i="3"/>
  <c r="Q468" i="3"/>
  <c r="R492" i="3"/>
  <c r="R440" i="3"/>
  <c r="Q440" i="3"/>
  <c r="Q474" i="3"/>
  <c r="K457" i="3"/>
  <c r="Q466" i="3"/>
  <c r="R466" i="3"/>
  <c r="Q454" i="3"/>
  <c r="Q489" i="3"/>
  <c r="R489" i="3"/>
  <c r="O431" i="3"/>
  <c r="S431" i="3" s="1"/>
  <c r="K431" i="3"/>
  <c r="Q399" i="3"/>
  <c r="R399" i="3"/>
  <c r="Q395" i="3"/>
  <c r="R395" i="3"/>
  <c r="Q391" i="3"/>
  <c r="R391" i="3"/>
  <c r="O386" i="3"/>
  <c r="S386" i="3" s="1"/>
  <c r="K386" i="3"/>
  <c r="Q367" i="3"/>
  <c r="R367" i="3"/>
  <c r="Q363" i="3"/>
  <c r="R363" i="3"/>
  <c r="Q359" i="3"/>
  <c r="R359" i="3"/>
  <c r="O354" i="3"/>
  <c r="S354" i="3" s="1"/>
  <c r="K354" i="3"/>
  <c r="Q413" i="3"/>
  <c r="R340" i="3"/>
  <c r="Q340" i="3"/>
  <c r="R334" i="3"/>
  <c r="T334" i="3" s="1"/>
  <c r="Q325" i="3"/>
  <c r="K312" i="3"/>
  <c r="T209" i="3"/>
  <c r="Q297" i="3"/>
  <c r="R297" i="3"/>
  <c r="T163" i="3"/>
  <c r="K162" i="3"/>
  <c r="O162" i="3"/>
  <c r="S162" i="3" s="1"/>
  <c r="Q155" i="3"/>
  <c r="R155" i="3"/>
  <c r="K146" i="3"/>
  <c r="O146" i="3"/>
  <c r="S146" i="3" s="1"/>
  <c r="Q139" i="3"/>
  <c r="R139" i="3"/>
  <c r="K130" i="3"/>
  <c r="O130" i="3"/>
  <c r="S130" i="3" s="1"/>
  <c r="Q123" i="3"/>
  <c r="R123" i="3"/>
  <c r="K114" i="3"/>
  <c r="O114" i="3"/>
  <c r="S114" i="3" s="1"/>
  <c r="Q107" i="3"/>
  <c r="R107" i="3"/>
  <c r="Q91" i="3"/>
  <c r="R91" i="3"/>
  <c r="K82" i="3"/>
  <c r="O82" i="3"/>
  <c r="S82" i="3" s="1"/>
  <c r="O66" i="3"/>
  <c r="S66" i="3" s="1"/>
  <c r="K66" i="3"/>
  <c r="O54" i="3"/>
  <c r="S54" i="3" s="1"/>
  <c r="K54" i="3"/>
  <c r="Q484" i="3"/>
  <c r="R484" i="3"/>
  <c r="Q476" i="3"/>
  <c r="R476" i="3"/>
  <c r="T453" i="3"/>
  <c r="R400" i="3"/>
  <c r="T400" i="3" s="1"/>
  <c r="T346" i="3"/>
  <c r="Q349" i="3"/>
  <c r="T349" i="3" s="1"/>
  <c r="Q270" i="3"/>
  <c r="R270" i="3"/>
  <c r="Q266" i="3"/>
  <c r="R266" i="3"/>
  <c r="Q262" i="3"/>
  <c r="R262" i="3"/>
  <c r="Q258" i="3"/>
  <c r="R258" i="3"/>
  <c r="Q254" i="3"/>
  <c r="R254" i="3"/>
  <c r="Q250" i="3"/>
  <c r="R250" i="3"/>
  <c r="Q246" i="3"/>
  <c r="R246" i="3"/>
  <c r="R242" i="3"/>
  <c r="Q242" i="3"/>
  <c r="R226" i="3"/>
  <c r="Q226" i="3"/>
  <c r="R259" i="3"/>
  <c r="R235" i="3"/>
  <c r="T235" i="3" s="1"/>
  <c r="Q228" i="3"/>
  <c r="T275" i="3"/>
  <c r="R239" i="3"/>
  <c r="R140" i="3"/>
  <c r="R124" i="3"/>
  <c r="R108" i="3"/>
  <c r="R231" i="3"/>
  <c r="Q175" i="3"/>
  <c r="Q172" i="3"/>
  <c r="K158" i="3"/>
  <c r="O158" i="3"/>
  <c r="S158" i="3" s="1"/>
  <c r="Q151" i="3"/>
  <c r="R151" i="3"/>
  <c r="K142" i="3"/>
  <c r="O142" i="3"/>
  <c r="S142" i="3" s="1"/>
  <c r="Q135" i="3"/>
  <c r="R135" i="3"/>
  <c r="K126" i="3"/>
  <c r="O126" i="3"/>
  <c r="S126" i="3" s="1"/>
  <c r="Q119" i="3"/>
  <c r="R119" i="3"/>
  <c r="K110" i="3"/>
  <c r="O110" i="3"/>
  <c r="S110" i="3" s="1"/>
  <c r="Q103" i="3"/>
  <c r="R103" i="3"/>
  <c r="K94" i="3"/>
  <c r="O94" i="3"/>
  <c r="S94" i="3" s="1"/>
  <c r="Q87" i="3"/>
  <c r="R87" i="3"/>
  <c r="K96" i="3"/>
  <c r="K56" i="3"/>
  <c r="R47" i="3"/>
  <c r="K32" i="3"/>
  <c r="R44" i="3"/>
  <c r="Q44" i="3"/>
  <c r="Q47" i="3"/>
  <c r="K52" i="3"/>
  <c r="K28" i="3"/>
  <c r="Q198" i="3"/>
  <c r="R198" i="3"/>
  <c r="K98" i="3"/>
  <c r="O98" i="3"/>
  <c r="S98" i="3" s="1"/>
  <c r="Q88" i="3"/>
  <c r="O78" i="3"/>
  <c r="S78" i="3" s="1"/>
  <c r="K78" i="3"/>
  <c r="O74" i="3"/>
  <c r="S74" i="3" s="1"/>
  <c r="K74" i="3"/>
  <c r="O70" i="3"/>
  <c r="S70" i="3" s="1"/>
  <c r="K70" i="3"/>
  <c r="O62" i="3"/>
  <c r="S62" i="3" s="1"/>
  <c r="K62" i="3"/>
  <c r="O58" i="3"/>
  <c r="S58" i="3" s="1"/>
  <c r="K58" i="3"/>
  <c r="O50" i="3"/>
  <c r="S50" i="3" s="1"/>
  <c r="K50" i="3"/>
  <c r="K108" i="3"/>
  <c r="K92" i="3"/>
  <c r="R32" i="3"/>
  <c r="Q480" i="3"/>
  <c r="R480" i="3"/>
  <c r="T498" i="3"/>
  <c r="T499" i="3"/>
  <c r="O455" i="3"/>
  <c r="S455" i="3" s="1"/>
  <c r="K455" i="3"/>
  <c r="R436" i="3"/>
  <c r="Q436" i="3"/>
  <c r="R477" i="3"/>
  <c r="T477" i="3" s="1"/>
  <c r="R347" i="3"/>
  <c r="Q347" i="3"/>
  <c r="Q303" i="3"/>
  <c r="R303" i="3"/>
  <c r="T310" i="3"/>
  <c r="O483" i="3"/>
  <c r="S483" i="3" s="1"/>
  <c r="K483" i="3"/>
  <c r="O479" i="3"/>
  <c r="S479" i="3" s="1"/>
  <c r="K479" i="3"/>
  <c r="O475" i="3"/>
  <c r="S475" i="3" s="1"/>
  <c r="K475" i="3"/>
  <c r="K477" i="3"/>
  <c r="K485" i="3"/>
  <c r="Q452" i="3"/>
  <c r="K447" i="3"/>
  <c r="R408" i="3"/>
  <c r="Q408" i="3"/>
  <c r="T463" i="3"/>
  <c r="T441" i="3"/>
  <c r="Q460" i="3"/>
  <c r="R460" i="3"/>
  <c r="R447" i="3"/>
  <c r="T447" i="3" s="1"/>
  <c r="K400" i="3"/>
  <c r="K416" i="3"/>
  <c r="T446" i="3"/>
  <c r="Q372" i="3"/>
  <c r="Q356" i="3"/>
  <c r="R343" i="3"/>
  <c r="Q343" i="3"/>
  <c r="T376" i="3"/>
  <c r="K432" i="3"/>
  <c r="T396" i="3"/>
  <c r="T364" i="3"/>
  <c r="T318" i="3"/>
  <c r="R309" i="3"/>
  <c r="T309" i="3" s="1"/>
  <c r="Q279" i="3"/>
  <c r="R392" i="3"/>
  <c r="T392" i="3" s="1"/>
  <c r="K315" i="3"/>
  <c r="O273" i="3"/>
  <c r="S273" i="3" s="1"/>
  <c r="K273" i="3"/>
  <c r="O269" i="3"/>
  <c r="S269" i="3" s="1"/>
  <c r="K269" i="3"/>
  <c r="O265" i="3"/>
  <c r="S265" i="3" s="1"/>
  <c r="K265" i="3"/>
  <c r="O261" i="3"/>
  <c r="S261" i="3" s="1"/>
  <c r="K261" i="3"/>
  <c r="O257" i="3"/>
  <c r="S257" i="3" s="1"/>
  <c r="K257" i="3"/>
  <c r="O253" i="3"/>
  <c r="S253" i="3" s="1"/>
  <c r="K253" i="3"/>
  <c r="O249" i="3"/>
  <c r="S249" i="3" s="1"/>
  <c r="K249" i="3"/>
  <c r="O245" i="3"/>
  <c r="S245" i="3" s="1"/>
  <c r="K245" i="3"/>
  <c r="R238" i="3"/>
  <c r="Q238" i="3"/>
  <c r="T267" i="3"/>
  <c r="R227" i="3"/>
  <c r="Q215" i="3"/>
  <c r="R215" i="3"/>
  <c r="R199" i="3"/>
  <c r="Q199" i="3"/>
  <c r="R296" i="3"/>
  <c r="T296" i="3" s="1"/>
  <c r="K285" i="3"/>
  <c r="R282" i="3"/>
  <c r="T282" i="3" s="1"/>
  <c r="K275" i="3"/>
  <c r="R228" i="3"/>
  <c r="Q213" i="3"/>
  <c r="Q197" i="3"/>
  <c r="K291" i="3"/>
  <c r="K210" i="3"/>
  <c r="R175" i="3"/>
  <c r="R100" i="3"/>
  <c r="K328" i="3"/>
  <c r="K271" i="3"/>
  <c r="T188" i="3"/>
  <c r="R178" i="3"/>
  <c r="Q178" i="3"/>
  <c r="R170" i="3"/>
  <c r="Q170" i="3"/>
  <c r="O167" i="3"/>
  <c r="S167" i="3" s="1"/>
  <c r="K167" i="3"/>
  <c r="R186" i="3"/>
  <c r="Q186" i="3"/>
  <c r="R152" i="3"/>
  <c r="R136" i="3"/>
  <c r="R120" i="3"/>
  <c r="R96" i="3"/>
  <c r="R251" i="3"/>
  <c r="T251" i="3" s="1"/>
  <c r="R213" i="3"/>
  <c r="K207" i="3"/>
  <c r="K178" i="3"/>
  <c r="R172" i="3"/>
  <c r="Q160" i="3"/>
  <c r="K154" i="3"/>
  <c r="O154" i="3"/>
  <c r="S154" i="3" s="1"/>
  <c r="Q147" i="3"/>
  <c r="R147" i="3"/>
  <c r="Q144" i="3"/>
  <c r="K138" i="3"/>
  <c r="O138" i="3"/>
  <c r="S138" i="3" s="1"/>
  <c r="Q131" i="3"/>
  <c r="R131" i="3"/>
  <c r="Q128" i="3"/>
  <c r="K122" i="3"/>
  <c r="O122" i="3"/>
  <c r="S122" i="3" s="1"/>
  <c r="Q115" i="3"/>
  <c r="R115" i="3"/>
  <c r="Q112" i="3"/>
  <c r="K106" i="3"/>
  <c r="O106" i="3"/>
  <c r="S106" i="3" s="1"/>
  <c r="Q99" i="3"/>
  <c r="R99" i="3"/>
  <c r="Q96" i="3"/>
  <c r="K90" i="3"/>
  <c r="O90" i="3"/>
  <c r="S90" i="3" s="1"/>
  <c r="Q83" i="3"/>
  <c r="R83" i="3"/>
  <c r="Q80" i="3"/>
  <c r="Q72" i="3"/>
  <c r="Q60" i="3"/>
  <c r="Q56" i="3"/>
  <c r="Q52" i="3"/>
  <c r="R182" i="3"/>
  <c r="T182" i="3" s="1"/>
  <c r="K100" i="3"/>
  <c r="K84" i="3"/>
  <c r="R40" i="3"/>
  <c r="Q40" i="3"/>
  <c r="R31" i="3"/>
  <c r="R52" i="3"/>
  <c r="K47" i="3"/>
  <c r="T30" i="3"/>
  <c r="K80" i="3"/>
  <c r="K64" i="3"/>
  <c r="K40" i="3"/>
  <c r="K35" i="3"/>
  <c r="K24" i="3"/>
  <c r="R185" i="3"/>
  <c r="T185" i="3" s="1"/>
  <c r="K68" i="3"/>
  <c r="Q35" i="3"/>
  <c r="R28" i="3"/>
  <c r="Q28" i="3"/>
  <c r="R36" i="3"/>
  <c r="T36" i="3" s="1"/>
  <c r="O283" i="3"/>
  <c r="S283" i="3" s="1"/>
  <c r="K283" i="3"/>
  <c r="R234" i="3"/>
  <c r="Q234" i="3"/>
  <c r="Q288" i="3"/>
  <c r="R288" i="3"/>
  <c r="R218" i="3"/>
  <c r="Q218" i="3"/>
  <c r="R202" i="3"/>
  <c r="Q202" i="3"/>
  <c r="Q191" i="3"/>
  <c r="R84" i="3"/>
  <c r="T328" i="3"/>
  <c r="K186" i="3"/>
  <c r="R132" i="3"/>
  <c r="R116" i="3"/>
  <c r="R92" i="3"/>
  <c r="K191" i="3"/>
  <c r="Q159" i="3"/>
  <c r="R159" i="3"/>
  <c r="K150" i="3"/>
  <c r="O150" i="3"/>
  <c r="S150" i="3" s="1"/>
  <c r="Q143" i="3"/>
  <c r="R143" i="3"/>
  <c r="K134" i="3"/>
  <c r="O134" i="3"/>
  <c r="S134" i="3" s="1"/>
  <c r="Q127" i="3"/>
  <c r="R127" i="3"/>
  <c r="K118" i="3"/>
  <c r="O118" i="3"/>
  <c r="S118" i="3" s="1"/>
  <c r="Q111" i="3"/>
  <c r="R111" i="3"/>
  <c r="Q108" i="3"/>
  <c r="K102" i="3"/>
  <c r="O102" i="3"/>
  <c r="S102" i="3" s="1"/>
  <c r="Q95" i="3"/>
  <c r="R95" i="3"/>
  <c r="Q92" i="3"/>
  <c r="K86" i="3"/>
  <c r="O86" i="3"/>
  <c r="S86" i="3" s="1"/>
  <c r="Q79" i="3"/>
  <c r="R79" i="3"/>
  <c r="Q75" i="3"/>
  <c r="R75" i="3"/>
  <c r="Q71" i="3"/>
  <c r="R71" i="3"/>
  <c r="Q67" i="3"/>
  <c r="R67" i="3"/>
  <c r="Q63" i="3"/>
  <c r="R63" i="3"/>
  <c r="Q59" i="3"/>
  <c r="R59" i="3"/>
  <c r="Q55" i="3"/>
  <c r="R55" i="3"/>
  <c r="Q51" i="3"/>
  <c r="R51" i="3"/>
  <c r="R48" i="3"/>
  <c r="T48" i="3" s="1"/>
  <c r="Q39" i="3"/>
  <c r="R39" i="3"/>
  <c r="R24" i="3"/>
  <c r="Q24" i="3"/>
  <c r="T46" i="3"/>
  <c r="K173" i="3"/>
  <c r="Q32" i="3"/>
  <c r="R56" i="3"/>
  <c r="R23" i="3"/>
  <c r="Q23" i="3"/>
  <c r="K2" i="3"/>
  <c r="T16" i="3"/>
  <c r="Q2" i="2"/>
  <c r="BI11" i="1" s="1"/>
  <c r="B12" i="1"/>
  <c r="BZ23" i="1" l="1"/>
  <c r="DA24" i="1"/>
  <c r="BZ24" i="1" s="1"/>
  <c r="CZ22" i="1"/>
  <c r="BP22" i="1" s="1"/>
  <c r="CZ25" i="1"/>
  <c r="BP25" i="1" s="1"/>
  <c r="CZ24" i="1"/>
  <c r="BP24" i="1" s="1"/>
  <c r="CM26" i="1"/>
  <c r="T100" i="3"/>
  <c r="CM30" i="1"/>
  <c r="T191" i="3"/>
  <c r="BB33" i="1"/>
  <c r="CM27" i="1"/>
  <c r="CM29" i="1"/>
  <c r="CM28" i="1"/>
  <c r="S405" i="3"/>
  <c r="CM31" i="1"/>
  <c r="CM32" i="1"/>
  <c r="T271" i="3"/>
  <c r="T264" i="3"/>
  <c r="T20" i="3"/>
  <c r="T2" i="3"/>
  <c r="DA22" i="1"/>
  <c r="T19" i="3"/>
  <c r="BP23" i="1"/>
  <c r="Q204" i="3"/>
  <c r="S204" i="3"/>
  <c r="T438" i="3"/>
  <c r="T218" i="3"/>
  <c r="T234" i="3"/>
  <c r="T52" i="3"/>
  <c r="T186" i="3"/>
  <c r="T198" i="3"/>
  <c r="T135" i="3"/>
  <c r="T341" i="3"/>
  <c r="T200" i="3"/>
  <c r="T6" i="3"/>
  <c r="T227" i="3"/>
  <c r="T144" i="3"/>
  <c r="T495" i="3"/>
  <c r="T229" i="3"/>
  <c r="T217" i="3"/>
  <c r="T8" i="3"/>
  <c r="T231" i="3"/>
  <c r="T68" i="3"/>
  <c r="T24" i="3"/>
  <c r="T419" i="3"/>
  <c r="T496" i="3"/>
  <c r="T381" i="3"/>
  <c r="T435" i="3"/>
  <c r="T494" i="3"/>
  <c r="T55" i="3"/>
  <c r="T395" i="3"/>
  <c r="T377" i="3"/>
  <c r="T64" i="3"/>
  <c r="T127" i="3"/>
  <c r="T112" i="3"/>
  <c r="T316" i="3"/>
  <c r="T285" i="3"/>
  <c r="T79" i="3"/>
  <c r="T291" i="3"/>
  <c r="T432" i="3"/>
  <c r="T35" i="3"/>
  <c r="T72" i="3"/>
  <c r="T452" i="3"/>
  <c r="T348" i="3"/>
  <c r="T12" i="3"/>
  <c r="T339" i="3"/>
  <c r="T372" i="3"/>
  <c r="T413" i="3"/>
  <c r="T399" i="3"/>
  <c r="T307" i="3"/>
  <c r="T248" i="3"/>
  <c r="T194" i="3"/>
  <c r="T14" i="3"/>
  <c r="T63" i="3"/>
  <c r="T60" i="3"/>
  <c r="T199" i="3"/>
  <c r="T343" i="3"/>
  <c r="T460" i="3"/>
  <c r="T408" i="3"/>
  <c r="T436" i="3"/>
  <c r="T474" i="3"/>
  <c r="T387" i="3"/>
  <c r="T416" i="3"/>
  <c r="T304" i="3"/>
  <c r="T371" i="3"/>
  <c r="T230" i="3"/>
  <c r="T252" i="3"/>
  <c r="T321" i="3"/>
  <c r="T4" i="3"/>
  <c r="DC24" i="1" s="1"/>
  <c r="T59" i="3"/>
  <c r="T147" i="3"/>
  <c r="T160" i="3"/>
  <c r="T120" i="3"/>
  <c r="T239" i="3"/>
  <c r="T317" i="3"/>
  <c r="T345" i="3"/>
  <c r="T104" i="3"/>
  <c r="T71" i="3"/>
  <c r="T202" i="3"/>
  <c r="T31" i="3"/>
  <c r="T136" i="3"/>
  <c r="T279" i="3"/>
  <c r="T242" i="3"/>
  <c r="T250" i="3"/>
  <c r="T258" i="3"/>
  <c r="T340" i="3"/>
  <c r="T454" i="3"/>
  <c r="T426" i="3"/>
  <c r="T312" i="3"/>
  <c r="T29" i="3"/>
  <c r="T65" i="3"/>
  <c r="T184" i="3"/>
  <c r="T389" i="3"/>
  <c r="T485" i="3"/>
  <c r="S322" i="3"/>
  <c r="T322" i="3" s="1"/>
  <c r="T486" i="3"/>
  <c r="T80" i="3"/>
  <c r="T115" i="3"/>
  <c r="T325" i="3"/>
  <c r="T492" i="3"/>
  <c r="T323" i="3"/>
  <c r="T355" i="3"/>
  <c r="T437" i="3"/>
  <c r="T451" i="3"/>
  <c r="T351" i="3"/>
  <c r="T429" i="3"/>
  <c r="T210" i="3"/>
  <c r="T330" i="3"/>
  <c r="T289" i="3"/>
  <c r="S116" i="3"/>
  <c r="T116" i="3" s="1"/>
  <c r="T255" i="3"/>
  <c r="T423" i="3"/>
  <c r="S232" i="3"/>
  <c r="T232" i="3" s="1"/>
  <c r="T34" i="3"/>
  <c r="T469" i="3"/>
  <c r="T56" i="3"/>
  <c r="T216" i="3"/>
  <c r="S156" i="3"/>
  <c r="S331" i="3"/>
  <c r="T84" i="3"/>
  <c r="T197" i="3"/>
  <c r="T360" i="3"/>
  <c r="T88" i="3"/>
  <c r="T223" i="3"/>
  <c r="T228" i="3"/>
  <c r="T476" i="3"/>
  <c r="T107" i="3"/>
  <c r="T123" i="3"/>
  <c r="T139" i="3"/>
  <c r="T155" i="3"/>
  <c r="T430" i="3"/>
  <c r="T468" i="3"/>
  <c r="T293" i="3"/>
  <c r="T299" i="3"/>
  <c r="T336" i="3"/>
  <c r="T236" i="3"/>
  <c r="S305" i="3"/>
  <c r="T305" i="3" s="1"/>
  <c r="T332" i="3"/>
  <c r="S148" i="3"/>
  <c r="Q76" i="3"/>
  <c r="S76" i="3"/>
  <c r="T95" i="3"/>
  <c r="T159" i="3"/>
  <c r="T92" i="3"/>
  <c r="T128" i="3"/>
  <c r="T152" i="3"/>
  <c r="T170" i="3"/>
  <c r="T380" i="3"/>
  <c r="T356" i="3"/>
  <c r="T47" i="3"/>
  <c r="T44" i="3"/>
  <c r="T91" i="3"/>
  <c r="T359" i="3"/>
  <c r="T367" i="3"/>
  <c r="T391" i="3"/>
  <c r="T466" i="3"/>
  <c r="T440" i="3"/>
  <c r="R467" i="3"/>
  <c r="S467" i="3"/>
  <c r="T444" i="3"/>
  <c r="T501" i="3"/>
  <c r="T414" i="3"/>
  <c r="S388" i="3"/>
  <c r="T388" i="3" s="1"/>
  <c r="S427" i="3"/>
  <c r="T427" i="3" s="1"/>
  <c r="S224" i="3"/>
  <c r="T224" i="3" s="1"/>
  <c r="T233" i="3"/>
  <c r="T401" i="3"/>
  <c r="T39" i="3"/>
  <c r="T75" i="3"/>
  <c r="T111" i="3"/>
  <c r="T143" i="3"/>
  <c r="T96" i="3"/>
  <c r="T131" i="3"/>
  <c r="T178" i="3"/>
  <c r="T303" i="3"/>
  <c r="T297" i="3"/>
  <c r="T320" i="3"/>
  <c r="T383" i="3"/>
  <c r="T211" i="3"/>
  <c r="T379" i="3"/>
  <c r="T457" i="3"/>
  <c r="T23" i="3"/>
  <c r="T83" i="3"/>
  <c r="T213" i="3"/>
  <c r="T32" i="3"/>
  <c r="T172" i="3"/>
  <c r="T363" i="3"/>
  <c r="T280" i="3"/>
  <c r="T315" i="3"/>
  <c r="T108" i="3"/>
  <c r="T28" i="3"/>
  <c r="T40" i="3"/>
  <c r="T99" i="3"/>
  <c r="T238" i="3"/>
  <c r="T347" i="3"/>
  <c r="T480" i="3"/>
  <c r="T119" i="3"/>
  <c r="T151" i="3"/>
  <c r="T175" i="3"/>
  <c r="T226" i="3"/>
  <c r="T417" i="3"/>
  <c r="T472" i="3"/>
  <c r="T277" i="3"/>
  <c r="T295" i="3"/>
  <c r="T67" i="3"/>
  <c r="Q102" i="3"/>
  <c r="R102" i="3"/>
  <c r="Q257" i="3"/>
  <c r="R257" i="3"/>
  <c r="Q273" i="3"/>
  <c r="R273" i="3"/>
  <c r="R58" i="3"/>
  <c r="Q58" i="3"/>
  <c r="T87" i="3"/>
  <c r="T246" i="3"/>
  <c r="T262" i="3"/>
  <c r="R146" i="3"/>
  <c r="Q146" i="3"/>
  <c r="R483" i="3"/>
  <c r="Q483" i="3"/>
  <c r="Q110" i="3"/>
  <c r="R110" i="3"/>
  <c r="T484" i="3"/>
  <c r="Q66" i="3"/>
  <c r="R66" i="3"/>
  <c r="Q386" i="3"/>
  <c r="R386" i="3"/>
  <c r="Q405" i="3"/>
  <c r="R247" i="3"/>
  <c r="Q247" i="3"/>
  <c r="T375" i="3"/>
  <c r="Q140" i="3"/>
  <c r="T140" i="3" s="1"/>
  <c r="T288" i="3"/>
  <c r="R331" i="3"/>
  <c r="Q384" i="3"/>
  <c r="R384" i="3"/>
  <c r="Q398" i="3"/>
  <c r="R398" i="3"/>
  <c r="T489" i="3"/>
  <c r="R106" i="3"/>
  <c r="Q106" i="3"/>
  <c r="Q167" i="3"/>
  <c r="T51" i="3"/>
  <c r="R122" i="3"/>
  <c r="Q122" i="3"/>
  <c r="R249" i="3"/>
  <c r="Q249" i="3"/>
  <c r="R265" i="3"/>
  <c r="Q265" i="3"/>
  <c r="R70" i="3"/>
  <c r="Q70" i="3"/>
  <c r="Q78" i="3"/>
  <c r="R78" i="3"/>
  <c r="T103" i="3"/>
  <c r="T254" i="3"/>
  <c r="T270" i="3"/>
  <c r="R114" i="3"/>
  <c r="Q114" i="3"/>
  <c r="R130" i="3"/>
  <c r="Q130" i="3"/>
  <c r="R162" i="3"/>
  <c r="Q162" i="3"/>
  <c r="R167" i="3"/>
  <c r="Q431" i="3"/>
  <c r="R431" i="3"/>
  <c r="R378" i="3"/>
  <c r="Q378" i="3"/>
  <c r="R263" i="3"/>
  <c r="Q263" i="3"/>
  <c r="R358" i="3"/>
  <c r="Q358" i="3"/>
  <c r="R394" i="3"/>
  <c r="Q394" i="3"/>
  <c r="Q118" i="3"/>
  <c r="R118" i="3"/>
  <c r="Q134" i="3"/>
  <c r="R134" i="3"/>
  <c r="Q150" i="3"/>
  <c r="R150" i="3"/>
  <c r="R138" i="3"/>
  <c r="Q138" i="3"/>
  <c r="Q475" i="3"/>
  <c r="R475" i="3"/>
  <c r="Q94" i="3"/>
  <c r="R94" i="3"/>
  <c r="Q126" i="3"/>
  <c r="R126" i="3"/>
  <c r="Q142" i="3"/>
  <c r="R142" i="3"/>
  <c r="Q158" i="3"/>
  <c r="R158" i="3"/>
  <c r="R283" i="3"/>
  <c r="Q283" i="3"/>
  <c r="R90" i="3"/>
  <c r="Q90" i="3"/>
  <c r="R154" i="3"/>
  <c r="Q154" i="3"/>
  <c r="T215" i="3"/>
  <c r="R245" i="3"/>
  <c r="Q245" i="3"/>
  <c r="R253" i="3"/>
  <c r="Q253" i="3"/>
  <c r="Q261" i="3"/>
  <c r="R261" i="3"/>
  <c r="R269" i="3"/>
  <c r="Q269" i="3"/>
  <c r="Q455" i="3"/>
  <c r="R455" i="3"/>
  <c r="Q50" i="3"/>
  <c r="R50" i="3"/>
  <c r="Q62" i="3"/>
  <c r="R62" i="3"/>
  <c r="Q74" i="3"/>
  <c r="R74" i="3"/>
  <c r="R98" i="3"/>
  <c r="Q98" i="3"/>
  <c r="T266" i="3"/>
  <c r="R82" i="3"/>
  <c r="Q82" i="3"/>
  <c r="Q354" i="3"/>
  <c r="R354" i="3"/>
  <c r="Q350" i="3"/>
  <c r="R350" i="3"/>
  <c r="R374" i="3"/>
  <c r="Q374" i="3"/>
  <c r="Q382" i="3"/>
  <c r="R382" i="3"/>
  <c r="T465" i="3"/>
  <c r="Q259" i="3"/>
  <c r="T259" i="3" s="1"/>
  <c r="Q132" i="3"/>
  <c r="T132" i="3" s="1"/>
  <c r="R342" i="3"/>
  <c r="Q342" i="3"/>
  <c r="T481" i="3"/>
  <c r="Q368" i="3"/>
  <c r="R368" i="3"/>
  <c r="Q366" i="3"/>
  <c r="R366" i="3"/>
  <c r="Q86" i="3"/>
  <c r="R86" i="3"/>
  <c r="R479" i="3"/>
  <c r="Q479" i="3"/>
  <c r="R54" i="3"/>
  <c r="Q54" i="3"/>
  <c r="Q467" i="3"/>
  <c r="Q370" i="3"/>
  <c r="R370" i="3"/>
  <c r="Q124" i="3"/>
  <c r="T124" i="3" s="1"/>
  <c r="Q156" i="3"/>
  <c r="Q352" i="3"/>
  <c r="R352" i="3"/>
  <c r="Q362" i="3"/>
  <c r="R362" i="3"/>
  <c r="R390" i="3"/>
  <c r="Q390" i="3"/>
  <c r="Q148" i="3"/>
  <c r="T3" i="3"/>
  <c r="T10" i="3"/>
  <c r="T9" i="3"/>
  <c r="T18" i="3"/>
  <c r="T7" i="3"/>
  <c r="T22" i="3"/>
  <c r="T11" i="3"/>
  <c r="T13" i="3"/>
  <c r="T5" i="3"/>
  <c r="T15" i="3"/>
  <c r="CM24" i="1" l="1"/>
  <c r="DC25" i="1"/>
  <c r="CM25" i="1" s="1"/>
  <c r="DC23" i="1"/>
  <c r="CM23" i="1" s="1"/>
  <c r="DC22" i="1"/>
  <c r="CM22" i="1" s="1"/>
  <c r="T405" i="3"/>
  <c r="BP33" i="1"/>
  <c r="BZ22" i="1"/>
  <c r="BZ33" i="1" s="1"/>
  <c r="BZ21" i="1"/>
  <c r="T204" i="3"/>
  <c r="T156" i="3"/>
  <c r="T390" i="3"/>
  <c r="T54" i="3"/>
  <c r="T94" i="3"/>
  <c r="T76" i="3"/>
  <c r="T146" i="3"/>
  <c r="T86" i="3"/>
  <c r="T118" i="3"/>
  <c r="T273" i="3"/>
  <c r="T154" i="3"/>
  <c r="T283" i="3"/>
  <c r="T394" i="3"/>
  <c r="T431" i="3"/>
  <c r="T78" i="3"/>
  <c r="T342" i="3"/>
  <c r="T331" i="3"/>
  <c r="T368" i="3"/>
  <c r="T382" i="3"/>
  <c r="T82" i="3"/>
  <c r="T62" i="3"/>
  <c r="T261" i="3"/>
  <c r="T158" i="3"/>
  <c r="T483" i="3"/>
  <c r="T467" i="3"/>
  <c r="T366" i="3"/>
  <c r="T374" i="3"/>
  <c r="T253" i="3"/>
  <c r="T70" i="3"/>
  <c r="T249" i="3"/>
  <c r="T106" i="3"/>
  <c r="T370" i="3"/>
  <c r="T269" i="3"/>
  <c r="T475" i="3"/>
  <c r="T384" i="3"/>
  <c r="T90" i="3"/>
  <c r="T148" i="3"/>
  <c r="T362" i="3"/>
  <c r="T350" i="3"/>
  <c r="T98" i="3"/>
  <c r="T245" i="3"/>
  <c r="T138" i="3"/>
  <c r="T378" i="3"/>
  <c r="T162" i="3"/>
  <c r="T247" i="3"/>
  <c r="T386" i="3"/>
  <c r="T479" i="3"/>
  <c r="T126" i="3"/>
  <c r="T134" i="3"/>
  <c r="T110" i="3"/>
  <c r="T455" i="3"/>
  <c r="T263" i="3"/>
  <c r="T114" i="3"/>
  <c r="T167" i="3"/>
  <c r="T66" i="3"/>
  <c r="T102" i="3"/>
  <c r="T352" i="3"/>
  <c r="T354" i="3"/>
  <c r="T74" i="3"/>
  <c r="T50" i="3"/>
  <c r="T142" i="3"/>
  <c r="T150" i="3"/>
  <c r="T358" i="3"/>
  <c r="T130" i="3"/>
  <c r="T265" i="3"/>
  <c r="T122" i="3"/>
  <c r="T398" i="3"/>
  <c r="T58" i="3"/>
  <c r="T257" i="3"/>
  <c r="BL34" i="1" l="1"/>
</calcChain>
</file>

<file path=xl/sharedStrings.xml><?xml version="1.0" encoding="utf-8"?>
<sst xmlns="http://schemas.openxmlformats.org/spreadsheetml/2006/main" count="254" uniqueCount="154">
  <si>
    <t>Sr.No</t>
  </si>
  <si>
    <t>Date</t>
  </si>
  <si>
    <t>1. GSTIN</t>
  </si>
  <si>
    <t>2. Name</t>
  </si>
  <si>
    <t xml:space="preserve"> </t>
  </si>
  <si>
    <t>XYZ Corporation Private Limited</t>
  </si>
  <si>
    <t>12, Motimahal, Andheri Kurla Road, Mumbai, Maharashtra, 400 001</t>
  </si>
  <si>
    <t>4. Serial No. Prefix of invoice:</t>
  </si>
  <si>
    <t>17-18/</t>
  </si>
  <si>
    <t>STATE</t>
  </si>
  <si>
    <t>M</t>
  </si>
  <si>
    <t>H</t>
  </si>
  <si>
    <t>PAN</t>
  </si>
  <si>
    <t>A</t>
  </si>
  <si>
    <t>B</t>
  </si>
  <si>
    <t>P</t>
  </si>
  <si>
    <t>N</t>
  </si>
  <si>
    <t>Entity</t>
  </si>
  <si>
    <t>C</t>
  </si>
  <si>
    <t>3. Address of Supplier</t>
  </si>
  <si>
    <t>5. Registered Office (if exist)</t>
  </si>
  <si>
    <t>6. CIN No ( If Applicable)</t>
  </si>
  <si>
    <t>SUPPLIER DETAILS:</t>
  </si>
  <si>
    <t>RECEIVER DETAILS:</t>
  </si>
  <si>
    <t>GSTIN OF RECEIVER</t>
  </si>
  <si>
    <t>Contact Name</t>
  </si>
  <si>
    <t>Contact No</t>
  </si>
  <si>
    <t>Customer Code</t>
  </si>
  <si>
    <t>CUST-001</t>
  </si>
  <si>
    <t>CUST-002</t>
  </si>
  <si>
    <t>TAX INVOICE</t>
  </si>
  <si>
    <t>(See rule------------)</t>
  </si>
  <si>
    <t>RECEIVER (BILL TO)</t>
  </si>
  <si>
    <t>CONSIGNEE (DELIVERED TO)</t>
  </si>
  <si>
    <t>INVOICE NO :</t>
  </si>
  <si>
    <t>DATE OF ISSUE:</t>
  </si>
  <si>
    <t>TIME OF ISSUE :</t>
  </si>
  <si>
    <t>Name of Goods or/and Services Supplied</t>
  </si>
  <si>
    <t>UOM</t>
  </si>
  <si>
    <t>Rate</t>
  </si>
  <si>
    <t>Value</t>
  </si>
  <si>
    <t>Tax %</t>
  </si>
  <si>
    <t xml:space="preserve">SGST Value </t>
  </si>
  <si>
    <t>QTY.</t>
  </si>
  <si>
    <t>TOTAL</t>
  </si>
  <si>
    <t>Declaration :</t>
  </si>
  <si>
    <t>Authorised Signatory</t>
  </si>
  <si>
    <t>Sr.
No</t>
  </si>
  <si>
    <t>HSN/
ACS</t>
  </si>
  <si>
    <t>STATE : Maharashtra</t>
  </si>
  <si>
    <t>INPUTS</t>
  </si>
  <si>
    <t>Copy</t>
  </si>
  <si>
    <t>PRINT INVOICE NO:</t>
  </si>
  <si>
    <t>Select the invoice no and the option of the copy and print.</t>
  </si>
  <si>
    <t>Gents Overcoat  Pattern 2345 (AF Size XL)</t>
  </si>
  <si>
    <t>Gents Overcoat Pattern 2345 (AF Size L)</t>
  </si>
  <si>
    <t>Gents Overcoat Pattern 2345 (AF Size XXL)</t>
  </si>
  <si>
    <t>Gents Overcoat  Pattern 18926 (AF Size XL)</t>
  </si>
  <si>
    <t>Gents Overcoat Pattern 18926 (AF Size L)</t>
  </si>
  <si>
    <t>Gents Overcoat Pattern 18926 (AF Size XXL)</t>
  </si>
  <si>
    <t>Silk Suits Pattern AB234 ( Size L)</t>
  </si>
  <si>
    <t>Silk Suits Pattern AB234 ( Size XL)</t>
  </si>
  <si>
    <t>Silk Suits Pattern AB234 ( Size S)</t>
  </si>
  <si>
    <t>Silk Suits Pattern AB236 ( Size L)</t>
  </si>
  <si>
    <t>Cotton Suits Men Pattern M1826 ( Size XL)</t>
  </si>
  <si>
    <t>Cotton Suits Men Pattern M1826 ( Size L)</t>
  </si>
  <si>
    <t>Cotton Suits Men Pattern M1826 ( Size XXL)</t>
  </si>
  <si>
    <t>Cotton Suits Men Pattern M3245 ( Size XL)</t>
  </si>
  <si>
    <t>Cotton Suits Men Pattern M3245 ( Size L)</t>
  </si>
  <si>
    <t>Cotton Suits Men Pattern M3245 ( Size XXL)</t>
  </si>
  <si>
    <t>Cotton Suits Men Pattern M9324 ( Size XL)</t>
  </si>
  <si>
    <t>Cotton Suits Men Pattern M9324 ( Size L)</t>
  </si>
  <si>
    <t>Cotton Suits Men Pattern M9324 ( Size XXL)</t>
  </si>
  <si>
    <t>Cotton Suits Women Pattern W639 ( Size XL)</t>
  </si>
  <si>
    <t>Cotton Suits Women Pattern W639 ( Size L)</t>
  </si>
  <si>
    <t>Cotton Suits Women Pattern W639 ( Size XXL)</t>
  </si>
  <si>
    <t>Cotton Suits Women Pattern W128 ( Size XL)</t>
  </si>
  <si>
    <t>Cotton Suits Women Pattern W128 ( Size L)</t>
  </si>
  <si>
    <t>Cotton Suits Women Pattern W128 ( Size XXL)</t>
  </si>
  <si>
    <t>Product Code</t>
  </si>
  <si>
    <t>HSN NO.</t>
  </si>
  <si>
    <t>Name of Product</t>
  </si>
  <si>
    <t>PRICE</t>
  </si>
  <si>
    <t>Tax Rate</t>
  </si>
  <si>
    <t>6101001</t>
  </si>
  <si>
    <t>6101002</t>
  </si>
  <si>
    <t>6101003</t>
  </si>
  <si>
    <t>6101004</t>
  </si>
  <si>
    <t>6101005</t>
  </si>
  <si>
    <t>6101006</t>
  </si>
  <si>
    <t>6103007</t>
  </si>
  <si>
    <t>6103008</t>
  </si>
  <si>
    <t>6103009</t>
  </si>
  <si>
    <t>6103010</t>
  </si>
  <si>
    <t>6103011</t>
  </si>
  <si>
    <t>6103012</t>
  </si>
  <si>
    <t>6103013</t>
  </si>
  <si>
    <t>6103014</t>
  </si>
  <si>
    <t>6103015</t>
  </si>
  <si>
    <t>6103016</t>
  </si>
  <si>
    <t>6103017</t>
  </si>
  <si>
    <t>6103018</t>
  </si>
  <si>
    <t>6103019</t>
  </si>
  <si>
    <t>6103020</t>
  </si>
  <si>
    <t>6103021</t>
  </si>
  <si>
    <t>6103022</t>
  </si>
  <si>
    <t>6103023</t>
  </si>
  <si>
    <t>6103024</t>
  </si>
  <si>
    <t>6103025</t>
  </si>
  <si>
    <t>Nos.</t>
  </si>
  <si>
    <t>Invoice No</t>
  </si>
  <si>
    <t>Line Item</t>
  </si>
  <si>
    <t>Discount</t>
  </si>
  <si>
    <t>Disc. %</t>
  </si>
  <si>
    <t>Quantity</t>
  </si>
  <si>
    <t>Product Value</t>
  </si>
  <si>
    <t>Discount Value</t>
  </si>
  <si>
    <t>SGST</t>
  </si>
  <si>
    <t>Net Price</t>
  </si>
  <si>
    <t>CGST</t>
  </si>
  <si>
    <t>IGST</t>
  </si>
  <si>
    <t>Total Value on Invoice</t>
  </si>
  <si>
    <t>UID</t>
  </si>
  <si>
    <t>State</t>
  </si>
  <si>
    <t>Invoice Max</t>
  </si>
  <si>
    <t>Invoice Min</t>
  </si>
  <si>
    <t>GSTIN NO</t>
  </si>
  <si>
    <t>GSTIN NO
(Delivery Address)</t>
  </si>
  <si>
    <t>HSN CODE</t>
  </si>
  <si>
    <t>Description</t>
  </si>
  <si>
    <t>Qty</t>
  </si>
  <si>
    <t>Count</t>
  </si>
  <si>
    <t>Ruppes ( amount in words can be automated using utility else type in)</t>
  </si>
  <si>
    <t>S</t>
  </si>
  <si>
    <t>D</t>
  </si>
  <si>
    <t>E</t>
  </si>
  <si>
    <t>CIN ABCDEDDDDDDDDD</t>
  </si>
  <si>
    <t>Name of Customer</t>
  </si>
  <si>
    <t>Billing Address of Customer</t>
  </si>
  <si>
    <t>Delivery Address of Customer</t>
  </si>
  <si>
    <t>INVOICING</t>
  </si>
  <si>
    <t>Instructions</t>
  </si>
  <si>
    <t>Fill Master Info " Supplier Detail" with your own company/firm specific information.</t>
  </si>
  <si>
    <t>Fill Master Info " Receiver  Detail" with details of your customer's specific information.</t>
  </si>
  <si>
    <t>ONE TIME MASTER INFORMATION</t>
  </si>
  <si>
    <t>Fill Product Master with your own code, HSN code , UOM, Rate per unit and tax rate.</t>
  </si>
  <si>
    <t>TRANSACTION LEVEL INFORMATION</t>
  </si>
  <si>
    <t>General Rule - Yellow shaded portion to be keyed in, blue is drop down and unshaded are based on formula.</t>
  </si>
  <si>
    <t>Invoice No. is the serial no. of invoice and Line no. is the line no. against that particular invoice no.</t>
  </si>
  <si>
    <t>Tax Invoice</t>
  </si>
  <si>
    <t>Enter the invoice numeber on top.</t>
  </si>
  <si>
    <t>Select the print copy and you are ready for the print.</t>
  </si>
  <si>
    <t>(Presently this is under development stage, in case you find it helpful. Drop me a mai at prakash@pmishra.in for customised format</t>
  </si>
  <si>
    <t>at a later date once more things are cleared)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</si>
</sst>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 * #,##0_ ;_ * \-#,##0_ ;_ * &quot;-&quot;??_ ;_ @_ "/>
    <numFmt numFmtId="165" formatCode="[$-14009]dd/mm/yyyy;@"/>
    <numFmt numFmtId="166" formatCode="0.0%"/>
  </numFmts>
  <fonts count="1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81">
    <xf numFmtId="0" fontId="0" fillId="0" borderId="0" xfId="0"/>
    <xf numFmtId="0" fontId="0" fillId="0" borderId="1" xfId="0" applyBorder="1"/>
    <xf numFmtId="0" fontId="0" fillId="3" borderId="3" xfId="0" applyFill="1" applyBorder="1"/>
    <xf numFmtId="0" fontId="0" fillId="3" borderId="4" xfId="0" applyFill="1" applyBorder="1"/>
    <xf numFmtId="0" fontId="1" fillId="3" borderId="10" xfId="0" applyFont="1" applyFill="1" applyBorder="1"/>
    <xf numFmtId="0" fontId="4" fillId="3" borderId="11" xfId="0" applyFont="1" applyFill="1" applyBorder="1"/>
    <xf numFmtId="0" fontId="2" fillId="3" borderId="12" xfId="0" applyFont="1" applyFill="1" applyBorder="1"/>
    <xf numFmtId="0" fontId="0" fillId="3" borderId="13" xfId="0" applyFill="1" applyBorder="1"/>
    <xf numFmtId="0" fontId="2" fillId="3" borderId="14" xfId="0" applyFont="1" applyFill="1" applyBorder="1"/>
    <xf numFmtId="0" fontId="4" fillId="3" borderId="2" xfId="0" applyFont="1" applyFill="1" applyBorder="1" applyAlignment="1">
      <alignment horizontal="center"/>
    </xf>
    <xf numFmtId="0" fontId="1" fillId="3" borderId="16" xfId="0" applyFont="1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4" borderId="0" xfId="0" applyFont="1" applyFill="1"/>
    <xf numFmtId="0" fontId="8" fillId="4" borderId="0" xfId="0" applyFont="1" applyFill="1" applyBorder="1"/>
    <xf numFmtId="0" fontId="2" fillId="2" borderId="1" xfId="0" applyFont="1" applyFill="1" applyBorder="1" applyProtection="1"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43" fontId="0" fillId="0" borderId="1" xfId="1" applyFont="1" applyBorder="1" applyProtection="1">
      <protection hidden="1"/>
    </xf>
    <xf numFmtId="43" fontId="0" fillId="0" borderId="1" xfId="0" applyNumberFormat="1" applyBorder="1" applyProtection="1">
      <protection hidden="1"/>
    </xf>
    <xf numFmtId="9" fontId="0" fillId="0" borderId="1" xfId="2" applyFont="1" applyBorder="1" applyAlignment="1" applyProtection="1">
      <alignment horizontal="center"/>
      <protection hidden="1"/>
    </xf>
    <xf numFmtId="0" fontId="2" fillId="2" borderId="1" xfId="0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left"/>
      <protection locked="0"/>
    </xf>
    <xf numFmtId="165" fontId="0" fillId="6" borderId="1" xfId="0" applyNumberFormat="1" applyFill="1" applyBorder="1" applyAlignment="1" applyProtection="1">
      <alignment horizontal="center"/>
      <protection locked="0"/>
    </xf>
    <xf numFmtId="0" fontId="0" fillId="7" borderId="1" xfId="0" applyFill="1" applyBorder="1" applyProtection="1">
      <protection locked="0"/>
    </xf>
    <xf numFmtId="0" fontId="0" fillId="7" borderId="1" xfId="0" applyFill="1" applyBorder="1" applyAlignment="1" applyProtection="1">
      <alignment horizontal="center"/>
      <protection locked="0"/>
    </xf>
    <xf numFmtId="10" fontId="0" fillId="6" borderId="1" xfId="2" applyNumberFormat="1" applyFont="1" applyFill="1" applyBorder="1" applyAlignment="1" applyProtection="1">
      <alignment horizontal="center"/>
      <protection locked="0"/>
    </xf>
    <xf numFmtId="164" fontId="0" fillId="6" borderId="1" xfId="1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43" fontId="0" fillId="0" borderId="0" xfId="1" applyFont="1" applyProtection="1">
      <protection locked="0"/>
    </xf>
    <xf numFmtId="9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8" xfId="0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8" borderId="0" xfId="0" applyFill="1"/>
    <xf numFmtId="0" fontId="0" fillId="0" borderId="28" xfId="0" applyBorder="1" applyProtection="1">
      <protection hidden="1"/>
    </xf>
    <xf numFmtId="0" fontId="0" fillId="0" borderId="29" xfId="0" applyBorder="1" applyProtection="1">
      <protection hidden="1"/>
    </xf>
    <xf numFmtId="0" fontId="0" fillId="0" borderId="31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0" fillId="0" borderId="32" xfId="0" applyBorder="1" applyProtection="1"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vertical="center"/>
      <protection hidden="1"/>
    </xf>
    <xf numFmtId="0" fontId="2" fillId="0" borderId="0" xfId="0" applyFont="1" applyBorder="1" applyProtection="1">
      <protection hidden="1"/>
    </xf>
    <xf numFmtId="0" fontId="0" fillId="0" borderId="29" xfId="0" applyBorder="1" applyProtection="1">
      <protection locked="0"/>
    </xf>
    <xf numFmtId="0" fontId="0" fillId="0" borderId="0" xfId="0" applyBorder="1" applyProtection="1">
      <protection locked="0"/>
    </xf>
    <xf numFmtId="43" fontId="0" fillId="0" borderId="0" xfId="1" applyFont="1" applyBorder="1" applyProtection="1">
      <protection hidden="1"/>
    </xf>
    <xf numFmtId="0" fontId="0" fillId="0" borderId="1" xfId="0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2" fillId="0" borderId="0" xfId="0" applyFont="1"/>
    <xf numFmtId="0" fontId="18" fillId="0" borderId="0" xfId="0" applyFont="1"/>
    <xf numFmtId="0" fontId="12" fillId="2" borderId="3" xfId="0" applyFont="1" applyFill="1" applyBorder="1" applyAlignment="1" applyProtection="1">
      <alignment horizontal="center" vertical="center" wrapText="1"/>
      <protection hidden="1"/>
    </xf>
    <xf numFmtId="0" fontId="12" fillId="2" borderId="4" xfId="0" applyFont="1" applyFill="1" applyBorder="1" applyAlignment="1" applyProtection="1">
      <alignment horizontal="center" vertical="center" wrapText="1"/>
      <protection hidden="1"/>
    </xf>
    <xf numFmtId="0" fontId="12" fillId="2" borderId="21" xfId="0" applyFont="1" applyFill="1" applyBorder="1" applyAlignment="1" applyProtection="1">
      <alignment horizontal="center" vertical="center" wrapText="1"/>
      <protection hidden="1"/>
    </xf>
    <xf numFmtId="0" fontId="12" fillId="2" borderId="13" xfId="0" applyFont="1" applyFill="1" applyBorder="1" applyAlignment="1" applyProtection="1">
      <alignment horizontal="center" vertical="center" wrapText="1"/>
      <protection hidden="1"/>
    </xf>
    <xf numFmtId="0" fontId="14" fillId="0" borderId="29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/>
      <protection locked="0"/>
    </xf>
    <xf numFmtId="0" fontId="12" fillId="2" borderId="33" xfId="0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13" fillId="0" borderId="31" xfId="0" applyFont="1" applyBorder="1" applyAlignment="1" applyProtection="1">
      <alignment horizontal="left" vertical="center" wrapText="1"/>
      <protection hidden="1"/>
    </xf>
    <xf numFmtId="0" fontId="13" fillId="0" borderId="0" xfId="0" applyFont="1" applyBorder="1" applyAlignment="1" applyProtection="1">
      <alignment horizontal="left" vertical="center" wrapText="1"/>
      <protection hidden="1"/>
    </xf>
    <xf numFmtId="0" fontId="9" fillId="0" borderId="31" xfId="0" applyFont="1" applyBorder="1" applyAlignment="1" applyProtection="1">
      <alignment horizontal="left" vertical="top" wrapText="1"/>
      <protection hidden="1"/>
    </xf>
    <xf numFmtId="0" fontId="9" fillId="0" borderId="0" xfId="0" applyFont="1" applyBorder="1" applyAlignment="1" applyProtection="1">
      <alignment horizontal="left" vertical="top" wrapText="1"/>
      <protection hidden="1"/>
    </xf>
    <xf numFmtId="0" fontId="12" fillId="0" borderId="29" xfId="0" applyFont="1" applyBorder="1" applyAlignment="1" applyProtection="1">
      <alignment horizontal="center" vertical="center"/>
      <protection hidden="1"/>
    </xf>
    <xf numFmtId="0" fontId="12" fillId="0" borderId="30" xfId="0" applyFont="1" applyBorder="1" applyAlignment="1" applyProtection="1">
      <alignment horizontal="center" vertical="center"/>
      <protection hidden="1"/>
    </xf>
    <xf numFmtId="164" fontId="9" fillId="0" borderId="3" xfId="1" applyNumberFormat="1" applyFont="1" applyBorder="1" applyAlignment="1" applyProtection="1">
      <alignment horizontal="right" vertical="center" wrapText="1" shrinkToFit="1"/>
      <protection hidden="1"/>
    </xf>
    <xf numFmtId="164" fontId="9" fillId="0" borderId="4" xfId="1" applyNumberFormat="1" applyFont="1" applyBorder="1" applyAlignment="1" applyProtection="1">
      <alignment horizontal="right" vertical="center" wrapText="1" shrinkToFit="1"/>
      <protection hidden="1"/>
    </xf>
    <xf numFmtId="164" fontId="9" fillId="0" borderId="21" xfId="1" applyNumberFormat="1" applyFont="1" applyBorder="1" applyAlignment="1" applyProtection="1">
      <alignment horizontal="right" vertical="center" wrapText="1" shrinkToFit="1"/>
      <protection hidden="1"/>
    </xf>
    <xf numFmtId="166" fontId="7" fillId="0" borderId="3" xfId="2" applyNumberFormat="1" applyFont="1" applyBorder="1" applyAlignment="1" applyProtection="1">
      <alignment horizontal="center" vertical="center" wrapText="1" shrinkToFit="1"/>
      <protection hidden="1"/>
    </xf>
    <xf numFmtId="166" fontId="7" fillId="0" borderId="4" xfId="2" applyNumberFormat="1" applyFont="1" applyBorder="1" applyAlignment="1" applyProtection="1">
      <alignment horizontal="center" vertical="center" wrapText="1" shrinkToFit="1"/>
      <protection hidden="1"/>
    </xf>
    <xf numFmtId="43" fontId="9" fillId="0" borderId="3" xfId="1" applyFont="1" applyBorder="1" applyAlignment="1" applyProtection="1">
      <alignment horizontal="right" vertical="center" wrapText="1" shrinkToFit="1"/>
      <protection hidden="1"/>
    </xf>
    <xf numFmtId="43" fontId="9" fillId="0" borderId="4" xfId="1" applyFont="1" applyBorder="1" applyAlignment="1" applyProtection="1">
      <alignment horizontal="right" vertical="center" wrapText="1" shrinkToFit="1"/>
      <protection hidden="1"/>
    </xf>
    <xf numFmtId="43" fontId="9" fillId="0" borderId="21" xfId="1" applyFont="1" applyBorder="1" applyAlignment="1" applyProtection="1">
      <alignment horizontal="right" vertical="center" wrapText="1" shrinkToFit="1"/>
      <protection hidden="1"/>
    </xf>
    <xf numFmtId="166" fontId="7" fillId="0" borderId="3" xfId="2" applyNumberFormat="1" applyFont="1" applyBorder="1" applyAlignment="1" applyProtection="1">
      <alignment horizontal="right" vertical="center" wrapText="1" shrinkToFit="1"/>
      <protection hidden="1"/>
    </xf>
    <xf numFmtId="166" fontId="7" fillId="0" borderId="4" xfId="2" applyNumberFormat="1" applyFont="1" applyBorder="1" applyAlignment="1" applyProtection="1">
      <alignment horizontal="right" vertical="center" wrapText="1" shrinkToFit="1"/>
      <protection hidden="1"/>
    </xf>
    <xf numFmtId="164" fontId="9" fillId="0" borderId="13" xfId="1" applyNumberFormat="1" applyFont="1" applyBorder="1" applyAlignment="1" applyProtection="1">
      <alignment horizontal="right" vertical="center" wrapText="1" shrinkToFit="1"/>
      <protection hidden="1"/>
    </xf>
    <xf numFmtId="0" fontId="11" fillId="0" borderId="33" xfId="0" applyFont="1" applyBorder="1" applyAlignment="1" applyProtection="1">
      <alignment horizontal="center" vertical="center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11" fillId="0" borderId="21" xfId="0" applyFont="1" applyBorder="1" applyAlignment="1" applyProtection="1">
      <alignment horizontal="center" vertical="center"/>
      <protection hidden="1"/>
    </xf>
    <xf numFmtId="0" fontId="11" fillId="0" borderId="3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21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left" vertical="center" wrapText="1"/>
      <protection hidden="1"/>
    </xf>
    <xf numFmtId="0" fontId="11" fillId="0" borderId="4" xfId="0" applyFont="1" applyBorder="1" applyAlignment="1" applyProtection="1">
      <alignment horizontal="left" vertical="center" wrapText="1"/>
      <protection hidden="1"/>
    </xf>
    <xf numFmtId="0" fontId="9" fillId="0" borderId="3" xfId="0" applyFont="1" applyBorder="1" applyAlignment="1" applyProtection="1">
      <alignment horizontal="center" vertical="center" wrapText="1" shrinkToFit="1"/>
      <protection hidden="1"/>
    </xf>
    <xf numFmtId="0" fontId="9" fillId="0" borderId="4" xfId="0" applyFont="1" applyBorder="1" applyAlignment="1" applyProtection="1">
      <alignment horizontal="center" vertical="center" wrapText="1" shrinkToFit="1"/>
      <protection hidden="1"/>
    </xf>
    <xf numFmtId="0" fontId="9" fillId="0" borderId="21" xfId="0" applyFont="1" applyBorder="1" applyAlignment="1" applyProtection="1">
      <alignment horizontal="center" vertical="center" wrapText="1" shrinkToFit="1"/>
      <protection hidden="1"/>
    </xf>
    <xf numFmtId="164" fontId="9" fillId="0" borderId="3" xfId="1" applyNumberFormat="1" applyFont="1" applyBorder="1" applyAlignment="1" applyProtection="1">
      <alignment horizontal="center" vertical="center" wrapText="1" shrinkToFit="1"/>
      <protection hidden="1"/>
    </xf>
    <xf numFmtId="164" fontId="9" fillId="0" borderId="4" xfId="1" applyNumberFormat="1" applyFont="1" applyBorder="1" applyAlignment="1" applyProtection="1">
      <alignment horizontal="center" vertical="center" wrapText="1" shrinkToFit="1"/>
      <protection hidden="1"/>
    </xf>
    <xf numFmtId="164" fontId="9" fillId="0" borderId="21" xfId="1" applyNumberFormat="1" applyFont="1" applyBorder="1" applyAlignment="1" applyProtection="1">
      <alignment horizontal="center" vertical="center" wrapText="1" shrinkToFit="1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38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center" vertical="center"/>
      <protection hidden="1"/>
    </xf>
    <xf numFmtId="0" fontId="10" fillId="0" borderId="33" xfId="0" applyFont="1" applyBorder="1" applyAlignment="1" applyProtection="1">
      <alignment horizontal="left" vertical="top" wrapText="1"/>
      <protection locked="0"/>
    </xf>
    <xf numFmtId="0" fontId="10" fillId="0" borderId="4" xfId="0" applyFont="1" applyBorder="1" applyAlignment="1" applyProtection="1">
      <alignment horizontal="left" vertical="top" wrapText="1"/>
      <protection locked="0"/>
    </xf>
    <xf numFmtId="0" fontId="10" fillId="0" borderId="21" xfId="0" applyFont="1" applyBorder="1" applyAlignment="1" applyProtection="1">
      <alignment horizontal="left" vertical="top" wrapText="1"/>
      <protection locked="0"/>
    </xf>
    <xf numFmtId="164" fontId="16" fillId="0" borderId="3" xfId="1" applyNumberFormat="1" applyFont="1" applyBorder="1" applyAlignment="1" applyProtection="1">
      <alignment horizontal="center" vertical="center"/>
      <protection hidden="1"/>
    </xf>
    <xf numFmtId="164" fontId="16" fillId="0" borderId="4" xfId="1" applyNumberFormat="1" applyFont="1" applyBorder="1" applyAlignment="1" applyProtection="1">
      <alignment horizontal="center" vertical="center"/>
      <protection hidden="1"/>
    </xf>
    <xf numFmtId="164" fontId="16" fillId="0" borderId="13" xfId="1" applyNumberFormat="1" applyFont="1" applyBorder="1" applyAlignment="1" applyProtection="1">
      <alignment horizontal="center" vertical="center"/>
      <protection hidden="1"/>
    </xf>
    <xf numFmtId="164" fontId="11" fillId="0" borderId="3" xfId="1" applyNumberFormat="1" applyFont="1" applyBorder="1" applyAlignment="1" applyProtection="1">
      <alignment horizontal="center" vertical="center"/>
      <protection hidden="1"/>
    </xf>
    <xf numFmtId="164" fontId="11" fillId="0" borderId="4" xfId="1" applyNumberFormat="1" applyFont="1" applyBorder="1" applyAlignment="1" applyProtection="1">
      <alignment horizontal="center" vertical="center"/>
      <protection hidden="1"/>
    </xf>
    <xf numFmtId="164" fontId="11" fillId="0" borderId="21" xfId="1" applyNumberFormat="1" applyFont="1" applyBorder="1" applyAlignment="1" applyProtection="1">
      <alignment horizontal="center" vertical="center"/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43" fontId="11" fillId="0" borderId="3" xfId="1" applyFont="1" applyBorder="1" applyAlignment="1" applyProtection="1">
      <alignment horizontal="center" vertical="center"/>
      <protection hidden="1"/>
    </xf>
    <xf numFmtId="43" fontId="11" fillId="0" borderId="4" xfId="1" applyFont="1" applyBorder="1" applyAlignment="1" applyProtection="1">
      <alignment horizontal="center" vertical="center"/>
      <protection hidden="1"/>
    </xf>
    <xf numFmtId="43" fontId="11" fillId="0" borderId="21" xfId="1" applyFont="1" applyBorder="1" applyAlignment="1" applyProtection="1">
      <alignment horizontal="center" vertical="center"/>
      <protection hidden="1"/>
    </xf>
    <xf numFmtId="164" fontId="11" fillId="0" borderId="13" xfId="1" applyNumberFormat="1" applyFont="1" applyBorder="1" applyAlignment="1" applyProtection="1">
      <alignment horizontal="center" vertical="center"/>
      <protection hidden="1"/>
    </xf>
    <xf numFmtId="0" fontId="10" fillId="0" borderId="33" xfId="0" applyFont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8" fillId="4" borderId="0" xfId="0" applyFont="1" applyFill="1" applyAlignment="1">
      <alignment horizontal="center"/>
    </xf>
    <xf numFmtId="0" fontId="15" fillId="5" borderId="40" xfId="0" applyFont="1" applyFill="1" applyBorder="1" applyAlignment="1" applyProtection="1">
      <alignment horizontal="center"/>
      <protection locked="0"/>
    </xf>
    <xf numFmtId="0" fontId="15" fillId="5" borderId="41" xfId="0" applyFont="1" applyFill="1" applyBorder="1" applyAlignment="1" applyProtection="1">
      <alignment horizontal="center"/>
      <protection locked="0"/>
    </xf>
    <xf numFmtId="0" fontId="15" fillId="5" borderId="42" xfId="0" applyFont="1" applyFill="1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 vertical="top"/>
      <protection hidden="1"/>
    </xf>
    <xf numFmtId="0" fontId="0" fillId="0" borderId="23" xfId="0" applyBorder="1" applyAlignment="1" applyProtection="1">
      <alignment horizontal="left" vertical="top"/>
      <protection hidden="1"/>
    </xf>
    <xf numFmtId="0" fontId="0" fillId="0" borderId="9" xfId="0" applyBorder="1" applyAlignment="1" applyProtection="1">
      <alignment horizontal="left" vertical="top"/>
      <protection hidden="1"/>
    </xf>
    <xf numFmtId="0" fontId="0" fillId="0" borderId="31" xfId="0" applyBorder="1" applyAlignment="1" applyProtection="1">
      <alignment horizontal="left" vertical="top"/>
      <protection hidden="1"/>
    </xf>
    <xf numFmtId="0" fontId="0" fillId="0" borderId="0" xfId="0" applyBorder="1" applyAlignment="1" applyProtection="1">
      <alignment horizontal="left" vertical="top"/>
      <protection hidden="1"/>
    </xf>
    <xf numFmtId="0" fontId="0" fillId="0" borderId="25" xfId="0" applyBorder="1" applyAlignment="1" applyProtection="1">
      <alignment horizontal="left" vertical="top"/>
      <protection hidden="1"/>
    </xf>
    <xf numFmtId="0" fontId="0" fillId="0" borderId="36" xfId="0" applyBorder="1" applyAlignment="1" applyProtection="1">
      <alignment horizontal="left" vertical="top"/>
      <protection hidden="1"/>
    </xf>
    <xf numFmtId="0" fontId="0" fillId="0" borderId="27" xfId="0" applyBorder="1" applyAlignment="1" applyProtection="1">
      <alignment horizontal="left" vertical="top"/>
      <protection hidden="1"/>
    </xf>
    <xf numFmtId="0" fontId="0" fillId="0" borderId="8" xfId="0" applyBorder="1" applyAlignment="1" applyProtection="1">
      <alignment horizontal="left" vertical="top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wrapText="1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22" xfId="0" applyBorder="1" applyAlignment="1" applyProtection="1">
      <alignment horizontal="center"/>
      <protection hidden="1"/>
    </xf>
    <xf numFmtId="0" fontId="0" fillId="0" borderId="26" xfId="0" applyBorder="1" applyAlignment="1" applyProtection="1">
      <alignment horizontal="center"/>
      <protection hidden="1"/>
    </xf>
    <xf numFmtId="0" fontId="0" fillId="0" borderId="27" xfId="0" applyBorder="1" applyAlignment="1" applyProtection="1">
      <alignment horizontal="center"/>
      <protection hidden="1"/>
    </xf>
    <xf numFmtId="0" fontId="0" fillId="0" borderId="37" xfId="0" applyBorder="1" applyAlignment="1" applyProtection="1">
      <alignment horizontal="center"/>
      <protection hidden="1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13" xfId="0" applyFill="1" applyBorder="1" applyAlignment="1" applyProtection="1">
      <alignment horizontal="left"/>
      <protection locked="0"/>
    </xf>
    <xf numFmtId="0" fontId="0" fillId="0" borderId="15" xfId="0" applyFont="1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4" fillId="3" borderId="2" xfId="0" applyFont="1" applyFill="1" applyBorder="1" applyAlignment="1">
      <alignment horizontal="center"/>
    </xf>
    <xf numFmtId="0" fontId="17" fillId="6" borderId="40" xfId="0" applyFont="1" applyFill="1" applyBorder="1" applyAlignment="1">
      <alignment horizontal="center"/>
    </xf>
    <xf numFmtId="0" fontId="17" fillId="6" borderId="4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firstButton="1" fmlaLink="$CM$6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64</xdr:col>
      <xdr:colOff>85725</xdr:colOff>
      <xdr:row>0</xdr:row>
      <xdr:rowOff>19050</xdr:rowOff>
    </xdr:from>
    <xdr:to>
      <xdr:col>81</xdr:col>
      <xdr:colOff>95250</xdr:colOff>
      <xdr:row>4</xdr:row>
      <xdr:rowOff>171450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8086725" y="19050"/>
          <a:ext cx="1952625" cy="942975"/>
          <a:chOff x="6943725" y="19050"/>
          <a:chExt cx="1952625" cy="914400"/>
        </a:xfrm>
      </xdr:grpSpPr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6943725" y="19050"/>
            <a:ext cx="1952625" cy="914400"/>
          </a:xfrm>
          <a:custGeom>
            <a:avLst/>
            <a:gdLst>
              <a:gd name="connsiteX0" fmla="*/ 0 w 2981325"/>
              <a:gd name="connsiteY0" fmla="*/ 0 h 914400"/>
              <a:gd name="connsiteX1" fmla="*/ 2981325 w 2981325"/>
              <a:gd name="connsiteY1" fmla="*/ 0 h 914400"/>
              <a:gd name="connsiteX2" fmla="*/ 2981325 w 2981325"/>
              <a:gd name="connsiteY2" fmla="*/ 914400 h 914400"/>
              <a:gd name="connsiteX3" fmla="*/ 0 w 2981325"/>
              <a:gd name="connsiteY3" fmla="*/ 914400 h 914400"/>
              <a:gd name="connsiteX4" fmla="*/ 0 w 2981325"/>
              <a:gd name="connsiteY4" fmla="*/ 0 h 914400"/>
              <a:gd name="connsiteX0" fmla="*/ 0 w 2981325"/>
              <a:gd name="connsiteY0" fmla="*/ 0 h 914400"/>
              <a:gd name="connsiteX1" fmla="*/ 2981325 w 2981325"/>
              <a:gd name="connsiteY1" fmla="*/ 0 h 914400"/>
              <a:gd name="connsiteX2" fmla="*/ 2981325 w 2981325"/>
              <a:gd name="connsiteY2" fmla="*/ 914400 h 914400"/>
              <a:gd name="connsiteX3" fmla="*/ 1905000 w 2981325"/>
              <a:gd name="connsiteY3" fmla="*/ 895350 h 914400"/>
              <a:gd name="connsiteX4" fmla="*/ 0 w 2981325"/>
              <a:gd name="connsiteY4" fmla="*/ 0 h 914400"/>
              <a:gd name="connsiteX0" fmla="*/ 0 w 1952625"/>
              <a:gd name="connsiteY0" fmla="*/ 0 h 914400"/>
              <a:gd name="connsiteX1" fmla="*/ 1952625 w 1952625"/>
              <a:gd name="connsiteY1" fmla="*/ 0 h 914400"/>
              <a:gd name="connsiteX2" fmla="*/ 1952625 w 1952625"/>
              <a:gd name="connsiteY2" fmla="*/ 914400 h 914400"/>
              <a:gd name="connsiteX3" fmla="*/ 876300 w 1952625"/>
              <a:gd name="connsiteY3" fmla="*/ 895350 h 914400"/>
              <a:gd name="connsiteX4" fmla="*/ 0 w 1952625"/>
              <a:gd name="connsiteY4" fmla="*/ 0 h 9144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952625" h="914400">
                <a:moveTo>
                  <a:pt x="0" y="0"/>
                </a:moveTo>
                <a:lnTo>
                  <a:pt x="1952625" y="0"/>
                </a:lnTo>
                <a:lnTo>
                  <a:pt x="1952625" y="914400"/>
                </a:lnTo>
                <a:lnTo>
                  <a:pt x="876300" y="895350"/>
                </a:lnTo>
                <a:lnTo>
                  <a:pt x="0" y="0"/>
                </a:lnTo>
                <a:close/>
              </a:path>
            </a:pathLst>
          </a:custGeom>
          <a:solidFill>
            <a:srgbClr val="00B050">
              <a:alpha val="88000"/>
            </a:srgbClr>
          </a:solidFill>
          <a:ln w="34925"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7973340" y="39598"/>
                <a:ext cx="849170" cy="2671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N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ORIGIONAL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7973339" y="234807"/>
                <a:ext cx="849170" cy="2671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N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DUPLICATE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7973339" y="409468"/>
                <a:ext cx="849170" cy="2671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N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TRIPLICATE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8" name="Option Button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00000000-0008-0000-0000-000004040000}"/>
                  </a:ext>
                </a:extLst>
              </xdr:cNvPr>
              <xdr:cNvSpPr/>
            </xdr:nvSpPr>
            <xdr:spPr bwMode="auto">
              <a:xfrm>
                <a:off x="7973339" y="614951"/>
                <a:ext cx="812250" cy="2671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N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EXTRA OC</a:t>
                </a:r>
              </a:p>
            </xdr:txBody>
          </xdr:sp>
        </mc:Choice>
        <mc:Fallback/>
      </mc:AlternateContent>
      <xdr:sp macro="[0]!Macro1" textlink="">
        <xdr:nvSpPr>
          <xdr:cNvPr id="7" name="Rectangle: Rounded Corners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7210425" y="66676"/>
            <a:ext cx="714375" cy="771525"/>
          </a:xfrm>
          <a:custGeom>
            <a:avLst/>
            <a:gdLst>
              <a:gd name="connsiteX0" fmla="*/ 0 w 714375"/>
              <a:gd name="connsiteY0" fmla="*/ 119065 h 742950"/>
              <a:gd name="connsiteX1" fmla="*/ 119065 w 714375"/>
              <a:gd name="connsiteY1" fmla="*/ 0 h 742950"/>
              <a:gd name="connsiteX2" fmla="*/ 595310 w 714375"/>
              <a:gd name="connsiteY2" fmla="*/ 0 h 742950"/>
              <a:gd name="connsiteX3" fmla="*/ 714375 w 714375"/>
              <a:gd name="connsiteY3" fmla="*/ 119065 h 742950"/>
              <a:gd name="connsiteX4" fmla="*/ 714375 w 714375"/>
              <a:gd name="connsiteY4" fmla="*/ 623885 h 742950"/>
              <a:gd name="connsiteX5" fmla="*/ 595310 w 714375"/>
              <a:gd name="connsiteY5" fmla="*/ 742950 h 742950"/>
              <a:gd name="connsiteX6" fmla="*/ 119065 w 714375"/>
              <a:gd name="connsiteY6" fmla="*/ 742950 h 742950"/>
              <a:gd name="connsiteX7" fmla="*/ 0 w 714375"/>
              <a:gd name="connsiteY7" fmla="*/ 623885 h 742950"/>
              <a:gd name="connsiteX8" fmla="*/ 0 w 714375"/>
              <a:gd name="connsiteY8" fmla="*/ 119065 h 742950"/>
              <a:gd name="connsiteX0" fmla="*/ 0 w 714375"/>
              <a:gd name="connsiteY0" fmla="*/ 119065 h 771525"/>
              <a:gd name="connsiteX1" fmla="*/ 119065 w 714375"/>
              <a:gd name="connsiteY1" fmla="*/ 0 h 771525"/>
              <a:gd name="connsiteX2" fmla="*/ 595310 w 714375"/>
              <a:gd name="connsiteY2" fmla="*/ 0 h 771525"/>
              <a:gd name="connsiteX3" fmla="*/ 714375 w 714375"/>
              <a:gd name="connsiteY3" fmla="*/ 119065 h 771525"/>
              <a:gd name="connsiteX4" fmla="*/ 714375 w 714375"/>
              <a:gd name="connsiteY4" fmla="*/ 623885 h 771525"/>
              <a:gd name="connsiteX5" fmla="*/ 595310 w 714375"/>
              <a:gd name="connsiteY5" fmla="*/ 742950 h 771525"/>
              <a:gd name="connsiteX6" fmla="*/ 642940 w 714375"/>
              <a:gd name="connsiteY6" fmla="*/ 771525 h 771525"/>
              <a:gd name="connsiteX7" fmla="*/ 0 w 714375"/>
              <a:gd name="connsiteY7" fmla="*/ 623885 h 771525"/>
              <a:gd name="connsiteX8" fmla="*/ 0 w 714375"/>
              <a:gd name="connsiteY8" fmla="*/ 119065 h 771525"/>
              <a:gd name="connsiteX0" fmla="*/ 0 w 714375"/>
              <a:gd name="connsiteY0" fmla="*/ 119065 h 771525"/>
              <a:gd name="connsiteX1" fmla="*/ 119065 w 714375"/>
              <a:gd name="connsiteY1" fmla="*/ 0 h 771525"/>
              <a:gd name="connsiteX2" fmla="*/ 595310 w 714375"/>
              <a:gd name="connsiteY2" fmla="*/ 0 h 771525"/>
              <a:gd name="connsiteX3" fmla="*/ 714375 w 714375"/>
              <a:gd name="connsiteY3" fmla="*/ 119065 h 771525"/>
              <a:gd name="connsiteX4" fmla="*/ 714375 w 714375"/>
              <a:gd name="connsiteY4" fmla="*/ 623885 h 771525"/>
              <a:gd name="connsiteX5" fmla="*/ 595310 w 714375"/>
              <a:gd name="connsiteY5" fmla="*/ 742950 h 771525"/>
              <a:gd name="connsiteX6" fmla="*/ 642940 w 714375"/>
              <a:gd name="connsiteY6" fmla="*/ 771525 h 771525"/>
              <a:gd name="connsiteX7" fmla="*/ 19050 w 714375"/>
              <a:gd name="connsiteY7" fmla="*/ 119060 h 771525"/>
              <a:gd name="connsiteX8" fmla="*/ 0 w 714375"/>
              <a:gd name="connsiteY8" fmla="*/ 119065 h 7715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714375" h="771525">
                <a:moveTo>
                  <a:pt x="0" y="119065"/>
                </a:moveTo>
                <a:cubicBezTo>
                  <a:pt x="0" y="53307"/>
                  <a:pt x="53307" y="0"/>
                  <a:pt x="119065" y="0"/>
                </a:cubicBezTo>
                <a:lnTo>
                  <a:pt x="595310" y="0"/>
                </a:lnTo>
                <a:cubicBezTo>
                  <a:pt x="661068" y="0"/>
                  <a:pt x="714375" y="53307"/>
                  <a:pt x="714375" y="119065"/>
                </a:cubicBezTo>
                <a:lnTo>
                  <a:pt x="714375" y="623885"/>
                </a:lnTo>
                <a:cubicBezTo>
                  <a:pt x="714375" y="689643"/>
                  <a:pt x="661068" y="742950"/>
                  <a:pt x="595310" y="742950"/>
                </a:cubicBezTo>
                <a:cubicBezTo>
                  <a:pt x="436562" y="742950"/>
                  <a:pt x="801688" y="771525"/>
                  <a:pt x="642940" y="771525"/>
                </a:cubicBezTo>
                <a:cubicBezTo>
                  <a:pt x="577182" y="771525"/>
                  <a:pt x="19050" y="184818"/>
                  <a:pt x="19050" y="119060"/>
                </a:cubicBezTo>
                <a:lnTo>
                  <a:pt x="0" y="119065"/>
                </a:lnTo>
                <a:close/>
              </a:path>
            </a:pathLst>
          </a:custGeom>
          <a:solidFill>
            <a:srgbClr val="FFC000"/>
          </a:solidFill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IN" sz="1100"/>
              <a:t>  </a:t>
            </a:r>
          </a:p>
          <a:p>
            <a:pPr algn="l"/>
            <a:r>
              <a:rPr lang="en-IN" sz="1100"/>
              <a:t>     </a:t>
            </a:r>
            <a:r>
              <a:rPr lang="en-IN" sz="1100" b="1">
                <a:solidFill>
                  <a:srgbClr val="FF0000"/>
                </a:solidFill>
              </a:rPr>
              <a:t>P</a:t>
            </a:r>
            <a:r>
              <a:rPr lang="en-IN" sz="1100" b="1" baseline="0">
                <a:solidFill>
                  <a:srgbClr val="FF0000"/>
                </a:solidFill>
              </a:rPr>
              <a:t>RINT</a:t>
            </a:r>
            <a:endParaRPr lang="en-IN" sz="1100" b="1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0</xdr:col>
      <xdr:colOff>47625</xdr:colOff>
      <xdr:row>0</xdr:row>
      <xdr:rowOff>38100</xdr:rowOff>
    </xdr:from>
    <xdr:to>
      <xdr:col>26</xdr:col>
      <xdr:colOff>47625</xdr:colOff>
      <xdr:row>5</xdr:row>
      <xdr:rowOff>57150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7625" y="38100"/>
          <a:ext cx="2971800" cy="1000125"/>
        </a:xfrm>
        <a:prstGeom prst="roundRect">
          <a:avLst/>
        </a:prstGeom>
        <a:solidFill>
          <a:srgbClr val="FFC000"/>
        </a:solidFill>
        <a:effectLst>
          <a:outerShdw blurRad="50800" dist="50800" dir="5400000" algn="ctr" rotWithShape="0">
            <a:schemeClr val="bg1">
              <a:lumMod val="85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200" b="1">
              <a:solidFill>
                <a:srgbClr val="C00000"/>
              </a:solidFill>
            </a:rPr>
            <a:t>For Customization</a:t>
          </a:r>
          <a:r>
            <a:rPr lang="en-IN" sz="1200" b="1" baseline="0">
              <a:solidFill>
                <a:srgbClr val="C00000"/>
              </a:solidFill>
            </a:rPr>
            <a:t> queries please drop a email at  prakash@pmishra.in</a:t>
          </a:r>
          <a:endParaRPr lang="en-IN" sz="1200" b="1">
            <a:solidFill>
              <a:srgbClr val="C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I42"/>
  <sheetViews>
    <sheetView showGridLines="0" topLeftCell="F32" workbookViewId="0">
      <selection activeCell="DQ44" sqref="DQ44"/>
    </sheetView>
  </sheetViews>
  <sheetFormatPr defaultRowHeight="15" x14ac:dyDescent="0.25"/>
  <cols>
    <col min="1" max="41" width="1.7109375" customWidth="1"/>
    <col min="42" max="45" width="2.28515625" customWidth="1"/>
    <col min="46" max="53" width="2.7109375" customWidth="1"/>
    <col min="54" max="82" width="1.7109375" customWidth="1"/>
    <col min="83" max="83" width="2.7109375" customWidth="1"/>
    <col min="84" max="84" width="2.140625" customWidth="1"/>
    <col min="85" max="85" width="4" style="56" customWidth="1"/>
    <col min="86" max="89" width="9.140625" hidden="1" customWidth="1"/>
    <col min="90" max="90" width="11.5703125" hidden="1" customWidth="1"/>
    <col min="91" max="91" width="9.140625" hidden="1" customWidth="1"/>
    <col min="92" max="92" width="12.85546875" hidden="1" customWidth="1"/>
    <col min="93" max="93" width="10" hidden="1" customWidth="1"/>
    <col min="94" max="94" width="39.7109375" hidden="1" customWidth="1"/>
    <col min="95" max="95" width="9.140625" hidden="1" customWidth="1"/>
    <col min="96" max="96" width="11.140625" hidden="1" customWidth="1"/>
    <col min="97" max="97" width="9.140625" hidden="1" customWidth="1"/>
    <col min="98" max="99" width="10.140625" hidden="1" customWidth="1"/>
    <col min="100" max="100" width="9.140625" hidden="1" customWidth="1"/>
    <col min="101" max="101" width="13.5703125" hidden="1" customWidth="1"/>
    <col min="102" max="105" width="9.140625" hidden="1" customWidth="1"/>
    <col min="106" max="106" width="10" hidden="1" customWidth="1"/>
    <col min="107" max="107" width="20.85546875" hidden="1" customWidth="1"/>
    <col min="108" max="113" width="9.140625" hidden="1" customWidth="1"/>
    <col min="114" max="119" width="0" hidden="1" customWidth="1"/>
  </cols>
  <sheetData>
    <row r="1" spans="1:91" ht="15.75" thickBot="1" x14ac:dyDescent="0.3"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</row>
    <row r="2" spans="1:91" ht="16.5" thickBot="1" x14ac:dyDescent="0.3"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145" t="s">
        <v>52</v>
      </c>
      <c r="AS2" s="145"/>
      <c r="AT2" s="145"/>
      <c r="AU2" s="145"/>
      <c r="AV2" s="145"/>
      <c r="AW2" s="145"/>
      <c r="AX2" s="145"/>
      <c r="AY2" s="145"/>
      <c r="AZ2" s="146">
        <v>1</v>
      </c>
      <c r="BA2" s="147"/>
      <c r="BB2" s="147"/>
      <c r="BC2" s="147"/>
      <c r="BD2" s="147"/>
      <c r="BE2" s="147"/>
      <c r="BF2" s="147"/>
      <c r="BG2" s="147"/>
      <c r="BH2" s="148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</row>
    <row r="3" spans="1:91" x14ac:dyDescent="0.25"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</row>
    <row r="4" spans="1:91" x14ac:dyDescent="0.25">
      <c r="Q4" t="s">
        <v>4</v>
      </c>
      <c r="AC4" s="21"/>
      <c r="AD4" s="145" t="s">
        <v>53</v>
      </c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</row>
    <row r="5" spans="1:91" x14ac:dyDescent="0.25"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L5" t="s">
        <v>50</v>
      </c>
    </row>
    <row r="6" spans="1:91" ht="15.75" thickBot="1" x14ac:dyDescent="0.3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1"/>
      <c r="CL6" t="s">
        <v>51</v>
      </c>
      <c r="CM6" s="33">
        <v>2</v>
      </c>
    </row>
    <row r="7" spans="1:91" ht="30" customHeight="1" x14ac:dyDescent="0.25">
      <c r="B7" s="57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84" t="s">
        <v>30</v>
      </c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58"/>
      <c r="BF7" s="58"/>
      <c r="BG7" s="95" t="str">
        <f>CHOOSE(CM6,"ORIGIONAL FOR RECEIPEINT","DUPLICATE FOR TRANSPORTER","TRIPLICATE FOR SUPPLIER","EXTRA COPY")</f>
        <v>DUPLICATE FOR TRANSPORTER</v>
      </c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6"/>
      <c r="CL7" s="20" t="s">
        <v>125</v>
      </c>
      <c r="CM7" s="19">
        <f>MIN(Transaction!$C$2:$C$501)</f>
        <v>1</v>
      </c>
    </row>
    <row r="8" spans="1:91" ht="30" customHeight="1" x14ac:dyDescent="0.25">
      <c r="B8" s="5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60"/>
      <c r="BF8" s="60"/>
      <c r="BG8" s="60"/>
      <c r="BH8" s="60"/>
      <c r="BI8" s="61" t="s">
        <v>34</v>
      </c>
      <c r="BJ8" s="61"/>
      <c r="BK8" s="61"/>
      <c r="BL8" s="62"/>
      <c r="BM8" s="62"/>
      <c r="BN8" s="61"/>
      <c r="BO8" s="61"/>
      <c r="BP8" s="61"/>
      <c r="BQ8" s="25"/>
      <c r="BR8" s="63" t="str">
        <f>'Master Info'!B5&amp;TEXT(AZ2,"000000")</f>
        <v>17-18/000001</v>
      </c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1"/>
      <c r="CD8" s="60"/>
      <c r="CE8" s="64"/>
      <c r="CL8" s="20" t="s">
        <v>124</v>
      </c>
      <c r="CM8" s="19">
        <f>MAX(Transaction!$C$2:$C$501)</f>
        <v>10</v>
      </c>
    </row>
    <row r="9" spans="1:91" ht="30" customHeight="1" x14ac:dyDescent="0.25">
      <c r="B9" s="5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60"/>
      <c r="BF9" s="60"/>
      <c r="BG9" s="60"/>
      <c r="BH9" s="60"/>
      <c r="BI9" s="61" t="s">
        <v>35</v>
      </c>
      <c r="BJ9" s="61"/>
      <c r="BK9" s="61"/>
      <c r="BL9" s="62"/>
      <c r="BM9" s="62"/>
      <c r="BN9" s="62"/>
      <c r="BO9" s="62"/>
      <c r="BP9" s="61"/>
      <c r="BQ9" s="65"/>
      <c r="BR9" s="63" t="str">
        <f>IFERROR(TEXT(VLOOKUP($AZ$2,Transaction!$C$2:$T$501,3,FALSE),"DD-mmmm-yyYY"),"")</f>
        <v>26-April-2017</v>
      </c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1"/>
      <c r="CD9" s="60"/>
      <c r="CE9" s="64"/>
    </row>
    <row r="10" spans="1:91" ht="20.100000000000001" customHeight="1" x14ac:dyDescent="0.25"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86" t="s">
        <v>31</v>
      </c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60"/>
      <c r="BI10" s="61" t="s">
        <v>36</v>
      </c>
      <c r="BJ10" s="61"/>
      <c r="BK10" s="61"/>
      <c r="BL10" s="62"/>
      <c r="BM10" s="62"/>
      <c r="BN10" s="62"/>
      <c r="BO10" s="62"/>
      <c r="BP10" s="61"/>
      <c r="BQ10" s="61"/>
      <c r="BR10" s="88"/>
      <c r="BS10" s="88"/>
      <c r="BT10" s="88"/>
      <c r="BU10" s="88"/>
      <c r="BV10" s="88"/>
      <c r="BW10" s="88"/>
      <c r="BX10" s="88"/>
      <c r="BY10" s="88"/>
      <c r="BZ10" s="61"/>
      <c r="CA10" s="61"/>
      <c r="CB10" s="61"/>
      <c r="CC10" s="61"/>
      <c r="CD10" s="60"/>
      <c r="CE10" s="64"/>
    </row>
    <row r="11" spans="1:91" ht="30" customHeight="1" x14ac:dyDescent="0.25">
      <c r="B11" s="91" t="str">
        <f>'Master Info'!B3</f>
        <v>XYZ Corporation Private Limited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60"/>
      <c r="BD11" s="60"/>
      <c r="BE11" s="60"/>
      <c r="BF11" s="60"/>
      <c r="BG11" s="60"/>
      <c r="BH11" s="60"/>
      <c r="BI11" s="66" t="str">
        <f>"GSTIN : "&amp;'Master Info'!$Q$2</f>
        <v>GSTIN : 27SDEPM5849N123</v>
      </c>
      <c r="BJ11" s="67"/>
      <c r="BK11" s="60"/>
      <c r="BL11" s="60"/>
      <c r="BM11" s="60"/>
      <c r="BN11" s="25"/>
      <c r="BO11" s="25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4"/>
    </row>
    <row r="12" spans="1:91" ht="30" customHeight="1" x14ac:dyDescent="0.25">
      <c r="B12" s="93" t="str">
        <f>'Master Info'!B4</f>
        <v>12, Motimahal, Andheri Kurla Road, Mumbai, Maharashtra, 400 001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60"/>
      <c r="BD12" s="60"/>
      <c r="BE12" s="60"/>
      <c r="BF12" s="60"/>
      <c r="BG12" s="60"/>
      <c r="BH12" s="60"/>
      <c r="BI12" s="89" t="s">
        <v>49</v>
      </c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60"/>
      <c r="BZ12" s="60"/>
      <c r="CA12" s="60"/>
      <c r="CB12" s="60"/>
      <c r="CC12" s="60"/>
      <c r="CD12" s="60"/>
      <c r="CE12" s="64"/>
    </row>
    <row r="13" spans="1:91" ht="30" customHeight="1" x14ac:dyDescent="0.25">
      <c r="B13" s="59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4"/>
    </row>
    <row r="14" spans="1:91" ht="30" customHeight="1" x14ac:dyDescent="0.25">
      <c r="B14" s="59"/>
      <c r="C14" s="67" t="s">
        <v>32</v>
      </c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7" t="s">
        <v>33</v>
      </c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4"/>
    </row>
    <row r="15" spans="1:91" ht="30" customHeight="1" x14ac:dyDescent="0.25">
      <c r="B15" s="59"/>
      <c r="C15" s="61" t="str">
        <f>IFERROR((VLOOKUP(VLOOKUP($AZ$2,Transaction!$C$2:$T$501,4,FALSE),'Master Info'!$A$13:$X$38,18,FALSE)),"")</f>
        <v>Name :CUST-001</v>
      </c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1" t="str">
        <f>IFERROR((VLOOKUP(VLOOKUP($AZ$2,Transaction!$C$2:$T$501,4,FALSE),'Master Info'!$A$13:$X$38,18,FALSE)),"")</f>
        <v>Name :CUST-001</v>
      </c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4"/>
    </row>
    <row r="16" spans="1:91" ht="30" customHeight="1" x14ac:dyDescent="0.25">
      <c r="B16" s="59"/>
      <c r="C16" s="90" t="str">
        <f>IFERROR((VLOOKUP(VLOOKUP($AZ$2,Transaction!$C$2:$T$501,4,FALSE),'Master Info'!$A$13:$X$38,19,FALSE)),"")</f>
        <v>Billing Address :CUST-001</v>
      </c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90" t="str">
        <f>IFERROR((VLOOKUP(VLOOKUP($AZ$2,Transaction!$C$2:$T$501,4,FALSE),'Master Info'!$A$13:$X$38,20,FALSE)),"")</f>
        <v>Delivery Address :CUST-001</v>
      </c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4"/>
    </row>
    <row r="17" spans="2:107" ht="30" customHeight="1" x14ac:dyDescent="0.25">
      <c r="B17" s="5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4"/>
    </row>
    <row r="18" spans="2:107" ht="30" customHeight="1" x14ac:dyDescent="0.25">
      <c r="B18" s="59"/>
      <c r="C18" s="70">
        <f>IFERROR((VLOOKUP(VLOOKUP($AZ$2,Transaction!$C$2:$T$501,4,FALSE),'Master Info'!$A$13:$X$38,21,FALSE)),"")</f>
        <v>0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4"/>
    </row>
    <row r="19" spans="2:107" ht="30" customHeight="1" x14ac:dyDescent="0.25">
      <c r="B19" s="59"/>
      <c r="C19" s="60" t="str">
        <f>"GSTIN/UNIQUE ID : "&amp;IFERROR((VLOOKUP(VLOOKUP($AZ$2,Transaction!$C$2:$T$501,4,FALSE),'Master Info'!$A$13:$X$38,17,FALSE)),"")</f>
        <v>GSTIN/UNIQUE ID : 27SDHPM3277N12</v>
      </c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 t="str">
        <f>"GSTIN/UNIQUE ID : "&amp;IFERROR((VLOOKUP(VLOOKUP($AZ$2,Transaction!$C$2:$T$501,4,FALSE),'Master Info'!$A$13:$X$38,21,FALSE)),"")</f>
        <v xml:space="preserve">GSTIN/UNIQUE ID : </v>
      </c>
      <c r="AV19" s="61"/>
      <c r="AW19" s="61"/>
      <c r="AX19" s="61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4"/>
    </row>
    <row r="20" spans="2:107" ht="30" customHeight="1" x14ac:dyDescent="0.25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4"/>
    </row>
    <row r="21" spans="2:107" ht="39.950000000000003" customHeight="1" x14ac:dyDescent="0.25">
      <c r="B21" s="87" t="s">
        <v>47</v>
      </c>
      <c r="C21" s="81"/>
      <c r="D21" s="82"/>
      <c r="E21" s="80" t="s">
        <v>48</v>
      </c>
      <c r="F21" s="81"/>
      <c r="G21" s="81"/>
      <c r="H21" s="81"/>
      <c r="I21" s="81"/>
      <c r="J21" s="81"/>
      <c r="K21" s="82"/>
      <c r="L21" s="80" t="s">
        <v>37</v>
      </c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0" t="s">
        <v>38</v>
      </c>
      <c r="AQ21" s="81"/>
      <c r="AR21" s="81"/>
      <c r="AS21" s="82"/>
      <c r="AT21" s="80" t="s">
        <v>43</v>
      </c>
      <c r="AU21" s="81"/>
      <c r="AV21" s="81"/>
      <c r="AW21" s="82"/>
      <c r="AX21" s="80" t="s">
        <v>39</v>
      </c>
      <c r="AY21" s="81"/>
      <c r="AZ21" s="81"/>
      <c r="BA21" s="82"/>
      <c r="BB21" s="80" t="s">
        <v>40</v>
      </c>
      <c r="BC21" s="81"/>
      <c r="BD21" s="81"/>
      <c r="BE21" s="81"/>
      <c r="BF21" s="81"/>
      <c r="BG21" s="81"/>
      <c r="BH21" s="81"/>
      <c r="BI21" s="81"/>
      <c r="BJ21" s="81"/>
      <c r="BK21" s="82"/>
      <c r="BL21" s="80" t="s">
        <v>41</v>
      </c>
      <c r="BM21" s="81"/>
      <c r="BN21" s="81"/>
      <c r="BO21" s="81"/>
      <c r="BP21" s="80" t="s">
        <v>42</v>
      </c>
      <c r="BQ21" s="81"/>
      <c r="BR21" s="81"/>
      <c r="BS21" s="81"/>
      <c r="BT21" s="81"/>
      <c r="BU21" s="82"/>
      <c r="BV21" s="80" t="s">
        <v>41</v>
      </c>
      <c r="BW21" s="81"/>
      <c r="BX21" s="81"/>
      <c r="BY21" s="81"/>
      <c r="BZ21" s="80" t="str">
        <f>IF(SUM(CZ22:DA22)&lt;=0,"IGST Value", "CGST Value")</f>
        <v>CGST Value</v>
      </c>
      <c r="CA21" s="81"/>
      <c r="CB21" s="81"/>
      <c r="CC21" s="81"/>
      <c r="CD21" s="81"/>
      <c r="CE21" s="83"/>
      <c r="CM21" s="51" t="s">
        <v>131</v>
      </c>
      <c r="CN21" s="51" t="s">
        <v>79</v>
      </c>
      <c r="CO21" s="52" t="s">
        <v>128</v>
      </c>
      <c r="CP21" s="52" t="s">
        <v>129</v>
      </c>
      <c r="CQ21" s="52" t="s">
        <v>38</v>
      </c>
      <c r="CR21" s="52" t="s">
        <v>39</v>
      </c>
      <c r="CS21" s="52" t="s">
        <v>112</v>
      </c>
      <c r="CT21" s="52" t="s">
        <v>112</v>
      </c>
      <c r="CU21" s="52" t="s">
        <v>41</v>
      </c>
      <c r="CV21" s="52" t="s">
        <v>130</v>
      </c>
      <c r="CW21" s="52" t="s">
        <v>115</v>
      </c>
      <c r="CX21" s="52" t="s">
        <v>116</v>
      </c>
      <c r="CY21" s="52" t="s">
        <v>123</v>
      </c>
      <c r="CZ21" s="52" t="s">
        <v>117</v>
      </c>
      <c r="DA21" s="52" t="s">
        <v>119</v>
      </c>
      <c r="DB21" s="52" t="s">
        <v>120</v>
      </c>
      <c r="DC21" s="52" t="s">
        <v>121</v>
      </c>
    </row>
    <row r="22" spans="2:107" ht="50.1" customHeight="1" x14ac:dyDescent="0.25">
      <c r="B22" s="108">
        <v>1</v>
      </c>
      <c r="C22" s="109"/>
      <c r="D22" s="110"/>
      <c r="E22" s="111">
        <f>IFERROR($CO22,"")</f>
        <v>61013020</v>
      </c>
      <c r="F22" s="112"/>
      <c r="G22" s="112"/>
      <c r="H22" s="112"/>
      <c r="I22" s="112"/>
      <c r="J22" s="112"/>
      <c r="K22" s="113"/>
      <c r="L22" s="114" t="str">
        <f>IFERROR($CP22,"")&amp;"  "&amp;IFERROR(IF(CS22&lt;=0," ",(ROUND(CS22*100,2)&amp;" % Discount"))," ")</f>
        <v>Gents Overcoat  Pattern 2345 (AF Size XL)  5 % Discount</v>
      </c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1" t="str">
        <f>IFERROR($CQ22,"")</f>
        <v>Nos.</v>
      </c>
      <c r="AQ22" s="112"/>
      <c r="AR22" s="112"/>
      <c r="AS22" s="113"/>
      <c r="AT22" s="116">
        <f>IFERROR($CV22,"")</f>
        <v>10</v>
      </c>
      <c r="AU22" s="117"/>
      <c r="AV22" s="117"/>
      <c r="AW22" s="118"/>
      <c r="AX22" s="97">
        <f>IFERROR($CR22*1,"")</f>
        <v>2600</v>
      </c>
      <c r="AY22" s="98"/>
      <c r="AZ22" s="98"/>
      <c r="BA22" s="99"/>
      <c r="BB22" s="97">
        <f>IFERROR($CW22-$CX22,"")</f>
        <v>24700</v>
      </c>
      <c r="BC22" s="98"/>
      <c r="BD22" s="98"/>
      <c r="BE22" s="98"/>
      <c r="BF22" s="98"/>
      <c r="BG22" s="98"/>
      <c r="BH22" s="98"/>
      <c r="BI22" s="98"/>
      <c r="BJ22" s="98"/>
      <c r="BK22" s="99"/>
      <c r="BL22" s="100">
        <f>IFERROR($CU22*1,"")</f>
        <v>0.18</v>
      </c>
      <c r="BM22" s="101"/>
      <c r="BN22" s="101"/>
      <c r="BO22" s="101"/>
      <c r="BP22" s="102">
        <f>IFERROR($CZ22*1,"")</f>
        <v>4446</v>
      </c>
      <c r="BQ22" s="103"/>
      <c r="BR22" s="103"/>
      <c r="BS22" s="103"/>
      <c r="BT22" s="103"/>
      <c r="BU22" s="104"/>
      <c r="BV22" s="105">
        <f>BL22</f>
        <v>0.18</v>
      </c>
      <c r="BW22" s="106"/>
      <c r="BX22" s="106"/>
      <c r="BY22" s="106"/>
      <c r="BZ22" s="97">
        <f>IFERROR($DA22+$DB22,"")</f>
        <v>4446</v>
      </c>
      <c r="CA22" s="98"/>
      <c r="CB22" s="98"/>
      <c r="CC22" s="98"/>
      <c r="CD22" s="98"/>
      <c r="CE22" s="107"/>
      <c r="CM22" s="52">
        <f>COUNT(CN22:DC22)</f>
        <v>12</v>
      </c>
      <c r="CN22" s="51" t="str">
        <f>VLOOKUP($AZ$2&amp;"-"&amp;$B22,Transaction!$B$2:$T$501,6,FALSE)</f>
        <v>6101001</v>
      </c>
      <c r="CO22" s="51">
        <f>VLOOKUP(CN22,'Product Master'!$B$2:$F$26,2,FALSE)</f>
        <v>61013020</v>
      </c>
      <c r="CP22" s="51" t="str">
        <f>VLOOKUP(CN22,'Product Master'!$B$2:$F$26,3,FALSE)</f>
        <v>Gents Overcoat  Pattern 2345 (AF Size XL)</v>
      </c>
      <c r="CQ22" s="52" t="str">
        <f>VLOOKUP(CN22,'Product Master'!$B$2:$F$26,4,FALSE)</f>
        <v>Nos.</v>
      </c>
      <c r="CR22" s="53">
        <f>VLOOKUP($AZ$2&amp;"-"&amp;$B22,Transaction!$B$2:$T$501,7,FALSE)</f>
        <v>2600</v>
      </c>
      <c r="CS22" s="54">
        <f>VLOOKUP($AZ$2&amp;"-"&amp;$B22,Transaction!$B$2:$T$501,8,FALSE)</f>
        <v>0.05</v>
      </c>
      <c r="CT22" s="53">
        <f>VLOOKUP($AZ$2&amp;"-"&amp;$B22,Transaction!$B$2:$T$501,9,FALSE)</f>
        <v>130</v>
      </c>
      <c r="CU22" s="55">
        <f>VLOOKUP($AZ$2&amp;"-"&amp;$B22,Transaction!$B$2:$T$501,11,FALSE)</f>
        <v>0.18</v>
      </c>
      <c r="CV22" s="53">
        <f>VLOOKUP($AZ$2&amp;"-"&amp;$B22,Transaction!$B$2:$T$501,12,FALSE)</f>
        <v>10</v>
      </c>
      <c r="CW22" s="53">
        <f>VLOOKUP($AZ$2&amp;"-"&amp;$B22,Transaction!$B$2:$T$501,13,FALSE)</f>
        <v>26000</v>
      </c>
      <c r="CX22" s="53">
        <f>VLOOKUP($AZ$2&amp;"-"&amp;$B22,Transaction!$B$2:$T$501,14,FALSE)</f>
        <v>1300</v>
      </c>
      <c r="CY22" s="53" t="str">
        <f>VLOOKUP($AZ$2&amp;"-"&amp;$B22,Transaction!$B$2:$T$501,15,FALSE)</f>
        <v>27</v>
      </c>
      <c r="CZ22" s="53">
        <f>VLOOKUP($AZ$2&amp;"-"&amp;$B22,Transaction!$B$2:$T$501,16,FALSE)</f>
        <v>4446</v>
      </c>
      <c r="DA22" s="53">
        <f>VLOOKUP($AZ$2&amp;"-"&amp;$B22,Transaction!$B$2:$T$501,17,FALSE)</f>
        <v>4446</v>
      </c>
      <c r="DB22" s="53">
        <f>VLOOKUP($AZ$2&amp;"-"&amp;$B22,Transaction!$B$2:$T$501,18,FALSE)</f>
        <v>0</v>
      </c>
      <c r="DC22" s="53">
        <f>VLOOKUP($AZ$2&amp;"-"&amp;$B22,Transaction!$B$2:$T$501,19,FALSE)</f>
        <v>33592</v>
      </c>
    </row>
    <row r="23" spans="2:107" ht="50.1" customHeight="1" x14ac:dyDescent="0.25">
      <c r="B23" s="108">
        <v>2</v>
      </c>
      <c r="C23" s="109"/>
      <c r="D23" s="110"/>
      <c r="E23" s="111">
        <f>IFERROR(VLOOKUP(VLOOKUP($AZ$2&amp;"-"&amp;$B23,Transaction!$B$2:$T$501,6,FALSE),'Product Master'!$B$1:$G$26,2,FALSE),"")</f>
        <v>61013020</v>
      </c>
      <c r="F23" s="112"/>
      <c r="G23" s="112"/>
      <c r="H23" s="112"/>
      <c r="I23" s="112"/>
      <c r="J23" s="112"/>
      <c r="K23" s="113"/>
      <c r="L23" s="114" t="str">
        <f t="shared" ref="L23:L31" si="0">IFERROR($CP23,"")&amp;"  "&amp;IFERROR(IF(CS23&lt;=0," ",(ROUND(CS23*100,2)&amp;" % Discount"))," ")</f>
        <v>Gents Overcoat Pattern 2345 (AF Size L)  5 % Discount</v>
      </c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1" t="str">
        <f t="shared" ref="AP23:AP31" si="1">IFERROR($CQ23,"")</f>
        <v>Nos.</v>
      </c>
      <c r="AQ23" s="112"/>
      <c r="AR23" s="112"/>
      <c r="AS23" s="113"/>
      <c r="AT23" s="116">
        <f t="shared" ref="AT23:AT31" si="2">IFERROR($CV23,"")</f>
        <v>10</v>
      </c>
      <c r="AU23" s="117"/>
      <c r="AV23" s="117"/>
      <c r="AW23" s="118"/>
      <c r="AX23" s="97">
        <f t="shared" ref="AX23:AX31" si="3">IFERROR($CR23*1,"")</f>
        <v>1500</v>
      </c>
      <c r="AY23" s="98"/>
      <c r="AZ23" s="98"/>
      <c r="BA23" s="99"/>
      <c r="BB23" s="97">
        <f t="shared" ref="BB23:BB31" si="4">IFERROR($CW23-$CX23,"")</f>
        <v>14250</v>
      </c>
      <c r="BC23" s="98"/>
      <c r="BD23" s="98"/>
      <c r="BE23" s="98"/>
      <c r="BF23" s="98"/>
      <c r="BG23" s="98"/>
      <c r="BH23" s="98"/>
      <c r="BI23" s="98"/>
      <c r="BJ23" s="98"/>
      <c r="BK23" s="99"/>
      <c r="BL23" s="100">
        <f t="shared" ref="BL23:BL31" si="5">IFERROR($CU23*1,"")</f>
        <v>0.18</v>
      </c>
      <c r="BM23" s="101"/>
      <c r="BN23" s="101"/>
      <c r="BO23" s="101"/>
      <c r="BP23" s="102">
        <f t="shared" ref="BP23:BP31" si="6">IFERROR($CZ23*1,"")</f>
        <v>2565</v>
      </c>
      <c r="BQ23" s="103"/>
      <c r="BR23" s="103"/>
      <c r="BS23" s="103"/>
      <c r="BT23" s="103"/>
      <c r="BU23" s="104"/>
      <c r="BV23" s="105">
        <f t="shared" ref="BV23:BV31" si="7">BL23</f>
        <v>0.18</v>
      </c>
      <c r="BW23" s="106"/>
      <c r="BX23" s="106"/>
      <c r="BY23" s="106"/>
      <c r="BZ23" s="97">
        <f t="shared" ref="BZ23:BZ31" si="8">IFERROR($DA23+$DB23,"")</f>
        <v>2565</v>
      </c>
      <c r="CA23" s="98"/>
      <c r="CB23" s="98"/>
      <c r="CC23" s="98"/>
      <c r="CD23" s="98"/>
      <c r="CE23" s="107"/>
      <c r="CM23" s="52">
        <f t="shared" ref="CM23:CM32" si="9">COUNT(CN23:DC23)</f>
        <v>12</v>
      </c>
      <c r="CN23" s="51" t="str">
        <f>VLOOKUP($AZ$2&amp;"-"&amp;$B23,Transaction!$B$2:$T$501,6,FALSE)</f>
        <v>6101002</v>
      </c>
      <c r="CO23" s="51">
        <f>VLOOKUP(CN23,'Product Master'!$B$2:$F$26,2,FALSE)</f>
        <v>61013020</v>
      </c>
      <c r="CP23" s="51" t="str">
        <f>VLOOKUP(CN23,'Product Master'!$B$2:$F$26,3,FALSE)</f>
        <v>Gents Overcoat Pattern 2345 (AF Size L)</v>
      </c>
      <c r="CQ23" s="52" t="str">
        <f>VLOOKUP(CN23,'Product Master'!$B$2:$F$26,4,FALSE)</f>
        <v>Nos.</v>
      </c>
      <c r="CR23" s="53">
        <f>VLOOKUP($AZ$2&amp;"-"&amp;$B23,Transaction!$B$2:$T$501,7,FALSE)</f>
        <v>1500</v>
      </c>
      <c r="CS23" s="54">
        <f>VLOOKUP($AZ$2&amp;"-"&amp;$B23,Transaction!$B$2:$T$501,8,FALSE)</f>
        <v>0.05</v>
      </c>
      <c r="CT23" s="53">
        <f>VLOOKUP($AZ$2&amp;"-"&amp;$B23,Transaction!$B$2:$T$501,9,FALSE)</f>
        <v>75</v>
      </c>
      <c r="CU23" s="55">
        <f>VLOOKUP($AZ$2&amp;"-"&amp;$B23,Transaction!$B$2:$T$501,11,FALSE)</f>
        <v>0.18</v>
      </c>
      <c r="CV23" s="53">
        <f>VLOOKUP($AZ$2&amp;"-"&amp;$B23,Transaction!$B$2:$T$501,12,FALSE)</f>
        <v>10</v>
      </c>
      <c r="CW23" s="53">
        <f>VLOOKUP($AZ$2&amp;"-"&amp;$B23,Transaction!$B$2:$T$501,13,FALSE)</f>
        <v>15000</v>
      </c>
      <c r="CX23" s="53">
        <f>VLOOKUP($AZ$2&amp;"-"&amp;$B23,Transaction!$B$2:$T$501,14,FALSE)</f>
        <v>750</v>
      </c>
      <c r="CY23" s="53" t="str">
        <f>VLOOKUP($AZ$2&amp;"-"&amp;$B23,Transaction!$B$2:$T$501,15,FALSE)</f>
        <v>27</v>
      </c>
      <c r="CZ23" s="53">
        <f>VLOOKUP($AZ$2&amp;"-"&amp;$B23,Transaction!$B$2:$T$501,16,FALSE)</f>
        <v>2565</v>
      </c>
      <c r="DA23" s="53">
        <f>VLOOKUP($AZ$2&amp;"-"&amp;$B23,Transaction!$B$2:$T$501,17,FALSE)</f>
        <v>2565</v>
      </c>
      <c r="DB23" s="53">
        <f>VLOOKUP($AZ$2&amp;"-"&amp;$B23,Transaction!$B$2:$T$501,18,FALSE)</f>
        <v>0</v>
      </c>
      <c r="DC23" s="53">
        <f>VLOOKUP($AZ$2&amp;"-"&amp;$B23,Transaction!$B$2:$T$501,19,FALSE)</f>
        <v>19380</v>
      </c>
    </row>
    <row r="24" spans="2:107" ht="50.1" customHeight="1" x14ac:dyDescent="0.25">
      <c r="B24" s="108">
        <v>3</v>
      </c>
      <c r="C24" s="109"/>
      <c r="D24" s="110"/>
      <c r="E24" s="111">
        <f>IFERROR(VLOOKUP(VLOOKUP($AZ$2&amp;"-"&amp;$B24,Transaction!$B$2:$T$501,6,FALSE),'Product Master'!$B$1:$G$26,2,FALSE),"")</f>
        <v>61013020</v>
      </c>
      <c r="F24" s="112"/>
      <c r="G24" s="112"/>
      <c r="H24" s="112"/>
      <c r="I24" s="112"/>
      <c r="J24" s="112"/>
      <c r="K24" s="113"/>
      <c r="L24" s="114" t="str">
        <f t="shared" si="0"/>
        <v>Gents Overcoat Pattern 2345 (AF Size XXL)  5 % Discount</v>
      </c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1" t="str">
        <f t="shared" si="1"/>
        <v>Nos.</v>
      </c>
      <c r="AQ24" s="112"/>
      <c r="AR24" s="112"/>
      <c r="AS24" s="113"/>
      <c r="AT24" s="116">
        <f t="shared" si="2"/>
        <v>20</v>
      </c>
      <c r="AU24" s="117"/>
      <c r="AV24" s="117"/>
      <c r="AW24" s="118"/>
      <c r="AX24" s="97">
        <f t="shared" si="3"/>
        <v>1300</v>
      </c>
      <c r="AY24" s="98"/>
      <c r="AZ24" s="98"/>
      <c r="BA24" s="99"/>
      <c r="BB24" s="97">
        <f t="shared" si="4"/>
        <v>24700</v>
      </c>
      <c r="BC24" s="98"/>
      <c r="BD24" s="98"/>
      <c r="BE24" s="98"/>
      <c r="BF24" s="98"/>
      <c r="BG24" s="98"/>
      <c r="BH24" s="98"/>
      <c r="BI24" s="98"/>
      <c r="BJ24" s="98"/>
      <c r="BK24" s="99"/>
      <c r="BL24" s="100">
        <f t="shared" si="5"/>
        <v>0.18</v>
      </c>
      <c r="BM24" s="101"/>
      <c r="BN24" s="101"/>
      <c r="BO24" s="101"/>
      <c r="BP24" s="102">
        <f t="shared" si="6"/>
        <v>4446</v>
      </c>
      <c r="BQ24" s="103"/>
      <c r="BR24" s="103"/>
      <c r="BS24" s="103"/>
      <c r="BT24" s="103"/>
      <c r="BU24" s="104"/>
      <c r="BV24" s="105">
        <f t="shared" si="7"/>
        <v>0.18</v>
      </c>
      <c r="BW24" s="106"/>
      <c r="BX24" s="106"/>
      <c r="BY24" s="106"/>
      <c r="BZ24" s="97">
        <f t="shared" si="8"/>
        <v>4446</v>
      </c>
      <c r="CA24" s="98"/>
      <c r="CB24" s="98"/>
      <c r="CC24" s="98"/>
      <c r="CD24" s="98"/>
      <c r="CE24" s="107"/>
      <c r="CM24" s="52">
        <f t="shared" si="9"/>
        <v>12</v>
      </c>
      <c r="CN24" s="51" t="str">
        <f>VLOOKUP($AZ$2&amp;"-"&amp;$B24,Transaction!$B$2:$T$501,6,FALSE)</f>
        <v>6101003</v>
      </c>
      <c r="CO24" s="51">
        <f>VLOOKUP(CN24,'Product Master'!$B$2:$F$26,2,FALSE)</f>
        <v>61013020</v>
      </c>
      <c r="CP24" s="51" t="str">
        <f>VLOOKUP(CN24,'Product Master'!$B$2:$F$26,3,FALSE)</f>
        <v>Gents Overcoat Pattern 2345 (AF Size XXL)</v>
      </c>
      <c r="CQ24" s="52" t="str">
        <f>VLOOKUP(CN24,'Product Master'!$B$2:$F$26,4,FALSE)</f>
        <v>Nos.</v>
      </c>
      <c r="CR24" s="53">
        <f>VLOOKUP($AZ$2&amp;"-"&amp;$B24,Transaction!$B$2:$T$501,7,FALSE)</f>
        <v>1300</v>
      </c>
      <c r="CS24" s="54">
        <f>VLOOKUP($AZ$2&amp;"-"&amp;$B24,Transaction!$B$2:$T$501,8,FALSE)</f>
        <v>0.05</v>
      </c>
      <c r="CT24" s="53">
        <f>VLOOKUP($AZ$2&amp;"-"&amp;$B24,Transaction!$B$2:$T$501,9,FALSE)</f>
        <v>65</v>
      </c>
      <c r="CU24" s="55">
        <f>VLOOKUP($AZ$2&amp;"-"&amp;$B24,Transaction!$B$2:$T$501,11,FALSE)</f>
        <v>0.18</v>
      </c>
      <c r="CV24" s="53">
        <f>VLOOKUP($AZ$2&amp;"-"&amp;$B24,Transaction!$B$2:$T$501,12,FALSE)</f>
        <v>20</v>
      </c>
      <c r="CW24" s="53">
        <f>VLOOKUP($AZ$2&amp;"-"&amp;$B24,Transaction!$B$2:$T$501,13,FALSE)</f>
        <v>26000</v>
      </c>
      <c r="CX24" s="53">
        <f>VLOOKUP($AZ$2&amp;"-"&amp;$B24,Transaction!$B$2:$T$501,14,FALSE)</f>
        <v>1300</v>
      </c>
      <c r="CY24" s="53" t="str">
        <f>VLOOKUP($AZ$2&amp;"-"&amp;$B24,Transaction!$B$2:$T$501,15,FALSE)</f>
        <v>27</v>
      </c>
      <c r="CZ24" s="53">
        <f>VLOOKUP($AZ$2&amp;"-"&amp;$B24,Transaction!$B$2:$T$501,16,FALSE)</f>
        <v>4446</v>
      </c>
      <c r="DA24" s="53">
        <f>VLOOKUP($AZ$2&amp;"-"&amp;$B24,Transaction!$B$2:$T$501,17,FALSE)</f>
        <v>4446</v>
      </c>
      <c r="DB24" s="53">
        <f>VLOOKUP($AZ$2&amp;"-"&amp;$B24,Transaction!$B$2:$T$501,18,FALSE)</f>
        <v>0</v>
      </c>
      <c r="DC24" s="53">
        <f>VLOOKUP($AZ$2&amp;"-"&amp;$B24,Transaction!$B$2:$T$501,19,FALSE)</f>
        <v>33592</v>
      </c>
    </row>
    <row r="25" spans="2:107" ht="50.1" customHeight="1" x14ac:dyDescent="0.25">
      <c r="B25" s="108">
        <v>4</v>
      </c>
      <c r="C25" s="109"/>
      <c r="D25" s="110"/>
      <c r="E25" s="111">
        <f>IFERROR(VLOOKUP(VLOOKUP($AZ$2&amp;"-"&amp;$B25,Transaction!$B$2:$T$501,6,FALSE),'Product Master'!$B$1:$G$26,2,FALSE),"")</f>
        <v>61031010</v>
      </c>
      <c r="F25" s="112"/>
      <c r="G25" s="112"/>
      <c r="H25" s="112"/>
      <c r="I25" s="112"/>
      <c r="J25" s="112"/>
      <c r="K25" s="113"/>
      <c r="L25" s="114" t="str">
        <f t="shared" si="0"/>
        <v>Silk Suits Pattern AB234 ( Size L)  5 % Discount</v>
      </c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1" t="str">
        <f t="shared" si="1"/>
        <v>Nos.</v>
      </c>
      <c r="AQ25" s="112"/>
      <c r="AR25" s="112"/>
      <c r="AS25" s="113"/>
      <c r="AT25" s="119">
        <f t="shared" si="2"/>
        <v>15</v>
      </c>
      <c r="AU25" s="120"/>
      <c r="AV25" s="120"/>
      <c r="AW25" s="121"/>
      <c r="AX25" s="97">
        <f t="shared" si="3"/>
        <v>2100</v>
      </c>
      <c r="AY25" s="98"/>
      <c r="AZ25" s="98"/>
      <c r="BA25" s="99"/>
      <c r="BB25" s="97">
        <f t="shared" si="4"/>
        <v>29925</v>
      </c>
      <c r="BC25" s="98"/>
      <c r="BD25" s="98"/>
      <c r="BE25" s="98"/>
      <c r="BF25" s="98"/>
      <c r="BG25" s="98"/>
      <c r="BH25" s="98"/>
      <c r="BI25" s="98"/>
      <c r="BJ25" s="98"/>
      <c r="BK25" s="99"/>
      <c r="BL25" s="100">
        <f t="shared" si="5"/>
        <v>0.18</v>
      </c>
      <c r="BM25" s="101"/>
      <c r="BN25" s="101"/>
      <c r="BO25" s="101"/>
      <c r="BP25" s="102">
        <f t="shared" si="6"/>
        <v>5387</v>
      </c>
      <c r="BQ25" s="103"/>
      <c r="BR25" s="103"/>
      <c r="BS25" s="103"/>
      <c r="BT25" s="103"/>
      <c r="BU25" s="104"/>
      <c r="BV25" s="105">
        <f t="shared" si="7"/>
        <v>0.18</v>
      </c>
      <c r="BW25" s="106"/>
      <c r="BX25" s="106"/>
      <c r="BY25" s="106"/>
      <c r="BZ25" s="97">
        <f t="shared" si="8"/>
        <v>5387</v>
      </c>
      <c r="CA25" s="98"/>
      <c r="CB25" s="98"/>
      <c r="CC25" s="98"/>
      <c r="CD25" s="98"/>
      <c r="CE25" s="107"/>
      <c r="CM25" s="52">
        <f t="shared" si="9"/>
        <v>12</v>
      </c>
      <c r="CN25" s="51" t="str">
        <f>VLOOKUP($AZ$2&amp;"-"&amp;$B25,Transaction!$B$2:$T$501,6,FALSE)</f>
        <v>6103007</v>
      </c>
      <c r="CO25" s="51">
        <f>VLOOKUP(CN25,'Product Master'!$B$2:$F$26,2,FALSE)</f>
        <v>61031010</v>
      </c>
      <c r="CP25" s="51" t="str">
        <f>VLOOKUP(CN25,'Product Master'!$B$2:$F$26,3,FALSE)</f>
        <v>Silk Suits Pattern AB234 ( Size L)</v>
      </c>
      <c r="CQ25" s="52" t="str">
        <f>VLOOKUP(CN25,'Product Master'!$B$2:$F$26,4,FALSE)</f>
        <v>Nos.</v>
      </c>
      <c r="CR25" s="53">
        <f>VLOOKUP($AZ$2&amp;"-"&amp;$B25,Transaction!$B$2:$T$501,7,FALSE)</f>
        <v>2100</v>
      </c>
      <c r="CS25" s="54">
        <f>VLOOKUP($AZ$2&amp;"-"&amp;$B25,Transaction!$B$2:$T$501,8,FALSE)</f>
        <v>0.05</v>
      </c>
      <c r="CT25" s="53">
        <f>VLOOKUP($AZ$2&amp;"-"&amp;$B25,Transaction!$B$2:$T$501,9,FALSE)</f>
        <v>105</v>
      </c>
      <c r="CU25" s="55">
        <f>VLOOKUP($AZ$2&amp;"-"&amp;$B25,Transaction!$B$2:$T$501,11,FALSE)</f>
        <v>0.18</v>
      </c>
      <c r="CV25" s="53">
        <f>VLOOKUP($AZ$2&amp;"-"&amp;$B25,Transaction!$B$2:$T$501,12,FALSE)</f>
        <v>15</v>
      </c>
      <c r="CW25" s="53">
        <f>VLOOKUP($AZ$2&amp;"-"&amp;$B25,Transaction!$B$2:$T$501,13,FALSE)</f>
        <v>31500</v>
      </c>
      <c r="CX25" s="53">
        <f>VLOOKUP($AZ$2&amp;"-"&amp;$B25,Transaction!$B$2:$T$501,14,FALSE)</f>
        <v>1575</v>
      </c>
      <c r="CY25" s="53" t="str">
        <f>VLOOKUP($AZ$2&amp;"-"&amp;$B25,Transaction!$B$2:$T$501,15,FALSE)</f>
        <v>27</v>
      </c>
      <c r="CZ25" s="53">
        <f>VLOOKUP($AZ$2&amp;"-"&amp;$B25,Transaction!$B$2:$T$501,16,FALSE)</f>
        <v>5387</v>
      </c>
      <c r="DA25" s="53">
        <f>VLOOKUP($AZ$2&amp;"-"&amp;$B25,Transaction!$B$2:$T$501,17,FALSE)</f>
        <v>5387</v>
      </c>
      <c r="DB25" s="53">
        <f>VLOOKUP($AZ$2&amp;"-"&amp;$B25,Transaction!$B$2:$T$501,18,FALSE)</f>
        <v>0</v>
      </c>
      <c r="DC25" s="53">
        <f>VLOOKUP($AZ$2&amp;"-"&amp;$B25,Transaction!$B$2:$T$501,19,FALSE)</f>
        <v>40699</v>
      </c>
    </row>
    <row r="26" spans="2:107" ht="50.1" customHeight="1" x14ac:dyDescent="0.25">
      <c r="B26" s="108">
        <v>5</v>
      </c>
      <c r="C26" s="109"/>
      <c r="D26" s="110"/>
      <c r="E26" s="111" t="str">
        <f>IFERROR(VLOOKUP(VLOOKUP($AZ$2&amp;"-"&amp;$B26,Transaction!$B$2:$T$501,6,FALSE),'Product Master'!$B$1:$G$26,2,FALSE),"")</f>
        <v/>
      </c>
      <c r="F26" s="112"/>
      <c r="G26" s="112"/>
      <c r="H26" s="112"/>
      <c r="I26" s="112"/>
      <c r="J26" s="112"/>
      <c r="K26" s="113"/>
      <c r="L26" s="114" t="str">
        <f t="shared" si="0"/>
        <v xml:space="preserve">   </v>
      </c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1" t="str">
        <f t="shared" si="1"/>
        <v/>
      </c>
      <c r="AQ26" s="112"/>
      <c r="AR26" s="112"/>
      <c r="AS26" s="113"/>
      <c r="AT26" s="119" t="str">
        <f t="shared" si="2"/>
        <v/>
      </c>
      <c r="AU26" s="120"/>
      <c r="AV26" s="120"/>
      <c r="AW26" s="121"/>
      <c r="AX26" s="97" t="str">
        <f t="shared" si="3"/>
        <v/>
      </c>
      <c r="AY26" s="98"/>
      <c r="AZ26" s="98"/>
      <c r="BA26" s="99"/>
      <c r="BB26" s="97" t="str">
        <f t="shared" si="4"/>
        <v/>
      </c>
      <c r="BC26" s="98"/>
      <c r="BD26" s="98"/>
      <c r="BE26" s="98"/>
      <c r="BF26" s="98"/>
      <c r="BG26" s="98"/>
      <c r="BH26" s="98"/>
      <c r="BI26" s="98"/>
      <c r="BJ26" s="98"/>
      <c r="BK26" s="99"/>
      <c r="BL26" s="100" t="str">
        <f t="shared" si="5"/>
        <v/>
      </c>
      <c r="BM26" s="101"/>
      <c r="BN26" s="101"/>
      <c r="BO26" s="101"/>
      <c r="BP26" s="102" t="str">
        <f t="shared" si="6"/>
        <v/>
      </c>
      <c r="BQ26" s="103"/>
      <c r="BR26" s="103"/>
      <c r="BS26" s="103"/>
      <c r="BT26" s="103"/>
      <c r="BU26" s="104"/>
      <c r="BV26" s="105" t="str">
        <f t="shared" si="7"/>
        <v/>
      </c>
      <c r="BW26" s="106"/>
      <c r="BX26" s="106"/>
      <c r="BY26" s="106"/>
      <c r="BZ26" s="97" t="str">
        <f t="shared" si="8"/>
        <v/>
      </c>
      <c r="CA26" s="98"/>
      <c r="CB26" s="98"/>
      <c r="CC26" s="98"/>
      <c r="CD26" s="98"/>
      <c r="CE26" s="107"/>
      <c r="CM26" s="52">
        <f t="shared" si="9"/>
        <v>0</v>
      </c>
      <c r="CN26" s="51" t="e">
        <f>VLOOKUP($AZ$2&amp;"-"&amp;$B26,Transaction!$B$2:$T$501,6,FALSE)</f>
        <v>#N/A</v>
      </c>
      <c r="CO26" s="51" t="e">
        <f>VLOOKUP(CN26,'Product Master'!$B$2:$F$26,2,FALSE)</f>
        <v>#N/A</v>
      </c>
      <c r="CP26" s="51" t="e">
        <f>VLOOKUP(CN26,'Product Master'!$B$2:$F$26,3,FALSE)</f>
        <v>#N/A</v>
      </c>
      <c r="CQ26" s="52" t="e">
        <f>VLOOKUP(CN26,'Product Master'!$B$2:$F$26,4,FALSE)</f>
        <v>#N/A</v>
      </c>
      <c r="CR26" s="53" t="e">
        <f>VLOOKUP($AZ$2&amp;"-"&amp;$B26,Transaction!$B$2:$T$501,7,FALSE)</f>
        <v>#N/A</v>
      </c>
      <c r="CS26" s="54" t="e">
        <f>VLOOKUP($AZ$2&amp;"-"&amp;$B26,Transaction!$B$2:$T$501,8,FALSE)</f>
        <v>#N/A</v>
      </c>
      <c r="CT26" s="53" t="e">
        <f>VLOOKUP($AZ$2&amp;"-"&amp;$B26,Transaction!$B$2:$T$501,9,FALSE)</f>
        <v>#N/A</v>
      </c>
      <c r="CU26" s="55" t="e">
        <f>VLOOKUP($AZ$2&amp;"-"&amp;$B26,Transaction!$B$2:$T$501,11,FALSE)</f>
        <v>#N/A</v>
      </c>
      <c r="CV26" s="53" t="e">
        <f>VLOOKUP($AZ$2&amp;"-"&amp;$B26,Transaction!$B$2:$T$501,12,FALSE)</f>
        <v>#N/A</v>
      </c>
      <c r="CW26" s="53" t="e">
        <f>VLOOKUP($AZ$2&amp;"-"&amp;$B26,Transaction!$B$2:$T$501,13,FALSE)</f>
        <v>#N/A</v>
      </c>
      <c r="CX26" s="53" t="e">
        <f>VLOOKUP($AZ$2&amp;"-"&amp;$B26,Transaction!$B$2:$T$501,14,FALSE)</f>
        <v>#N/A</v>
      </c>
      <c r="CY26" s="53" t="e">
        <f>VLOOKUP($AZ$2&amp;"-"&amp;$B26,Transaction!$B$2:$T$501,15,FALSE)</f>
        <v>#N/A</v>
      </c>
      <c r="CZ26" s="53" t="e">
        <f>VLOOKUP($AZ$2&amp;"-"&amp;$B26,Transaction!$B$2:$T$501,16,FALSE)</f>
        <v>#N/A</v>
      </c>
      <c r="DA26" s="53" t="e">
        <f>VLOOKUP($AZ$2&amp;"-"&amp;$B26,Transaction!$B$2:$T$501,17,FALSE)</f>
        <v>#N/A</v>
      </c>
      <c r="DB26" s="53" t="e">
        <f>VLOOKUP($AZ$2&amp;"-"&amp;$B26,Transaction!$B$2:$T$501,18,FALSE)</f>
        <v>#N/A</v>
      </c>
      <c r="DC26" s="53" t="e">
        <f>VLOOKUP($AZ$2&amp;"-"&amp;$B26,Transaction!$B$2:$T$501,19,FALSE)</f>
        <v>#N/A</v>
      </c>
    </row>
    <row r="27" spans="2:107" ht="50.1" customHeight="1" x14ac:dyDescent="0.25">
      <c r="B27" s="108">
        <v>6</v>
      </c>
      <c r="C27" s="109"/>
      <c r="D27" s="110"/>
      <c r="E27" s="111" t="str">
        <f>IFERROR(VLOOKUP(VLOOKUP($AZ$2&amp;"-"&amp;$B27,Transaction!$B$2:$T$501,6,FALSE),'Product Master'!$B$1:$G$26,2,FALSE),"")</f>
        <v/>
      </c>
      <c r="F27" s="112"/>
      <c r="G27" s="112"/>
      <c r="H27" s="112"/>
      <c r="I27" s="112"/>
      <c r="J27" s="112"/>
      <c r="K27" s="113"/>
      <c r="L27" s="114" t="str">
        <f t="shared" si="0"/>
        <v xml:space="preserve">   </v>
      </c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1" t="str">
        <f t="shared" si="1"/>
        <v/>
      </c>
      <c r="AQ27" s="112"/>
      <c r="AR27" s="112"/>
      <c r="AS27" s="113"/>
      <c r="AT27" s="119" t="str">
        <f t="shared" si="2"/>
        <v/>
      </c>
      <c r="AU27" s="120"/>
      <c r="AV27" s="120"/>
      <c r="AW27" s="121"/>
      <c r="AX27" s="97" t="str">
        <f t="shared" si="3"/>
        <v/>
      </c>
      <c r="AY27" s="98"/>
      <c r="AZ27" s="98"/>
      <c r="BA27" s="99"/>
      <c r="BB27" s="97" t="str">
        <f t="shared" si="4"/>
        <v/>
      </c>
      <c r="BC27" s="98"/>
      <c r="BD27" s="98"/>
      <c r="BE27" s="98"/>
      <c r="BF27" s="98"/>
      <c r="BG27" s="98"/>
      <c r="BH27" s="98"/>
      <c r="BI27" s="98"/>
      <c r="BJ27" s="98"/>
      <c r="BK27" s="99"/>
      <c r="BL27" s="100" t="str">
        <f t="shared" si="5"/>
        <v/>
      </c>
      <c r="BM27" s="101"/>
      <c r="BN27" s="101"/>
      <c r="BO27" s="101"/>
      <c r="BP27" s="102" t="str">
        <f t="shared" si="6"/>
        <v/>
      </c>
      <c r="BQ27" s="103"/>
      <c r="BR27" s="103"/>
      <c r="BS27" s="103"/>
      <c r="BT27" s="103"/>
      <c r="BU27" s="104"/>
      <c r="BV27" s="105" t="str">
        <f t="shared" si="7"/>
        <v/>
      </c>
      <c r="BW27" s="106"/>
      <c r="BX27" s="106"/>
      <c r="BY27" s="106"/>
      <c r="BZ27" s="97" t="str">
        <f t="shared" si="8"/>
        <v/>
      </c>
      <c r="CA27" s="98"/>
      <c r="CB27" s="98"/>
      <c r="CC27" s="98"/>
      <c r="CD27" s="98"/>
      <c r="CE27" s="107"/>
      <c r="CM27" s="52">
        <f t="shared" si="9"/>
        <v>0</v>
      </c>
      <c r="CN27" s="51" t="e">
        <f>VLOOKUP($AZ$2&amp;"-"&amp;$B27,Transaction!$B$2:$T$501,6,FALSE)</f>
        <v>#N/A</v>
      </c>
      <c r="CO27" s="51" t="e">
        <f>VLOOKUP(CN27,'Product Master'!$B$2:$F$26,2,FALSE)</f>
        <v>#N/A</v>
      </c>
      <c r="CP27" s="51" t="e">
        <f>VLOOKUP(CN27,'Product Master'!$B$2:$F$26,3,FALSE)</f>
        <v>#N/A</v>
      </c>
      <c r="CQ27" s="52" t="e">
        <f>VLOOKUP(CN27,'Product Master'!$B$2:$F$26,4,FALSE)</f>
        <v>#N/A</v>
      </c>
      <c r="CR27" s="53" t="e">
        <f>VLOOKUP($AZ$2&amp;"-"&amp;$B27,Transaction!$B$2:$T$501,7,FALSE)</f>
        <v>#N/A</v>
      </c>
      <c r="CS27" s="54" t="e">
        <f>VLOOKUP($AZ$2&amp;"-"&amp;$B27,Transaction!$B$2:$T$501,8,FALSE)</f>
        <v>#N/A</v>
      </c>
      <c r="CT27" s="53" t="e">
        <f>VLOOKUP($AZ$2&amp;"-"&amp;$B27,Transaction!$B$2:$T$501,9,FALSE)</f>
        <v>#N/A</v>
      </c>
      <c r="CU27" s="55" t="e">
        <f>VLOOKUP($AZ$2&amp;"-"&amp;$B27,Transaction!$B$2:$T$501,11,FALSE)</f>
        <v>#N/A</v>
      </c>
      <c r="CV27" s="53" t="e">
        <f>VLOOKUP($AZ$2&amp;"-"&amp;$B27,Transaction!$B$2:$T$501,12,FALSE)</f>
        <v>#N/A</v>
      </c>
      <c r="CW27" s="53" t="e">
        <f>VLOOKUP($AZ$2&amp;"-"&amp;$B27,Transaction!$B$2:$T$501,13,FALSE)</f>
        <v>#N/A</v>
      </c>
      <c r="CX27" s="53" t="e">
        <f>VLOOKUP($AZ$2&amp;"-"&amp;$B27,Transaction!$B$2:$T$501,14,FALSE)</f>
        <v>#N/A</v>
      </c>
      <c r="CY27" s="53" t="e">
        <f>VLOOKUP($AZ$2&amp;"-"&amp;$B27,Transaction!$B$2:$T$501,15,FALSE)</f>
        <v>#N/A</v>
      </c>
      <c r="CZ27" s="53" t="e">
        <f>VLOOKUP($AZ$2&amp;"-"&amp;$B27,Transaction!$B$2:$T$501,16,FALSE)</f>
        <v>#N/A</v>
      </c>
      <c r="DA27" s="53" t="e">
        <f>VLOOKUP($AZ$2&amp;"-"&amp;$B27,Transaction!$B$2:$T$501,17,FALSE)</f>
        <v>#N/A</v>
      </c>
      <c r="DB27" s="53" t="e">
        <f>VLOOKUP($AZ$2&amp;"-"&amp;$B27,Transaction!$B$2:$T$501,18,FALSE)</f>
        <v>#N/A</v>
      </c>
      <c r="DC27" s="53" t="e">
        <f>VLOOKUP($AZ$2&amp;"-"&amp;$B27,Transaction!$B$2:$T$501,19,FALSE)</f>
        <v>#N/A</v>
      </c>
    </row>
    <row r="28" spans="2:107" ht="50.1" customHeight="1" x14ac:dyDescent="0.25">
      <c r="B28" s="108">
        <v>7</v>
      </c>
      <c r="C28" s="109"/>
      <c r="D28" s="110"/>
      <c r="E28" s="111" t="str">
        <f>IFERROR(VLOOKUP(VLOOKUP($AZ$2&amp;"-"&amp;$B28,Transaction!$B$2:$T$501,6,FALSE),'Product Master'!$B$1:$G$26,2,FALSE),"")</f>
        <v/>
      </c>
      <c r="F28" s="112"/>
      <c r="G28" s="112"/>
      <c r="H28" s="112"/>
      <c r="I28" s="112"/>
      <c r="J28" s="112"/>
      <c r="K28" s="113"/>
      <c r="L28" s="114" t="str">
        <f t="shared" si="0"/>
        <v xml:space="preserve">   </v>
      </c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1" t="str">
        <f t="shared" si="1"/>
        <v/>
      </c>
      <c r="AQ28" s="112"/>
      <c r="AR28" s="112"/>
      <c r="AS28" s="113"/>
      <c r="AT28" s="119" t="str">
        <f t="shared" si="2"/>
        <v/>
      </c>
      <c r="AU28" s="120"/>
      <c r="AV28" s="120"/>
      <c r="AW28" s="121"/>
      <c r="AX28" s="97" t="str">
        <f t="shared" si="3"/>
        <v/>
      </c>
      <c r="AY28" s="98"/>
      <c r="AZ28" s="98"/>
      <c r="BA28" s="99"/>
      <c r="BB28" s="97" t="str">
        <f t="shared" si="4"/>
        <v/>
      </c>
      <c r="BC28" s="98"/>
      <c r="BD28" s="98"/>
      <c r="BE28" s="98"/>
      <c r="BF28" s="98"/>
      <c r="BG28" s="98"/>
      <c r="BH28" s="98"/>
      <c r="BI28" s="98"/>
      <c r="BJ28" s="98"/>
      <c r="BK28" s="99"/>
      <c r="BL28" s="100" t="str">
        <f t="shared" si="5"/>
        <v/>
      </c>
      <c r="BM28" s="101"/>
      <c r="BN28" s="101"/>
      <c r="BO28" s="101"/>
      <c r="BP28" s="102" t="str">
        <f t="shared" si="6"/>
        <v/>
      </c>
      <c r="BQ28" s="103"/>
      <c r="BR28" s="103"/>
      <c r="BS28" s="103"/>
      <c r="BT28" s="103"/>
      <c r="BU28" s="104"/>
      <c r="BV28" s="105" t="str">
        <f t="shared" si="7"/>
        <v/>
      </c>
      <c r="BW28" s="106"/>
      <c r="BX28" s="106"/>
      <c r="BY28" s="106"/>
      <c r="BZ28" s="97" t="str">
        <f t="shared" si="8"/>
        <v/>
      </c>
      <c r="CA28" s="98"/>
      <c r="CB28" s="98"/>
      <c r="CC28" s="98"/>
      <c r="CD28" s="98"/>
      <c r="CE28" s="107"/>
      <c r="CM28" s="52">
        <f t="shared" si="9"/>
        <v>0</v>
      </c>
      <c r="CN28" s="51" t="e">
        <f>VLOOKUP($AZ$2&amp;"-"&amp;$B28,Transaction!$B$2:$T$501,6,FALSE)</f>
        <v>#N/A</v>
      </c>
      <c r="CO28" s="51" t="e">
        <f>VLOOKUP(CN28,'Product Master'!$B$2:$F$26,2,FALSE)</f>
        <v>#N/A</v>
      </c>
      <c r="CP28" s="51" t="e">
        <f>VLOOKUP(CN28,'Product Master'!$B$2:$F$26,3,FALSE)</f>
        <v>#N/A</v>
      </c>
      <c r="CQ28" s="52" t="e">
        <f>VLOOKUP(CN28,'Product Master'!$B$2:$F$26,4,FALSE)</f>
        <v>#N/A</v>
      </c>
      <c r="CR28" s="53" t="e">
        <f>VLOOKUP($AZ$2&amp;"-"&amp;$B28,Transaction!$B$2:$T$501,7,FALSE)</f>
        <v>#N/A</v>
      </c>
      <c r="CS28" s="54" t="e">
        <f>VLOOKUP($AZ$2&amp;"-"&amp;$B28,Transaction!$B$2:$T$501,8,FALSE)</f>
        <v>#N/A</v>
      </c>
      <c r="CT28" s="53" t="e">
        <f>VLOOKUP($AZ$2&amp;"-"&amp;$B28,Transaction!$B$2:$T$501,9,FALSE)</f>
        <v>#N/A</v>
      </c>
      <c r="CU28" s="55" t="e">
        <f>VLOOKUP($AZ$2&amp;"-"&amp;$B28,Transaction!$B$2:$T$501,11,FALSE)</f>
        <v>#N/A</v>
      </c>
      <c r="CV28" s="53" t="e">
        <f>VLOOKUP($AZ$2&amp;"-"&amp;$B28,Transaction!$B$2:$T$501,12,FALSE)</f>
        <v>#N/A</v>
      </c>
      <c r="CW28" s="53" t="e">
        <f>VLOOKUP($AZ$2&amp;"-"&amp;$B28,Transaction!$B$2:$T$501,13,FALSE)</f>
        <v>#N/A</v>
      </c>
      <c r="CX28" s="53" t="e">
        <f>VLOOKUP($AZ$2&amp;"-"&amp;$B28,Transaction!$B$2:$T$501,14,FALSE)</f>
        <v>#N/A</v>
      </c>
      <c r="CY28" s="53" t="e">
        <f>VLOOKUP($AZ$2&amp;"-"&amp;$B28,Transaction!$B$2:$T$501,15,FALSE)</f>
        <v>#N/A</v>
      </c>
      <c r="CZ28" s="53" t="e">
        <f>VLOOKUP($AZ$2&amp;"-"&amp;$B28,Transaction!$B$2:$T$501,16,FALSE)</f>
        <v>#N/A</v>
      </c>
      <c r="DA28" s="53" t="e">
        <f>VLOOKUP($AZ$2&amp;"-"&amp;$B28,Transaction!$B$2:$T$501,17,FALSE)</f>
        <v>#N/A</v>
      </c>
      <c r="DB28" s="53" t="e">
        <f>VLOOKUP($AZ$2&amp;"-"&amp;$B28,Transaction!$B$2:$T$501,18,FALSE)</f>
        <v>#N/A</v>
      </c>
      <c r="DC28" s="53" t="e">
        <f>VLOOKUP($AZ$2&amp;"-"&amp;$B28,Transaction!$B$2:$T$501,19,FALSE)</f>
        <v>#N/A</v>
      </c>
    </row>
    <row r="29" spans="2:107" ht="50.1" customHeight="1" x14ac:dyDescent="0.25">
      <c r="B29" s="108">
        <v>8</v>
      </c>
      <c r="C29" s="109"/>
      <c r="D29" s="110"/>
      <c r="E29" s="111" t="str">
        <f>IFERROR(VLOOKUP(VLOOKUP($AZ$2&amp;"-"&amp;$B29,Transaction!$B$2:$T$501,6,FALSE),'Product Master'!$B$1:$G$26,2,FALSE),"")</f>
        <v/>
      </c>
      <c r="F29" s="112"/>
      <c r="G29" s="112"/>
      <c r="H29" s="112"/>
      <c r="I29" s="112"/>
      <c r="J29" s="112"/>
      <c r="K29" s="113"/>
      <c r="L29" s="114" t="str">
        <f t="shared" si="0"/>
        <v xml:space="preserve">   </v>
      </c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1" t="str">
        <f t="shared" si="1"/>
        <v/>
      </c>
      <c r="AQ29" s="112"/>
      <c r="AR29" s="112"/>
      <c r="AS29" s="113"/>
      <c r="AT29" s="119" t="str">
        <f t="shared" si="2"/>
        <v/>
      </c>
      <c r="AU29" s="120"/>
      <c r="AV29" s="120"/>
      <c r="AW29" s="121"/>
      <c r="AX29" s="97" t="str">
        <f t="shared" si="3"/>
        <v/>
      </c>
      <c r="AY29" s="98"/>
      <c r="AZ29" s="98"/>
      <c r="BA29" s="99"/>
      <c r="BB29" s="97" t="str">
        <f t="shared" si="4"/>
        <v/>
      </c>
      <c r="BC29" s="98"/>
      <c r="BD29" s="98"/>
      <c r="BE29" s="98"/>
      <c r="BF29" s="98"/>
      <c r="BG29" s="98"/>
      <c r="BH29" s="98"/>
      <c r="BI29" s="98"/>
      <c r="BJ29" s="98"/>
      <c r="BK29" s="99"/>
      <c r="BL29" s="100" t="str">
        <f t="shared" si="5"/>
        <v/>
      </c>
      <c r="BM29" s="101"/>
      <c r="BN29" s="101"/>
      <c r="BO29" s="101"/>
      <c r="BP29" s="102" t="str">
        <f t="shared" si="6"/>
        <v/>
      </c>
      <c r="BQ29" s="103"/>
      <c r="BR29" s="103"/>
      <c r="BS29" s="103"/>
      <c r="BT29" s="103"/>
      <c r="BU29" s="104"/>
      <c r="BV29" s="105" t="str">
        <f t="shared" si="7"/>
        <v/>
      </c>
      <c r="BW29" s="106"/>
      <c r="BX29" s="106"/>
      <c r="BY29" s="106"/>
      <c r="BZ29" s="97" t="str">
        <f t="shared" si="8"/>
        <v/>
      </c>
      <c r="CA29" s="98"/>
      <c r="CB29" s="98"/>
      <c r="CC29" s="98"/>
      <c r="CD29" s="98"/>
      <c r="CE29" s="107"/>
      <c r="CM29" s="52">
        <f t="shared" si="9"/>
        <v>0</v>
      </c>
      <c r="CN29" s="51" t="e">
        <f>VLOOKUP($AZ$2&amp;"-"&amp;$B29,Transaction!$B$2:$T$501,6,FALSE)</f>
        <v>#N/A</v>
      </c>
      <c r="CO29" s="51" t="e">
        <f>VLOOKUP(CN29,'Product Master'!$B$2:$F$26,2,FALSE)</f>
        <v>#N/A</v>
      </c>
      <c r="CP29" s="51" t="e">
        <f>VLOOKUP(CN29,'Product Master'!$B$2:$F$26,3,FALSE)</f>
        <v>#N/A</v>
      </c>
      <c r="CQ29" s="52" t="e">
        <f>VLOOKUP(CN29,'Product Master'!$B$2:$F$26,4,FALSE)</f>
        <v>#N/A</v>
      </c>
      <c r="CR29" s="53" t="e">
        <f>VLOOKUP($AZ$2&amp;"-"&amp;$B29,Transaction!$B$2:$T$501,7,FALSE)</f>
        <v>#N/A</v>
      </c>
      <c r="CS29" s="54" t="e">
        <f>VLOOKUP($AZ$2&amp;"-"&amp;$B29,Transaction!$B$2:$T$501,8,FALSE)</f>
        <v>#N/A</v>
      </c>
      <c r="CT29" s="53" t="e">
        <f>VLOOKUP($AZ$2&amp;"-"&amp;$B29,Transaction!$B$2:$T$501,9,FALSE)</f>
        <v>#N/A</v>
      </c>
      <c r="CU29" s="55" t="e">
        <f>VLOOKUP($AZ$2&amp;"-"&amp;$B29,Transaction!$B$2:$T$501,11,FALSE)</f>
        <v>#N/A</v>
      </c>
      <c r="CV29" s="53" t="e">
        <f>VLOOKUP($AZ$2&amp;"-"&amp;$B29,Transaction!$B$2:$T$501,12,FALSE)</f>
        <v>#N/A</v>
      </c>
      <c r="CW29" s="53" t="e">
        <f>VLOOKUP($AZ$2&amp;"-"&amp;$B29,Transaction!$B$2:$T$501,13,FALSE)</f>
        <v>#N/A</v>
      </c>
      <c r="CX29" s="53" t="e">
        <f>VLOOKUP($AZ$2&amp;"-"&amp;$B29,Transaction!$B$2:$T$501,14,FALSE)</f>
        <v>#N/A</v>
      </c>
      <c r="CY29" s="53" t="e">
        <f>VLOOKUP($AZ$2&amp;"-"&amp;$B29,Transaction!$B$2:$T$501,15,FALSE)</f>
        <v>#N/A</v>
      </c>
      <c r="CZ29" s="53" t="e">
        <f>VLOOKUP($AZ$2&amp;"-"&amp;$B29,Transaction!$B$2:$T$501,16,FALSE)</f>
        <v>#N/A</v>
      </c>
      <c r="DA29" s="53" t="e">
        <f>VLOOKUP($AZ$2&amp;"-"&amp;$B29,Transaction!$B$2:$T$501,17,FALSE)</f>
        <v>#N/A</v>
      </c>
      <c r="DB29" s="53" t="e">
        <f>VLOOKUP($AZ$2&amp;"-"&amp;$B29,Transaction!$B$2:$T$501,18,FALSE)</f>
        <v>#N/A</v>
      </c>
      <c r="DC29" s="53" t="e">
        <f>VLOOKUP($AZ$2&amp;"-"&amp;$B29,Transaction!$B$2:$T$501,19,FALSE)</f>
        <v>#N/A</v>
      </c>
    </row>
    <row r="30" spans="2:107" ht="50.1" customHeight="1" x14ac:dyDescent="0.25">
      <c r="B30" s="108">
        <v>9</v>
      </c>
      <c r="C30" s="109"/>
      <c r="D30" s="110"/>
      <c r="E30" s="111" t="str">
        <f>IFERROR(VLOOKUP(VLOOKUP($AZ$2&amp;"-"&amp;$B30,Transaction!$B$2:$T$501,6,FALSE),'Product Master'!$B$1:$G$26,2,FALSE),"")</f>
        <v/>
      </c>
      <c r="F30" s="112"/>
      <c r="G30" s="112"/>
      <c r="H30" s="112"/>
      <c r="I30" s="112"/>
      <c r="J30" s="112"/>
      <c r="K30" s="113"/>
      <c r="L30" s="114" t="str">
        <f t="shared" si="0"/>
        <v xml:space="preserve">   </v>
      </c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1" t="str">
        <f t="shared" si="1"/>
        <v/>
      </c>
      <c r="AQ30" s="112"/>
      <c r="AR30" s="112"/>
      <c r="AS30" s="113"/>
      <c r="AT30" s="119" t="str">
        <f t="shared" si="2"/>
        <v/>
      </c>
      <c r="AU30" s="120"/>
      <c r="AV30" s="120"/>
      <c r="AW30" s="121"/>
      <c r="AX30" s="97" t="str">
        <f t="shared" si="3"/>
        <v/>
      </c>
      <c r="AY30" s="98"/>
      <c r="AZ30" s="98"/>
      <c r="BA30" s="99"/>
      <c r="BB30" s="97" t="str">
        <f t="shared" si="4"/>
        <v/>
      </c>
      <c r="BC30" s="98"/>
      <c r="BD30" s="98"/>
      <c r="BE30" s="98"/>
      <c r="BF30" s="98"/>
      <c r="BG30" s="98"/>
      <c r="BH30" s="98"/>
      <c r="BI30" s="98"/>
      <c r="BJ30" s="98"/>
      <c r="BK30" s="99"/>
      <c r="BL30" s="100" t="str">
        <f t="shared" si="5"/>
        <v/>
      </c>
      <c r="BM30" s="101"/>
      <c r="BN30" s="101"/>
      <c r="BO30" s="101"/>
      <c r="BP30" s="102" t="str">
        <f t="shared" si="6"/>
        <v/>
      </c>
      <c r="BQ30" s="103"/>
      <c r="BR30" s="103"/>
      <c r="BS30" s="103"/>
      <c r="BT30" s="103"/>
      <c r="BU30" s="104"/>
      <c r="BV30" s="105" t="str">
        <f t="shared" si="7"/>
        <v/>
      </c>
      <c r="BW30" s="106"/>
      <c r="BX30" s="106"/>
      <c r="BY30" s="106"/>
      <c r="BZ30" s="97" t="str">
        <f t="shared" si="8"/>
        <v/>
      </c>
      <c r="CA30" s="98"/>
      <c r="CB30" s="98"/>
      <c r="CC30" s="98"/>
      <c r="CD30" s="98"/>
      <c r="CE30" s="107"/>
      <c r="CM30" s="52">
        <f t="shared" si="9"/>
        <v>0</v>
      </c>
      <c r="CN30" s="51" t="e">
        <f>VLOOKUP($AZ$2&amp;"-"&amp;$B30,Transaction!$B$2:$T$501,6,FALSE)</f>
        <v>#N/A</v>
      </c>
      <c r="CO30" s="51" t="e">
        <f>VLOOKUP(CN30,'Product Master'!$B$2:$F$26,2,FALSE)</f>
        <v>#N/A</v>
      </c>
      <c r="CP30" s="51" t="e">
        <f>VLOOKUP(CN30,'Product Master'!$B$2:$F$26,3,FALSE)</f>
        <v>#N/A</v>
      </c>
      <c r="CQ30" s="52" t="e">
        <f>VLOOKUP(CN30,'Product Master'!$B$2:$F$26,4,FALSE)</f>
        <v>#N/A</v>
      </c>
      <c r="CR30" s="53" t="e">
        <f>VLOOKUP($AZ$2&amp;"-"&amp;$B30,Transaction!$B$2:$T$501,7,FALSE)</f>
        <v>#N/A</v>
      </c>
      <c r="CS30" s="54" t="e">
        <f>VLOOKUP($AZ$2&amp;"-"&amp;$B30,Transaction!$B$2:$T$501,8,FALSE)</f>
        <v>#N/A</v>
      </c>
      <c r="CT30" s="53" t="e">
        <f>VLOOKUP($AZ$2&amp;"-"&amp;$B30,Transaction!$B$2:$T$501,9,FALSE)</f>
        <v>#N/A</v>
      </c>
      <c r="CU30" s="55" t="e">
        <f>VLOOKUP($AZ$2&amp;"-"&amp;$B30,Transaction!$B$2:$T$501,11,FALSE)</f>
        <v>#N/A</v>
      </c>
      <c r="CV30" s="53" t="e">
        <f>VLOOKUP($AZ$2&amp;"-"&amp;$B30,Transaction!$B$2:$T$501,12,FALSE)</f>
        <v>#N/A</v>
      </c>
      <c r="CW30" s="53" t="e">
        <f>VLOOKUP($AZ$2&amp;"-"&amp;$B30,Transaction!$B$2:$T$501,13,FALSE)</f>
        <v>#N/A</v>
      </c>
      <c r="CX30" s="53" t="e">
        <f>VLOOKUP($AZ$2&amp;"-"&amp;$B30,Transaction!$B$2:$T$501,14,FALSE)</f>
        <v>#N/A</v>
      </c>
      <c r="CY30" s="53" t="e">
        <f>VLOOKUP($AZ$2&amp;"-"&amp;$B30,Transaction!$B$2:$T$501,15,FALSE)</f>
        <v>#N/A</v>
      </c>
      <c r="CZ30" s="53" t="e">
        <f>VLOOKUP($AZ$2&amp;"-"&amp;$B30,Transaction!$B$2:$T$501,16,FALSE)</f>
        <v>#N/A</v>
      </c>
      <c r="DA30" s="53" t="e">
        <f>VLOOKUP($AZ$2&amp;"-"&amp;$B30,Transaction!$B$2:$T$501,17,FALSE)</f>
        <v>#N/A</v>
      </c>
      <c r="DB30" s="53" t="e">
        <f>VLOOKUP($AZ$2&amp;"-"&amp;$B30,Transaction!$B$2:$T$501,18,FALSE)</f>
        <v>#N/A</v>
      </c>
      <c r="DC30" s="53" t="e">
        <f>VLOOKUP($AZ$2&amp;"-"&amp;$B30,Transaction!$B$2:$T$501,19,FALSE)</f>
        <v>#N/A</v>
      </c>
    </row>
    <row r="31" spans="2:107" ht="50.1" customHeight="1" x14ac:dyDescent="0.25">
      <c r="B31" s="108">
        <v>10</v>
      </c>
      <c r="C31" s="109"/>
      <c r="D31" s="110"/>
      <c r="E31" s="111" t="str">
        <f>IFERROR(VLOOKUP(VLOOKUP($AZ$2&amp;"-"&amp;$B31,Transaction!$B$2:$T$501,6,FALSE),'Product Master'!$B$1:$G$26,2,FALSE),"")</f>
        <v/>
      </c>
      <c r="F31" s="112"/>
      <c r="G31" s="112"/>
      <c r="H31" s="112"/>
      <c r="I31" s="112"/>
      <c r="J31" s="112"/>
      <c r="K31" s="113"/>
      <c r="L31" s="114" t="str">
        <f t="shared" si="0"/>
        <v xml:space="preserve">   </v>
      </c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1" t="str">
        <f t="shared" si="1"/>
        <v/>
      </c>
      <c r="AQ31" s="112"/>
      <c r="AR31" s="112"/>
      <c r="AS31" s="113"/>
      <c r="AT31" s="119" t="str">
        <f t="shared" si="2"/>
        <v/>
      </c>
      <c r="AU31" s="120"/>
      <c r="AV31" s="120"/>
      <c r="AW31" s="121"/>
      <c r="AX31" s="97" t="str">
        <f t="shared" si="3"/>
        <v/>
      </c>
      <c r="AY31" s="98"/>
      <c r="AZ31" s="98"/>
      <c r="BA31" s="99"/>
      <c r="BB31" s="97" t="str">
        <f t="shared" si="4"/>
        <v/>
      </c>
      <c r="BC31" s="98"/>
      <c r="BD31" s="98"/>
      <c r="BE31" s="98"/>
      <c r="BF31" s="98"/>
      <c r="BG31" s="98"/>
      <c r="BH31" s="98"/>
      <c r="BI31" s="98"/>
      <c r="BJ31" s="98"/>
      <c r="BK31" s="99"/>
      <c r="BL31" s="100" t="str">
        <f t="shared" si="5"/>
        <v/>
      </c>
      <c r="BM31" s="101"/>
      <c r="BN31" s="101"/>
      <c r="BO31" s="101"/>
      <c r="BP31" s="102" t="str">
        <f t="shared" si="6"/>
        <v/>
      </c>
      <c r="BQ31" s="103"/>
      <c r="BR31" s="103"/>
      <c r="BS31" s="103"/>
      <c r="BT31" s="103"/>
      <c r="BU31" s="104"/>
      <c r="BV31" s="105" t="str">
        <f t="shared" si="7"/>
        <v/>
      </c>
      <c r="BW31" s="106"/>
      <c r="BX31" s="106"/>
      <c r="BY31" s="106"/>
      <c r="BZ31" s="97" t="str">
        <f t="shared" si="8"/>
        <v/>
      </c>
      <c r="CA31" s="98"/>
      <c r="CB31" s="98"/>
      <c r="CC31" s="98"/>
      <c r="CD31" s="98"/>
      <c r="CE31" s="107"/>
      <c r="CM31" s="52">
        <f t="shared" si="9"/>
        <v>0</v>
      </c>
      <c r="CN31" s="51" t="e">
        <f>VLOOKUP($AZ$2&amp;"-"&amp;$B31,Transaction!$B$2:$T$501,6,FALSE)</f>
        <v>#N/A</v>
      </c>
      <c r="CO31" s="51" t="e">
        <f>VLOOKUP(CN31,'Product Master'!$B$2:$F$26,2,FALSE)</f>
        <v>#N/A</v>
      </c>
      <c r="CP31" s="51" t="e">
        <f>VLOOKUP(CN31,'Product Master'!$B$2:$F$26,3,FALSE)</f>
        <v>#N/A</v>
      </c>
      <c r="CQ31" s="52" t="e">
        <f>VLOOKUP(CN31,'Product Master'!$B$2:$F$26,4,FALSE)</f>
        <v>#N/A</v>
      </c>
      <c r="CR31" s="53" t="e">
        <f>VLOOKUP($AZ$2&amp;"-"&amp;$B31,Transaction!$B$2:$T$501,7,FALSE)</f>
        <v>#N/A</v>
      </c>
      <c r="CS31" s="54" t="e">
        <f>VLOOKUP($AZ$2&amp;"-"&amp;$B31,Transaction!$B$2:$T$501,8,FALSE)</f>
        <v>#N/A</v>
      </c>
      <c r="CT31" s="53" t="e">
        <f>VLOOKUP($AZ$2&amp;"-"&amp;$B31,Transaction!$B$2:$T$501,9,FALSE)</f>
        <v>#N/A</v>
      </c>
      <c r="CU31" s="55" t="e">
        <f>VLOOKUP($AZ$2&amp;"-"&amp;$B31,Transaction!$B$2:$T$501,11,FALSE)</f>
        <v>#N/A</v>
      </c>
      <c r="CV31" s="53" t="e">
        <f>VLOOKUP($AZ$2&amp;"-"&amp;$B31,Transaction!$B$2:$T$501,12,FALSE)</f>
        <v>#N/A</v>
      </c>
      <c r="CW31" s="53" t="e">
        <f>VLOOKUP($AZ$2&amp;"-"&amp;$B31,Transaction!$B$2:$T$501,13,FALSE)</f>
        <v>#N/A</v>
      </c>
      <c r="CX31" s="53" t="e">
        <f>VLOOKUP($AZ$2&amp;"-"&amp;$B31,Transaction!$B$2:$T$501,14,FALSE)</f>
        <v>#N/A</v>
      </c>
      <c r="CY31" s="53" t="e">
        <f>VLOOKUP($AZ$2&amp;"-"&amp;$B31,Transaction!$B$2:$T$501,15,FALSE)</f>
        <v>#N/A</v>
      </c>
      <c r="CZ31" s="53" t="e">
        <f>VLOOKUP($AZ$2&amp;"-"&amp;$B31,Transaction!$B$2:$T$501,16,FALSE)</f>
        <v>#N/A</v>
      </c>
      <c r="DA31" s="53" t="e">
        <f>VLOOKUP($AZ$2&amp;"-"&amp;$B31,Transaction!$B$2:$T$501,17,FALSE)</f>
        <v>#N/A</v>
      </c>
      <c r="DB31" s="53" t="e">
        <f>VLOOKUP($AZ$2&amp;"-"&amp;$B31,Transaction!$B$2:$T$501,18,FALSE)</f>
        <v>#N/A</v>
      </c>
      <c r="DC31" s="53" t="e">
        <f>VLOOKUP($AZ$2&amp;"-"&amp;$B31,Transaction!$B$2:$T$501,19,FALSE)</f>
        <v>#N/A</v>
      </c>
    </row>
    <row r="32" spans="2:107" ht="50.1" customHeight="1" x14ac:dyDescent="0.25">
      <c r="B32" s="108"/>
      <c r="C32" s="109"/>
      <c r="D32" s="110"/>
      <c r="E32" s="137"/>
      <c r="F32" s="109"/>
      <c r="G32" s="109"/>
      <c r="H32" s="109"/>
      <c r="I32" s="109"/>
      <c r="J32" s="109"/>
      <c r="K32" s="110"/>
      <c r="L32" s="137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37"/>
      <c r="AQ32" s="109"/>
      <c r="AR32" s="109"/>
      <c r="AS32" s="110"/>
      <c r="AT32" s="134"/>
      <c r="AU32" s="135"/>
      <c r="AV32" s="135"/>
      <c r="AW32" s="136"/>
      <c r="AX32" s="134"/>
      <c r="AY32" s="135"/>
      <c r="AZ32" s="135"/>
      <c r="BA32" s="136"/>
      <c r="BB32" s="134"/>
      <c r="BC32" s="135"/>
      <c r="BD32" s="135"/>
      <c r="BE32" s="135"/>
      <c r="BF32" s="135"/>
      <c r="BG32" s="135"/>
      <c r="BH32" s="135"/>
      <c r="BI32" s="135"/>
      <c r="BJ32" s="135"/>
      <c r="BK32" s="136"/>
      <c r="BL32" s="137"/>
      <c r="BM32" s="109"/>
      <c r="BN32" s="109"/>
      <c r="BO32" s="109"/>
      <c r="BP32" s="138"/>
      <c r="BQ32" s="139"/>
      <c r="BR32" s="139"/>
      <c r="BS32" s="139"/>
      <c r="BT32" s="139"/>
      <c r="BU32" s="140"/>
      <c r="BV32" s="137"/>
      <c r="BW32" s="109"/>
      <c r="BX32" s="109"/>
      <c r="BY32" s="109"/>
      <c r="BZ32" s="134"/>
      <c r="CA32" s="135"/>
      <c r="CB32" s="135"/>
      <c r="CC32" s="135"/>
      <c r="CD32" s="135"/>
      <c r="CE32" s="141"/>
      <c r="CM32" s="52">
        <f t="shared" si="9"/>
        <v>0</v>
      </c>
      <c r="CN32" s="51" t="e">
        <f>VLOOKUP($AZ$2&amp;"-"&amp;$B32,Transaction!$B$2:$T$501,6,FALSE)</f>
        <v>#N/A</v>
      </c>
      <c r="CO32" s="51" t="e">
        <f>VLOOKUP(CN32,'Product Master'!$B$2:$F$26,2,FALSE)</f>
        <v>#N/A</v>
      </c>
      <c r="CP32" s="51" t="e">
        <f>VLOOKUP(CN32,'Product Master'!$B$2:$F$26,3,FALSE)</f>
        <v>#N/A</v>
      </c>
      <c r="CQ32" s="52" t="e">
        <f>VLOOKUP(CN32,'Product Master'!$B$2:$F$26,4,FALSE)</f>
        <v>#N/A</v>
      </c>
      <c r="CR32" s="53" t="e">
        <f>VLOOKUP($AZ$2&amp;"-"&amp;$B32,Transaction!$B$2:$T$501,7,FALSE)</f>
        <v>#N/A</v>
      </c>
      <c r="CS32" s="54" t="e">
        <f>VLOOKUP($AZ$2&amp;"-"&amp;$B32,Transaction!$B$2:$T$501,8,FALSE)</f>
        <v>#N/A</v>
      </c>
      <c r="CT32" s="53" t="e">
        <f>VLOOKUP($AZ$2&amp;"-"&amp;$B32,Transaction!$B$2:$T$501,9,FALSE)</f>
        <v>#N/A</v>
      </c>
      <c r="CU32" s="55" t="e">
        <f>VLOOKUP($AZ$2&amp;"-"&amp;$B32,Transaction!$B$2:$T$501,11,FALSE)</f>
        <v>#N/A</v>
      </c>
      <c r="CV32" s="53" t="e">
        <f>VLOOKUP($AZ$2&amp;"-"&amp;$B32,Transaction!$B$2:$T$501,12,FALSE)</f>
        <v>#N/A</v>
      </c>
      <c r="CW32" s="53" t="e">
        <f>VLOOKUP($AZ$2&amp;"-"&amp;$B32,Transaction!$B$2:$T$501,13,FALSE)</f>
        <v>#N/A</v>
      </c>
      <c r="CX32" s="53" t="e">
        <f>VLOOKUP($AZ$2&amp;"-"&amp;$B32,Transaction!$B$2:$T$501,14,FALSE)</f>
        <v>#N/A</v>
      </c>
      <c r="CY32" s="53" t="e">
        <f>VLOOKUP($AZ$2&amp;"-"&amp;$B32,Transaction!$B$2:$T$501,15,FALSE)</f>
        <v>#N/A</v>
      </c>
      <c r="CZ32" s="53" t="e">
        <f>VLOOKUP($AZ$2&amp;"-"&amp;$B32,Transaction!$B$2:$T$501,16,FALSE)</f>
        <v>#N/A</v>
      </c>
      <c r="DA32" s="53" t="e">
        <f>VLOOKUP($AZ$2&amp;"-"&amp;$B32,Transaction!$B$2:$T$501,17,FALSE)</f>
        <v>#N/A</v>
      </c>
      <c r="DB32" s="53" t="e">
        <f>VLOOKUP($AZ$2&amp;"-"&amp;$B32,Transaction!$B$2:$T$501,18,FALSE)</f>
        <v>#N/A</v>
      </c>
      <c r="DC32" s="53" t="e">
        <f>VLOOKUP($AZ$2&amp;"-"&amp;$B32,Transaction!$B$2:$T$501,19,FALSE)</f>
        <v>#N/A</v>
      </c>
    </row>
    <row r="33" spans="2:83" ht="30" customHeight="1" x14ac:dyDescent="0.25">
      <c r="B33" s="142" t="s">
        <v>44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  <c r="AN33" s="143"/>
      <c r="AO33" s="143"/>
      <c r="AP33" s="143"/>
      <c r="AQ33" s="143"/>
      <c r="AR33" s="143"/>
      <c r="AS33" s="144"/>
      <c r="AT33" s="134">
        <f>SUM(AT22:AW32)</f>
        <v>55</v>
      </c>
      <c r="AU33" s="135"/>
      <c r="AV33" s="135"/>
      <c r="AW33" s="136"/>
      <c r="AX33" s="134">
        <f>SUM(AX22:BA32)</f>
        <v>7500</v>
      </c>
      <c r="AY33" s="135"/>
      <c r="AZ33" s="135"/>
      <c r="BA33" s="136"/>
      <c r="BB33" s="134">
        <f>SUM(BB22:BK32)</f>
        <v>93575</v>
      </c>
      <c r="BC33" s="135"/>
      <c r="BD33" s="135"/>
      <c r="BE33" s="135"/>
      <c r="BF33" s="135"/>
      <c r="BG33" s="135"/>
      <c r="BH33" s="135"/>
      <c r="BI33" s="135"/>
      <c r="BJ33" s="135"/>
      <c r="BK33" s="136"/>
      <c r="BL33" s="137"/>
      <c r="BM33" s="109"/>
      <c r="BN33" s="109"/>
      <c r="BO33" s="109"/>
      <c r="BP33" s="138">
        <f>SUM(BP22:BU32)</f>
        <v>16844</v>
      </c>
      <c r="BQ33" s="139"/>
      <c r="BR33" s="139"/>
      <c r="BS33" s="139"/>
      <c r="BT33" s="139"/>
      <c r="BU33" s="140"/>
      <c r="BV33" s="137">
        <f>SUM(BV22:BY32)</f>
        <v>0.72</v>
      </c>
      <c r="BW33" s="109"/>
      <c r="BX33" s="109"/>
      <c r="BY33" s="109"/>
      <c r="BZ33" s="134">
        <f>SUM(BZ22:CE32)</f>
        <v>16844</v>
      </c>
      <c r="CA33" s="135"/>
      <c r="CB33" s="135"/>
      <c r="CC33" s="135"/>
      <c r="CD33" s="135"/>
      <c r="CE33" s="141"/>
    </row>
    <row r="34" spans="2:83" ht="30" customHeight="1" x14ac:dyDescent="0.25">
      <c r="B34" s="128" t="s">
        <v>132</v>
      </c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29"/>
      <c r="BI34" s="129"/>
      <c r="BJ34" s="129"/>
      <c r="BK34" s="130"/>
      <c r="BL34" s="131">
        <f>SUM(BB33,BP33,BZ33)</f>
        <v>127263</v>
      </c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  <c r="CC34" s="132"/>
      <c r="CD34" s="132"/>
      <c r="CE34" s="133"/>
    </row>
    <row r="35" spans="2:83" x14ac:dyDescent="0.25">
      <c r="B35" s="149" t="s">
        <v>45</v>
      </c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1"/>
      <c r="AU35" s="158" t="str">
        <f>"for "&amp;'Master Info'!B3</f>
        <v>for XYZ Corporation Private Limited</v>
      </c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/>
      <c r="CD35" s="123"/>
      <c r="CE35" s="124"/>
    </row>
    <row r="36" spans="2:83" x14ac:dyDescent="0.25">
      <c r="B36" s="152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4"/>
      <c r="AU36" s="159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160"/>
    </row>
    <row r="37" spans="2:83" ht="30" customHeight="1" x14ac:dyDescent="0.25">
      <c r="B37" s="152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4"/>
      <c r="AU37" s="161" t="s">
        <v>46</v>
      </c>
      <c r="AV37" s="162"/>
      <c r="AW37" s="162"/>
      <c r="AX37" s="162"/>
      <c r="AY37" s="162"/>
      <c r="AZ37" s="162"/>
      <c r="BA37" s="162"/>
      <c r="BB37" s="162"/>
      <c r="BC37" s="162"/>
      <c r="BD37" s="162"/>
      <c r="BE37" s="162"/>
      <c r="BF37" s="162"/>
      <c r="BG37" s="162"/>
      <c r="BH37" s="162"/>
      <c r="BI37" s="162"/>
      <c r="BJ37" s="162"/>
      <c r="BK37" s="162"/>
      <c r="BL37" s="162"/>
      <c r="BM37" s="162"/>
      <c r="BN37" s="162"/>
      <c r="BO37" s="162"/>
      <c r="BP37" s="162"/>
      <c r="BQ37" s="162"/>
      <c r="BR37" s="162"/>
      <c r="BS37" s="162"/>
      <c r="BT37" s="162"/>
      <c r="BU37" s="162"/>
      <c r="BV37" s="162"/>
      <c r="BW37" s="162"/>
      <c r="BX37" s="162"/>
      <c r="BY37" s="162"/>
      <c r="BZ37" s="162"/>
      <c r="CA37" s="162"/>
      <c r="CB37" s="162"/>
      <c r="CC37" s="162"/>
      <c r="CD37" s="162"/>
      <c r="CE37" s="163"/>
    </row>
    <row r="38" spans="2:83" ht="30" customHeight="1" x14ac:dyDescent="0.25">
      <c r="B38" s="152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4"/>
      <c r="AU38" s="164"/>
      <c r="AV38" s="162"/>
      <c r="AW38" s="162"/>
      <c r="AX38" s="162"/>
      <c r="AY38" s="162"/>
      <c r="AZ38" s="162"/>
      <c r="BA38" s="162"/>
      <c r="BB38" s="162"/>
      <c r="BC38" s="162"/>
      <c r="BD38" s="162"/>
      <c r="BE38" s="162"/>
      <c r="BF38" s="162"/>
      <c r="BG38" s="162"/>
      <c r="BH38" s="162"/>
      <c r="BI38" s="162"/>
      <c r="BJ38" s="162"/>
      <c r="BK38" s="162"/>
      <c r="BL38" s="162"/>
      <c r="BM38" s="162"/>
      <c r="BN38" s="162"/>
      <c r="BO38" s="162"/>
      <c r="BP38" s="162"/>
      <c r="BQ38" s="162"/>
      <c r="BR38" s="162"/>
      <c r="BS38" s="162"/>
      <c r="BT38" s="162"/>
      <c r="BU38" s="162"/>
      <c r="BV38" s="162"/>
      <c r="BW38" s="162"/>
      <c r="BX38" s="162"/>
      <c r="BY38" s="162"/>
      <c r="BZ38" s="162"/>
      <c r="CA38" s="162"/>
      <c r="CB38" s="162"/>
      <c r="CC38" s="162"/>
      <c r="CD38" s="162"/>
      <c r="CE38" s="163"/>
    </row>
    <row r="39" spans="2:83" ht="30" customHeigh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7"/>
      <c r="AU39" s="165"/>
      <c r="AV39" s="166"/>
      <c r="AW39" s="166"/>
      <c r="AX39" s="166"/>
      <c r="AY39" s="166"/>
      <c r="AZ39" s="166"/>
      <c r="BA39" s="166"/>
      <c r="BB39" s="166"/>
      <c r="BC39" s="166"/>
      <c r="BD39" s="166"/>
      <c r="BE39" s="166"/>
      <c r="BF39" s="166"/>
      <c r="BG39" s="166"/>
      <c r="BH39" s="166"/>
      <c r="BI39" s="166"/>
      <c r="BJ39" s="166"/>
      <c r="BK39" s="166"/>
      <c r="BL39" s="166"/>
      <c r="BM39" s="166"/>
      <c r="BN39" s="166"/>
      <c r="BO39" s="166"/>
      <c r="BP39" s="166"/>
      <c r="BQ39" s="166"/>
      <c r="BR39" s="166"/>
      <c r="BS39" s="166"/>
      <c r="BT39" s="166"/>
      <c r="BU39" s="166"/>
      <c r="BV39" s="166"/>
      <c r="BW39" s="166"/>
      <c r="BX39" s="166"/>
      <c r="BY39" s="166"/>
      <c r="BZ39" s="166"/>
      <c r="CA39" s="166"/>
      <c r="CB39" s="166"/>
      <c r="CC39" s="166"/>
      <c r="CD39" s="166"/>
      <c r="CE39" s="167"/>
    </row>
    <row r="40" spans="2:83" ht="24.95" customHeight="1" x14ac:dyDescent="0.25">
      <c r="B40" s="122" t="str">
        <f>IF('Master Info'!$B$6="","","Registered Office : "&amp;'Master Info'!$B$6)</f>
        <v>Registered Office : 12, Motimahal, Andheri Kurla Road, Mumbai, Maharashtra, 400 001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  <c r="CB40" s="123"/>
      <c r="CC40" s="123"/>
      <c r="CD40" s="123"/>
      <c r="CE40" s="124"/>
    </row>
    <row r="41" spans="2:83" ht="24.95" customHeight="1" thickBot="1" x14ac:dyDescent="0.3">
      <c r="B41" s="125" t="str">
        <f>IF('Master Info'!$B$7="","","CIN NO : "&amp;'Master Info'!$B$7)</f>
        <v>CIN NO : CIN ABCDEDDDDDDDDD</v>
      </c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  <c r="BI41" s="126"/>
      <c r="BJ41" s="126"/>
      <c r="BK41" s="126"/>
      <c r="BL41" s="126"/>
      <c r="BM41" s="126"/>
      <c r="BN41" s="126"/>
      <c r="BO41" s="126"/>
      <c r="BP41" s="126"/>
      <c r="BQ41" s="126"/>
      <c r="BR41" s="126"/>
      <c r="BS41" s="126"/>
      <c r="BT41" s="126"/>
      <c r="BU41" s="126"/>
      <c r="BV41" s="126"/>
      <c r="BW41" s="126"/>
      <c r="BX41" s="126"/>
      <c r="BY41" s="126"/>
      <c r="BZ41" s="126"/>
      <c r="CA41" s="126"/>
      <c r="CB41" s="126"/>
      <c r="CC41" s="126"/>
      <c r="CD41" s="126"/>
      <c r="CE41" s="127"/>
    </row>
    <row r="42" spans="2:83" x14ac:dyDescent="0.25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</row>
  </sheetData>
  <sheetProtection algorithmName="SHA-512" hashValue="UV/PUnJf5idS8eMpTlZP01trsgWSK4X3gRhoM650WnelJ7kDgbxgKzqYtS/86NG9go9rZLDLyXKCASMk8tPQYg==" saltValue="wA+GCYTvBXYNmFdld2c2Jw==" spinCount="100000" sheet="1" objects="1" scenarios="1"/>
  <mergeCells count="159">
    <mergeCell ref="AR2:AY2"/>
    <mergeCell ref="AZ2:BH2"/>
    <mergeCell ref="AD4:BJ4"/>
    <mergeCell ref="B35:AT39"/>
    <mergeCell ref="AU35:CE36"/>
    <mergeCell ref="AU37:CE39"/>
    <mergeCell ref="B32:D32"/>
    <mergeCell ref="BB32:BK32"/>
    <mergeCell ref="BL32:BO32"/>
    <mergeCell ref="BP32:BU32"/>
    <mergeCell ref="BV32:BY32"/>
    <mergeCell ref="BZ32:CE32"/>
    <mergeCell ref="E32:K32"/>
    <mergeCell ref="L32:AO32"/>
    <mergeCell ref="AT32:AW32"/>
    <mergeCell ref="AX32:BA32"/>
    <mergeCell ref="AP32:AS32"/>
    <mergeCell ref="BB31:BK31"/>
    <mergeCell ref="BL31:BO31"/>
    <mergeCell ref="BP31:BU31"/>
    <mergeCell ref="BV31:BY31"/>
    <mergeCell ref="AU16:BM17"/>
    <mergeCell ref="BZ31:CE31"/>
    <mergeCell ref="B31:D31"/>
    <mergeCell ref="B40:CE40"/>
    <mergeCell ref="B41:CE41"/>
    <mergeCell ref="B34:BK34"/>
    <mergeCell ref="BL34:CE34"/>
    <mergeCell ref="BB33:BK33"/>
    <mergeCell ref="BL33:BO33"/>
    <mergeCell ref="BP33:BU33"/>
    <mergeCell ref="BV33:BY33"/>
    <mergeCell ref="BZ33:CE33"/>
    <mergeCell ref="AT33:AW33"/>
    <mergeCell ref="AX33:BA33"/>
    <mergeCell ref="B33:AS33"/>
    <mergeCell ref="E31:K31"/>
    <mergeCell ref="L31:AO31"/>
    <mergeCell ref="AT31:AW31"/>
    <mergeCell ref="AX31:BA31"/>
    <mergeCell ref="AP31:AS31"/>
    <mergeCell ref="BB30:BK30"/>
    <mergeCell ref="BL30:BO30"/>
    <mergeCell ref="BP30:BU30"/>
    <mergeCell ref="BV30:BY30"/>
    <mergeCell ref="BZ30:CE30"/>
    <mergeCell ref="B30:D30"/>
    <mergeCell ref="E30:K30"/>
    <mergeCell ref="L30:AO30"/>
    <mergeCell ref="AT30:AW30"/>
    <mergeCell ref="AX30:BA30"/>
    <mergeCell ref="AP30:AS30"/>
    <mergeCell ref="BB29:BK29"/>
    <mergeCell ref="BL29:BO29"/>
    <mergeCell ref="BP29:BU29"/>
    <mergeCell ref="BV29:BY29"/>
    <mergeCell ref="BZ29:CE29"/>
    <mergeCell ref="B29:D29"/>
    <mergeCell ref="E29:K29"/>
    <mergeCell ref="L29:AO29"/>
    <mergeCell ref="AT29:AW29"/>
    <mergeCell ref="AX29:BA29"/>
    <mergeCell ref="AP29:AS29"/>
    <mergeCell ref="BB28:BK28"/>
    <mergeCell ref="BL28:BO28"/>
    <mergeCell ref="BP28:BU28"/>
    <mergeCell ref="BV28:BY28"/>
    <mergeCell ref="BZ28:CE28"/>
    <mergeCell ref="B28:D28"/>
    <mergeCell ref="E28:K28"/>
    <mergeCell ref="L28:AO28"/>
    <mergeCell ref="AT28:AW28"/>
    <mergeCell ref="AX28:BA28"/>
    <mergeCell ref="AP28:AS28"/>
    <mergeCell ref="BB27:BK27"/>
    <mergeCell ref="BL27:BO27"/>
    <mergeCell ref="BP27:BU27"/>
    <mergeCell ref="BV27:BY27"/>
    <mergeCell ref="BZ27:CE27"/>
    <mergeCell ref="B27:D27"/>
    <mergeCell ref="E27:K27"/>
    <mergeCell ref="L27:AO27"/>
    <mergeCell ref="AT27:AW27"/>
    <mergeCell ref="AX27:BA27"/>
    <mergeCell ref="AP27:AS27"/>
    <mergeCell ref="BB26:BK26"/>
    <mergeCell ref="BL26:BO26"/>
    <mergeCell ref="BP26:BU26"/>
    <mergeCell ref="BV26:BY26"/>
    <mergeCell ref="BZ26:CE26"/>
    <mergeCell ref="B26:D26"/>
    <mergeCell ref="E26:K26"/>
    <mergeCell ref="L26:AO26"/>
    <mergeCell ref="AT26:AW26"/>
    <mergeCell ref="AX26:BA26"/>
    <mergeCell ref="AP26:AS26"/>
    <mergeCell ref="BB25:BK25"/>
    <mergeCell ref="BL25:BO25"/>
    <mergeCell ref="BP25:BU25"/>
    <mergeCell ref="BV25:BY25"/>
    <mergeCell ref="BZ25:CE25"/>
    <mergeCell ref="B25:D25"/>
    <mergeCell ref="E25:K25"/>
    <mergeCell ref="L25:AO25"/>
    <mergeCell ref="AT25:AW25"/>
    <mergeCell ref="AX25:BA25"/>
    <mergeCell ref="AP25:AS25"/>
    <mergeCell ref="BB24:BK24"/>
    <mergeCell ref="BL24:BO24"/>
    <mergeCell ref="BP24:BU24"/>
    <mergeCell ref="BV24:BY24"/>
    <mergeCell ref="BZ24:CE24"/>
    <mergeCell ref="B24:D24"/>
    <mergeCell ref="E24:K24"/>
    <mergeCell ref="L24:AO24"/>
    <mergeCell ref="AT24:AW24"/>
    <mergeCell ref="AX24:BA24"/>
    <mergeCell ref="AP24:AS24"/>
    <mergeCell ref="BB23:BK23"/>
    <mergeCell ref="BL23:BO23"/>
    <mergeCell ref="BP23:BU23"/>
    <mergeCell ref="BV23:BY23"/>
    <mergeCell ref="BZ23:CE23"/>
    <mergeCell ref="B23:D23"/>
    <mergeCell ref="E23:K23"/>
    <mergeCell ref="L23:AO23"/>
    <mergeCell ref="AT23:AW23"/>
    <mergeCell ref="AX23:BA23"/>
    <mergeCell ref="AP23:AS23"/>
    <mergeCell ref="BB22:BK22"/>
    <mergeCell ref="BL22:BO22"/>
    <mergeCell ref="BP22:BU22"/>
    <mergeCell ref="BV22:BY22"/>
    <mergeCell ref="BZ22:CE22"/>
    <mergeCell ref="B22:D22"/>
    <mergeCell ref="E22:K22"/>
    <mergeCell ref="L22:AO22"/>
    <mergeCell ref="AT22:AW22"/>
    <mergeCell ref="AX22:BA22"/>
    <mergeCell ref="AP22:AS22"/>
    <mergeCell ref="BL21:BO21"/>
    <mergeCell ref="BP21:BU21"/>
    <mergeCell ref="BV21:BY21"/>
    <mergeCell ref="BZ21:CE21"/>
    <mergeCell ref="AE7:BD9"/>
    <mergeCell ref="Z10:BG10"/>
    <mergeCell ref="B21:D21"/>
    <mergeCell ref="E21:K21"/>
    <mergeCell ref="AT21:AW21"/>
    <mergeCell ref="L21:AO21"/>
    <mergeCell ref="AX21:BA21"/>
    <mergeCell ref="BB21:BK21"/>
    <mergeCell ref="AP21:AS21"/>
    <mergeCell ref="BR10:BY10"/>
    <mergeCell ref="BI12:BX12"/>
    <mergeCell ref="C16:U17"/>
    <mergeCell ref="B11:BB11"/>
    <mergeCell ref="B12:BB12"/>
    <mergeCell ref="BG7:CE7"/>
  </mergeCells>
  <dataValidations count="3">
    <dataValidation type="whole" allowBlank="1" showInputMessage="1" showErrorMessage="1" promptTitle="Invoice No" prompt="Input only the valid invoice no. without any prefix/suffix." sqref="AZ2:BD2">
      <formula1>CM7</formula1>
      <formula2>CM8</formula2>
    </dataValidation>
    <dataValidation type="whole" allowBlank="1" showInputMessage="1" showErrorMessage="1" promptTitle="Invoice No" prompt="Input only the valid invoice no. without any prefix/suffix." sqref="BE2">
      <formula1>CS7</formula1>
      <formula2>CS8</formula2>
    </dataValidation>
    <dataValidation type="whole" allowBlank="1" showInputMessage="1" showErrorMessage="1" promptTitle="Invoice No" prompt="Input only the valid invoice no. without any prefix/suffix." sqref="BF2:BH2">
      <formula1>CV7</formula1>
      <formula2>CV8</formula2>
    </dataValidation>
  </dataValidations>
  <printOptions horizontalCentered="1"/>
  <pageMargins left="0.82677165354330717" right="0.19685039370078741" top="0.78740157480314965" bottom="0.35433070866141736" header="0.31496062992125984" footer="0.31496062992125984"/>
  <pageSetup paperSize="9" scale="59" orientation="portrait" cellComments="atEn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73</xdr:col>
                    <xdr:colOff>85725</xdr:colOff>
                    <xdr:row>0</xdr:row>
                    <xdr:rowOff>38100</xdr:rowOff>
                  </from>
                  <to>
                    <xdr:col>81</xdr:col>
                    <xdr:colOff>19050</xdr:colOff>
                    <xdr:row>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73</xdr:col>
                    <xdr:colOff>85725</xdr:colOff>
                    <xdr:row>1</xdr:row>
                    <xdr:rowOff>38100</xdr:rowOff>
                  </from>
                  <to>
                    <xdr:col>81</xdr:col>
                    <xdr:colOff>19050</xdr:colOff>
                    <xdr:row>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73</xdr:col>
                    <xdr:colOff>85725</xdr:colOff>
                    <xdr:row>2</xdr:row>
                    <xdr:rowOff>9525</xdr:rowOff>
                  </from>
                  <to>
                    <xdr:col>81</xdr:col>
                    <xdr:colOff>19050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73</xdr:col>
                    <xdr:colOff>85725</xdr:colOff>
                    <xdr:row>3</xdr:row>
                    <xdr:rowOff>38100</xdr:rowOff>
                  </from>
                  <to>
                    <xdr:col>80</xdr:col>
                    <xdr:colOff>95250</xdr:colOff>
                    <xdr:row>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38"/>
  <sheetViews>
    <sheetView showGridLines="0" workbookViewId="0">
      <selection activeCell="I10" sqref="I10"/>
    </sheetView>
  </sheetViews>
  <sheetFormatPr defaultRowHeight="15" x14ac:dyDescent="0.25"/>
  <cols>
    <col min="1" max="1" width="27.5703125" customWidth="1"/>
    <col min="2" max="16" width="2.7109375" customWidth="1"/>
    <col min="17" max="17" width="19.28515625" bestFit="1" customWidth="1"/>
    <col min="18" max="19" width="52.7109375" customWidth="1"/>
    <col min="20" max="20" width="25.42578125" customWidth="1"/>
    <col min="21" max="21" width="17.7109375" bestFit="1" customWidth="1"/>
    <col min="22" max="22" width="22.28515625" customWidth="1"/>
    <col min="23" max="23" width="18.28515625" customWidth="1"/>
  </cols>
  <sheetData>
    <row r="1" spans="1:23" x14ac:dyDescent="0.25">
      <c r="A1" s="4" t="s">
        <v>22</v>
      </c>
      <c r="B1" s="171" t="s">
        <v>9</v>
      </c>
      <c r="C1" s="171"/>
      <c r="D1" s="171" t="s">
        <v>12</v>
      </c>
      <c r="E1" s="171"/>
      <c r="F1" s="171"/>
      <c r="G1" s="171"/>
      <c r="H1" s="171"/>
      <c r="I1" s="171"/>
      <c r="J1" s="171"/>
      <c r="K1" s="171"/>
      <c r="L1" s="171"/>
      <c r="M1" s="171"/>
      <c r="N1" s="171" t="s">
        <v>17</v>
      </c>
      <c r="O1" s="171"/>
      <c r="P1" s="5" t="s">
        <v>18</v>
      </c>
      <c r="Q1" s="11"/>
    </row>
    <row r="2" spans="1:23" x14ac:dyDescent="0.25">
      <c r="A2" s="6" t="s">
        <v>2</v>
      </c>
      <c r="B2" s="76">
        <v>2</v>
      </c>
      <c r="C2" s="76">
        <v>7</v>
      </c>
      <c r="D2" s="76" t="s">
        <v>133</v>
      </c>
      <c r="E2" s="76" t="s">
        <v>134</v>
      </c>
      <c r="F2" s="76" t="s">
        <v>135</v>
      </c>
      <c r="G2" s="76" t="s">
        <v>15</v>
      </c>
      <c r="H2" s="76" t="s">
        <v>10</v>
      </c>
      <c r="I2" s="76">
        <v>5</v>
      </c>
      <c r="J2" s="76">
        <v>8</v>
      </c>
      <c r="K2" s="76">
        <v>4</v>
      </c>
      <c r="L2" s="76">
        <v>9</v>
      </c>
      <c r="M2" s="76" t="s">
        <v>16</v>
      </c>
      <c r="N2" s="76">
        <v>1</v>
      </c>
      <c r="O2" s="76">
        <v>2</v>
      </c>
      <c r="P2" s="77">
        <v>3</v>
      </c>
      <c r="Q2" s="12" t="str">
        <f>CONCATENATE(B2,C2,D2,E2,F2,G2,H2,I2,J2,K2,L2,M2,N2,O2,P2)</f>
        <v>27SDEPM5849N123</v>
      </c>
    </row>
    <row r="3" spans="1:23" x14ac:dyDescent="0.25">
      <c r="A3" s="6" t="s">
        <v>3</v>
      </c>
      <c r="B3" s="173" t="s">
        <v>5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5"/>
    </row>
    <row r="4" spans="1:23" x14ac:dyDescent="0.25">
      <c r="A4" s="6" t="s">
        <v>19</v>
      </c>
      <c r="B4" s="173" t="s">
        <v>6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5"/>
    </row>
    <row r="5" spans="1:23" x14ac:dyDescent="0.25">
      <c r="A5" s="6" t="s">
        <v>7</v>
      </c>
      <c r="B5" s="177" t="s">
        <v>8</v>
      </c>
      <c r="C5" s="177"/>
      <c r="D5" s="177"/>
      <c r="E5" s="177"/>
      <c r="F5" s="177"/>
      <c r="G5" s="177"/>
      <c r="H5" s="177"/>
      <c r="I5" s="2"/>
      <c r="J5" s="3"/>
      <c r="K5" s="3"/>
      <c r="L5" s="3"/>
      <c r="M5" s="3"/>
      <c r="N5" s="3"/>
      <c r="O5" s="3"/>
      <c r="P5" s="3"/>
      <c r="Q5" s="7"/>
    </row>
    <row r="6" spans="1:23" x14ac:dyDescent="0.25">
      <c r="A6" s="6" t="s">
        <v>20</v>
      </c>
      <c r="B6" s="173" t="s">
        <v>6</v>
      </c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5"/>
    </row>
    <row r="7" spans="1:23" ht="15.75" thickBot="1" x14ac:dyDescent="0.3">
      <c r="A7" s="8" t="s">
        <v>21</v>
      </c>
      <c r="B7" s="176" t="s">
        <v>136</v>
      </c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3"/>
    </row>
    <row r="9" spans="1:23" ht="15.75" thickBot="1" x14ac:dyDescent="0.3"/>
    <row r="10" spans="1:23" x14ac:dyDescent="0.25">
      <c r="A10" s="10" t="s">
        <v>23</v>
      </c>
    </row>
    <row r="11" spans="1:23" x14ac:dyDescent="0.25">
      <c r="A11" s="168" t="s">
        <v>27</v>
      </c>
      <c r="B11" s="172" t="s">
        <v>24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68" t="s">
        <v>126</v>
      </c>
      <c r="R11" s="168" t="s">
        <v>137</v>
      </c>
      <c r="S11" s="168" t="s">
        <v>138</v>
      </c>
      <c r="T11" s="170" t="s">
        <v>139</v>
      </c>
      <c r="U11" s="170" t="s">
        <v>127</v>
      </c>
      <c r="V11" s="168" t="s">
        <v>25</v>
      </c>
      <c r="W11" s="168" t="s">
        <v>26</v>
      </c>
    </row>
    <row r="12" spans="1:23" x14ac:dyDescent="0.25">
      <c r="A12" s="169"/>
      <c r="B12" s="178" t="s">
        <v>9</v>
      </c>
      <c r="C12" s="178"/>
      <c r="D12" s="178" t="s">
        <v>12</v>
      </c>
      <c r="E12" s="178"/>
      <c r="F12" s="178"/>
      <c r="G12" s="178"/>
      <c r="H12" s="178"/>
      <c r="I12" s="178"/>
      <c r="J12" s="178"/>
      <c r="K12" s="178"/>
      <c r="L12" s="178"/>
      <c r="M12" s="178"/>
      <c r="N12" s="178" t="s">
        <v>17</v>
      </c>
      <c r="O12" s="178"/>
      <c r="P12" s="9" t="s">
        <v>18</v>
      </c>
      <c r="Q12" s="169"/>
      <c r="R12" s="169"/>
      <c r="S12" s="169"/>
      <c r="T12" s="169"/>
      <c r="U12" s="169"/>
      <c r="V12" s="169"/>
      <c r="W12" s="169"/>
    </row>
    <row r="13" spans="1:23" x14ac:dyDescent="0.25">
      <c r="A13" s="71" t="s">
        <v>28</v>
      </c>
      <c r="B13" s="72">
        <v>2</v>
      </c>
      <c r="C13" s="73">
        <v>7</v>
      </c>
      <c r="D13" s="73" t="s">
        <v>133</v>
      </c>
      <c r="E13" s="73" t="s">
        <v>134</v>
      </c>
      <c r="F13" s="73" t="s">
        <v>11</v>
      </c>
      <c r="G13" s="73" t="s">
        <v>15</v>
      </c>
      <c r="H13" s="73" t="s">
        <v>10</v>
      </c>
      <c r="I13" s="73">
        <v>3</v>
      </c>
      <c r="J13" s="73">
        <v>2</v>
      </c>
      <c r="K13" s="73">
        <v>7</v>
      </c>
      <c r="L13" s="73">
        <v>7</v>
      </c>
      <c r="M13" s="73" t="s">
        <v>16</v>
      </c>
      <c r="N13" s="73">
        <v>1</v>
      </c>
      <c r="O13" s="73">
        <v>2</v>
      </c>
      <c r="P13" s="74"/>
      <c r="Q13" s="75" t="str">
        <f>CONCATENATE(B13,C13,D13,E13,F13,G13,H13,I13,J13,K13,L13,M13,N13,O13,P13)</f>
        <v>27SDHPM3277N12</v>
      </c>
      <c r="R13" s="71" t="str">
        <f>"Name :"&amp;$A13</f>
        <v>Name :CUST-001</v>
      </c>
      <c r="S13" s="71" t="str">
        <f>"Billing Address :"&amp;$A13</f>
        <v>Billing Address :CUST-001</v>
      </c>
      <c r="T13" s="71" t="str">
        <f>"Delivery Address :"&amp;$A13</f>
        <v>Delivery Address :CUST-001</v>
      </c>
      <c r="U13" s="71"/>
      <c r="V13" s="71"/>
      <c r="W13" s="71"/>
    </row>
    <row r="14" spans="1:23" x14ac:dyDescent="0.25">
      <c r="A14" s="71" t="s">
        <v>29</v>
      </c>
      <c r="B14" s="72">
        <v>2</v>
      </c>
      <c r="C14" s="73">
        <v>4</v>
      </c>
      <c r="D14" s="73" t="s">
        <v>13</v>
      </c>
      <c r="E14" s="73" t="s">
        <v>14</v>
      </c>
      <c r="F14" s="73" t="s">
        <v>11</v>
      </c>
      <c r="G14" s="73" t="s">
        <v>15</v>
      </c>
      <c r="H14" s="73" t="s">
        <v>10</v>
      </c>
      <c r="I14" s="73">
        <v>8</v>
      </c>
      <c r="J14" s="73">
        <v>1</v>
      </c>
      <c r="K14" s="73">
        <v>8</v>
      </c>
      <c r="L14" s="73">
        <v>6</v>
      </c>
      <c r="M14" s="73" t="s">
        <v>16</v>
      </c>
      <c r="N14" s="73">
        <v>1</v>
      </c>
      <c r="O14" s="73">
        <v>2</v>
      </c>
      <c r="P14" s="74"/>
      <c r="Q14" s="75" t="str">
        <f t="shared" ref="Q14" si="0">CONCATENATE(B14,C14,D14,E14,F14,G14,H14,I14,J14,K14,L14,M14,N14,O14,P14)</f>
        <v>24ABHPM8186N12</v>
      </c>
      <c r="R14" s="71" t="str">
        <f t="shared" ref="R14" si="1">"Name :"&amp;$A14</f>
        <v>Name :CUST-002</v>
      </c>
      <c r="S14" s="71" t="str">
        <f t="shared" ref="S14" si="2">"Billing Address :"&amp;$A14</f>
        <v>Billing Address :CUST-002</v>
      </c>
      <c r="T14" s="71" t="str">
        <f t="shared" ref="T14" si="3">"Delivery Address :"&amp;$A14</f>
        <v>Delivery Address :CUST-002</v>
      </c>
      <c r="U14" s="71"/>
      <c r="V14" s="71"/>
      <c r="W14" s="71"/>
    </row>
    <row r="15" spans="1:23" x14ac:dyDescent="0.25">
      <c r="A15" s="71"/>
      <c r="B15" s="72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4"/>
      <c r="Q15" s="75"/>
      <c r="R15" s="71"/>
      <c r="S15" s="71"/>
      <c r="T15" s="71"/>
      <c r="U15" s="71"/>
      <c r="V15" s="71"/>
      <c r="W15" s="71"/>
    </row>
    <row r="16" spans="1:23" x14ac:dyDescent="0.25">
      <c r="A16" s="71"/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4"/>
      <c r="Q16" s="75"/>
      <c r="R16" s="71"/>
      <c r="S16" s="71"/>
      <c r="T16" s="71"/>
      <c r="U16" s="71"/>
      <c r="V16" s="71"/>
      <c r="W16" s="71"/>
    </row>
    <row r="17" spans="1:23" x14ac:dyDescent="0.25">
      <c r="A17" s="7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4"/>
      <c r="Q17" s="75"/>
      <c r="R17" s="71"/>
      <c r="S17" s="71"/>
      <c r="T17" s="71"/>
      <c r="U17" s="71"/>
      <c r="V17" s="71"/>
      <c r="W17" s="71"/>
    </row>
    <row r="18" spans="1:23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4"/>
      <c r="Q18" s="75"/>
      <c r="R18" s="71"/>
      <c r="S18" s="71"/>
      <c r="T18" s="71"/>
      <c r="U18" s="71"/>
      <c r="V18" s="71"/>
      <c r="W18" s="71"/>
    </row>
    <row r="19" spans="1:23" x14ac:dyDescent="0.25">
      <c r="A19" s="71"/>
      <c r="B19" s="72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4"/>
      <c r="Q19" s="75"/>
      <c r="R19" s="71"/>
      <c r="S19" s="71"/>
      <c r="T19" s="71"/>
      <c r="U19" s="71"/>
      <c r="V19" s="71"/>
      <c r="W19" s="71"/>
    </row>
    <row r="20" spans="1:23" x14ac:dyDescent="0.25">
      <c r="A20" s="7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4"/>
      <c r="Q20" s="75"/>
      <c r="R20" s="71"/>
      <c r="S20" s="71"/>
      <c r="T20" s="71"/>
      <c r="U20" s="71"/>
      <c r="V20" s="71"/>
      <c r="W20" s="71"/>
    </row>
    <row r="21" spans="1:23" x14ac:dyDescent="0.25">
      <c r="A21" s="71"/>
      <c r="B21" s="72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4"/>
      <c r="Q21" s="75"/>
      <c r="R21" s="71"/>
      <c r="S21" s="71"/>
      <c r="T21" s="71"/>
      <c r="U21" s="71"/>
      <c r="V21" s="71"/>
      <c r="W21" s="71"/>
    </row>
    <row r="22" spans="1:23" x14ac:dyDescent="0.25">
      <c r="A22" s="71"/>
      <c r="B22" s="72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4"/>
      <c r="Q22" s="75"/>
      <c r="R22" s="71"/>
      <c r="S22" s="71"/>
      <c r="T22" s="71"/>
      <c r="U22" s="71"/>
      <c r="V22" s="71"/>
      <c r="W22" s="71"/>
    </row>
    <row r="23" spans="1:23" x14ac:dyDescent="0.25">
      <c r="A23" s="71"/>
      <c r="B23" s="72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4"/>
      <c r="Q23" s="75"/>
      <c r="R23" s="71"/>
      <c r="S23" s="71"/>
      <c r="T23" s="71"/>
      <c r="U23" s="71"/>
      <c r="V23" s="71"/>
      <c r="W23" s="71"/>
    </row>
    <row r="24" spans="1:23" x14ac:dyDescent="0.25">
      <c r="A24" s="71"/>
      <c r="B24" s="72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4"/>
      <c r="Q24" s="75"/>
      <c r="R24" s="71"/>
      <c r="S24" s="71"/>
      <c r="T24" s="71"/>
      <c r="U24" s="71"/>
      <c r="V24" s="71"/>
      <c r="W24" s="71"/>
    </row>
    <row r="25" spans="1:23" x14ac:dyDescent="0.25">
      <c r="A25" s="71"/>
      <c r="B25" s="72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4"/>
      <c r="Q25" s="75"/>
      <c r="R25" s="71"/>
      <c r="S25" s="71"/>
      <c r="T25" s="71"/>
      <c r="U25" s="71"/>
      <c r="V25" s="71"/>
      <c r="W25" s="71"/>
    </row>
    <row r="26" spans="1:23" x14ac:dyDescent="0.25">
      <c r="A26" s="71"/>
      <c r="B26" s="72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4"/>
      <c r="Q26" s="75"/>
      <c r="R26" s="71"/>
      <c r="S26" s="71"/>
      <c r="T26" s="71"/>
      <c r="U26" s="71"/>
      <c r="V26" s="71"/>
      <c r="W26" s="71"/>
    </row>
    <row r="27" spans="1:23" x14ac:dyDescent="0.25">
      <c r="A27" s="71"/>
      <c r="B27" s="72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4"/>
      <c r="Q27" s="75"/>
      <c r="R27" s="71"/>
      <c r="S27" s="71"/>
      <c r="T27" s="71"/>
      <c r="U27" s="71"/>
      <c r="V27" s="71"/>
      <c r="W27" s="71"/>
    </row>
    <row r="28" spans="1:23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4"/>
      <c r="Q28" s="75"/>
      <c r="R28" s="71"/>
      <c r="S28" s="71"/>
      <c r="T28" s="71"/>
      <c r="U28" s="71"/>
      <c r="V28" s="71"/>
      <c r="W28" s="71"/>
    </row>
    <row r="29" spans="1:23" x14ac:dyDescent="0.25">
      <c r="A29" s="71"/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4"/>
      <c r="Q29" s="75"/>
      <c r="R29" s="71"/>
      <c r="S29" s="71"/>
      <c r="T29" s="71"/>
      <c r="U29" s="71"/>
      <c r="V29" s="71"/>
      <c r="W29" s="71"/>
    </row>
    <row r="30" spans="1:23" x14ac:dyDescent="0.25">
      <c r="A30" s="71"/>
      <c r="B30" s="72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4"/>
      <c r="Q30" s="75"/>
      <c r="R30" s="71"/>
      <c r="S30" s="71"/>
      <c r="T30" s="71"/>
      <c r="U30" s="71"/>
      <c r="V30" s="71"/>
      <c r="W30" s="71"/>
    </row>
    <row r="31" spans="1:23" x14ac:dyDescent="0.25">
      <c r="A31" s="71"/>
      <c r="B31" s="72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4"/>
      <c r="Q31" s="75"/>
      <c r="R31" s="71"/>
      <c r="S31" s="71"/>
      <c r="T31" s="71"/>
      <c r="U31" s="71"/>
      <c r="V31" s="71"/>
      <c r="W31" s="71"/>
    </row>
    <row r="32" spans="1:23" x14ac:dyDescent="0.25">
      <c r="A32" s="71"/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4"/>
      <c r="Q32" s="75"/>
      <c r="R32" s="71"/>
      <c r="S32" s="71"/>
      <c r="T32" s="71"/>
      <c r="U32" s="71"/>
      <c r="V32" s="71"/>
      <c r="W32" s="71"/>
    </row>
    <row r="33" spans="1:23" x14ac:dyDescent="0.25">
      <c r="A33" s="71"/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4"/>
      <c r="Q33" s="75"/>
      <c r="R33" s="71"/>
      <c r="S33" s="71"/>
      <c r="T33" s="71"/>
      <c r="U33" s="71"/>
      <c r="V33" s="71"/>
      <c r="W33" s="71"/>
    </row>
    <row r="34" spans="1:23" x14ac:dyDescent="0.25">
      <c r="A34" s="71"/>
      <c r="B34" s="72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4"/>
      <c r="Q34" s="75"/>
      <c r="R34" s="71"/>
      <c r="S34" s="71"/>
      <c r="T34" s="71"/>
      <c r="U34" s="71"/>
      <c r="V34" s="71"/>
      <c r="W34" s="71"/>
    </row>
    <row r="35" spans="1:23" x14ac:dyDescent="0.25">
      <c r="A35" s="71"/>
      <c r="B35" s="72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4"/>
      <c r="Q35" s="75"/>
      <c r="R35" s="71"/>
      <c r="S35" s="71"/>
      <c r="T35" s="71"/>
      <c r="U35" s="71"/>
      <c r="V35" s="71"/>
      <c r="W35" s="71"/>
    </row>
    <row r="36" spans="1:23" x14ac:dyDescent="0.25">
      <c r="A36" s="71"/>
      <c r="B36" s="72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4"/>
      <c r="Q36" s="75"/>
      <c r="R36" s="71"/>
      <c r="S36" s="71"/>
      <c r="T36" s="71"/>
      <c r="U36" s="71"/>
      <c r="V36" s="71"/>
      <c r="W36" s="71"/>
    </row>
    <row r="37" spans="1:23" x14ac:dyDescent="0.25">
      <c r="A37" s="71"/>
      <c r="B37" s="72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4"/>
      <c r="Q37" s="75"/>
      <c r="R37" s="71"/>
      <c r="S37" s="71"/>
      <c r="T37" s="71"/>
      <c r="U37" s="71"/>
      <c r="V37" s="71"/>
      <c r="W37" s="71"/>
    </row>
    <row r="38" spans="1:23" x14ac:dyDescent="0.25">
      <c r="A38" s="1"/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6"/>
      <c r="Q38" s="50"/>
      <c r="R38" s="1"/>
      <c r="S38" s="1"/>
      <c r="T38" s="1"/>
      <c r="U38" s="1"/>
      <c r="V38" s="1"/>
      <c r="W38" s="1"/>
    </row>
  </sheetData>
  <mergeCells count="20">
    <mergeCell ref="B1:C1"/>
    <mergeCell ref="D1:M1"/>
    <mergeCell ref="N1:O1"/>
    <mergeCell ref="V11:V12"/>
    <mergeCell ref="B11:P11"/>
    <mergeCell ref="B3:Q3"/>
    <mergeCell ref="U11:U12"/>
    <mergeCell ref="B4:Q4"/>
    <mergeCell ref="B7:P7"/>
    <mergeCell ref="B5:H5"/>
    <mergeCell ref="B12:C12"/>
    <mergeCell ref="D12:M12"/>
    <mergeCell ref="N12:O12"/>
    <mergeCell ref="B6:Q6"/>
    <mergeCell ref="Q11:Q12"/>
    <mergeCell ref="A11:A12"/>
    <mergeCell ref="R11:R12"/>
    <mergeCell ref="S11:S12"/>
    <mergeCell ref="T11:T12"/>
    <mergeCell ref="W11:W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workbookViewId="0">
      <selection activeCell="K14" sqref="K14"/>
    </sheetView>
  </sheetViews>
  <sheetFormatPr defaultRowHeight="15" x14ac:dyDescent="0.25"/>
  <cols>
    <col min="1" max="1" width="5.85546875" style="33" bestFit="1" customWidth="1"/>
    <col min="2" max="2" width="12.85546875" style="33" bestFit="1" customWidth="1"/>
    <col min="3" max="3" width="9.140625" style="49"/>
    <col min="4" max="4" width="41.85546875" style="46" bestFit="1" customWidth="1"/>
    <col min="5" max="5" width="5.42578125" style="46" bestFit="1" customWidth="1"/>
    <col min="6" max="7" width="9.140625" style="33"/>
    <col min="8" max="16384" width="9.140625" style="25"/>
  </cols>
  <sheetData>
    <row r="1" spans="1:7" x14ac:dyDescent="0.25">
      <c r="A1" s="41" t="s">
        <v>0</v>
      </c>
      <c r="B1" s="41" t="s">
        <v>79</v>
      </c>
      <c r="C1" s="42" t="s">
        <v>80</v>
      </c>
      <c r="D1" s="43" t="s">
        <v>81</v>
      </c>
      <c r="E1" s="43" t="s">
        <v>38</v>
      </c>
      <c r="F1" s="44" t="s">
        <v>82</v>
      </c>
      <c r="G1" s="41" t="s">
        <v>83</v>
      </c>
    </row>
    <row r="2" spans="1:7" x14ac:dyDescent="0.25">
      <c r="A2" s="32">
        <v>1</v>
      </c>
      <c r="B2" s="33" t="s">
        <v>84</v>
      </c>
      <c r="C2" s="45">
        <v>61013020</v>
      </c>
      <c r="D2" s="46" t="s">
        <v>54</v>
      </c>
      <c r="E2" s="46" t="s">
        <v>109</v>
      </c>
      <c r="F2" s="47">
        <v>2600</v>
      </c>
      <c r="G2" s="48">
        <v>0.18</v>
      </c>
    </row>
    <row r="3" spans="1:7" x14ac:dyDescent="0.25">
      <c r="A3" s="32">
        <v>2</v>
      </c>
      <c r="B3" s="33" t="s">
        <v>85</v>
      </c>
      <c r="C3" s="45">
        <v>61013020</v>
      </c>
      <c r="D3" s="46" t="s">
        <v>55</v>
      </c>
      <c r="E3" s="46" t="s">
        <v>109</v>
      </c>
      <c r="F3" s="47">
        <v>1500</v>
      </c>
      <c r="G3" s="48">
        <v>0.18</v>
      </c>
    </row>
    <row r="4" spans="1:7" x14ac:dyDescent="0.25">
      <c r="A4" s="32">
        <v>3</v>
      </c>
      <c r="B4" s="33" t="s">
        <v>86</v>
      </c>
      <c r="C4" s="45">
        <v>61013020</v>
      </c>
      <c r="D4" s="46" t="s">
        <v>56</v>
      </c>
      <c r="E4" s="46" t="s">
        <v>109</v>
      </c>
      <c r="F4" s="47">
        <v>1300</v>
      </c>
      <c r="G4" s="48">
        <v>0.18</v>
      </c>
    </row>
    <row r="5" spans="1:7" x14ac:dyDescent="0.25">
      <c r="A5" s="32">
        <v>4</v>
      </c>
      <c r="B5" s="33" t="s">
        <v>87</v>
      </c>
      <c r="C5" s="45">
        <v>61013020</v>
      </c>
      <c r="D5" s="46" t="s">
        <v>57</v>
      </c>
      <c r="E5" s="46" t="s">
        <v>109</v>
      </c>
      <c r="F5" s="47">
        <v>2700</v>
      </c>
      <c r="G5" s="48">
        <v>0.18</v>
      </c>
    </row>
    <row r="6" spans="1:7" x14ac:dyDescent="0.25">
      <c r="A6" s="32">
        <v>5</v>
      </c>
      <c r="B6" s="33" t="s">
        <v>88</v>
      </c>
      <c r="C6" s="45">
        <v>61013020</v>
      </c>
      <c r="D6" s="46" t="s">
        <v>58</v>
      </c>
      <c r="E6" s="46" t="s">
        <v>109</v>
      </c>
      <c r="F6" s="47">
        <v>4900</v>
      </c>
      <c r="G6" s="48">
        <v>0.18</v>
      </c>
    </row>
    <row r="7" spans="1:7" x14ac:dyDescent="0.25">
      <c r="A7" s="32">
        <v>6</v>
      </c>
      <c r="B7" s="33" t="s">
        <v>89</v>
      </c>
      <c r="C7" s="45">
        <v>61013020</v>
      </c>
      <c r="D7" s="46" t="s">
        <v>59</v>
      </c>
      <c r="E7" s="46" t="s">
        <v>109</v>
      </c>
      <c r="F7" s="47">
        <v>4300</v>
      </c>
      <c r="G7" s="48">
        <v>0.18</v>
      </c>
    </row>
    <row r="8" spans="1:7" x14ac:dyDescent="0.25">
      <c r="A8" s="32">
        <v>7</v>
      </c>
      <c r="B8" s="33" t="s">
        <v>90</v>
      </c>
      <c r="C8" s="49">
        <v>61031010</v>
      </c>
      <c r="D8" s="46" t="s">
        <v>60</v>
      </c>
      <c r="E8" s="46" t="s">
        <v>109</v>
      </c>
      <c r="F8" s="47">
        <v>2100</v>
      </c>
      <c r="G8" s="48">
        <v>0.18</v>
      </c>
    </row>
    <row r="9" spans="1:7" x14ac:dyDescent="0.25">
      <c r="A9" s="32">
        <v>8</v>
      </c>
      <c r="B9" s="33" t="s">
        <v>91</v>
      </c>
      <c r="C9" s="49">
        <v>61031010</v>
      </c>
      <c r="D9" s="46" t="s">
        <v>61</v>
      </c>
      <c r="E9" s="46" t="s">
        <v>109</v>
      </c>
      <c r="F9" s="47">
        <v>3500</v>
      </c>
      <c r="G9" s="48">
        <v>0.18</v>
      </c>
    </row>
    <row r="10" spans="1:7" x14ac:dyDescent="0.25">
      <c r="A10" s="32">
        <v>9</v>
      </c>
      <c r="B10" s="33" t="s">
        <v>92</v>
      </c>
      <c r="C10" s="49">
        <v>61031010</v>
      </c>
      <c r="D10" s="46" t="s">
        <v>62</v>
      </c>
      <c r="E10" s="46" t="s">
        <v>109</v>
      </c>
      <c r="F10" s="47">
        <v>3000</v>
      </c>
      <c r="G10" s="48">
        <v>0.18</v>
      </c>
    </row>
    <row r="11" spans="1:7" x14ac:dyDescent="0.25">
      <c r="A11" s="32">
        <v>10</v>
      </c>
      <c r="B11" s="33" t="s">
        <v>93</v>
      </c>
      <c r="C11" s="49">
        <v>61031010</v>
      </c>
      <c r="D11" s="46" t="s">
        <v>63</v>
      </c>
      <c r="E11" s="46" t="s">
        <v>109</v>
      </c>
      <c r="F11" s="47">
        <v>1000</v>
      </c>
      <c r="G11" s="48">
        <v>0.18</v>
      </c>
    </row>
    <row r="12" spans="1:7" x14ac:dyDescent="0.25">
      <c r="A12" s="32">
        <v>11</v>
      </c>
      <c r="B12" s="33" t="s">
        <v>94</v>
      </c>
      <c r="C12" s="49">
        <v>61031020</v>
      </c>
      <c r="D12" s="46" t="s">
        <v>64</v>
      </c>
      <c r="E12" s="46" t="s">
        <v>109</v>
      </c>
      <c r="F12" s="47">
        <v>1200</v>
      </c>
      <c r="G12" s="48">
        <v>0.18</v>
      </c>
    </row>
    <row r="13" spans="1:7" x14ac:dyDescent="0.25">
      <c r="A13" s="32">
        <v>12</v>
      </c>
      <c r="B13" s="33" t="s">
        <v>95</v>
      </c>
      <c r="C13" s="49">
        <v>61031020</v>
      </c>
      <c r="D13" s="46" t="s">
        <v>65</v>
      </c>
      <c r="E13" s="46" t="s">
        <v>109</v>
      </c>
      <c r="F13" s="47">
        <v>3800</v>
      </c>
      <c r="G13" s="48">
        <v>0.18</v>
      </c>
    </row>
    <row r="14" spans="1:7" x14ac:dyDescent="0.25">
      <c r="A14" s="32">
        <v>13</v>
      </c>
      <c r="B14" s="33" t="s">
        <v>96</v>
      </c>
      <c r="C14" s="49">
        <v>61031020</v>
      </c>
      <c r="D14" s="46" t="s">
        <v>66</v>
      </c>
      <c r="E14" s="46" t="s">
        <v>109</v>
      </c>
      <c r="F14" s="47">
        <v>2500</v>
      </c>
      <c r="G14" s="48">
        <v>0.18</v>
      </c>
    </row>
    <row r="15" spans="1:7" x14ac:dyDescent="0.25">
      <c r="A15" s="32">
        <v>14</v>
      </c>
      <c r="B15" s="33" t="s">
        <v>97</v>
      </c>
      <c r="C15" s="49">
        <v>61031020</v>
      </c>
      <c r="D15" s="46" t="s">
        <v>67</v>
      </c>
      <c r="E15" s="46" t="s">
        <v>109</v>
      </c>
      <c r="F15" s="47">
        <v>2000</v>
      </c>
      <c r="G15" s="48">
        <v>0.18</v>
      </c>
    </row>
    <row r="16" spans="1:7" x14ac:dyDescent="0.25">
      <c r="A16" s="32">
        <v>15</v>
      </c>
      <c r="B16" s="33" t="s">
        <v>98</v>
      </c>
      <c r="C16" s="49">
        <v>61031020</v>
      </c>
      <c r="D16" s="46" t="s">
        <v>68</v>
      </c>
      <c r="E16" s="46" t="s">
        <v>109</v>
      </c>
      <c r="F16" s="47">
        <v>4200</v>
      </c>
      <c r="G16" s="48">
        <v>0.18</v>
      </c>
    </row>
    <row r="17" spans="1:7" x14ac:dyDescent="0.25">
      <c r="A17" s="32">
        <v>16</v>
      </c>
      <c r="B17" s="33" t="s">
        <v>99</v>
      </c>
      <c r="C17" s="49">
        <v>61031020</v>
      </c>
      <c r="D17" s="46" t="s">
        <v>69</v>
      </c>
      <c r="E17" s="46" t="s">
        <v>109</v>
      </c>
      <c r="F17" s="47">
        <v>1100</v>
      </c>
      <c r="G17" s="48">
        <v>0.18</v>
      </c>
    </row>
    <row r="18" spans="1:7" x14ac:dyDescent="0.25">
      <c r="A18" s="32">
        <v>17</v>
      </c>
      <c r="B18" s="33" t="s">
        <v>100</v>
      </c>
      <c r="C18" s="49">
        <v>61031020</v>
      </c>
      <c r="D18" s="46" t="s">
        <v>70</v>
      </c>
      <c r="E18" s="46" t="s">
        <v>109</v>
      </c>
      <c r="F18" s="47">
        <v>1800</v>
      </c>
      <c r="G18" s="48">
        <v>0.18</v>
      </c>
    </row>
    <row r="19" spans="1:7" x14ac:dyDescent="0.25">
      <c r="A19" s="32">
        <v>18</v>
      </c>
      <c r="B19" s="33" t="s">
        <v>101</v>
      </c>
      <c r="C19" s="49">
        <v>61031020</v>
      </c>
      <c r="D19" s="46" t="s">
        <v>71</v>
      </c>
      <c r="E19" s="46" t="s">
        <v>109</v>
      </c>
      <c r="F19" s="47">
        <v>2800</v>
      </c>
      <c r="G19" s="48">
        <v>0.18</v>
      </c>
    </row>
    <row r="20" spans="1:7" x14ac:dyDescent="0.25">
      <c r="A20" s="32">
        <v>19</v>
      </c>
      <c r="B20" s="33" t="s">
        <v>102</v>
      </c>
      <c r="C20" s="49">
        <v>61031020</v>
      </c>
      <c r="D20" s="46" t="s">
        <v>72</v>
      </c>
      <c r="E20" s="46" t="s">
        <v>109</v>
      </c>
      <c r="F20" s="47">
        <v>4000</v>
      </c>
      <c r="G20" s="48">
        <v>0.18</v>
      </c>
    </row>
    <row r="21" spans="1:7" x14ac:dyDescent="0.25">
      <c r="A21" s="32">
        <v>20</v>
      </c>
      <c r="B21" s="33" t="s">
        <v>103</v>
      </c>
      <c r="C21" s="49">
        <v>61031020</v>
      </c>
      <c r="D21" s="46" t="s">
        <v>73</v>
      </c>
      <c r="E21" s="46" t="s">
        <v>109</v>
      </c>
      <c r="F21" s="47">
        <v>1400</v>
      </c>
      <c r="G21" s="48">
        <v>0.18</v>
      </c>
    </row>
    <row r="22" spans="1:7" x14ac:dyDescent="0.25">
      <c r="A22" s="32">
        <v>21</v>
      </c>
      <c r="B22" s="33" t="s">
        <v>104</v>
      </c>
      <c r="C22" s="49">
        <v>61031020</v>
      </c>
      <c r="D22" s="46" t="s">
        <v>74</v>
      </c>
      <c r="E22" s="46" t="s">
        <v>109</v>
      </c>
      <c r="F22" s="47">
        <v>3100</v>
      </c>
      <c r="G22" s="48">
        <v>0.18</v>
      </c>
    </row>
    <row r="23" spans="1:7" x14ac:dyDescent="0.25">
      <c r="A23" s="32">
        <v>22</v>
      </c>
      <c r="B23" s="33" t="s">
        <v>105</v>
      </c>
      <c r="C23" s="49">
        <v>61031020</v>
      </c>
      <c r="D23" s="46" t="s">
        <v>75</v>
      </c>
      <c r="E23" s="46" t="s">
        <v>109</v>
      </c>
      <c r="F23" s="47">
        <v>3800</v>
      </c>
      <c r="G23" s="48">
        <v>0.18</v>
      </c>
    </row>
    <row r="24" spans="1:7" x14ac:dyDescent="0.25">
      <c r="A24" s="32">
        <v>23</v>
      </c>
      <c r="B24" s="33" t="s">
        <v>106</v>
      </c>
      <c r="C24" s="49">
        <v>61031020</v>
      </c>
      <c r="D24" s="46" t="s">
        <v>76</v>
      </c>
      <c r="E24" s="46" t="s">
        <v>109</v>
      </c>
      <c r="F24" s="47">
        <v>2800</v>
      </c>
      <c r="G24" s="48">
        <v>0.18</v>
      </c>
    </row>
    <row r="25" spans="1:7" x14ac:dyDescent="0.25">
      <c r="A25" s="32">
        <v>24</v>
      </c>
      <c r="B25" s="33" t="s">
        <v>107</v>
      </c>
      <c r="C25" s="49">
        <v>61031020</v>
      </c>
      <c r="D25" s="46" t="s">
        <v>77</v>
      </c>
      <c r="E25" s="46" t="s">
        <v>109</v>
      </c>
      <c r="F25" s="47">
        <v>1200</v>
      </c>
      <c r="G25" s="48">
        <v>0.18</v>
      </c>
    </row>
    <row r="26" spans="1:7" x14ac:dyDescent="0.25">
      <c r="A26" s="32">
        <v>25</v>
      </c>
      <c r="B26" s="33" t="s">
        <v>108</v>
      </c>
      <c r="C26" s="49">
        <v>61031020</v>
      </c>
      <c r="D26" s="46" t="s">
        <v>78</v>
      </c>
      <c r="E26" s="46" t="s">
        <v>109</v>
      </c>
      <c r="F26" s="47">
        <v>1700</v>
      </c>
      <c r="G26" s="48">
        <v>0.18</v>
      </c>
    </row>
    <row r="27" spans="1:7" x14ac:dyDescent="0.25">
      <c r="A27" s="32"/>
    </row>
    <row r="28" spans="1:7" x14ac:dyDescent="0.25">
      <c r="A28" s="32"/>
    </row>
    <row r="29" spans="1:7" x14ac:dyDescent="0.25">
      <c r="A29" s="32"/>
    </row>
    <row r="30" spans="1:7" x14ac:dyDescent="0.25">
      <c r="A30" s="32"/>
    </row>
    <row r="31" spans="1:7" x14ac:dyDescent="0.25">
      <c r="A31" s="32"/>
    </row>
    <row r="32" spans="1:7" x14ac:dyDescent="0.25">
      <c r="A32" s="32"/>
    </row>
    <row r="33" spans="1:1" x14ac:dyDescent="0.25">
      <c r="A33" s="32"/>
    </row>
    <row r="34" spans="1:1" x14ac:dyDescent="0.25">
      <c r="A34" s="32"/>
    </row>
    <row r="35" spans="1:1" x14ac:dyDescent="0.25">
      <c r="A35" s="32"/>
    </row>
    <row r="36" spans="1:1" x14ac:dyDescent="0.25">
      <c r="A36" s="32"/>
    </row>
    <row r="37" spans="1:1" x14ac:dyDescent="0.25">
      <c r="A37" s="32"/>
    </row>
    <row r="38" spans="1:1" x14ac:dyDescent="0.25">
      <c r="A38" s="32"/>
    </row>
    <row r="39" spans="1:1" x14ac:dyDescent="0.25">
      <c r="A39" s="32"/>
    </row>
    <row r="40" spans="1:1" x14ac:dyDescent="0.25">
      <c r="A40" s="32"/>
    </row>
    <row r="41" spans="1:1" x14ac:dyDescent="0.25">
      <c r="A41" s="32"/>
    </row>
    <row r="42" spans="1:1" x14ac:dyDescent="0.25">
      <c r="A42" s="32"/>
    </row>
    <row r="43" spans="1:1" x14ac:dyDescent="0.25">
      <c r="A43" s="32"/>
    </row>
    <row r="44" spans="1:1" x14ac:dyDescent="0.25">
      <c r="A44" s="32"/>
    </row>
    <row r="45" spans="1:1" x14ac:dyDescent="0.25">
      <c r="A45" s="32"/>
    </row>
    <row r="46" spans="1:1" x14ac:dyDescent="0.25">
      <c r="A46" s="32"/>
    </row>
    <row r="47" spans="1:1" x14ac:dyDescent="0.25">
      <c r="A47" s="32"/>
    </row>
    <row r="48" spans="1:1" x14ac:dyDescent="0.25">
      <c r="A48" s="32"/>
    </row>
    <row r="49" spans="1:1" x14ac:dyDescent="0.25">
      <c r="A49" s="32"/>
    </row>
    <row r="50" spans="1:1" x14ac:dyDescent="0.25">
      <c r="A50" s="32"/>
    </row>
    <row r="51" spans="1:1" x14ac:dyDescent="0.25">
      <c r="A51" s="32"/>
    </row>
    <row r="52" spans="1:1" x14ac:dyDescent="0.25">
      <c r="A52" s="32"/>
    </row>
    <row r="53" spans="1:1" x14ac:dyDescent="0.25">
      <c r="A53" s="32"/>
    </row>
    <row r="54" spans="1:1" x14ac:dyDescent="0.25">
      <c r="A54" s="32"/>
    </row>
    <row r="55" spans="1:1" x14ac:dyDescent="0.25">
      <c r="A55" s="32"/>
    </row>
    <row r="56" spans="1:1" x14ac:dyDescent="0.25">
      <c r="A56" s="32"/>
    </row>
    <row r="57" spans="1:1" x14ac:dyDescent="0.25">
      <c r="A57" s="32"/>
    </row>
    <row r="58" spans="1:1" x14ac:dyDescent="0.25">
      <c r="A58" s="32"/>
    </row>
    <row r="59" spans="1:1" x14ac:dyDescent="0.25">
      <c r="A59" s="32"/>
    </row>
    <row r="60" spans="1:1" x14ac:dyDescent="0.25">
      <c r="A60" s="32"/>
    </row>
    <row r="61" spans="1:1" x14ac:dyDescent="0.25">
      <c r="A61" s="32"/>
    </row>
    <row r="62" spans="1:1" x14ac:dyDescent="0.25">
      <c r="A62" s="32"/>
    </row>
    <row r="63" spans="1:1" x14ac:dyDescent="0.25">
      <c r="A63" s="32"/>
    </row>
    <row r="64" spans="1:1" x14ac:dyDescent="0.25">
      <c r="A64" s="32"/>
    </row>
    <row r="65" spans="1:1" x14ac:dyDescent="0.25">
      <c r="A65" s="32"/>
    </row>
    <row r="66" spans="1:1" x14ac:dyDescent="0.25">
      <c r="A66" s="32"/>
    </row>
    <row r="67" spans="1:1" x14ac:dyDescent="0.25">
      <c r="A67" s="32"/>
    </row>
    <row r="68" spans="1:1" x14ac:dyDescent="0.25">
      <c r="A68" s="32"/>
    </row>
    <row r="69" spans="1:1" x14ac:dyDescent="0.25">
      <c r="A69" s="32"/>
    </row>
    <row r="70" spans="1:1" x14ac:dyDescent="0.25">
      <c r="A70" s="32"/>
    </row>
    <row r="71" spans="1:1" x14ac:dyDescent="0.25">
      <c r="A71" s="32"/>
    </row>
    <row r="72" spans="1:1" x14ac:dyDescent="0.25">
      <c r="A72" s="32"/>
    </row>
    <row r="73" spans="1:1" x14ac:dyDescent="0.25">
      <c r="A73" s="32"/>
    </row>
    <row r="74" spans="1:1" x14ac:dyDescent="0.25">
      <c r="A74" s="32"/>
    </row>
    <row r="75" spans="1:1" x14ac:dyDescent="0.25">
      <c r="A75" s="32"/>
    </row>
    <row r="76" spans="1:1" x14ac:dyDescent="0.25">
      <c r="A76" s="32"/>
    </row>
    <row r="77" spans="1:1" x14ac:dyDescent="0.25">
      <c r="A77" s="32"/>
    </row>
    <row r="78" spans="1:1" x14ac:dyDescent="0.25">
      <c r="A78" s="32"/>
    </row>
    <row r="79" spans="1:1" x14ac:dyDescent="0.25">
      <c r="A79" s="32"/>
    </row>
    <row r="80" spans="1:1" x14ac:dyDescent="0.25">
      <c r="A80" s="32"/>
    </row>
    <row r="81" spans="1:1" x14ac:dyDescent="0.25">
      <c r="A81" s="32"/>
    </row>
    <row r="82" spans="1:1" x14ac:dyDescent="0.25">
      <c r="A82" s="32"/>
    </row>
    <row r="83" spans="1:1" x14ac:dyDescent="0.25">
      <c r="A83" s="32"/>
    </row>
    <row r="84" spans="1:1" x14ac:dyDescent="0.25">
      <c r="A84" s="32"/>
    </row>
    <row r="85" spans="1:1" x14ac:dyDescent="0.25">
      <c r="A85" s="32"/>
    </row>
    <row r="86" spans="1:1" x14ac:dyDescent="0.25">
      <c r="A86" s="32"/>
    </row>
    <row r="87" spans="1:1" x14ac:dyDescent="0.25">
      <c r="A87" s="32"/>
    </row>
    <row r="88" spans="1:1" x14ac:dyDescent="0.25">
      <c r="A88" s="32"/>
    </row>
    <row r="89" spans="1:1" x14ac:dyDescent="0.25">
      <c r="A89" s="32"/>
    </row>
    <row r="90" spans="1:1" x14ac:dyDescent="0.25">
      <c r="A90" s="32"/>
    </row>
    <row r="91" spans="1:1" x14ac:dyDescent="0.25">
      <c r="A91" s="32"/>
    </row>
    <row r="92" spans="1:1" x14ac:dyDescent="0.25">
      <c r="A92" s="32"/>
    </row>
    <row r="93" spans="1:1" x14ac:dyDescent="0.25">
      <c r="A93" s="32"/>
    </row>
    <row r="94" spans="1:1" x14ac:dyDescent="0.25">
      <c r="A94" s="32"/>
    </row>
    <row r="95" spans="1:1" x14ac:dyDescent="0.25">
      <c r="A95" s="32"/>
    </row>
    <row r="96" spans="1:1" x14ac:dyDescent="0.25">
      <c r="A96" s="32"/>
    </row>
    <row r="97" spans="1:1" x14ac:dyDescent="0.25">
      <c r="A97" s="32"/>
    </row>
    <row r="98" spans="1:1" x14ac:dyDescent="0.25">
      <c r="A98" s="32"/>
    </row>
    <row r="99" spans="1:1" x14ac:dyDescent="0.25">
      <c r="A99" s="32"/>
    </row>
    <row r="100" spans="1:1" x14ac:dyDescent="0.25">
      <c r="A100" s="32"/>
    </row>
    <row r="101" spans="1:1" x14ac:dyDescent="0.25">
      <c r="A101" s="32"/>
    </row>
    <row r="102" spans="1:1" x14ac:dyDescent="0.25">
      <c r="A102" s="32"/>
    </row>
    <row r="103" spans="1:1" x14ac:dyDescent="0.25">
      <c r="A103" s="32"/>
    </row>
    <row r="104" spans="1:1" x14ac:dyDescent="0.25">
      <c r="A104" s="32"/>
    </row>
    <row r="105" spans="1:1" x14ac:dyDescent="0.25">
      <c r="A105" s="32"/>
    </row>
    <row r="106" spans="1:1" x14ac:dyDescent="0.25">
      <c r="A106" s="32"/>
    </row>
    <row r="107" spans="1:1" x14ac:dyDescent="0.25">
      <c r="A107" s="32"/>
    </row>
    <row r="108" spans="1:1" x14ac:dyDescent="0.25">
      <c r="A108" s="32"/>
    </row>
    <row r="109" spans="1:1" x14ac:dyDescent="0.25">
      <c r="A109" s="32"/>
    </row>
    <row r="110" spans="1:1" x14ac:dyDescent="0.25">
      <c r="A110" s="32"/>
    </row>
    <row r="111" spans="1:1" x14ac:dyDescent="0.25">
      <c r="A111" s="32"/>
    </row>
    <row r="112" spans="1:1" x14ac:dyDescent="0.25">
      <c r="A112" s="32"/>
    </row>
    <row r="113" spans="1:1" x14ac:dyDescent="0.25">
      <c r="A113" s="32"/>
    </row>
    <row r="114" spans="1:1" x14ac:dyDescent="0.25">
      <c r="A114" s="32"/>
    </row>
    <row r="115" spans="1:1" x14ac:dyDescent="0.25">
      <c r="A115" s="32"/>
    </row>
    <row r="116" spans="1:1" x14ac:dyDescent="0.25">
      <c r="A116" s="32"/>
    </row>
    <row r="117" spans="1:1" x14ac:dyDescent="0.25">
      <c r="A117" s="32"/>
    </row>
    <row r="118" spans="1:1" x14ac:dyDescent="0.25">
      <c r="A118" s="32"/>
    </row>
    <row r="119" spans="1:1" x14ac:dyDescent="0.25">
      <c r="A119" s="32"/>
    </row>
    <row r="120" spans="1:1" x14ac:dyDescent="0.25">
      <c r="A120" s="32"/>
    </row>
    <row r="121" spans="1:1" x14ac:dyDescent="0.25">
      <c r="A121" s="32"/>
    </row>
    <row r="122" spans="1:1" x14ac:dyDescent="0.25">
      <c r="A122" s="32"/>
    </row>
    <row r="123" spans="1:1" x14ac:dyDescent="0.25">
      <c r="A123" s="32"/>
    </row>
    <row r="124" spans="1:1" x14ac:dyDescent="0.25">
      <c r="A124" s="32"/>
    </row>
    <row r="125" spans="1:1" x14ac:dyDescent="0.25">
      <c r="A125" s="32"/>
    </row>
    <row r="126" spans="1:1" x14ac:dyDescent="0.25">
      <c r="A126" s="32"/>
    </row>
    <row r="127" spans="1:1" x14ac:dyDescent="0.25">
      <c r="A127" s="32"/>
    </row>
    <row r="128" spans="1:1" x14ac:dyDescent="0.25">
      <c r="A128" s="32"/>
    </row>
    <row r="129" spans="1:1" x14ac:dyDescent="0.25">
      <c r="A129" s="32"/>
    </row>
    <row r="130" spans="1:1" x14ac:dyDescent="0.25">
      <c r="A130" s="32"/>
    </row>
    <row r="131" spans="1:1" x14ac:dyDescent="0.25">
      <c r="A131" s="32"/>
    </row>
    <row r="132" spans="1:1" x14ac:dyDescent="0.25">
      <c r="A132" s="32"/>
    </row>
    <row r="133" spans="1:1" x14ac:dyDescent="0.25">
      <c r="A133" s="32"/>
    </row>
    <row r="134" spans="1:1" x14ac:dyDescent="0.25">
      <c r="A134" s="32"/>
    </row>
    <row r="135" spans="1:1" x14ac:dyDescent="0.25">
      <c r="A135" s="32"/>
    </row>
    <row r="136" spans="1:1" x14ac:dyDescent="0.25">
      <c r="A136" s="32"/>
    </row>
    <row r="137" spans="1:1" x14ac:dyDescent="0.25">
      <c r="A137" s="32"/>
    </row>
    <row r="138" spans="1:1" x14ac:dyDescent="0.25">
      <c r="A138" s="32"/>
    </row>
    <row r="139" spans="1:1" x14ac:dyDescent="0.25">
      <c r="A139" s="32"/>
    </row>
    <row r="140" spans="1:1" x14ac:dyDescent="0.25">
      <c r="A140" s="32"/>
    </row>
    <row r="141" spans="1:1" x14ac:dyDescent="0.25">
      <c r="A141" s="32"/>
    </row>
    <row r="142" spans="1:1" x14ac:dyDescent="0.25">
      <c r="A142" s="32"/>
    </row>
    <row r="143" spans="1:1" x14ac:dyDescent="0.25">
      <c r="A143" s="32"/>
    </row>
    <row r="144" spans="1:1" x14ac:dyDescent="0.25">
      <c r="A144" s="32"/>
    </row>
    <row r="145" spans="1:1" x14ac:dyDescent="0.25">
      <c r="A145" s="32"/>
    </row>
    <row r="146" spans="1:1" x14ac:dyDescent="0.25">
      <c r="A146" s="32"/>
    </row>
    <row r="147" spans="1:1" x14ac:dyDescent="0.25">
      <c r="A147" s="32"/>
    </row>
    <row r="148" spans="1:1" x14ac:dyDescent="0.25">
      <c r="A148" s="32"/>
    </row>
    <row r="149" spans="1:1" x14ac:dyDescent="0.25">
      <c r="A149" s="32"/>
    </row>
    <row r="150" spans="1:1" x14ac:dyDescent="0.25">
      <c r="A150" s="32"/>
    </row>
    <row r="151" spans="1:1" x14ac:dyDescent="0.25">
      <c r="A151" s="32"/>
    </row>
    <row r="152" spans="1:1" x14ac:dyDescent="0.25">
      <c r="A152" s="32"/>
    </row>
    <row r="153" spans="1:1" x14ac:dyDescent="0.25">
      <c r="A153" s="32"/>
    </row>
    <row r="154" spans="1:1" x14ac:dyDescent="0.25">
      <c r="A154" s="32"/>
    </row>
    <row r="155" spans="1:1" x14ac:dyDescent="0.25">
      <c r="A155" s="32"/>
    </row>
    <row r="156" spans="1:1" x14ac:dyDescent="0.25">
      <c r="A156" s="32"/>
    </row>
    <row r="157" spans="1:1" x14ac:dyDescent="0.25">
      <c r="A157" s="32"/>
    </row>
    <row r="158" spans="1:1" x14ac:dyDescent="0.25">
      <c r="A158" s="32"/>
    </row>
    <row r="159" spans="1:1" x14ac:dyDescent="0.25">
      <c r="A159" s="32"/>
    </row>
    <row r="160" spans="1:1" x14ac:dyDescent="0.25">
      <c r="A160" s="32"/>
    </row>
    <row r="161" spans="1:1" x14ac:dyDescent="0.25">
      <c r="A161" s="32"/>
    </row>
    <row r="162" spans="1:1" x14ac:dyDescent="0.25">
      <c r="A162" s="32"/>
    </row>
    <row r="163" spans="1:1" x14ac:dyDescent="0.25">
      <c r="A163" s="32"/>
    </row>
    <row r="164" spans="1:1" x14ac:dyDescent="0.25">
      <c r="A164" s="32"/>
    </row>
    <row r="165" spans="1:1" x14ac:dyDescent="0.25">
      <c r="A165" s="32"/>
    </row>
    <row r="166" spans="1:1" x14ac:dyDescent="0.25">
      <c r="A166" s="32"/>
    </row>
    <row r="167" spans="1:1" x14ac:dyDescent="0.25">
      <c r="A167" s="32"/>
    </row>
    <row r="168" spans="1:1" x14ac:dyDescent="0.25">
      <c r="A168" s="32"/>
    </row>
    <row r="169" spans="1:1" x14ac:dyDescent="0.25">
      <c r="A169" s="32"/>
    </row>
    <row r="170" spans="1:1" x14ac:dyDescent="0.25">
      <c r="A170" s="32"/>
    </row>
    <row r="171" spans="1:1" x14ac:dyDescent="0.25">
      <c r="A171" s="32"/>
    </row>
    <row r="172" spans="1:1" x14ac:dyDescent="0.25">
      <c r="A172" s="32"/>
    </row>
    <row r="173" spans="1:1" x14ac:dyDescent="0.25">
      <c r="A173" s="32"/>
    </row>
    <row r="174" spans="1:1" x14ac:dyDescent="0.25">
      <c r="A174" s="32"/>
    </row>
    <row r="175" spans="1:1" x14ac:dyDescent="0.25">
      <c r="A175" s="32"/>
    </row>
    <row r="176" spans="1:1" x14ac:dyDescent="0.25">
      <c r="A176" s="32"/>
    </row>
    <row r="177" spans="1:1" x14ac:dyDescent="0.25">
      <c r="A177" s="32"/>
    </row>
    <row r="178" spans="1:1" x14ac:dyDescent="0.25">
      <c r="A178" s="32"/>
    </row>
    <row r="179" spans="1:1" x14ac:dyDescent="0.25">
      <c r="A179" s="32"/>
    </row>
    <row r="180" spans="1:1" x14ac:dyDescent="0.25">
      <c r="A180" s="32"/>
    </row>
    <row r="181" spans="1:1" x14ac:dyDescent="0.25">
      <c r="A181" s="32"/>
    </row>
    <row r="182" spans="1:1" x14ac:dyDescent="0.25">
      <c r="A182" s="32"/>
    </row>
    <row r="183" spans="1:1" x14ac:dyDescent="0.25">
      <c r="A183" s="32"/>
    </row>
    <row r="184" spans="1:1" x14ac:dyDescent="0.25">
      <c r="A184" s="32"/>
    </row>
    <row r="185" spans="1:1" x14ac:dyDescent="0.25">
      <c r="A185" s="32"/>
    </row>
    <row r="186" spans="1:1" x14ac:dyDescent="0.25">
      <c r="A186" s="32"/>
    </row>
    <row r="187" spans="1:1" x14ac:dyDescent="0.25">
      <c r="A187" s="32"/>
    </row>
    <row r="188" spans="1:1" x14ac:dyDescent="0.25">
      <c r="A188" s="32"/>
    </row>
    <row r="189" spans="1:1" x14ac:dyDescent="0.25">
      <c r="A189" s="32"/>
    </row>
    <row r="190" spans="1:1" x14ac:dyDescent="0.25">
      <c r="A190" s="32"/>
    </row>
    <row r="191" spans="1:1" x14ac:dyDescent="0.25">
      <c r="A191" s="32"/>
    </row>
    <row r="192" spans="1:1" x14ac:dyDescent="0.25">
      <c r="A192" s="32"/>
    </row>
    <row r="193" spans="1:1" x14ac:dyDescent="0.25">
      <c r="A193" s="32"/>
    </row>
    <row r="194" spans="1:1" x14ac:dyDescent="0.25">
      <c r="A194" s="32"/>
    </row>
    <row r="195" spans="1:1" x14ac:dyDescent="0.25">
      <c r="A195" s="32"/>
    </row>
    <row r="196" spans="1:1" x14ac:dyDescent="0.25">
      <c r="A196" s="32"/>
    </row>
    <row r="197" spans="1:1" x14ac:dyDescent="0.25">
      <c r="A197" s="32"/>
    </row>
    <row r="198" spans="1:1" x14ac:dyDescent="0.25">
      <c r="A198" s="32"/>
    </row>
    <row r="199" spans="1:1" x14ac:dyDescent="0.25">
      <c r="A199" s="32"/>
    </row>
    <row r="200" spans="1:1" x14ac:dyDescent="0.25">
      <c r="A200" s="32"/>
    </row>
    <row r="201" spans="1:1" x14ac:dyDescent="0.25">
      <c r="A201" s="32"/>
    </row>
    <row r="202" spans="1:1" x14ac:dyDescent="0.25">
      <c r="A202" s="32"/>
    </row>
    <row r="203" spans="1:1" x14ac:dyDescent="0.25">
      <c r="A203" s="32"/>
    </row>
    <row r="204" spans="1:1" x14ac:dyDescent="0.25">
      <c r="A204" s="32"/>
    </row>
    <row r="205" spans="1:1" x14ac:dyDescent="0.25">
      <c r="A205" s="32"/>
    </row>
    <row r="206" spans="1:1" x14ac:dyDescent="0.25">
      <c r="A206" s="32"/>
    </row>
    <row r="207" spans="1:1" x14ac:dyDescent="0.25">
      <c r="A207" s="32"/>
    </row>
    <row r="208" spans="1:1" x14ac:dyDescent="0.25">
      <c r="A208" s="32"/>
    </row>
    <row r="209" spans="1:1" x14ac:dyDescent="0.25">
      <c r="A209" s="32"/>
    </row>
  </sheetData>
  <sheetProtection sheet="1" objects="1" scenarios="1"/>
  <sortState ref="C2:D23">
    <sortCondition ref="C2:C2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Y525"/>
  <sheetViews>
    <sheetView topLeftCell="I1" workbookViewId="0">
      <selection activeCell="C15" sqref="C15"/>
    </sheetView>
  </sheetViews>
  <sheetFormatPr defaultRowHeight="15" x14ac:dyDescent="0.25"/>
  <cols>
    <col min="1" max="1" width="9.140625" style="33"/>
    <col min="2" max="2" width="4.28515625" style="25" hidden="1" customWidth="1"/>
    <col min="3" max="3" width="10.42578125" style="33" bestFit="1" customWidth="1"/>
    <col min="4" max="4" width="10.42578125" style="33" customWidth="1"/>
    <col min="5" max="5" width="14" style="33" customWidth="1"/>
    <col min="6" max="6" width="19" style="33" customWidth="1"/>
    <col min="7" max="7" width="17.5703125" style="33" customWidth="1"/>
    <col min="8" max="8" width="15.7109375" style="25" customWidth="1"/>
    <col min="9" max="9" width="16.140625" style="33" customWidth="1"/>
    <col min="10" max="10" width="15.85546875" style="25" customWidth="1"/>
    <col min="11" max="11" width="16.140625" style="25" customWidth="1"/>
    <col min="12" max="12" width="10.5703125" style="26" customWidth="1"/>
    <col min="13" max="13" width="9.140625" style="33"/>
    <col min="14" max="14" width="19.42578125" style="25" customWidth="1"/>
    <col min="15" max="15" width="18.5703125" style="25" customWidth="1"/>
    <col min="16" max="16" width="5.5703125" style="25" bestFit="1" customWidth="1"/>
    <col min="17" max="17" width="17.85546875" style="25" customWidth="1"/>
    <col min="18" max="18" width="17.5703125" style="25" customWidth="1"/>
    <col min="19" max="19" width="12.85546875" style="25" customWidth="1"/>
    <col min="20" max="20" width="20.85546875" style="25" bestFit="1" customWidth="1"/>
    <col min="21" max="16384" width="9.140625" style="25"/>
  </cols>
  <sheetData>
    <row r="1" spans="1:20" x14ac:dyDescent="0.25">
      <c r="A1" s="31" t="s">
        <v>0</v>
      </c>
      <c r="B1" s="23" t="s">
        <v>122</v>
      </c>
      <c r="C1" s="31" t="s">
        <v>110</v>
      </c>
      <c r="D1" s="31" t="s">
        <v>111</v>
      </c>
      <c r="E1" s="34" t="s">
        <v>1</v>
      </c>
      <c r="F1" s="31" t="s">
        <v>27</v>
      </c>
      <c r="G1" s="31" t="s">
        <v>79</v>
      </c>
      <c r="H1" s="23" t="s">
        <v>39</v>
      </c>
      <c r="I1" s="31" t="s">
        <v>113</v>
      </c>
      <c r="J1" s="23" t="s">
        <v>112</v>
      </c>
      <c r="K1" s="24" t="s">
        <v>118</v>
      </c>
      <c r="L1" s="24" t="s">
        <v>41</v>
      </c>
      <c r="M1" s="31" t="s">
        <v>114</v>
      </c>
      <c r="N1" s="23" t="s">
        <v>115</v>
      </c>
      <c r="O1" s="23" t="s">
        <v>116</v>
      </c>
      <c r="P1" s="23" t="s">
        <v>123</v>
      </c>
      <c r="Q1" s="24" t="s">
        <v>117</v>
      </c>
      <c r="R1" s="24" t="s">
        <v>119</v>
      </c>
      <c r="S1" s="24" t="s">
        <v>120</v>
      </c>
      <c r="T1" s="23" t="s">
        <v>121</v>
      </c>
    </row>
    <row r="2" spans="1:20" x14ac:dyDescent="0.25">
      <c r="A2" s="32">
        <v>1</v>
      </c>
      <c r="B2" s="26" t="str">
        <f>C2&amp;"-"&amp;D2</f>
        <v>1-1</v>
      </c>
      <c r="C2" s="35">
        <v>1</v>
      </c>
      <c r="D2" s="35">
        <v>1</v>
      </c>
      <c r="E2" s="36">
        <v>42851</v>
      </c>
      <c r="F2" s="37" t="s">
        <v>28</v>
      </c>
      <c r="G2" s="38" t="s">
        <v>84</v>
      </c>
      <c r="H2" s="27">
        <f>IFERROR(VLOOKUP($G2,'Product Master'!$B$1:$G$26,5,FALSE),0)</f>
        <v>2600</v>
      </c>
      <c r="I2" s="39">
        <v>0.05</v>
      </c>
      <c r="J2" s="28">
        <f>IFERROR(ROUND($H2*$I2,0),0)</f>
        <v>130</v>
      </c>
      <c r="K2" s="29">
        <f>IFERROR(H2-J2,0)</f>
        <v>2470</v>
      </c>
      <c r="L2" s="30">
        <f>IFERROR(VLOOKUP($G2,'Product Master'!$B$1:$G$26,6,FALSE),0)</f>
        <v>0.18</v>
      </c>
      <c r="M2" s="40">
        <v>10</v>
      </c>
      <c r="N2" s="28">
        <f>IFERROR(ROUND($H2*$M2,0),0)</f>
        <v>26000</v>
      </c>
      <c r="O2" s="28">
        <f>IFERROR(ROUND($J2*$M2,0),0)</f>
        <v>1300</v>
      </c>
      <c r="P2" s="28" t="str">
        <f>IFERROR(VLOOKUP(F2,'Master Info'!$A$13:$P$37,2,FALSE)&amp;VLOOKUP(F2,'Master Info'!$A$13:$P$37,3,FALSE),"")</f>
        <v>27</v>
      </c>
      <c r="Q2" s="28">
        <f>IF($P2='Master Info'!$B$2&amp;'Master Info'!$C$2,IFERROR(ROUND(SUM($N2-$O2)*$L2,0),0),0)</f>
        <v>4446</v>
      </c>
      <c r="R2" s="28">
        <f>IF($P2='Master Info'!$B$2&amp;'Master Info'!$C$2,IFERROR(ROUND(SUM($N2-$O2)*$L2,0),0),0)</f>
        <v>4446</v>
      </c>
      <c r="S2" s="28">
        <f>IF($P2&lt;&gt;'Master Info'!$B$2&amp;'Master Info'!$C$2,IFERROR(ROUND(SUM($N2-$O2)*$L2,0),0),0)</f>
        <v>0</v>
      </c>
      <c r="T2" s="29">
        <f>SUM(N2,-O2,Q2,R2,S2)</f>
        <v>33592</v>
      </c>
    </row>
    <row r="3" spans="1:20" x14ac:dyDescent="0.25">
      <c r="A3" s="32">
        <f>A2+1</f>
        <v>2</v>
      </c>
      <c r="B3" s="26" t="str">
        <f t="shared" ref="B3:B23" si="0">C3&amp;"-"&amp;D3</f>
        <v>1-2</v>
      </c>
      <c r="C3" s="35">
        <v>1</v>
      </c>
      <c r="D3" s="35">
        <v>2</v>
      </c>
      <c r="E3" s="36">
        <v>42852</v>
      </c>
      <c r="F3" s="37" t="s">
        <v>28</v>
      </c>
      <c r="G3" s="38" t="s">
        <v>85</v>
      </c>
      <c r="H3" s="27">
        <f>IFERROR(VLOOKUP($G3,'Product Master'!$B$1:$G$26,5,FALSE),0)</f>
        <v>1500</v>
      </c>
      <c r="I3" s="39">
        <v>0.05</v>
      </c>
      <c r="J3" s="28">
        <f t="shared" ref="J3:J66" si="1">IFERROR(ROUND($H3*$I3,0),0)</f>
        <v>75</v>
      </c>
      <c r="K3" s="29">
        <f t="shared" ref="K3:K23" si="2">IFERROR(H3-J3,0)</f>
        <v>1425</v>
      </c>
      <c r="L3" s="30">
        <f>IFERROR(VLOOKUP($G3,'Product Master'!$B$1:$G$26,6,FALSE),0)</f>
        <v>0.18</v>
      </c>
      <c r="M3" s="40">
        <v>10</v>
      </c>
      <c r="N3" s="28">
        <f t="shared" ref="N3:N66" si="3">IFERROR(ROUND($H3*$M3,0),0)</f>
        <v>15000</v>
      </c>
      <c r="O3" s="28">
        <f t="shared" ref="O3:O66" si="4">IFERROR(ROUND($J3*$M3,0),0)</f>
        <v>750</v>
      </c>
      <c r="P3" s="28" t="str">
        <f>IFERROR(VLOOKUP(F3,'Master Info'!$A$13:$P$37,2,FALSE)&amp;VLOOKUP(F3,'Master Info'!$A$13:$P$37,3,FALSE),"")</f>
        <v>27</v>
      </c>
      <c r="Q3" s="28">
        <f>IF($P3='Master Info'!$B$2&amp;'Master Info'!$C$2,IFERROR(ROUND(SUM($N3-$O3)*$L3,0),0),0)</f>
        <v>2565</v>
      </c>
      <c r="R3" s="28">
        <f>IF($P3='Master Info'!$B$2&amp;'Master Info'!$C$2,IFERROR(ROUND(SUM($N3-$O3)*$L3,0),0),0)</f>
        <v>2565</v>
      </c>
      <c r="S3" s="28">
        <f>IF($P3&lt;&gt;'Master Info'!$B$2&amp;'Master Info'!$C$2,IFERROR(ROUND(SUM($N3-$O3)*$L3,0),0),0)</f>
        <v>0</v>
      </c>
      <c r="T3" s="29">
        <f t="shared" ref="T3:T23" si="5">SUM(N3,-O3,Q3,R3,S3)</f>
        <v>19380</v>
      </c>
    </row>
    <row r="4" spans="1:20" x14ac:dyDescent="0.25">
      <c r="A4" s="32">
        <f t="shared" ref="A4:A23" si="6">A3+1</f>
        <v>3</v>
      </c>
      <c r="B4" s="26" t="str">
        <f t="shared" si="0"/>
        <v>1-3</v>
      </c>
      <c r="C4" s="35">
        <v>1</v>
      </c>
      <c r="D4" s="35">
        <v>3</v>
      </c>
      <c r="E4" s="36">
        <v>42853</v>
      </c>
      <c r="F4" s="37" t="s">
        <v>28</v>
      </c>
      <c r="G4" s="38" t="s">
        <v>86</v>
      </c>
      <c r="H4" s="27">
        <f>IFERROR(VLOOKUP($G4,'Product Master'!$B$1:$G$26,5,FALSE),0)</f>
        <v>1300</v>
      </c>
      <c r="I4" s="39">
        <v>0.05</v>
      </c>
      <c r="J4" s="28">
        <f t="shared" si="1"/>
        <v>65</v>
      </c>
      <c r="K4" s="29">
        <f t="shared" si="2"/>
        <v>1235</v>
      </c>
      <c r="L4" s="30">
        <f>IFERROR(VLOOKUP($G4,'Product Master'!$B$1:$G$26,6,FALSE),0)</f>
        <v>0.18</v>
      </c>
      <c r="M4" s="40">
        <v>20</v>
      </c>
      <c r="N4" s="28">
        <f t="shared" si="3"/>
        <v>26000</v>
      </c>
      <c r="O4" s="28">
        <f t="shared" si="4"/>
        <v>1300</v>
      </c>
      <c r="P4" s="28" t="str">
        <f>IFERROR(VLOOKUP(F4,'Master Info'!$A$13:$P$37,2,FALSE)&amp;VLOOKUP(F4,'Master Info'!$A$13:$P$37,3,FALSE),"")</f>
        <v>27</v>
      </c>
      <c r="Q4" s="28">
        <f>IF($P4='Master Info'!$B$2&amp;'Master Info'!$C$2,IFERROR(ROUND(SUM($N4-$O4)*$L4,0),0),0)</f>
        <v>4446</v>
      </c>
      <c r="R4" s="28">
        <f>IF($P4='Master Info'!$B$2&amp;'Master Info'!$C$2,IFERROR(ROUND(SUM($N4-$O4)*$L4,0),0),0)</f>
        <v>4446</v>
      </c>
      <c r="S4" s="28">
        <f>IF($P4&lt;&gt;'Master Info'!$B$2&amp;'Master Info'!$C$2,IFERROR(ROUND(SUM($N4-$O4)*$L4,0),0),0)</f>
        <v>0</v>
      </c>
      <c r="T4" s="29">
        <f t="shared" si="5"/>
        <v>33592</v>
      </c>
    </row>
    <row r="5" spans="1:20" x14ac:dyDescent="0.25">
      <c r="A5" s="32">
        <f t="shared" si="6"/>
        <v>4</v>
      </c>
      <c r="B5" s="26" t="str">
        <f t="shared" si="0"/>
        <v>1-4</v>
      </c>
      <c r="C5" s="35">
        <v>1</v>
      </c>
      <c r="D5" s="35">
        <v>4</v>
      </c>
      <c r="E5" s="36">
        <v>42854</v>
      </c>
      <c r="F5" s="37" t="s">
        <v>28</v>
      </c>
      <c r="G5" s="38" t="s">
        <v>90</v>
      </c>
      <c r="H5" s="27">
        <f>IFERROR(VLOOKUP($G5,'Product Master'!$B$1:$G$26,5,FALSE),0)</f>
        <v>2100</v>
      </c>
      <c r="I5" s="39">
        <v>0.05</v>
      </c>
      <c r="J5" s="28">
        <f t="shared" si="1"/>
        <v>105</v>
      </c>
      <c r="K5" s="29">
        <f t="shared" si="2"/>
        <v>1995</v>
      </c>
      <c r="L5" s="30">
        <f>IFERROR(VLOOKUP($G5,'Product Master'!$B$1:$G$26,6,FALSE),0)</f>
        <v>0.18</v>
      </c>
      <c r="M5" s="40">
        <v>15</v>
      </c>
      <c r="N5" s="28">
        <f t="shared" si="3"/>
        <v>31500</v>
      </c>
      <c r="O5" s="28">
        <f t="shared" si="4"/>
        <v>1575</v>
      </c>
      <c r="P5" s="28" t="str">
        <f>IFERROR(VLOOKUP(F5,'Master Info'!$A$13:$P$37,2,FALSE)&amp;VLOOKUP(F5,'Master Info'!$A$13:$P$37,3,FALSE),"")</f>
        <v>27</v>
      </c>
      <c r="Q5" s="28">
        <f>IF($P5='Master Info'!$B$2&amp;'Master Info'!$C$2,IFERROR(ROUND(SUM($N5-$O5)*$L5,0),0),0)</f>
        <v>5387</v>
      </c>
      <c r="R5" s="28">
        <f>IF($P5='Master Info'!$B$2&amp;'Master Info'!$C$2,IFERROR(ROUND(SUM($N5-$O5)*$L5,0),0),0)</f>
        <v>5387</v>
      </c>
      <c r="S5" s="28">
        <f>IF($P5&lt;&gt;'Master Info'!$B$2&amp;'Master Info'!$C$2,IFERROR(ROUND(SUM($N5-$O5)*$L5,0),0),0)</f>
        <v>0</v>
      </c>
      <c r="T5" s="29">
        <f t="shared" si="5"/>
        <v>40699</v>
      </c>
    </row>
    <row r="6" spans="1:20" x14ac:dyDescent="0.25">
      <c r="A6" s="32">
        <f t="shared" si="6"/>
        <v>5</v>
      </c>
      <c r="B6" s="26" t="str">
        <f t="shared" si="0"/>
        <v>2-1</v>
      </c>
      <c r="C6" s="35">
        <v>2</v>
      </c>
      <c r="D6" s="35">
        <v>1</v>
      </c>
      <c r="E6" s="36">
        <v>42855</v>
      </c>
      <c r="F6" s="37" t="s">
        <v>28</v>
      </c>
      <c r="G6" s="38" t="s">
        <v>106</v>
      </c>
      <c r="H6" s="27">
        <f>IFERROR(VLOOKUP($G6,'Product Master'!$B$1:$G$26,5,FALSE),0)</f>
        <v>2800</v>
      </c>
      <c r="I6" s="39">
        <v>0.05</v>
      </c>
      <c r="J6" s="28">
        <f t="shared" si="1"/>
        <v>140</v>
      </c>
      <c r="K6" s="29">
        <f t="shared" si="2"/>
        <v>2660</v>
      </c>
      <c r="L6" s="30">
        <f>IFERROR(VLOOKUP($G6,'Product Master'!$B$1:$G$26,6,FALSE),0)</f>
        <v>0.18</v>
      </c>
      <c r="M6" s="40">
        <v>10</v>
      </c>
      <c r="N6" s="28">
        <f t="shared" si="3"/>
        <v>28000</v>
      </c>
      <c r="O6" s="28">
        <f t="shared" si="4"/>
        <v>1400</v>
      </c>
      <c r="P6" s="28" t="str">
        <f>IFERROR(VLOOKUP(F6,'Master Info'!$A$13:$P$37,2,FALSE)&amp;VLOOKUP(F6,'Master Info'!$A$13:$P$37,3,FALSE),"")</f>
        <v>27</v>
      </c>
      <c r="Q6" s="28">
        <f>IF($P6='Master Info'!$B$2&amp;'Master Info'!$C$2,IFERROR(ROUND(SUM($N6-$O6)*$L6,0),0),0)</f>
        <v>4788</v>
      </c>
      <c r="R6" s="28">
        <f>IF($P6='Master Info'!$B$2&amp;'Master Info'!$C$2,IFERROR(ROUND(SUM($N6-$O6)*$L6,0),0),0)</f>
        <v>4788</v>
      </c>
      <c r="S6" s="28">
        <f>IF($P6&lt;&gt;'Master Info'!$B$2&amp;'Master Info'!$C$2,IFERROR(ROUND(SUM($N6-$O6)*$L6,0),0),0)</f>
        <v>0</v>
      </c>
      <c r="T6" s="29">
        <f t="shared" si="5"/>
        <v>36176</v>
      </c>
    </row>
    <row r="7" spans="1:20" x14ac:dyDescent="0.25">
      <c r="A7" s="32">
        <f t="shared" si="6"/>
        <v>6</v>
      </c>
      <c r="B7" s="26" t="str">
        <f t="shared" si="0"/>
        <v>2-2</v>
      </c>
      <c r="C7" s="35">
        <v>2</v>
      </c>
      <c r="D7" s="35">
        <v>2</v>
      </c>
      <c r="E7" s="36">
        <v>42856</v>
      </c>
      <c r="F7" s="37" t="s">
        <v>28</v>
      </c>
      <c r="G7" s="38" t="s">
        <v>85</v>
      </c>
      <c r="H7" s="27">
        <f>IFERROR(VLOOKUP($G7,'Product Master'!$B$1:$G$26,5,FALSE),0)</f>
        <v>1500</v>
      </c>
      <c r="I7" s="39">
        <v>0.05</v>
      </c>
      <c r="J7" s="28">
        <f t="shared" si="1"/>
        <v>75</v>
      </c>
      <c r="K7" s="29">
        <f t="shared" si="2"/>
        <v>1425</v>
      </c>
      <c r="L7" s="30">
        <f>IFERROR(VLOOKUP($G7,'Product Master'!$B$1:$G$26,6,FALSE),0)</f>
        <v>0.18</v>
      </c>
      <c r="M7" s="40">
        <v>10</v>
      </c>
      <c r="N7" s="28">
        <f t="shared" si="3"/>
        <v>15000</v>
      </c>
      <c r="O7" s="28">
        <f t="shared" si="4"/>
        <v>750</v>
      </c>
      <c r="P7" s="28" t="str">
        <f>IFERROR(VLOOKUP(F7,'Master Info'!$A$13:$P$37,2,FALSE)&amp;VLOOKUP(F7,'Master Info'!$A$13:$P$37,3,FALSE),"")</f>
        <v>27</v>
      </c>
      <c r="Q7" s="28">
        <f>IF($P7='Master Info'!$B$2&amp;'Master Info'!$C$2,IFERROR(ROUND(SUM($N7-$O7)*$L7,0),0),0)</f>
        <v>2565</v>
      </c>
      <c r="R7" s="28">
        <f>IF($P7='Master Info'!$B$2&amp;'Master Info'!$C$2,IFERROR(ROUND(SUM($N7-$O7)*$L7,0),0),0)</f>
        <v>2565</v>
      </c>
      <c r="S7" s="28">
        <f>IF($P7&lt;&gt;'Master Info'!$B$2&amp;'Master Info'!$C$2,IFERROR(ROUND(SUM($N7-$O7)*$L7,0),0),0)</f>
        <v>0</v>
      </c>
      <c r="T7" s="29">
        <f t="shared" si="5"/>
        <v>19380</v>
      </c>
    </row>
    <row r="8" spans="1:20" x14ac:dyDescent="0.25">
      <c r="A8" s="32">
        <f t="shared" si="6"/>
        <v>7</v>
      </c>
      <c r="B8" s="26" t="str">
        <f t="shared" si="0"/>
        <v>2-3</v>
      </c>
      <c r="C8" s="35">
        <v>2</v>
      </c>
      <c r="D8" s="35">
        <v>3</v>
      </c>
      <c r="E8" s="36">
        <v>42857</v>
      </c>
      <c r="F8" s="37" t="s">
        <v>28</v>
      </c>
      <c r="G8" s="38" t="s">
        <v>87</v>
      </c>
      <c r="H8" s="27">
        <f>IFERROR(VLOOKUP($G8,'Product Master'!$B$1:$G$26,5,FALSE),0)</f>
        <v>2700</v>
      </c>
      <c r="I8" s="39">
        <v>0.05</v>
      </c>
      <c r="J8" s="28">
        <f t="shared" si="1"/>
        <v>135</v>
      </c>
      <c r="K8" s="29">
        <f t="shared" si="2"/>
        <v>2565</v>
      </c>
      <c r="L8" s="30">
        <f>IFERROR(VLOOKUP($G8,'Product Master'!$B$1:$G$26,6,FALSE),0)</f>
        <v>0.18</v>
      </c>
      <c r="M8" s="40">
        <v>25</v>
      </c>
      <c r="N8" s="28">
        <f t="shared" si="3"/>
        <v>67500</v>
      </c>
      <c r="O8" s="28">
        <f t="shared" si="4"/>
        <v>3375</v>
      </c>
      <c r="P8" s="28" t="str">
        <f>IFERROR(VLOOKUP(F8,'Master Info'!$A$13:$P$37,2,FALSE)&amp;VLOOKUP(F8,'Master Info'!$A$13:$P$37,3,FALSE),"")</f>
        <v>27</v>
      </c>
      <c r="Q8" s="28">
        <f>IF($P8='Master Info'!$B$2&amp;'Master Info'!$C$2,IFERROR(ROUND(SUM($N8-$O8)*$L8,0),0),0)</f>
        <v>11543</v>
      </c>
      <c r="R8" s="28">
        <f>IF($P8='Master Info'!$B$2&amp;'Master Info'!$C$2,IFERROR(ROUND(SUM($N8-$O8)*$L8,0),0),0)</f>
        <v>11543</v>
      </c>
      <c r="S8" s="28">
        <f>IF($P8&lt;&gt;'Master Info'!$B$2&amp;'Master Info'!$C$2,IFERROR(ROUND(SUM($N8-$O8)*$L8,0),0),0)</f>
        <v>0</v>
      </c>
      <c r="T8" s="29">
        <f t="shared" si="5"/>
        <v>87211</v>
      </c>
    </row>
    <row r="9" spans="1:20" x14ac:dyDescent="0.25">
      <c r="A9" s="32">
        <f t="shared" si="6"/>
        <v>8</v>
      </c>
      <c r="B9" s="26" t="str">
        <f t="shared" si="0"/>
        <v>2-4</v>
      </c>
      <c r="C9" s="35">
        <v>2</v>
      </c>
      <c r="D9" s="35">
        <v>4</v>
      </c>
      <c r="E9" s="36">
        <v>42858</v>
      </c>
      <c r="F9" s="37" t="s">
        <v>28</v>
      </c>
      <c r="G9" s="38" t="s">
        <v>90</v>
      </c>
      <c r="H9" s="27">
        <f>IFERROR(VLOOKUP($G9,'Product Master'!$B$1:$G$26,5,FALSE),0)</f>
        <v>2100</v>
      </c>
      <c r="I9" s="39">
        <v>0.05</v>
      </c>
      <c r="J9" s="28">
        <f t="shared" si="1"/>
        <v>105</v>
      </c>
      <c r="K9" s="29">
        <f t="shared" si="2"/>
        <v>1995</v>
      </c>
      <c r="L9" s="30">
        <f>IFERROR(VLOOKUP($G9,'Product Master'!$B$1:$G$26,6,FALSE),0)</f>
        <v>0.18</v>
      </c>
      <c r="M9" s="40">
        <v>10</v>
      </c>
      <c r="N9" s="28">
        <f t="shared" si="3"/>
        <v>21000</v>
      </c>
      <c r="O9" s="28">
        <f t="shared" si="4"/>
        <v>1050</v>
      </c>
      <c r="P9" s="28" t="str">
        <f>IFERROR(VLOOKUP(F9,'Master Info'!$A$13:$P$37,2,FALSE)&amp;VLOOKUP(F9,'Master Info'!$A$13:$P$37,3,FALSE),"")</f>
        <v>27</v>
      </c>
      <c r="Q9" s="28">
        <f>IF($P9='Master Info'!$B$2&amp;'Master Info'!$C$2,IFERROR(ROUND(SUM($N9-$O9)*$L9,0),0),0)</f>
        <v>3591</v>
      </c>
      <c r="R9" s="28">
        <f>IF($P9='Master Info'!$B$2&amp;'Master Info'!$C$2,IFERROR(ROUND(SUM($N9-$O9)*$L9,0),0),0)</f>
        <v>3591</v>
      </c>
      <c r="S9" s="28">
        <f>IF($P9&lt;&gt;'Master Info'!$B$2&amp;'Master Info'!$C$2,IFERROR(ROUND(SUM($N9-$O9)*$L9,0),0),0)</f>
        <v>0</v>
      </c>
      <c r="T9" s="29">
        <f t="shared" si="5"/>
        <v>27132</v>
      </c>
    </row>
    <row r="10" spans="1:20" x14ac:dyDescent="0.25">
      <c r="A10" s="32">
        <f t="shared" si="6"/>
        <v>9</v>
      </c>
      <c r="B10" s="26" t="str">
        <f t="shared" si="0"/>
        <v>3-1</v>
      </c>
      <c r="C10" s="35">
        <v>3</v>
      </c>
      <c r="D10" s="35">
        <v>1</v>
      </c>
      <c r="E10" s="36">
        <v>42859</v>
      </c>
      <c r="F10" s="37" t="s">
        <v>28</v>
      </c>
      <c r="G10" s="38" t="s">
        <v>89</v>
      </c>
      <c r="H10" s="27">
        <f>IFERROR(VLOOKUP($G10,'Product Master'!$B$1:$G$26,5,FALSE),0)</f>
        <v>4300</v>
      </c>
      <c r="I10" s="39">
        <v>0.1</v>
      </c>
      <c r="J10" s="28">
        <f t="shared" si="1"/>
        <v>430</v>
      </c>
      <c r="K10" s="29">
        <f t="shared" si="2"/>
        <v>3870</v>
      </c>
      <c r="L10" s="30">
        <f>IFERROR(VLOOKUP($G10,'Product Master'!$B$1:$G$26,6,FALSE),0)</f>
        <v>0.18</v>
      </c>
      <c r="M10" s="40">
        <v>15</v>
      </c>
      <c r="N10" s="28">
        <f t="shared" si="3"/>
        <v>64500</v>
      </c>
      <c r="O10" s="28">
        <f t="shared" si="4"/>
        <v>6450</v>
      </c>
      <c r="P10" s="28" t="str">
        <f>IFERROR(VLOOKUP(F10,'Master Info'!$A$13:$P$37,2,FALSE)&amp;VLOOKUP(F10,'Master Info'!$A$13:$P$37,3,FALSE),"")</f>
        <v>27</v>
      </c>
      <c r="Q10" s="28">
        <f>IF($P10='Master Info'!$B$2&amp;'Master Info'!$C$2,IFERROR(ROUND(SUM($N10-$O10)*$L10,0),0),0)</f>
        <v>10449</v>
      </c>
      <c r="R10" s="28">
        <f>IF($P10='Master Info'!$B$2&amp;'Master Info'!$C$2,IFERROR(ROUND(SUM($N10-$O10)*$L10,0),0),0)</f>
        <v>10449</v>
      </c>
      <c r="S10" s="28">
        <f>IF($P10&lt;&gt;'Master Info'!$B$2&amp;'Master Info'!$C$2,IFERROR(ROUND(SUM($N10-$O10)*$L10,0),0),0)</f>
        <v>0</v>
      </c>
      <c r="T10" s="29">
        <f t="shared" si="5"/>
        <v>78948</v>
      </c>
    </row>
    <row r="11" spans="1:20" x14ac:dyDescent="0.25">
      <c r="A11" s="32">
        <f t="shared" si="6"/>
        <v>10</v>
      </c>
      <c r="B11" s="26" t="str">
        <f t="shared" si="0"/>
        <v>3-2</v>
      </c>
      <c r="C11" s="35">
        <v>3</v>
      </c>
      <c r="D11" s="35">
        <v>2</v>
      </c>
      <c r="E11" s="36">
        <v>42860</v>
      </c>
      <c r="F11" s="37" t="s">
        <v>28</v>
      </c>
      <c r="G11" s="38" t="s">
        <v>107</v>
      </c>
      <c r="H11" s="27">
        <f>IFERROR(VLOOKUP($G11,'Product Master'!$B$1:$G$26,5,FALSE),0)</f>
        <v>1200</v>
      </c>
      <c r="I11" s="39">
        <v>0.1</v>
      </c>
      <c r="J11" s="28">
        <f t="shared" si="1"/>
        <v>120</v>
      </c>
      <c r="K11" s="29">
        <f t="shared" si="2"/>
        <v>1080</v>
      </c>
      <c r="L11" s="30">
        <f>IFERROR(VLOOKUP($G11,'Product Master'!$B$1:$G$26,6,FALSE),0)</f>
        <v>0.18</v>
      </c>
      <c r="M11" s="40">
        <v>25</v>
      </c>
      <c r="N11" s="28">
        <f t="shared" si="3"/>
        <v>30000</v>
      </c>
      <c r="O11" s="28">
        <f t="shared" si="4"/>
        <v>3000</v>
      </c>
      <c r="P11" s="28" t="str">
        <f>IFERROR(VLOOKUP(F11,'Master Info'!$A$13:$P$37,2,FALSE)&amp;VLOOKUP(F11,'Master Info'!$A$13:$P$37,3,FALSE),"")</f>
        <v>27</v>
      </c>
      <c r="Q11" s="28">
        <f>IF($P11='Master Info'!$B$2&amp;'Master Info'!$C$2,IFERROR(ROUND(SUM($N11-$O11)*$L11,0),0),0)</f>
        <v>4860</v>
      </c>
      <c r="R11" s="28">
        <f>IF($P11='Master Info'!$B$2&amp;'Master Info'!$C$2,IFERROR(ROUND(SUM($N11-$O11)*$L11,0),0),0)</f>
        <v>4860</v>
      </c>
      <c r="S11" s="28">
        <f>IF($P11&lt;&gt;'Master Info'!$B$2&amp;'Master Info'!$C$2,IFERROR(ROUND(SUM($N11-$O11)*$L11,0),0),0)</f>
        <v>0</v>
      </c>
      <c r="T11" s="29">
        <f t="shared" si="5"/>
        <v>36720</v>
      </c>
    </row>
    <row r="12" spans="1:20" x14ac:dyDescent="0.25">
      <c r="A12" s="32">
        <f t="shared" si="6"/>
        <v>11</v>
      </c>
      <c r="B12" s="26" t="str">
        <f t="shared" si="0"/>
        <v>3-3</v>
      </c>
      <c r="C12" s="35">
        <v>3</v>
      </c>
      <c r="D12" s="35">
        <v>3</v>
      </c>
      <c r="E12" s="36">
        <v>42861</v>
      </c>
      <c r="F12" s="37" t="s">
        <v>28</v>
      </c>
      <c r="G12" s="38" t="s">
        <v>104</v>
      </c>
      <c r="H12" s="27">
        <f>IFERROR(VLOOKUP($G12,'Product Master'!$B$1:$G$26,5,FALSE),0)</f>
        <v>3100</v>
      </c>
      <c r="I12" s="39">
        <v>0.1</v>
      </c>
      <c r="J12" s="28">
        <f t="shared" si="1"/>
        <v>310</v>
      </c>
      <c r="K12" s="29">
        <f t="shared" si="2"/>
        <v>2790</v>
      </c>
      <c r="L12" s="30">
        <f>IFERROR(VLOOKUP($G12,'Product Master'!$B$1:$G$26,6,FALSE),0)</f>
        <v>0.18</v>
      </c>
      <c r="M12" s="40">
        <v>40</v>
      </c>
      <c r="N12" s="28">
        <f t="shared" si="3"/>
        <v>124000</v>
      </c>
      <c r="O12" s="28">
        <f t="shared" si="4"/>
        <v>12400</v>
      </c>
      <c r="P12" s="28" t="str">
        <f>IFERROR(VLOOKUP(F12,'Master Info'!$A$13:$P$37,2,FALSE)&amp;VLOOKUP(F12,'Master Info'!$A$13:$P$37,3,FALSE),"")</f>
        <v>27</v>
      </c>
      <c r="Q12" s="28">
        <f>IF($P12='Master Info'!$B$2&amp;'Master Info'!$C$2,IFERROR(ROUND(SUM($N12-$O12)*$L12,0),0),0)</f>
        <v>20088</v>
      </c>
      <c r="R12" s="28">
        <f>IF($P12='Master Info'!$B$2&amp;'Master Info'!$C$2,IFERROR(ROUND(SUM($N12-$O12)*$L12,0),0),0)</f>
        <v>20088</v>
      </c>
      <c r="S12" s="28">
        <f>IF($P12&lt;&gt;'Master Info'!$B$2&amp;'Master Info'!$C$2,IFERROR(ROUND(SUM($N12-$O12)*$L12,0),0),0)</f>
        <v>0</v>
      </c>
      <c r="T12" s="29">
        <f t="shared" si="5"/>
        <v>151776</v>
      </c>
    </row>
    <row r="13" spans="1:20" x14ac:dyDescent="0.25">
      <c r="A13" s="32">
        <f t="shared" si="6"/>
        <v>12</v>
      </c>
      <c r="B13" s="26" t="str">
        <f t="shared" si="0"/>
        <v>3-4</v>
      </c>
      <c r="C13" s="35">
        <v>3</v>
      </c>
      <c r="D13" s="35">
        <v>4</v>
      </c>
      <c r="E13" s="36">
        <v>42862</v>
      </c>
      <c r="F13" s="37" t="s">
        <v>28</v>
      </c>
      <c r="G13" s="38" t="s">
        <v>86</v>
      </c>
      <c r="H13" s="27">
        <f>IFERROR(VLOOKUP($G13,'Product Master'!$B$1:$G$26,5,FALSE),0)</f>
        <v>1300</v>
      </c>
      <c r="I13" s="39">
        <v>0.1</v>
      </c>
      <c r="J13" s="28">
        <f t="shared" si="1"/>
        <v>130</v>
      </c>
      <c r="K13" s="29">
        <f t="shared" si="2"/>
        <v>1170</v>
      </c>
      <c r="L13" s="30">
        <f>IFERROR(VLOOKUP($G13,'Product Master'!$B$1:$G$26,6,FALSE),0)</f>
        <v>0.18</v>
      </c>
      <c r="M13" s="40">
        <v>45</v>
      </c>
      <c r="N13" s="28">
        <f t="shared" si="3"/>
        <v>58500</v>
      </c>
      <c r="O13" s="28">
        <f t="shared" si="4"/>
        <v>5850</v>
      </c>
      <c r="P13" s="28" t="str">
        <f>IFERROR(VLOOKUP(F13,'Master Info'!$A$13:$P$37,2,FALSE)&amp;VLOOKUP(F13,'Master Info'!$A$13:$P$37,3,FALSE),"")</f>
        <v>27</v>
      </c>
      <c r="Q13" s="28">
        <f>IF($P13='Master Info'!$B$2&amp;'Master Info'!$C$2,IFERROR(ROUND(SUM($N13-$O13)*$L13,0),0),0)</f>
        <v>9477</v>
      </c>
      <c r="R13" s="28">
        <f>IF($P13='Master Info'!$B$2&amp;'Master Info'!$C$2,IFERROR(ROUND(SUM($N13-$O13)*$L13,0),0),0)</f>
        <v>9477</v>
      </c>
      <c r="S13" s="28">
        <f>IF($P13&lt;&gt;'Master Info'!$B$2&amp;'Master Info'!$C$2,IFERROR(ROUND(SUM($N13-$O13)*$L13,0),0),0)</f>
        <v>0</v>
      </c>
      <c r="T13" s="29">
        <f t="shared" si="5"/>
        <v>71604</v>
      </c>
    </row>
    <row r="14" spans="1:20" x14ac:dyDescent="0.25">
      <c r="A14" s="32">
        <f t="shared" si="6"/>
        <v>13</v>
      </c>
      <c r="B14" s="26" t="str">
        <f t="shared" si="0"/>
        <v>3-5</v>
      </c>
      <c r="C14" s="35">
        <v>3</v>
      </c>
      <c r="D14" s="35">
        <v>5</v>
      </c>
      <c r="E14" s="36">
        <v>42863</v>
      </c>
      <c r="F14" s="37" t="s">
        <v>28</v>
      </c>
      <c r="G14" s="38" t="s">
        <v>94</v>
      </c>
      <c r="H14" s="27">
        <f>IFERROR(VLOOKUP($G14,'Product Master'!$B$1:$G$26,5,FALSE),0)</f>
        <v>1200</v>
      </c>
      <c r="I14" s="39">
        <v>0.1</v>
      </c>
      <c r="J14" s="28">
        <f t="shared" si="1"/>
        <v>120</v>
      </c>
      <c r="K14" s="29">
        <f t="shared" si="2"/>
        <v>1080</v>
      </c>
      <c r="L14" s="30">
        <f>IFERROR(VLOOKUP($G14,'Product Master'!$B$1:$G$26,6,FALSE),0)</f>
        <v>0.18</v>
      </c>
      <c r="M14" s="40">
        <v>10</v>
      </c>
      <c r="N14" s="28">
        <f t="shared" si="3"/>
        <v>12000</v>
      </c>
      <c r="O14" s="28">
        <f t="shared" si="4"/>
        <v>1200</v>
      </c>
      <c r="P14" s="28" t="str">
        <f>IFERROR(VLOOKUP(F14,'Master Info'!$A$13:$P$37,2,FALSE)&amp;VLOOKUP(F14,'Master Info'!$A$13:$P$37,3,FALSE),"")</f>
        <v>27</v>
      </c>
      <c r="Q14" s="28">
        <f>IF($P14='Master Info'!$B$2&amp;'Master Info'!$C$2,IFERROR(ROUND(SUM($N14-$O14)*$L14,0),0),0)</f>
        <v>1944</v>
      </c>
      <c r="R14" s="28">
        <f>IF($P14='Master Info'!$B$2&amp;'Master Info'!$C$2,IFERROR(ROUND(SUM($N14-$O14)*$L14,0),0),0)</f>
        <v>1944</v>
      </c>
      <c r="S14" s="28">
        <f>IF($P14&lt;&gt;'Master Info'!$B$2&amp;'Master Info'!$C$2,IFERROR(ROUND(SUM($N14-$O14)*$L14,0),0),0)</f>
        <v>0</v>
      </c>
      <c r="T14" s="29">
        <f t="shared" si="5"/>
        <v>14688</v>
      </c>
    </row>
    <row r="15" spans="1:20" x14ac:dyDescent="0.25">
      <c r="A15" s="32">
        <f t="shared" si="6"/>
        <v>14</v>
      </c>
      <c r="B15" s="26" t="str">
        <f t="shared" si="0"/>
        <v>3-6</v>
      </c>
      <c r="C15" s="35">
        <v>3</v>
      </c>
      <c r="D15" s="35">
        <v>6</v>
      </c>
      <c r="E15" s="36">
        <v>42864</v>
      </c>
      <c r="F15" s="37" t="s">
        <v>28</v>
      </c>
      <c r="G15" s="38" t="s">
        <v>106</v>
      </c>
      <c r="H15" s="27">
        <f>IFERROR(VLOOKUP($G15,'Product Master'!$B$1:$G$26,5,FALSE),0)</f>
        <v>2800</v>
      </c>
      <c r="I15" s="39">
        <v>0.1</v>
      </c>
      <c r="J15" s="28">
        <f t="shared" si="1"/>
        <v>280</v>
      </c>
      <c r="K15" s="29">
        <f t="shared" si="2"/>
        <v>2520</v>
      </c>
      <c r="L15" s="30">
        <f>IFERROR(VLOOKUP($G15,'Product Master'!$B$1:$G$26,6,FALSE),0)</f>
        <v>0.18</v>
      </c>
      <c r="M15" s="40">
        <v>25</v>
      </c>
      <c r="N15" s="28">
        <f t="shared" si="3"/>
        <v>70000</v>
      </c>
      <c r="O15" s="28">
        <f t="shared" si="4"/>
        <v>7000</v>
      </c>
      <c r="P15" s="28" t="str">
        <f>IFERROR(VLOOKUP(F15,'Master Info'!$A$13:$P$37,2,FALSE)&amp;VLOOKUP(F15,'Master Info'!$A$13:$P$37,3,FALSE),"")</f>
        <v>27</v>
      </c>
      <c r="Q15" s="28">
        <f>IF($P15='Master Info'!$B$2&amp;'Master Info'!$C$2,IFERROR(ROUND(SUM($N15-$O15)*$L15,0),0),0)</f>
        <v>11340</v>
      </c>
      <c r="R15" s="28">
        <f>IF($P15='Master Info'!$B$2&amp;'Master Info'!$C$2,IFERROR(ROUND(SUM($N15-$O15)*$L15,0),0),0)</f>
        <v>11340</v>
      </c>
      <c r="S15" s="28">
        <f>IF($P15&lt;&gt;'Master Info'!$B$2&amp;'Master Info'!$C$2,IFERROR(ROUND(SUM($N15-$O15)*$L15,0),0),0)</f>
        <v>0</v>
      </c>
      <c r="T15" s="29">
        <f t="shared" si="5"/>
        <v>85680</v>
      </c>
    </row>
    <row r="16" spans="1:20" x14ac:dyDescent="0.25">
      <c r="A16" s="32">
        <f t="shared" si="6"/>
        <v>15</v>
      </c>
      <c r="B16" s="26" t="str">
        <f t="shared" si="0"/>
        <v>4-1</v>
      </c>
      <c r="C16" s="35">
        <v>4</v>
      </c>
      <c r="D16" s="35">
        <v>1</v>
      </c>
      <c r="E16" s="36">
        <v>42865</v>
      </c>
      <c r="F16" s="37" t="s">
        <v>29</v>
      </c>
      <c r="G16" s="38" t="s">
        <v>88</v>
      </c>
      <c r="H16" s="27">
        <f>IFERROR(VLOOKUP($G16,'Product Master'!$B$1:$G$26,5,FALSE),0)</f>
        <v>4900</v>
      </c>
      <c r="I16" s="39"/>
      <c r="J16" s="28">
        <f t="shared" si="1"/>
        <v>0</v>
      </c>
      <c r="K16" s="29">
        <f t="shared" si="2"/>
        <v>4900</v>
      </c>
      <c r="L16" s="30">
        <f>IFERROR(VLOOKUP($G16,'Product Master'!$B$1:$G$26,6,FALSE),0)</f>
        <v>0.18</v>
      </c>
      <c r="M16" s="40">
        <v>45</v>
      </c>
      <c r="N16" s="28">
        <f t="shared" si="3"/>
        <v>220500</v>
      </c>
      <c r="O16" s="28">
        <f t="shared" si="4"/>
        <v>0</v>
      </c>
      <c r="P16" s="28" t="str">
        <f>IFERROR(VLOOKUP(F16,'Master Info'!$A$13:$P$37,2,FALSE)&amp;VLOOKUP(F16,'Master Info'!$A$13:$P$37,3,FALSE),"")</f>
        <v>24</v>
      </c>
      <c r="Q16" s="28">
        <f>IF($P16='Master Info'!$B$2&amp;'Master Info'!$C$2,IFERROR(ROUND(SUM($N16-$O16)*$L16,0),0),0)</f>
        <v>0</v>
      </c>
      <c r="R16" s="28">
        <f>IF($P16='Master Info'!$B$2&amp;'Master Info'!$C$2,IFERROR(ROUND(SUM($N16-$O16)*$L16,0),0),0)</f>
        <v>0</v>
      </c>
      <c r="S16" s="28">
        <f>IF($P16&lt;&gt;'Master Info'!$B$2&amp;'Master Info'!$C$2,IFERROR(ROUND(SUM($N16-$O16)*$L16,0),0),0)</f>
        <v>39690</v>
      </c>
      <c r="T16" s="29">
        <f t="shared" si="5"/>
        <v>260190</v>
      </c>
    </row>
    <row r="17" spans="1:20" x14ac:dyDescent="0.25">
      <c r="A17" s="32">
        <f t="shared" si="6"/>
        <v>16</v>
      </c>
      <c r="B17" s="26" t="str">
        <f t="shared" si="0"/>
        <v>5-1</v>
      </c>
      <c r="C17" s="35">
        <v>5</v>
      </c>
      <c r="D17" s="35">
        <v>1</v>
      </c>
      <c r="E17" s="36">
        <v>42866</v>
      </c>
      <c r="F17" s="37" t="s">
        <v>29</v>
      </c>
      <c r="G17" s="38" t="s">
        <v>86</v>
      </c>
      <c r="H17" s="27">
        <f>IFERROR(VLOOKUP($G17,'Product Master'!$B$1:$G$26,5,FALSE),0)</f>
        <v>1300</v>
      </c>
      <c r="I17" s="39"/>
      <c r="J17" s="28">
        <f t="shared" si="1"/>
        <v>0</v>
      </c>
      <c r="K17" s="29">
        <f t="shared" si="2"/>
        <v>1300</v>
      </c>
      <c r="L17" s="30">
        <f>IFERROR(VLOOKUP($G17,'Product Master'!$B$1:$G$26,6,FALSE),0)</f>
        <v>0.18</v>
      </c>
      <c r="M17" s="40">
        <v>20</v>
      </c>
      <c r="N17" s="28">
        <f t="shared" si="3"/>
        <v>26000</v>
      </c>
      <c r="O17" s="28">
        <f t="shared" si="4"/>
        <v>0</v>
      </c>
      <c r="P17" s="28" t="str">
        <f>IFERROR(VLOOKUP(F17,'Master Info'!$A$13:$P$37,2,FALSE)&amp;VLOOKUP(F17,'Master Info'!$A$13:$P$37,3,FALSE),"")</f>
        <v>24</v>
      </c>
      <c r="Q17" s="28">
        <f>IF($P17='Master Info'!$B$2&amp;'Master Info'!$C$2,IFERROR(ROUND(SUM($N17-$O17)*$L17,0),0),0)</f>
        <v>0</v>
      </c>
      <c r="R17" s="28">
        <f>IF($P17='Master Info'!$B$2&amp;'Master Info'!$C$2,IFERROR(ROUND(SUM($N17-$O17)*$L17,0),0),0)</f>
        <v>0</v>
      </c>
      <c r="S17" s="28">
        <f>IF($P17&lt;&gt;'Master Info'!$B$2&amp;'Master Info'!$C$2,IFERROR(ROUND(SUM($N17-$O17)*$L17,0),0),0)</f>
        <v>4680</v>
      </c>
      <c r="T17" s="29">
        <f t="shared" si="5"/>
        <v>30680</v>
      </c>
    </row>
    <row r="18" spans="1:20" x14ac:dyDescent="0.25">
      <c r="A18" s="32">
        <f t="shared" si="6"/>
        <v>17</v>
      </c>
      <c r="B18" s="26" t="str">
        <f t="shared" si="0"/>
        <v>6-1</v>
      </c>
      <c r="C18" s="35">
        <v>6</v>
      </c>
      <c r="D18" s="35">
        <v>1</v>
      </c>
      <c r="E18" s="36">
        <v>42867</v>
      </c>
      <c r="F18" s="37" t="s">
        <v>29</v>
      </c>
      <c r="G18" s="38" t="s">
        <v>86</v>
      </c>
      <c r="H18" s="27">
        <f>IFERROR(VLOOKUP($G18,'Product Master'!$B$1:$G$26,5,FALSE),0)</f>
        <v>1300</v>
      </c>
      <c r="I18" s="39"/>
      <c r="J18" s="28">
        <f t="shared" si="1"/>
        <v>0</v>
      </c>
      <c r="K18" s="29">
        <f t="shared" si="2"/>
        <v>1300</v>
      </c>
      <c r="L18" s="30">
        <f>IFERROR(VLOOKUP($G18,'Product Master'!$B$1:$G$26,6,FALSE),0)</f>
        <v>0.18</v>
      </c>
      <c r="M18" s="40">
        <v>15</v>
      </c>
      <c r="N18" s="28">
        <f t="shared" si="3"/>
        <v>19500</v>
      </c>
      <c r="O18" s="28">
        <f t="shared" si="4"/>
        <v>0</v>
      </c>
      <c r="P18" s="28" t="str">
        <f>IFERROR(VLOOKUP(F18,'Master Info'!$A$13:$P$37,2,FALSE)&amp;VLOOKUP(F18,'Master Info'!$A$13:$P$37,3,FALSE),"")</f>
        <v>24</v>
      </c>
      <c r="Q18" s="28">
        <f>IF($P18='Master Info'!$B$2&amp;'Master Info'!$C$2,IFERROR(ROUND(SUM($N18-$O18)*$L18,0),0),0)</f>
        <v>0</v>
      </c>
      <c r="R18" s="28">
        <f>IF($P18='Master Info'!$B$2&amp;'Master Info'!$C$2,IFERROR(ROUND(SUM($N18-$O18)*$L18,0),0),0)</f>
        <v>0</v>
      </c>
      <c r="S18" s="28">
        <f>IF($P18&lt;&gt;'Master Info'!$B$2&amp;'Master Info'!$C$2,IFERROR(ROUND(SUM($N18-$O18)*$L18,0),0),0)</f>
        <v>3510</v>
      </c>
      <c r="T18" s="29">
        <f t="shared" si="5"/>
        <v>23010</v>
      </c>
    </row>
    <row r="19" spans="1:20" x14ac:dyDescent="0.25">
      <c r="A19" s="32">
        <f t="shared" si="6"/>
        <v>18</v>
      </c>
      <c r="B19" s="26" t="str">
        <f t="shared" si="0"/>
        <v>7-1</v>
      </c>
      <c r="C19" s="35">
        <v>7</v>
      </c>
      <c r="D19" s="35">
        <v>1</v>
      </c>
      <c r="E19" s="36">
        <v>42868</v>
      </c>
      <c r="F19" s="37" t="s">
        <v>29</v>
      </c>
      <c r="G19" s="38" t="s">
        <v>90</v>
      </c>
      <c r="H19" s="27">
        <f>IFERROR(VLOOKUP($G19,'Product Master'!$B$1:$G$26,5,FALSE),0)</f>
        <v>2100</v>
      </c>
      <c r="I19" s="39"/>
      <c r="J19" s="28">
        <f t="shared" si="1"/>
        <v>0</v>
      </c>
      <c r="K19" s="29">
        <f t="shared" si="2"/>
        <v>2100</v>
      </c>
      <c r="L19" s="30">
        <f>IFERROR(VLOOKUP($G19,'Product Master'!$B$1:$G$26,6,FALSE),0)</f>
        <v>0.18</v>
      </c>
      <c r="M19" s="40">
        <v>25</v>
      </c>
      <c r="N19" s="28">
        <f t="shared" si="3"/>
        <v>52500</v>
      </c>
      <c r="O19" s="28">
        <f t="shared" si="4"/>
        <v>0</v>
      </c>
      <c r="P19" s="28" t="str">
        <f>IFERROR(VLOOKUP(F19,'Master Info'!$A$13:$P$37,2,FALSE)&amp;VLOOKUP(F19,'Master Info'!$A$13:$P$37,3,FALSE),"")</f>
        <v>24</v>
      </c>
      <c r="Q19" s="28">
        <f>IF($P19='Master Info'!$B$2&amp;'Master Info'!$C$2,IFERROR(ROUND(SUM($N19-$O19)*$L19,0),0),0)</f>
        <v>0</v>
      </c>
      <c r="R19" s="28">
        <f>IF($P19='Master Info'!$B$2&amp;'Master Info'!$C$2,IFERROR(ROUND(SUM($N19-$O19)*$L19,0),0),0)</f>
        <v>0</v>
      </c>
      <c r="S19" s="28">
        <f>IF($P19&lt;&gt;'Master Info'!$B$2&amp;'Master Info'!$C$2,IFERROR(ROUND(SUM($N19-$O19)*$L19,0),0),0)</f>
        <v>9450</v>
      </c>
      <c r="T19" s="29">
        <f t="shared" si="5"/>
        <v>61950</v>
      </c>
    </row>
    <row r="20" spans="1:20" x14ac:dyDescent="0.25">
      <c r="A20" s="32">
        <f t="shared" si="6"/>
        <v>19</v>
      </c>
      <c r="B20" s="26" t="str">
        <f t="shared" si="0"/>
        <v>8-1</v>
      </c>
      <c r="C20" s="35">
        <v>8</v>
      </c>
      <c r="D20" s="35">
        <v>1</v>
      </c>
      <c r="E20" s="36">
        <v>42869</v>
      </c>
      <c r="F20" s="37" t="s">
        <v>29</v>
      </c>
      <c r="G20" s="38" t="s">
        <v>86</v>
      </c>
      <c r="H20" s="27">
        <f>IFERROR(VLOOKUP($G20,'Product Master'!$B$1:$G$26,5,FALSE),0)</f>
        <v>1300</v>
      </c>
      <c r="I20" s="39"/>
      <c r="J20" s="28">
        <f t="shared" si="1"/>
        <v>0</v>
      </c>
      <c r="K20" s="29">
        <f t="shared" si="2"/>
        <v>1300</v>
      </c>
      <c r="L20" s="30">
        <f>IFERROR(VLOOKUP($G20,'Product Master'!$B$1:$G$26,6,FALSE),0)</f>
        <v>0.18</v>
      </c>
      <c r="M20" s="40">
        <v>30</v>
      </c>
      <c r="N20" s="28">
        <f t="shared" si="3"/>
        <v>39000</v>
      </c>
      <c r="O20" s="28">
        <f t="shared" si="4"/>
        <v>0</v>
      </c>
      <c r="P20" s="28" t="str">
        <f>IFERROR(VLOOKUP(F20,'Master Info'!$A$13:$P$37,2,FALSE)&amp;VLOOKUP(F20,'Master Info'!$A$13:$P$37,3,FALSE),"")</f>
        <v>24</v>
      </c>
      <c r="Q20" s="28">
        <f>IF($P20='Master Info'!$B$2&amp;'Master Info'!$C$2,IFERROR(ROUND(SUM($N20-$O20)*$L20,0),0),0)</f>
        <v>0</v>
      </c>
      <c r="R20" s="28">
        <f>IF($P20='Master Info'!$B$2&amp;'Master Info'!$C$2,IFERROR(ROUND(SUM($N20-$O20)*$L20,0),0),0)</f>
        <v>0</v>
      </c>
      <c r="S20" s="28">
        <f>IF($P20&lt;&gt;'Master Info'!$B$2&amp;'Master Info'!$C$2,IFERROR(ROUND(SUM($N20-$O20)*$L20,0),0),0)</f>
        <v>7020</v>
      </c>
      <c r="T20" s="29">
        <f t="shared" si="5"/>
        <v>46020</v>
      </c>
    </row>
    <row r="21" spans="1:20" x14ac:dyDescent="0.25">
      <c r="A21" s="32">
        <f t="shared" si="6"/>
        <v>20</v>
      </c>
      <c r="B21" s="26" t="str">
        <f t="shared" si="0"/>
        <v>9-1</v>
      </c>
      <c r="C21" s="35">
        <v>9</v>
      </c>
      <c r="D21" s="35">
        <v>1</v>
      </c>
      <c r="E21" s="36">
        <v>42870</v>
      </c>
      <c r="F21" s="37" t="s">
        <v>29</v>
      </c>
      <c r="G21" s="38" t="s">
        <v>87</v>
      </c>
      <c r="H21" s="27">
        <f>IFERROR(VLOOKUP($G21,'Product Master'!$B$1:$G$26,5,FALSE),0)</f>
        <v>2700</v>
      </c>
      <c r="I21" s="39"/>
      <c r="J21" s="28">
        <f t="shared" si="1"/>
        <v>0</v>
      </c>
      <c r="K21" s="29">
        <f t="shared" si="2"/>
        <v>2700</v>
      </c>
      <c r="L21" s="30">
        <f>IFERROR(VLOOKUP($G21,'Product Master'!$B$1:$G$26,6,FALSE),0)</f>
        <v>0.18</v>
      </c>
      <c r="M21" s="40">
        <v>15</v>
      </c>
      <c r="N21" s="28">
        <f t="shared" si="3"/>
        <v>40500</v>
      </c>
      <c r="O21" s="28">
        <f t="shared" si="4"/>
        <v>0</v>
      </c>
      <c r="P21" s="28" t="str">
        <f>IFERROR(VLOOKUP(F21,'Master Info'!$A$13:$P$37,2,FALSE)&amp;VLOOKUP(F21,'Master Info'!$A$13:$P$37,3,FALSE),"")</f>
        <v>24</v>
      </c>
      <c r="Q21" s="28">
        <f>IF($P21='Master Info'!$B$2&amp;'Master Info'!$C$2,IFERROR(ROUND(SUM($N21-$O21)*$L21,0),0),0)</f>
        <v>0</v>
      </c>
      <c r="R21" s="28">
        <f>IF($P21='Master Info'!$B$2&amp;'Master Info'!$C$2,IFERROR(ROUND(SUM($N21-$O21)*$L21,0),0),0)</f>
        <v>0</v>
      </c>
      <c r="S21" s="28">
        <f>IF($P21&lt;&gt;'Master Info'!$B$2&amp;'Master Info'!$C$2,IFERROR(ROUND(SUM($N21-$O21)*$L21,0),0),0)</f>
        <v>7290</v>
      </c>
      <c r="T21" s="29">
        <f t="shared" si="5"/>
        <v>47790</v>
      </c>
    </row>
    <row r="22" spans="1:20" x14ac:dyDescent="0.25">
      <c r="A22" s="32">
        <f t="shared" si="6"/>
        <v>21</v>
      </c>
      <c r="B22" s="26" t="str">
        <f t="shared" si="0"/>
        <v>10-1</v>
      </c>
      <c r="C22" s="35">
        <v>10</v>
      </c>
      <c r="D22" s="35">
        <v>1</v>
      </c>
      <c r="E22" s="36">
        <v>42871</v>
      </c>
      <c r="F22" s="37" t="s">
        <v>29</v>
      </c>
      <c r="G22" s="38" t="s">
        <v>85</v>
      </c>
      <c r="H22" s="27">
        <f>IFERROR(VLOOKUP($G22,'Product Master'!$B$1:$G$26,5,FALSE),0)</f>
        <v>1500</v>
      </c>
      <c r="I22" s="39"/>
      <c r="J22" s="28">
        <f t="shared" si="1"/>
        <v>0</v>
      </c>
      <c r="K22" s="29">
        <f t="shared" si="2"/>
        <v>1500</v>
      </c>
      <c r="L22" s="30">
        <f>IFERROR(VLOOKUP($G22,'Product Master'!$B$1:$G$26,6,FALSE),0)</f>
        <v>0.18</v>
      </c>
      <c r="M22" s="40">
        <v>40</v>
      </c>
      <c r="N22" s="28">
        <f t="shared" si="3"/>
        <v>60000</v>
      </c>
      <c r="O22" s="28">
        <f t="shared" si="4"/>
        <v>0</v>
      </c>
      <c r="P22" s="28" t="str">
        <f>IFERROR(VLOOKUP(F22,'Master Info'!$A$13:$P$37,2,FALSE)&amp;VLOOKUP(F22,'Master Info'!$A$13:$P$37,3,FALSE),"")</f>
        <v>24</v>
      </c>
      <c r="Q22" s="28">
        <f>IF($P22='Master Info'!$B$2&amp;'Master Info'!$C$2,IFERROR(ROUND(SUM($N22-$O22)*$L22,0),0),0)</f>
        <v>0</v>
      </c>
      <c r="R22" s="28">
        <f>IF($P22='Master Info'!$B$2&amp;'Master Info'!$C$2,IFERROR(ROUND(SUM($N22-$O22)*$L22,0),0),0)</f>
        <v>0</v>
      </c>
      <c r="S22" s="28">
        <f>IF($P22&lt;&gt;'Master Info'!$B$2&amp;'Master Info'!$C$2,IFERROR(ROUND(SUM($N22-$O22)*$L22,0),0),0)</f>
        <v>10800</v>
      </c>
      <c r="T22" s="29">
        <f t="shared" si="5"/>
        <v>70800</v>
      </c>
    </row>
    <row r="23" spans="1:20" x14ac:dyDescent="0.25">
      <c r="A23" s="32">
        <f t="shared" si="6"/>
        <v>22</v>
      </c>
      <c r="B23" s="26" t="str">
        <f t="shared" si="0"/>
        <v>-</v>
      </c>
      <c r="C23" s="35"/>
      <c r="D23" s="35"/>
      <c r="E23" s="36"/>
      <c r="F23" s="37"/>
      <c r="G23" s="38"/>
      <c r="H23" s="27">
        <f>IFERROR(VLOOKUP($G23,'Product Master'!$B$1:$G$26,5,FALSE),0)</f>
        <v>0</v>
      </c>
      <c r="I23" s="39"/>
      <c r="J23" s="28">
        <f t="shared" si="1"/>
        <v>0</v>
      </c>
      <c r="K23" s="29">
        <f t="shared" si="2"/>
        <v>0</v>
      </c>
      <c r="L23" s="30">
        <f>IFERROR(VLOOKUP($G23,'Product Master'!$B$1:$G$26,6,FALSE),0)</f>
        <v>0</v>
      </c>
      <c r="M23" s="40"/>
      <c r="N23" s="28">
        <f t="shared" si="3"/>
        <v>0</v>
      </c>
      <c r="O23" s="28">
        <f t="shared" si="4"/>
        <v>0</v>
      </c>
      <c r="P23" s="28" t="str">
        <f>IFERROR(VLOOKUP(F23,'Master Info'!$A$13:$P$37,2,FALSE)&amp;VLOOKUP(F23,'Master Info'!$A$13:$P$37,3,FALSE),"")</f>
        <v/>
      </c>
      <c r="Q23" s="28">
        <f>IF($P23='Master Info'!$B$2&amp;'Master Info'!$C$2,IFERROR(ROUND(SUM($N23-$O23)*$L23,0),0),0)</f>
        <v>0</v>
      </c>
      <c r="R23" s="28">
        <f>IF($P23='Master Info'!$B$2&amp;'Master Info'!$C$2,IFERROR(ROUND(SUM($N23-$O23)*$L23,0),0),0)</f>
        <v>0</v>
      </c>
      <c r="S23" s="28">
        <f>IF($P23&lt;&gt;'Master Info'!$B$2&amp;'Master Info'!$C$2,IFERROR(ROUND(SUM($N23-$O23)*$L23,0),0),0)</f>
        <v>0</v>
      </c>
      <c r="T23" s="29">
        <f t="shared" si="5"/>
        <v>0</v>
      </c>
    </row>
    <row r="24" spans="1:20" x14ac:dyDescent="0.25">
      <c r="A24" s="32">
        <f t="shared" ref="A24:A87" si="7">A23+1</f>
        <v>23</v>
      </c>
      <c r="B24" s="26" t="str">
        <f t="shared" ref="B24:B87" si="8">C24&amp;"-"&amp;D24</f>
        <v>-</v>
      </c>
      <c r="C24" s="35"/>
      <c r="D24" s="35"/>
      <c r="E24" s="36"/>
      <c r="F24" s="37"/>
      <c r="G24" s="38"/>
      <c r="H24" s="27">
        <f>IFERROR(VLOOKUP($G24,'Product Master'!$B$1:$G$26,5,FALSE),0)</f>
        <v>0</v>
      </c>
      <c r="I24" s="39"/>
      <c r="J24" s="28">
        <f t="shared" si="1"/>
        <v>0</v>
      </c>
      <c r="K24" s="29">
        <f t="shared" ref="K24:K87" si="9">IFERROR(H24-J24,0)</f>
        <v>0</v>
      </c>
      <c r="L24" s="30">
        <f>IFERROR(VLOOKUP($G24,'Product Master'!$B$1:$G$26,6,FALSE),0)</f>
        <v>0</v>
      </c>
      <c r="M24" s="40"/>
      <c r="N24" s="28">
        <f t="shared" si="3"/>
        <v>0</v>
      </c>
      <c r="O24" s="28">
        <f t="shared" si="4"/>
        <v>0</v>
      </c>
      <c r="P24" s="28" t="str">
        <f>IFERROR(VLOOKUP(F24,'Master Info'!$A$13:$P$37,2,FALSE)&amp;VLOOKUP(F24,'Master Info'!$A$13:$P$37,3,FALSE),"")</f>
        <v/>
      </c>
      <c r="Q24" s="28">
        <f>IF($P24='Master Info'!$B$2&amp;'Master Info'!$C$2,IFERROR(ROUND(SUM($N24-$O24)*$L24,0),0),0)</f>
        <v>0</v>
      </c>
      <c r="R24" s="28">
        <f>IF($P24='Master Info'!$B$2&amp;'Master Info'!$C$2,IFERROR(ROUND(SUM($N24-$O24)*$L24,0),0),0)</f>
        <v>0</v>
      </c>
      <c r="S24" s="28">
        <f>IF($P24&lt;&gt;'Master Info'!$B$2&amp;'Master Info'!$C$2,IFERROR(ROUND(SUM($N24-$O24)*$L24,0),0),0)</f>
        <v>0</v>
      </c>
      <c r="T24" s="29">
        <f t="shared" ref="T24:T87" si="10">SUM(N24,-O24,Q24,R24,S24)</f>
        <v>0</v>
      </c>
    </row>
    <row r="25" spans="1:20" x14ac:dyDescent="0.25">
      <c r="A25" s="32">
        <f t="shared" si="7"/>
        <v>24</v>
      </c>
      <c r="B25" s="26" t="str">
        <f t="shared" si="8"/>
        <v>-</v>
      </c>
      <c r="C25" s="35"/>
      <c r="D25" s="35"/>
      <c r="E25" s="36"/>
      <c r="F25" s="37"/>
      <c r="G25" s="38"/>
      <c r="H25" s="27">
        <f>IFERROR(VLOOKUP($G25,'Product Master'!$B$1:$G$26,5,FALSE),0)</f>
        <v>0</v>
      </c>
      <c r="I25" s="39"/>
      <c r="J25" s="28">
        <f t="shared" si="1"/>
        <v>0</v>
      </c>
      <c r="K25" s="29">
        <f t="shared" si="9"/>
        <v>0</v>
      </c>
      <c r="L25" s="30">
        <f>IFERROR(VLOOKUP($G25,'Product Master'!$B$1:$G$26,6,FALSE),0)</f>
        <v>0</v>
      </c>
      <c r="M25" s="40"/>
      <c r="N25" s="28">
        <f t="shared" si="3"/>
        <v>0</v>
      </c>
      <c r="O25" s="28">
        <f t="shared" si="4"/>
        <v>0</v>
      </c>
      <c r="P25" s="28" t="str">
        <f>IFERROR(VLOOKUP(F25,'Master Info'!$A$13:$P$37,2,FALSE)&amp;VLOOKUP(F25,'Master Info'!$A$13:$P$37,3,FALSE),"")</f>
        <v/>
      </c>
      <c r="Q25" s="28">
        <f>IF($P25='Master Info'!$B$2&amp;'Master Info'!$C$2,IFERROR(ROUND(SUM($N25-$O25)*$L25,0),0),0)</f>
        <v>0</v>
      </c>
      <c r="R25" s="28">
        <f>IF($P25='Master Info'!$B$2&amp;'Master Info'!$C$2,IFERROR(ROUND(SUM($N25-$O25)*$L25,0),0),0)</f>
        <v>0</v>
      </c>
      <c r="S25" s="28">
        <f>IF($P25&lt;&gt;'Master Info'!$B$2&amp;'Master Info'!$C$2,IFERROR(ROUND(SUM($N25-$O25)*$L25,0),0),0)</f>
        <v>0</v>
      </c>
      <c r="T25" s="29">
        <f t="shared" si="10"/>
        <v>0</v>
      </c>
    </row>
    <row r="26" spans="1:20" x14ac:dyDescent="0.25">
      <c r="A26" s="32">
        <f t="shared" si="7"/>
        <v>25</v>
      </c>
      <c r="B26" s="26" t="str">
        <f t="shared" si="8"/>
        <v>-</v>
      </c>
      <c r="C26" s="35"/>
      <c r="D26" s="35"/>
      <c r="E26" s="36"/>
      <c r="F26" s="37"/>
      <c r="G26" s="38"/>
      <c r="H26" s="27">
        <f>IFERROR(VLOOKUP($G26,'Product Master'!$B$1:$G$26,5,FALSE),0)</f>
        <v>0</v>
      </c>
      <c r="I26" s="39"/>
      <c r="J26" s="28">
        <f t="shared" si="1"/>
        <v>0</v>
      </c>
      <c r="K26" s="29">
        <f t="shared" si="9"/>
        <v>0</v>
      </c>
      <c r="L26" s="30">
        <f>IFERROR(VLOOKUP($G26,'Product Master'!$B$1:$G$26,6,FALSE),0)</f>
        <v>0</v>
      </c>
      <c r="M26" s="40"/>
      <c r="N26" s="28">
        <f t="shared" si="3"/>
        <v>0</v>
      </c>
      <c r="O26" s="28">
        <f t="shared" si="4"/>
        <v>0</v>
      </c>
      <c r="P26" s="28" t="str">
        <f>IFERROR(VLOOKUP(F26,'Master Info'!$A$13:$P$37,2,FALSE)&amp;VLOOKUP(F26,'Master Info'!$A$13:$P$37,3,FALSE),"")</f>
        <v/>
      </c>
      <c r="Q26" s="28">
        <f>IF($P26='Master Info'!$B$2&amp;'Master Info'!$C$2,IFERROR(ROUND(SUM($N26-$O26)*$L26,0),0),0)</f>
        <v>0</v>
      </c>
      <c r="R26" s="28">
        <f>IF($P26='Master Info'!$B$2&amp;'Master Info'!$C$2,IFERROR(ROUND(SUM($N26-$O26)*$L26,0),0),0)</f>
        <v>0</v>
      </c>
      <c r="S26" s="28">
        <f>IF($P26&lt;&gt;'Master Info'!$B$2&amp;'Master Info'!$C$2,IFERROR(ROUND(SUM($N26-$O26)*$L26,0),0),0)</f>
        <v>0</v>
      </c>
      <c r="T26" s="29">
        <f t="shared" si="10"/>
        <v>0</v>
      </c>
    </row>
    <row r="27" spans="1:20" x14ac:dyDescent="0.25">
      <c r="A27" s="32">
        <f t="shared" si="7"/>
        <v>26</v>
      </c>
      <c r="B27" s="26" t="str">
        <f t="shared" si="8"/>
        <v>-</v>
      </c>
      <c r="C27" s="35"/>
      <c r="D27" s="35"/>
      <c r="E27" s="36"/>
      <c r="F27" s="37"/>
      <c r="G27" s="38"/>
      <c r="H27" s="27">
        <f>IFERROR(VLOOKUP($G27,'Product Master'!$B$1:$G$26,5,FALSE),0)</f>
        <v>0</v>
      </c>
      <c r="I27" s="39"/>
      <c r="J27" s="28">
        <f t="shared" si="1"/>
        <v>0</v>
      </c>
      <c r="K27" s="29">
        <f t="shared" si="9"/>
        <v>0</v>
      </c>
      <c r="L27" s="30">
        <f>IFERROR(VLOOKUP($G27,'Product Master'!$B$1:$G$26,6,FALSE),0)</f>
        <v>0</v>
      </c>
      <c r="M27" s="40"/>
      <c r="N27" s="28">
        <f t="shared" si="3"/>
        <v>0</v>
      </c>
      <c r="O27" s="28">
        <f t="shared" si="4"/>
        <v>0</v>
      </c>
      <c r="P27" s="28" t="str">
        <f>IFERROR(VLOOKUP(F27,'Master Info'!$A$13:$P$37,2,FALSE)&amp;VLOOKUP(F27,'Master Info'!$A$13:$P$37,3,FALSE),"")</f>
        <v/>
      </c>
      <c r="Q27" s="28">
        <f>IF($P27='Master Info'!$B$2&amp;'Master Info'!$C$2,IFERROR(ROUND(SUM($N27-$O27)*$L27,0),0),0)</f>
        <v>0</v>
      </c>
      <c r="R27" s="28">
        <f>IF($P27='Master Info'!$B$2&amp;'Master Info'!$C$2,IFERROR(ROUND(SUM($N27-$O27)*$L27,0),0),0)</f>
        <v>0</v>
      </c>
      <c r="S27" s="28">
        <f>IF($P27&lt;&gt;'Master Info'!$B$2&amp;'Master Info'!$C$2,IFERROR(ROUND(SUM($N27-$O27)*$L27,0),0),0)</f>
        <v>0</v>
      </c>
      <c r="T27" s="29">
        <f t="shared" si="10"/>
        <v>0</v>
      </c>
    </row>
    <row r="28" spans="1:20" x14ac:dyDescent="0.25">
      <c r="A28" s="32">
        <f t="shared" si="7"/>
        <v>27</v>
      </c>
      <c r="B28" s="26" t="str">
        <f t="shared" si="8"/>
        <v>-</v>
      </c>
      <c r="C28" s="35"/>
      <c r="D28" s="35"/>
      <c r="E28" s="36"/>
      <c r="F28" s="37"/>
      <c r="G28" s="38"/>
      <c r="H28" s="27">
        <f>IFERROR(VLOOKUP($G28,'Product Master'!$B$1:$G$26,5,FALSE),0)</f>
        <v>0</v>
      </c>
      <c r="I28" s="39"/>
      <c r="J28" s="28">
        <f t="shared" si="1"/>
        <v>0</v>
      </c>
      <c r="K28" s="29">
        <f t="shared" si="9"/>
        <v>0</v>
      </c>
      <c r="L28" s="30">
        <f>IFERROR(VLOOKUP($G28,'Product Master'!$B$1:$G$26,6,FALSE),0)</f>
        <v>0</v>
      </c>
      <c r="M28" s="40"/>
      <c r="N28" s="28">
        <f t="shared" si="3"/>
        <v>0</v>
      </c>
      <c r="O28" s="28">
        <f t="shared" si="4"/>
        <v>0</v>
      </c>
      <c r="P28" s="28" t="str">
        <f>IFERROR(VLOOKUP(F28,'Master Info'!$A$13:$P$37,2,FALSE)&amp;VLOOKUP(F28,'Master Info'!$A$13:$P$37,3,FALSE),"")</f>
        <v/>
      </c>
      <c r="Q28" s="28">
        <f>IF($P28='Master Info'!$B$2&amp;'Master Info'!$C$2,IFERROR(ROUND(SUM($N28-$O28)*$L28,0),0),0)</f>
        <v>0</v>
      </c>
      <c r="R28" s="28">
        <f>IF($P28='Master Info'!$B$2&amp;'Master Info'!$C$2,IFERROR(ROUND(SUM($N28-$O28)*$L28,0),0),0)</f>
        <v>0</v>
      </c>
      <c r="S28" s="28">
        <f>IF($P28&lt;&gt;'Master Info'!$B$2&amp;'Master Info'!$C$2,IFERROR(ROUND(SUM($N28-$O28)*$L28,0),0),0)</f>
        <v>0</v>
      </c>
      <c r="T28" s="29">
        <f t="shared" si="10"/>
        <v>0</v>
      </c>
    </row>
    <row r="29" spans="1:20" x14ac:dyDescent="0.25">
      <c r="A29" s="32">
        <f t="shared" si="7"/>
        <v>28</v>
      </c>
      <c r="B29" s="26" t="str">
        <f t="shared" si="8"/>
        <v>-</v>
      </c>
      <c r="C29" s="35"/>
      <c r="D29" s="35"/>
      <c r="E29" s="36"/>
      <c r="F29" s="37"/>
      <c r="G29" s="38"/>
      <c r="H29" s="27">
        <f>IFERROR(VLOOKUP($G29,'Product Master'!$B$1:$G$26,5,FALSE),0)</f>
        <v>0</v>
      </c>
      <c r="I29" s="39"/>
      <c r="J29" s="28">
        <f t="shared" si="1"/>
        <v>0</v>
      </c>
      <c r="K29" s="29">
        <f t="shared" si="9"/>
        <v>0</v>
      </c>
      <c r="L29" s="30">
        <f>IFERROR(VLOOKUP($G29,'Product Master'!$B$1:$G$26,6,FALSE),0)</f>
        <v>0</v>
      </c>
      <c r="M29" s="40"/>
      <c r="N29" s="28">
        <f t="shared" si="3"/>
        <v>0</v>
      </c>
      <c r="O29" s="28">
        <f t="shared" si="4"/>
        <v>0</v>
      </c>
      <c r="P29" s="28" t="str">
        <f>IFERROR(VLOOKUP(F29,'Master Info'!$A$13:$P$37,2,FALSE)&amp;VLOOKUP(F29,'Master Info'!$A$13:$P$37,3,FALSE),"")</f>
        <v/>
      </c>
      <c r="Q29" s="28">
        <f>IF($P29='Master Info'!$B$2&amp;'Master Info'!$C$2,IFERROR(ROUND(SUM($N29-$O29)*$L29,0),0),0)</f>
        <v>0</v>
      </c>
      <c r="R29" s="28">
        <f>IF($P29='Master Info'!$B$2&amp;'Master Info'!$C$2,IFERROR(ROUND(SUM($N29-$O29)*$L29,0),0),0)</f>
        <v>0</v>
      </c>
      <c r="S29" s="28">
        <f>IF($P29&lt;&gt;'Master Info'!$B$2&amp;'Master Info'!$C$2,IFERROR(ROUND(SUM($N29-$O29)*$L29,0),0),0)</f>
        <v>0</v>
      </c>
      <c r="T29" s="29">
        <f t="shared" si="10"/>
        <v>0</v>
      </c>
    </row>
    <row r="30" spans="1:20" x14ac:dyDescent="0.25">
      <c r="A30" s="32">
        <f t="shared" si="7"/>
        <v>29</v>
      </c>
      <c r="B30" s="26" t="str">
        <f t="shared" si="8"/>
        <v>-</v>
      </c>
      <c r="C30" s="35"/>
      <c r="D30" s="35"/>
      <c r="E30" s="36"/>
      <c r="F30" s="37"/>
      <c r="G30" s="38"/>
      <c r="H30" s="27">
        <f>IFERROR(VLOOKUP($G30,'Product Master'!$B$1:$G$26,5,FALSE),0)</f>
        <v>0</v>
      </c>
      <c r="I30" s="39"/>
      <c r="J30" s="28">
        <f t="shared" si="1"/>
        <v>0</v>
      </c>
      <c r="K30" s="29">
        <f t="shared" si="9"/>
        <v>0</v>
      </c>
      <c r="L30" s="30">
        <f>IFERROR(VLOOKUP($G30,'Product Master'!$B$1:$G$26,6,FALSE),0)</f>
        <v>0</v>
      </c>
      <c r="M30" s="40"/>
      <c r="N30" s="28">
        <f t="shared" si="3"/>
        <v>0</v>
      </c>
      <c r="O30" s="28">
        <f t="shared" si="4"/>
        <v>0</v>
      </c>
      <c r="P30" s="28" t="str">
        <f>IFERROR(VLOOKUP(F30,'Master Info'!$A$13:$P$37,2,FALSE)&amp;VLOOKUP(F30,'Master Info'!$A$13:$P$37,3,FALSE),"")</f>
        <v/>
      </c>
      <c r="Q30" s="28">
        <f>IF($P30='Master Info'!$B$2&amp;'Master Info'!$C$2,IFERROR(ROUND(SUM($N30-$O30)*$L30,0),0),0)</f>
        <v>0</v>
      </c>
      <c r="R30" s="28">
        <f>IF($P30='Master Info'!$B$2&amp;'Master Info'!$C$2,IFERROR(ROUND(SUM($N30-$O30)*$L30,0),0),0)</f>
        <v>0</v>
      </c>
      <c r="S30" s="28">
        <f>IF($P30&lt;&gt;'Master Info'!$B$2&amp;'Master Info'!$C$2,IFERROR(ROUND(SUM($N30-$O30)*$L30,0),0),0)</f>
        <v>0</v>
      </c>
      <c r="T30" s="29">
        <f t="shared" si="10"/>
        <v>0</v>
      </c>
    </row>
    <row r="31" spans="1:20" x14ac:dyDescent="0.25">
      <c r="A31" s="32">
        <f t="shared" si="7"/>
        <v>30</v>
      </c>
      <c r="B31" s="26" t="str">
        <f t="shared" si="8"/>
        <v>-</v>
      </c>
      <c r="C31" s="35"/>
      <c r="D31" s="35"/>
      <c r="E31" s="36"/>
      <c r="F31" s="37"/>
      <c r="G31" s="38"/>
      <c r="H31" s="27">
        <f>IFERROR(VLOOKUP($G31,'Product Master'!$B$1:$G$26,5,FALSE),0)</f>
        <v>0</v>
      </c>
      <c r="I31" s="39"/>
      <c r="J31" s="28">
        <f t="shared" si="1"/>
        <v>0</v>
      </c>
      <c r="K31" s="29">
        <f t="shared" si="9"/>
        <v>0</v>
      </c>
      <c r="L31" s="30">
        <f>IFERROR(VLOOKUP($G31,'Product Master'!$B$1:$G$26,6,FALSE),0)</f>
        <v>0</v>
      </c>
      <c r="M31" s="40"/>
      <c r="N31" s="28">
        <f t="shared" si="3"/>
        <v>0</v>
      </c>
      <c r="O31" s="28">
        <f t="shared" si="4"/>
        <v>0</v>
      </c>
      <c r="P31" s="28" t="str">
        <f>IFERROR(VLOOKUP(F31,'Master Info'!$A$13:$P$37,2,FALSE)&amp;VLOOKUP(F31,'Master Info'!$A$13:$P$37,3,FALSE),"")</f>
        <v/>
      </c>
      <c r="Q31" s="28">
        <f>IF($P31='Master Info'!$B$2&amp;'Master Info'!$C$2,IFERROR(ROUND(SUM($N31-$O31)*$L31,0),0),0)</f>
        <v>0</v>
      </c>
      <c r="R31" s="28">
        <f>IF($P31='Master Info'!$B$2&amp;'Master Info'!$C$2,IFERROR(ROUND(SUM($N31-$O31)*$L31,0),0),0)</f>
        <v>0</v>
      </c>
      <c r="S31" s="28">
        <f>IF($P31&lt;&gt;'Master Info'!$B$2&amp;'Master Info'!$C$2,IFERROR(ROUND(SUM($N31-$O31)*$L31,0),0),0)</f>
        <v>0</v>
      </c>
      <c r="T31" s="29">
        <f t="shared" si="10"/>
        <v>0</v>
      </c>
    </row>
    <row r="32" spans="1:20" x14ac:dyDescent="0.25">
      <c r="A32" s="32">
        <f t="shared" si="7"/>
        <v>31</v>
      </c>
      <c r="B32" s="26" t="str">
        <f t="shared" si="8"/>
        <v>-</v>
      </c>
      <c r="C32" s="35"/>
      <c r="D32" s="35"/>
      <c r="E32" s="36"/>
      <c r="F32" s="37"/>
      <c r="G32" s="38"/>
      <c r="H32" s="27">
        <f>IFERROR(VLOOKUP($G32,'Product Master'!$B$1:$G$26,5,FALSE),0)</f>
        <v>0</v>
      </c>
      <c r="I32" s="39"/>
      <c r="J32" s="28">
        <f t="shared" si="1"/>
        <v>0</v>
      </c>
      <c r="K32" s="29">
        <f t="shared" si="9"/>
        <v>0</v>
      </c>
      <c r="L32" s="30">
        <f>IFERROR(VLOOKUP($G32,'Product Master'!$B$1:$G$26,6,FALSE),0)</f>
        <v>0</v>
      </c>
      <c r="M32" s="40"/>
      <c r="N32" s="28">
        <f t="shared" si="3"/>
        <v>0</v>
      </c>
      <c r="O32" s="28">
        <f t="shared" si="4"/>
        <v>0</v>
      </c>
      <c r="P32" s="28" t="str">
        <f>IFERROR(VLOOKUP(F32,'Master Info'!$A$13:$P$37,2,FALSE)&amp;VLOOKUP(F32,'Master Info'!$A$13:$P$37,3,FALSE),"")</f>
        <v/>
      </c>
      <c r="Q32" s="28">
        <f>IF($P32='Master Info'!$B$2&amp;'Master Info'!$C$2,IFERROR(ROUND(SUM($N32-$O32)*$L32,0),0),0)</f>
        <v>0</v>
      </c>
      <c r="R32" s="28">
        <f>IF($P32='Master Info'!$B$2&amp;'Master Info'!$C$2,IFERROR(ROUND(SUM($N32-$O32)*$L32,0),0),0)</f>
        <v>0</v>
      </c>
      <c r="S32" s="28">
        <f>IF($P32&lt;&gt;'Master Info'!$B$2&amp;'Master Info'!$C$2,IFERROR(ROUND(SUM($N32-$O32)*$L32,0),0),0)</f>
        <v>0</v>
      </c>
      <c r="T32" s="29">
        <f t="shared" si="10"/>
        <v>0</v>
      </c>
    </row>
    <row r="33" spans="1:20" x14ac:dyDescent="0.25">
      <c r="A33" s="32">
        <f t="shared" si="7"/>
        <v>32</v>
      </c>
      <c r="B33" s="26" t="str">
        <f t="shared" si="8"/>
        <v>-</v>
      </c>
      <c r="C33" s="35"/>
      <c r="D33" s="35"/>
      <c r="E33" s="36"/>
      <c r="F33" s="37"/>
      <c r="G33" s="38"/>
      <c r="H33" s="27">
        <f>IFERROR(VLOOKUP($G33,'Product Master'!$B$1:$G$26,5,FALSE),0)</f>
        <v>0</v>
      </c>
      <c r="I33" s="39"/>
      <c r="J33" s="28">
        <f t="shared" si="1"/>
        <v>0</v>
      </c>
      <c r="K33" s="29">
        <f t="shared" si="9"/>
        <v>0</v>
      </c>
      <c r="L33" s="30">
        <f>IFERROR(VLOOKUP($G33,'Product Master'!$B$1:$G$26,6,FALSE),0)</f>
        <v>0</v>
      </c>
      <c r="M33" s="40"/>
      <c r="N33" s="28">
        <f t="shared" si="3"/>
        <v>0</v>
      </c>
      <c r="O33" s="28">
        <f t="shared" si="4"/>
        <v>0</v>
      </c>
      <c r="P33" s="28" t="str">
        <f>IFERROR(VLOOKUP(F33,'Master Info'!$A$13:$P$37,2,FALSE)&amp;VLOOKUP(F33,'Master Info'!$A$13:$P$37,3,FALSE),"")</f>
        <v/>
      </c>
      <c r="Q33" s="28">
        <f>IF($P33='Master Info'!$B$2&amp;'Master Info'!$C$2,IFERROR(ROUND(SUM($N33-$O33)*$L33,0),0),0)</f>
        <v>0</v>
      </c>
      <c r="R33" s="28">
        <f>IF($P33='Master Info'!$B$2&amp;'Master Info'!$C$2,IFERROR(ROUND(SUM($N33-$O33)*$L33,0),0),0)</f>
        <v>0</v>
      </c>
      <c r="S33" s="28">
        <f>IF($P33&lt;&gt;'Master Info'!$B$2&amp;'Master Info'!$C$2,IFERROR(ROUND(SUM($N33-$O33)*$L33,0),0),0)</f>
        <v>0</v>
      </c>
      <c r="T33" s="29">
        <f t="shared" si="10"/>
        <v>0</v>
      </c>
    </row>
    <row r="34" spans="1:20" x14ac:dyDescent="0.25">
      <c r="A34" s="32">
        <f t="shared" si="7"/>
        <v>33</v>
      </c>
      <c r="B34" s="26" t="str">
        <f t="shared" si="8"/>
        <v>-</v>
      </c>
      <c r="C34" s="35"/>
      <c r="D34" s="35"/>
      <c r="E34" s="36"/>
      <c r="F34" s="37"/>
      <c r="G34" s="38"/>
      <c r="H34" s="27">
        <f>IFERROR(VLOOKUP($G34,'Product Master'!$B$1:$G$26,5,FALSE),0)</f>
        <v>0</v>
      </c>
      <c r="I34" s="39"/>
      <c r="J34" s="28">
        <f t="shared" si="1"/>
        <v>0</v>
      </c>
      <c r="K34" s="29">
        <f t="shared" si="9"/>
        <v>0</v>
      </c>
      <c r="L34" s="30">
        <f>IFERROR(VLOOKUP($G34,'Product Master'!$B$1:$G$26,6,FALSE),0)</f>
        <v>0</v>
      </c>
      <c r="M34" s="40"/>
      <c r="N34" s="28">
        <f t="shared" si="3"/>
        <v>0</v>
      </c>
      <c r="O34" s="28">
        <f t="shared" si="4"/>
        <v>0</v>
      </c>
      <c r="P34" s="28" t="str">
        <f>IFERROR(VLOOKUP(F34,'Master Info'!$A$13:$P$37,2,FALSE)&amp;VLOOKUP(F34,'Master Info'!$A$13:$P$37,3,FALSE),"")</f>
        <v/>
      </c>
      <c r="Q34" s="28">
        <f>IF($P34='Master Info'!$B$2&amp;'Master Info'!$C$2,IFERROR(ROUND(SUM($N34-$O34)*$L34,0),0),0)</f>
        <v>0</v>
      </c>
      <c r="R34" s="28">
        <f>IF($P34='Master Info'!$B$2&amp;'Master Info'!$C$2,IFERROR(ROUND(SUM($N34-$O34)*$L34,0),0),0)</f>
        <v>0</v>
      </c>
      <c r="S34" s="28">
        <f>IF($P34&lt;&gt;'Master Info'!$B$2&amp;'Master Info'!$C$2,IFERROR(ROUND(SUM($N34-$O34)*$L34,0),0),0)</f>
        <v>0</v>
      </c>
      <c r="T34" s="29">
        <f t="shared" si="10"/>
        <v>0</v>
      </c>
    </row>
    <row r="35" spans="1:20" x14ac:dyDescent="0.25">
      <c r="A35" s="32">
        <f t="shared" si="7"/>
        <v>34</v>
      </c>
      <c r="B35" s="26" t="str">
        <f t="shared" si="8"/>
        <v>-</v>
      </c>
      <c r="C35" s="35"/>
      <c r="D35" s="35"/>
      <c r="E35" s="36"/>
      <c r="F35" s="37"/>
      <c r="G35" s="38"/>
      <c r="H35" s="27">
        <f>IFERROR(VLOOKUP($G35,'Product Master'!$B$1:$G$26,5,FALSE),0)</f>
        <v>0</v>
      </c>
      <c r="I35" s="39"/>
      <c r="J35" s="28">
        <f t="shared" si="1"/>
        <v>0</v>
      </c>
      <c r="K35" s="29">
        <f t="shared" si="9"/>
        <v>0</v>
      </c>
      <c r="L35" s="30">
        <f>IFERROR(VLOOKUP($G35,'Product Master'!$B$1:$G$26,6,FALSE),0)</f>
        <v>0</v>
      </c>
      <c r="M35" s="40"/>
      <c r="N35" s="28">
        <f t="shared" si="3"/>
        <v>0</v>
      </c>
      <c r="O35" s="28">
        <f t="shared" si="4"/>
        <v>0</v>
      </c>
      <c r="P35" s="28" t="str">
        <f>IFERROR(VLOOKUP(F35,'Master Info'!$A$13:$P$37,2,FALSE)&amp;VLOOKUP(F35,'Master Info'!$A$13:$P$37,3,FALSE),"")</f>
        <v/>
      </c>
      <c r="Q35" s="28">
        <f>IF($P35='Master Info'!$B$2&amp;'Master Info'!$C$2,IFERROR(ROUND(SUM($N35-$O35)*$L35,0),0),0)</f>
        <v>0</v>
      </c>
      <c r="R35" s="28">
        <f>IF($P35='Master Info'!$B$2&amp;'Master Info'!$C$2,IFERROR(ROUND(SUM($N35-$O35)*$L35,0),0),0)</f>
        <v>0</v>
      </c>
      <c r="S35" s="28">
        <f>IF($P35&lt;&gt;'Master Info'!$B$2&amp;'Master Info'!$C$2,IFERROR(ROUND(SUM($N35-$O35)*$L35,0),0),0)</f>
        <v>0</v>
      </c>
      <c r="T35" s="29">
        <f t="shared" si="10"/>
        <v>0</v>
      </c>
    </row>
    <row r="36" spans="1:20" x14ac:dyDescent="0.25">
      <c r="A36" s="32">
        <f t="shared" si="7"/>
        <v>35</v>
      </c>
      <c r="B36" s="26" t="str">
        <f t="shared" si="8"/>
        <v>-</v>
      </c>
      <c r="C36" s="35"/>
      <c r="D36" s="35"/>
      <c r="E36" s="36"/>
      <c r="F36" s="37"/>
      <c r="G36" s="38"/>
      <c r="H36" s="27">
        <f>IFERROR(VLOOKUP($G36,'Product Master'!$B$1:$G$26,5,FALSE),0)</f>
        <v>0</v>
      </c>
      <c r="I36" s="39"/>
      <c r="J36" s="28">
        <f t="shared" si="1"/>
        <v>0</v>
      </c>
      <c r="K36" s="29">
        <f t="shared" si="9"/>
        <v>0</v>
      </c>
      <c r="L36" s="30">
        <f>IFERROR(VLOOKUP($G36,'Product Master'!$B$1:$G$26,6,FALSE),0)</f>
        <v>0</v>
      </c>
      <c r="M36" s="40"/>
      <c r="N36" s="28">
        <f t="shared" si="3"/>
        <v>0</v>
      </c>
      <c r="O36" s="28">
        <f t="shared" si="4"/>
        <v>0</v>
      </c>
      <c r="P36" s="28" t="str">
        <f>IFERROR(VLOOKUP(F36,'Master Info'!$A$13:$P$37,2,FALSE)&amp;VLOOKUP(F36,'Master Info'!$A$13:$P$37,3,FALSE),"")</f>
        <v/>
      </c>
      <c r="Q36" s="28">
        <f>IF($P36='Master Info'!$B$2&amp;'Master Info'!$C$2,IFERROR(ROUND(SUM($N36-$O36)*$L36,0),0),0)</f>
        <v>0</v>
      </c>
      <c r="R36" s="28">
        <f>IF($P36='Master Info'!$B$2&amp;'Master Info'!$C$2,IFERROR(ROUND(SUM($N36-$O36)*$L36,0),0),0)</f>
        <v>0</v>
      </c>
      <c r="S36" s="28">
        <f>IF($P36&lt;&gt;'Master Info'!$B$2&amp;'Master Info'!$C$2,IFERROR(ROUND(SUM($N36-$O36)*$L36,0),0),0)</f>
        <v>0</v>
      </c>
      <c r="T36" s="29">
        <f t="shared" si="10"/>
        <v>0</v>
      </c>
    </row>
    <row r="37" spans="1:20" x14ac:dyDescent="0.25">
      <c r="A37" s="32">
        <f t="shared" si="7"/>
        <v>36</v>
      </c>
      <c r="B37" s="26" t="str">
        <f t="shared" si="8"/>
        <v>-</v>
      </c>
      <c r="C37" s="35"/>
      <c r="D37" s="35"/>
      <c r="E37" s="36"/>
      <c r="F37" s="37"/>
      <c r="G37" s="38"/>
      <c r="H37" s="27">
        <f>IFERROR(VLOOKUP($G37,'Product Master'!$B$1:$G$26,5,FALSE),0)</f>
        <v>0</v>
      </c>
      <c r="I37" s="39"/>
      <c r="J37" s="28">
        <f t="shared" si="1"/>
        <v>0</v>
      </c>
      <c r="K37" s="29">
        <f t="shared" si="9"/>
        <v>0</v>
      </c>
      <c r="L37" s="30">
        <f>IFERROR(VLOOKUP($G37,'Product Master'!$B$1:$G$26,6,FALSE),0)</f>
        <v>0</v>
      </c>
      <c r="M37" s="40"/>
      <c r="N37" s="28">
        <f t="shared" si="3"/>
        <v>0</v>
      </c>
      <c r="O37" s="28">
        <f t="shared" si="4"/>
        <v>0</v>
      </c>
      <c r="P37" s="28" t="str">
        <f>IFERROR(VLOOKUP(F37,'Master Info'!$A$13:$P$37,2,FALSE)&amp;VLOOKUP(F37,'Master Info'!$A$13:$P$37,3,FALSE),"")</f>
        <v/>
      </c>
      <c r="Q37" s="28">
        <f>IF($P37='Master Info'!$B$2&amp;'Master Info'!$C$2,IFERROR(ROUND(SUM($N37-$O37)*$L37,0),0),0)</f>
        <v>0</v>
      </c>
      <c r="R37" s="28">
        <f>IF($P37='Master Info'!$B$2&amp;'Master Info'!$C$2,IFERROR(ROUND(SUM($N37-$O37)*$L37,0),0),0)</f>
        <v>0</v>
      </c>
      <c r="S37" s="28">
        <f>IF($P37&lt;&gt;'Master Info'!$B$2&amp;'Master Info'!$C$2,IFERROR(ROUND(SUM($N37-$O37)*$L37,0),0),0)</f>
        <v>0</v>
      </c>
      <c r="T37" s="29">
        <f t="shared" si="10"/>
        <v>0</v>
      </c>
    </row>
    <row r="38" spans="1:20" x14ac:dyDescent="0.25">
      <c r="A38" s="32">
        <f t="shared" si="7"/>
        <v>37</v>
      </c>
      <c r="B38" s="26" t="str">
        <f t="shared" si="8"/>
        <v>-</v>
      </c>
      <c r="C38" s="35"/>
      <c r="D38" s="35"/>
      <c r="E38" s="36"/>
      <c r="F38" s="37"/>
      <c r="G38" s="38"/>
      <c r="H38" s="27">
        <f>IFERROR(VLOOKUP($G38,'Product Master'!$B$1:$G$26,5,FALSE),0)</f>
        <v>0</v>
      </c>
      <c r="I38" s="39"/>
      <c r="J38" s="28">
        <f t="shared" si="1"/>
        <v>0</v>
      </c>
      <c r="K38" s="29">
        <f t="shared" si="9"/>
        <v>0</v>
      </c>
      <c r="L38" s="30">
        <f>IFERROR(VLOOKUP($G38,'Product Master'!$B$1:$G$26,6,FALSE),0)</f>
        <v>0</v>
      </c>
      <c r="M38" s="40"/>
      <c r="N38" s="28">
        <f t="shared" si="3"/>
        <v>0</v>
      </c>
      <c r="O38" s="28">
        <f t="shared" si="4"/>
        <v>0</v>
      </c>
      <c r="P38" s="28" t="str">
        <f>IFERROR(VLOOKUP(F38,'Master Info'!$A$13:$P$37,2,FALSE)&amp;VLOOKUP(F38,'Master Info'!$A$13:$P$37,3,FALSE),"")</f>
        <v/>
      </c>
      <c r="Q38" s="28">
        <f>IF($P38='Master Info'!$B$2&amp;'Master Info'!$C$2,IFERROR(ROUND(SUM($N38-$O38)*$L38,0),0),0)</f>
        <v>0</v>
      </c>
      <c r="R38" s="28">
        <f>IF($P38='Master Info'!$B$2&amp;'Master Info'!$C$2,IFERROR(ROUND(SUM($N38-$O38)*$L38,0),0),0)</f>
        <v>0</v>
      </c>
      <c r="S38" s="28">
        <f>IF($P38&lt;&gt;'Master Info'!$B$2&amp;'Master Info'!$C$2,IFERROR(ROUND(SUM($N38-$O38)*$L38,0),0),0)</f>
        <v>0</v>
      </c>
      <c r="T38" s="29">
        <f t="shared" si="10"/>
        <v>0</v>
      </c>
    </row>
    <row r="39" spans="1:20" x14ac:dyDescent="0.25">
      <c r="A39" s="32">
        <f t="shared" si="7"/>
        <v>38</v>
      </c>
      <c r="B39" s="26" t="str">
        <f t="shared" si="8"/>
        <v>-</v>
      </c>
      <c r="C39" s="35"/>
      <c r="D39" s="35"/>
      <c r="E39" s="36"/>
      <c r="F39" s="37"/>
      <c r="G39" s="38"/>
      <c r="H39" s="27">
        <f>IFERROR(VLOOKUP($G39,'Product Master'!$B$1:$G$26,5,FALSE),0)</f>
        <v>0</v>
      </c>
      <c r="I39" s="39"/>
      <c r="J39" s="28">
        <f t="shared" si="1"/>
        <v>0</v>
      </c>
      <c r="K39" s="29">
        <f t="shared" si="9"/>
        <v>0</v>
      </c>
      <c r="L39" s="30">
        <f>IFERROR(VLOOKUP($G39,'Product Master'!$B$1:$G$26,6,FALSE),0)</f>
        <v>0</v>
      </c>
      <c r="M39" s="40"/>
      <c r="N39" s="28">
        <f t="shared" si="3"/>
        <v>0</v>
      </c>
      <c r="O39" s="28">
        <f t="shared" si="4"/>
        <v>0</v>
      </c>
      <c r="P39" s="28" t="str">
        <f>IFERROR(VLOOKUP(F39,'Master Info'!$A$13:$P$37,2,FALSE)&amp;VLOOKUP(F39,'Master Info'!$A$13:$P$37,3,FALSE),"")</f>
        <v/>
      </c>
      <c r="Q39" s="28">
        <f>IF($P39='Master Info'!$B$2&amp;'Master Info'!$C$2,IFERROR(ROUND(SUM($N39-$O39)*$L39,0),0),0)</f>
        <v>0</v>
      </c>
      <c r="R39" s="28">
        <f>IF($P39='Master Info'!$B$2&amp;'Master Info'!$C$2,IFERROR(ROUND(SUM($N39-$O39)*$L39,0),0),0)</f>
        <v>0</v>
      </c>
      <c r="S39" s="28">
        <f>IF($P39&lt;&gt;'Master Info'!$B$2&amp;'Master Info'!$C$2,IFERROR(ROUND(SUM($N39-$O39)*$L39,0),0),0)</f>
        <v>0</v>
      </c>
      <c r="T39" s="29">
        <f t="shared" si="10"/>
        <v>0</v>
      </c>
    </row>
    <row r="40" spans="1:20" x14ac:dyDescent="0.25">
      <c r="A40" s="32">
        <f t="shared" si="7"/>
        <v>39</v>
      </c>
      <c r="B40" s="26" t="str">
        <f t="shared" si="8"/>
        <v>-</v>
      </c>
      <c r="C40" s="35"/>
      <c r="D40" s="35"/>
      <c r="E40" s="36"/>
      <c r="F40" s="37"/>
      <c r="G40" s="38"/>
      <c r="H40" s="27">
        <f>IFERROR(VLOOKUP($G40,'Product Master'!$B$1:$G$26,5,FALSE),0)</f>
        <v>0</v>
      </c>
      <c r="I40" s="39"/>
      <c r="J40" s="28">
        <f t="shared" si="1"/>
        <v>0</v>
      </c>
      <c r="K40" s="29">
        <f t="shared" si="9"/>
        <v>0</v>
      </c>
      <c r="L40" s="30">
        <f>IFERROR(VLOOKUP($G40,'Product Master'!$B$1:$G$26,6,FALSE),0)</f>
        <v>0</v>
      </c>
      <c r="M40" s="40"/>
      <c r="N40" s="28">
        <f t="shared" si="3"/>
        <v>0</v>
      </c>
      <c r="O40" s="28">
        <f t="shared" si="4"/>
        <v>0</v>
      </c>
      <c r="P40" s="28" t="str">
        <f>IFERROR(VLOOKUP(F40,'Master Info'!$A$13:$P$37,2,FALSE)&amp;VLOOKUP(F40,'Master Info'!$A$13:$P$37,3,FALSE),"")</f>
        <v/>
      </c>
      <c r="Q40" s="28">
        <f>IF($P40='Master Info'!$B$2&amp;'Master Info'!$C$2,IFERROR(ROUND(SUM($N40-$O40)*$L40,0),0),0)</f>
        <v>0</v>
      </c>
      <c r="R40" s="28">
        <f>IF($P40='Master Info'!$B$2&amp;'Master Info'!$C$2,IFERROR(ROUND(SUM($N40-$O40)*$L40,0),0),0)</f>
        <v>0</v>
      </c>
      <c r="S40" s="28">
        <f>IF($P40&lt;&gt;'Master Info'!$B$2&amp;'Master Info'!$C$2,IFERROR(ROUND(SUM($N40-$O40)*$L40,0),0),0)</f>
        <v>0</v>
      </c>
      <c r="T40" s="29">
        <f t="shared" si="10"/>
        <v>0</v>
      </c>
    </row>
    <row r="41" spans="1:20" x14ac:dyDescent="0.25">
      <c r="A41" s="32">
        <f t="shared" si="7"/>
        <v>40</v>
      </c>
      <c r="B41" s="26" t="str">
        <f t="shared" si="8"/>
        <v>-</v>
      </c>
      <c r="C41" s="35"/>
      <c r="D41" s="35"/>
      <c r="E41" s="36"/>
      <c r="F41" s="37"/>
      <c r="G41" s="38"/>
      <c r="H41" s="27">
        <f>IFERROR(VLOOKUP($G41,'Product Master'!$B$1:$G$26,5,FALSE),0)</f>
        <v>0</v>
      </c>
      <c r="I41" s="39"/>
      <c r="J41" s="28">
        <f t="shared" si="1"/>
        <v>0</v>
      </c>
      <c r="K41" s="29">
        <f t="shared" si="9"/>
        <v>0</v>
      </c>
      <c r="L41" s="30">
        <f>IFERROR(VLOOKUP($G41,'Product Master'!$B$1:$G$26,6,FALSE),0)</f>
        <v>0</v>
      </c>
      <c r="M41" s="40"/>
      <c r="N41" s="28">
        <f t="shared" si="3"/>
        <v>0</v>
      </c>
      <c r="O41" s="28">
        <f t="shared" si="4"/>
        <v>0</v>
      </c>
      <c r="P41" s="28" t="str">
        <f>IFERROR(VLOOKUP(F41,'Master Info'!$A$13:$P$37,2,FALSE)&amp;VLOOKUP(F41,'Master Info'!$A$13:$P$37,3,FALSE),"")</f>
        <v/>
      </c>
      <c r="Q41" s="28">
        <f>IF($P41='Master Info'!$B$2&amp;'Master Info'!$C$2,IFERROR(ROUND(SUM($N41-$O41)*$L41,0),0),0)</f>
        <v>0</v>
      </c>
      <c r="R41" s="28">
        <f>IF($P41='Master Info'!$B$2&amp;'Master Info'!$C$2,IFERROR(ROUND(SUM($N41-$O41)*$L41,0),0),0)</f>
        <v>0</v>
      </c>
      <c r="S41" s="28">
        <f>IF($P41&lt;&gt;'Master Info'!$B$2&amp;'Master Info'!$C$2,IFERROR(ROUND(SUM($N41-$O41)*$L41,0),0),0)</f>
        <v>0</v>
      </c>
      <c r="T41" s="29">
        <f t="shared" si="10"/>
        <v>0</v>
      </c>
    </row>
    <row r="42" spans="1:20" x14ac:dyDescent="0.25">
      <c r="A42" s="32">
        <f t="shared" si="7"/>
        <v>41</v>
      </c>
      <c r="B42" s="26" t="str">
        <f t="shared" si="8"/>
        <v>-</v>
      </c>
      <c r="C42" s="35"/>
      <c r="D42" s="35"/>
      <c r="E42" s="36"/>
      <c r="F42" s="37"/>
      <c r="G42" s="38"/>
      <c r="H42" s="27">
        <f>IFERROR(VLOOKUP($G42,'Product Master'!$B$1:$G$26,5,FALSE),0)</f>
        <v>0</v>
      </c>
      <c r="I42" s="39"/>
      <c r="J42" s="28">
        <f t="shared" si="1"/>
        <v>0</v>
      </c>
      <c r="K42" s="29">
        <f t="shared" si="9"/>
        <v>0</v>
      </c>
      <c r="L42" s="30">
        <f>IFERROR(VLOOKUP($G42,'Product Master'!$B$1:$G$26,6,FALSE),0)</f>
        <v>0</v>
      </c>
      <c r="M42" s="40"/>
      <c r="N42" s="28">
        <f t="shared" si="3"/>
        <v>0</v>
      </c>
      <c r="O42" s="28">
        <f t="shared" si="4"/>
        <v>0</v>
      </c>
      <c r="P42" s="28" t="str">
        <f>IFERROR(VLOOKUP(F42,'Master Info'!$A$13:$P$37,2,FALSE)&amp;VLOOKUP(F42,'Master Info'!$A$13:$P$37,3,FALSE),"")</f>
        <v/>
      </c>
      <c r="Q42" s="28">
        <f>IF($P42='Master Info'!$B$2&amp;'Master Info'!$C$2,IFERROR(ROUND(SUM($N42-$O42)*$L42,0),0),0)</f>
        <v>0</v>
      </c>
      <c r="R42" s="28">
        <f>IF($P42='Master Info'!$B$2&amp;'Master Info'!$C$2,IFERROR(ROUND(SUM($N42-$O42)*$L42,0),0),0)</f>
        <v>0</v>
      </c>
      <c r="S42" s="28">
        <f>IF($P42&lt;&gt;'Master Info'!$B$2&amp;'Master Info'!$C$2,IFERROR(ROUND(SUM($N42-$O42)*$L42,0),0),0)</f>
        <v>0</v>
      </c>
      <c r="T42" s="29">
        <f t="shared" si="10"/>
        <v>0</v>
      </c>
    </row>
    <row r="43" spans="1:20" x14ac:dyDescent="0.25">
      <c r="A43" s="32">
        <f t="shared" si="7"/>
        <v>42</v>
      </c>
      <c r="B43" s="26" t="str">
        <f t="shared" si="8"/>
        <v>-</v>
      </c>
      <c r="C43" s="35"/>
      <c r="D43" s="35"/>
      <c r="E43" s="36"/>
      <c r="F43" s="37"/>
      <c r="G43" s="38"/>
      <c r="H43" s="27">
        <f>IFERROR(VLOOKUP($G43,'Product Master'!$B$1:$G$26,5,FALSE),0)</f>
        <v>0</v>
      </c>
      <c r="I43" s="39"/>
      <c r="J43" s="28">
        <f t="shared" si="1"/>
        <v>0</v>
      </c>
      <c r="K43" s="29">
        <f t="shared" si="9"/>
        <v>0</v>
      </c>
      <c r="L43" s="30">
        <f>IFERROR(VLOOKUP($G43,'Product Master'!$B$1:$G$26,6,FALSE),0)</f>
        <v>0</v>
      </c>
      <c r="M43" s="40"/>
      <c r="N43" s="28">
        <f t="shared" si="3"/>
        <v>0</v>
      </c>
      <c r="O43" s="28">
        <f t="shared" si="4"/>
        <v>0</v>
      </c>
      <c r="P43" s="28" t="str">
        <f>IFERROR(VLOOKUP(F43,'Master Info'!$A$13:$P$37,2,FALSE)&amp;VLOOKUP(F43,'Master Info'!$A$13:$P$37,3,FALSE),"")</f>
        <v/>
      </c>
      <c r="Q43" s="28">
        <f>IF($P43='Master Info'!$B$2&amp;'Master Info'!$C$2,IFERROR(ROUND(SUM($N43-$O43)*$L43,0),0),0)</f>
        <v>0</v>
      </c>
      <c r="R43" s="28">
        <f>IF($P43='Master Info'!$B$2&amp;'Master Info'!$C$2,IFERROR(ROUND(SUM($N43-$O43)*$L43,0),0),0)</f>
        <v>0</v>
      </c>
      <c r="S43" s="28">
        <f>IF($P43&lt;&gt;'Master Info'!$B$2&amp;'Master Info'!$C$2,IFERROR(ROUND(SUM($N43-$O43)*$L43,0),0),0)</f>
        <v>0</v>
      </c>
      <c r="T43" s="29">
        <f t="shared" si="10"/>
        <v>0</v>
      </c>
    </row>
    <row r="44" spans="1:20" x14ac:dyDescent="0.25">
      <c r="A44" s="32">
        <f t="shared" si="7"/>
        <v>43</v>
      </c>
      <c r="B44" s="26" t="str">
        <f t="shared" si="8"/>
        <v>-</v>
      </c>
      <c r="C44" s="35"/>
      <c r="D44" s="35"/>
      <c r="E44" s="36"/>
      <c r="F44" s="37"/>
      <c r="G44" s="38"/>
      <c r="H44" s="27">
        <f>IFERROR(VLOOKUP($G44,'Product Master'!$B$1:$G$26,5,FALSE),0)</f>
        <v>0</v>
      </c>
      <c r="I44" s="39"/>
      <c r="J44" s="28">
        <f t="shared" si="1"/>
        <v>0</v>
      </c>
      <c r="K44" s="29">
        <f t="shared" si="9"/>
        <v>0</v>
      </c>
      <c r="L44" s="30">
        <f>IFERROR(VLOOKUP($G44,'Product Master'!$B$1:$G$26,6,FALSE),0)</f>
        <v>0</v>
      </c>
      <c r="M44" s="40"/>
      <c r="N44" s="28">
        <f t="shared" si="3"/>
        <v>0</v>
      </c>
      <c r="O44" s="28">
        <f t="shared" si="4"/>
        <v>0</v>
      </c>
      <c r="P44" s="28" t="str">
        <f>IFERROR(VLOOKUP(F44,'Master Info'!$A$13:$P$37,2,FALSE)&amp;VLOOKUP(F44,'Master Info'!$A$13:$P$37,3,FALSE),"")</f>
        <v/>
      </c>
      <c r="Q44" s="28">
        <f>IF($P44='Master Info'!$B$2&amp;'Master Info'!$C$2,IFERROR(ROUND(SUM($N44-$O44)*$L44,0),0),0)</f>
        <v>0</v>
      </c>
      <c r="R44" s="28">
        <f>IF($P44='Master Info'!$B$2&amp;'Master Info'!$C$2,IFERROR(ROUND(SUM($N44-$O44)*$L44,0),0),0)</f>
        <v>0</v>
      </c>
      <c r="S44" s="28">
        <f>IF($P44&lt;&gt;'Master Info'!$B$2&amp;'Master Info'!$C$2,IFERROR(ROUND(SUM($N44-$O44)*$L44,0),0),0)</f>
        <v>0</v>
      </c>
      <c r="T44" s="29">
        <f t="shared" si="10"/>
        <v>0</v>
      </c>
    </row>
    <row r="45" spans="1:20" x14ac:dyDescent="0.25">
      <c r="A45" s="32">
        <f t="shared" si="7"/>
        <v>44</v>
      </c>
      <c r="B45" s="26" t="str">
        <f t="shared" si="8"/>
        <v>-</v>
      </c>
      <c r="C45" s="35"/>
      <c r="D45" s="35"/>
      <c r="E45" s="36"/>
      <c r="F45" s="37"/>
      <c r="G45" s="38"/>
      <c r="H45" s="27">
        <f>IFERROR(VLOOKUP($G45,'Product Master'!$B$1:$G$26,5,FALSE),0)</f>
        <v>0</v>
      </c>
      <c r="I45" s="39"/>
      <c r="J45" s="28">
        <f t="shared" si="1"/>
        <v>0</v>
      </c>
      <c r="K45" s="29">
        <f t="shared" si="9"/>
        <v>0</v>
      </c>
      <c r="L45" s="30">
        <f>IFERROR(VLOOKUP($G45,'Product Master'!$B$1:$G$26,6,FALSE),0)</f>
        <v>0</v>
      </c>
      <c r="M45" s="40"/>
      <c r="N45" s="28">
        <f t="shared" si="3"/>
        <v>0</v>
      </c>
      <c r="O45" s="28">
        <f t="shared" si="4"/>
        <v>0</v>
      </c>
      <c r="P45" s="28" t="str">
        <f>IFERROR(VLOOKUP(F45,'Master Info'!$A$13:$P$37,2,FALSE)&amp;VLOOKUP(F45,'Master Info'!$A$13:$P$37,3,FALSE),"")</f>
        <v/>
      </c>
      <c r="Q45" s="28">
        <f>IF($P45='Master Info'!$B$2&amp;'Master Info'!$C$2,IFERROR(ROUND(SUM($N45-$O45)*$L45,0),0),0)</f>
        <v>0</v>
      </c>
      <c r="R45" s="28">
        <f>IF($P45='Master Info'!$B$2&amp;'Master Info'!$C$2,IFERROR(ROUND(SUM($N45-$O45)*$L45,0),0),0)</f>
        <v>0</v>
      </c>
      <c r="S45" s="28">
        <f>IF($P45&lt;&gt;'Master Info'!$B$2&amp;'Master Info'!$C$2,IFERROR(ROUND(SUM($N45-$O45)*$L45,0),0),0)</f>
        <v>0</v>
      </c>
      <c r="T45" s="29">
        <f t="shared" si="10"/>
        <v>0</v>
      </c>
    </row>
    <row r="46" spans="1:20" x14ac:dyDescent="0.25">
      <c r="A46" s="32">
        <f t="shared" si="7"/>
        <v>45</v>
      </c>
      <c r="B46" s="26" t="str">
        <f t="shared" si="8"/>
        <v>-</v>
      </c>
      <c r="C46" s="35"/>
      <c r="D46" s="35"/>
      <c r="E46" s="36"/>
      <c r="F46" s="37"/>
      <c r="G46" s="38"/>
      <c r="H46" s="27">
        <f>IFERROR(VLOOKUP($G46,'Product Master'!$B$1:$G$26,5,FALSE),0)</f>
        <v>0</v>
      </c>
      <c r="I46" s="39"/>
      <c r="J46" s="28">
        <f t="shared" si="1"/>
        <v>0</v>
      </c>
      <c r="K46" s="29">
        <f t="shared" si="9"/>
        <v>0</v>
      </c>
      <c r="L46" s="30">
        <f>IFERROR(VLOOKUP($G46,'Product Master'!$B$1:$G$26,6,FALSE),0)</f>
        <v>0</v>
      </c>
      <c r="M46" s="40"/>
      <c r="N46" s="28">
        <f t="shared" si="3"/>
        <v>0</v>
      </c>
      <c r="O46" s="28">
        <f t="shared" si="4"/>
        <v>0</v>
      </c>
      <c r="P46" s="28" t="str">
        <f>IFERROR(VLOOKUP(F46,'Master Info'!$A$13:$P$37,2,FALSE)&amp;VLOOKUP(F46,'Master Info'!$A$13:$P$37,3,FALSE),"")</f>
        <v/>
      </c>
      <c r="Q46" s="28">
        <f>IF($P46='Master Info'!$B$2&amp;'Master Info'!$C$2,IFERROR(ROUND(SUM($N46-$O46)*$L46,0),0),0)</f>
        <v>0</v>
      </c>
      <c r="R46" s="28">
        <f>IF($P46='Master Info'!$B$2&amp;'Master Info'!$C$2,IFERROR(ROUND(SUM($N46-$O46)*$L46,0),0),0)</f>
        <v>0</v>
      </c>
      <c r="S46" s="28">
        <f>IF($P46&lt;&gt;'Master Info'!$B$2&amp;'Master Info'!$C$2,IFERROR(ROUND(SUM($N46-$O46)*$L46,0),0),0)</f>
        <v>0</v>
      </c>
      <c r="T46" s="29">
        <f t="shared" si="10"/>
        <v>0</v>
      </c>
    </row>
    <row r="47" spans="1:20" x14ac:dyDescent="0.25">
      <c r="A47" s="32">
        <f t="shared" si="7"/>
        <v>46</v>
      </c>
      <c r="B47" s="26" t="str">
        <f t="shared" si="8"/>
        <v>-</v>
      </c>
      <c r="C47" s="35"/>
      <c r="D47" s="35"/>
      <c r="E47" s="36"/>
      <c r="F47" s="37"/>
      <c r="G47" s="38"/>
      <c r="H47" s="27">
        <f>IFERROR(VLOOKUP($G47,'Product Master'!$B$1:$G$26,5,FALSE),0)</f>
        <v>0</v>
      </c>
      <c r="I47" s="39"/>
      <c r="J47" s="28">
        <f t="shared" si="1"/>
        <v>0</v>
      </c>
      <c r="K47" s="29">
        <f t="shared" si="9"/>
        <v>0</v>
      </c>
      <c r="L47" s="30">
        <f>IFERROR(VLOOKUP($G47,'Product Master'!$B$1:$G$26,6,FALSE),0)</f>
        <v>0</v>
      </c>
      <c r="M47" s="40"/>
      <c r="N47" s="28">
        <f t="shared" si="3"/>
        <v>0</v>
      </c>
      <c r="O47" s="28">
        <f t="shared" si="4"/>
        <v>0</v>
      </c>
      <c r="P47" s="28" t="str">
        <f>IFERROR(VLOOKUP(F47,'Master Info'!$A$13:$P$37,2,FALSE)&amp;VLOOKUP(F47,'Master Info'!$A$13:$P$37,3,FALSE),"")</f>
        <v/>
      </c>
      <c r="Q47" s="28">
        <f>IF($P47='Master Info'!$B$2&amp;'Master Info'!$C$2,IFERROR(ROUND(SUM($N47-$O47)*$L47,0),0),0)</f>
        <v>0</v>
      </c>
      <c r="R47" s="28">
        <f>IF($P47='Master Info'!$B$2&amp;'Master Info'!$C$2,IFERROR(ROUND(SUM($N47-$O47)*$L47,0),0),0)</f>
        <v>0</v>
      </c>
      <c r="S47" s="28">
        <f>IF($P47&lt;&gt;'Master Info'!$B$2&amp;'Master Info'!$C$2,IFERROR(ROUND(SUM($N47-$O47)*$L47,0),0),0)</f>
        <v>0</v>
      </c>
      <c r="T47" s="29">
        <f t="shared" si="10"/>
        <v>0</v>
      </c>
    </row>
    <row r="48" spans="1:20" x14ac:dyDescent="0.25">
      <c r="A48" s="32">
        <f t="shared" si="7"/>
        <v>47</v>
      </c>
      <c r="B48" s="26" t="str">
        <f t="shared" si="8"/>
        <v>-</v>
      </c>
      <c r="C48" s="35"/>
      <c r="D48" s="35"/>
      <c r="E48" s="36"/>
      <c r="F48" s="37"/>
      <c r="G48" s="38"/>
      <c r="H48" s="27">
        <f>IFERROR(VLOOKUP($G48,'Product Master'!$B$1:$G$26,5,FALSE),0)</f>
        <v>0</v>
      </c>
      <c r="I48" s="39"/>
      <c r="J48" s="28">
        <f t="shared" si="1"/>
        <v>0</v>
      </c>
      <c r="K48" s="29">
        <f t="shared" si="9"/>
        <v>0</v>
      </c>
      <c r="L48" s="30">
        <f>IFERROR(VLOOKUP($G48,'Product Master'!$B$1:$G$26,6,FALSE),0)</f>
        <v>0</v>
      </c>
      <c r="M48" s="40"/>
      <c r="N48" s="28">
        <f t="shared" si="3"/>
        <v>0</v>
      </c>
      <c r="O48" s="28">
        <f t="shared" si="4"/>
        <v>0</v>
      </c>
      <c r="P48" s="28" t="str">
        <f>IFERROR(VLOOKUP(F48,'Master Info'!$A$13:$P$37,2,FALSE)&amp;VLOOKUP(F48,'Master Info'!$A$13:$P$37,3,FALSE),"")</f>
        <v/>
      </c>
      <c r="Q48" s="28">
        <f>IF($P48='Master Info'!$B$2&amp;'Master Info'!$C$2,IFERROR(ROUND(SUM($N48-$O48)*$L48,0),0),0)</f>
        <v>0</v>
      </c>
      <c r="R48" s="28">
        <f>IF($P48='Master Info'!$B$2&amp;'Master Info'!$C$2,IFERROR(ROUND(SUM($N48-$O48)*$L48,0),0),0)</f>
        <v>0</v>
      </c>
      <c r="S48" s="28">
        <f>IF($P48&lt;&gt;'Master Info'!$B$2&amp;'Master Info'!$C$2,IFERROR(ROUND(SUM($N48-$O48)*$L48,0),0),0)</f>
        <v>0</v>
      </c>
      <c r="T48" s="29">
        <f t="shared" si="10"/>
        <v>0</v>
      </c>
    </row>
    <row r="49" spans="1:20" x14ac:dyDescent="0.25">
      <c r="A49" s="32">
        <f t="shared" si="7"/>
        <v>48</v>
      </c>
      <c r="B49" s="26" t="str">
        <f t="shared" si="8"/>
        <v>-</v>
      </c>
      <c r="C49" s="35"/>
      <c r="D49" s="35"/>
      <c r="E49" s="36"/>
      <c r="F49" s="37"/>
      <c r="G49" s="38"/>
      <c r="H49" s="27">
        <f>IFERROR(VLOOKUP($G49,'Product Master'!$B$1:$G$26,5,FALSE),0)</f>
        <v>0</v>
      </c>
      <c r="I49" s="39"/>
      <c r="J49" s="28">
        <f t="shared" si="1"/>
        <v>0</v>
      </c>
      <c r="K49" s="29">
        <f t="shared" si="9"/>
        <v>0</v>
      </c>
      <c r="L49" s="30">
        <f>IFERROR(VLOOKUP($G49,'Product Master'!$B$1:$G$26,6,FALSE),0)</f>
        <v>0</v>
      </c>
      <c r="M49" s="40"/>
      <c r="N49" s="28">
        <f t="shared" si="3"/>
        <v>0</v>
      </c>
      <c r="O49" s="28">
        <f t="shared" si="4"/>
        <v>0</v>
      </c>
      <c r="P49" s="28" t="str">
        <f>IFERROR(VLOOKUP(F49,'Master Info'!$A$13:$P$37,2,FALSE)&amp;VLOOKUP(F49,'Master Info'!$A$13:$P$37,3,FALSE),"")</f>
        <v/>
      </c>
      <c r="Q49" s="28">
        <f>IF($P49='Master Info'!$B$2&amp;'Master Info'!$C$2,IFERROR(ROUND(SUM($N49-$O49)*$L49,0),0),0)</f>
        <v>0</v>
      </c>
      <c r="R49" s="28">
        <f>IF($P49='Master Info'!$B$2&amp;'Master Info'!$C$2,IFERROR(ROUND(SUM($N49-$O49)*$L49,0),0),0)</f>
        <v>0</v>
      </c>
      <c r="S49" s="28">
        <f>IF($P49&lt;&gt;'Master Info'!$B$2&amp;'Master Info'!$C$2,IFERROR(ROUND(SUM($N49-$O49)*$L49,0),0),0)</f>
        <v>0</v>
      </c>
      <c r="T49" s="29">
        <f t="shared" si="10"/>
        <v>0</v>
      </c>
    </row>
    <row r="50" spans="1:20" x14ac:dyDescent="0.25">
      <c r="A50" s="32">
        <f t="shared" si="7"/>
        <v>49</v>
      </c>
      <c r="B50" s="26" t="str">
        <f t="shared" si="8"/>
        <v>-</v>
      </c>
      <c r="C50" s="35"/>
      <c r="D50" s="35"/>
      <c r="E50" s="36"/>
      <c r="F50" s="37"/>
      <c r="G50" s="38"/>
      <c r="H50" s="27">
        <f>IFERROR(VLOOKUP($G50,'Product Master'!$B$1:$G$26,5,FALSE),0)</f>
        <v>0</v>
      </c>
      <c r="I50" s="39"/>
      <c r="J50" s="28">
        <f t="shared" si="1"/>
        <v>0</v>
      </c>
      <c r="K50" s="29">
        <f t="shared" si="9"/>
        <v>0</v>
      </c>
      <c r="L50" s="30">
        <f>IFERROR(VLOOKUP($G50,'Product Master'!$B$1:$G$26,6,FALSE),0)</f>
        <v>0</v>
      </c>
      <c r="M50" s="40"/>
      <c r="N50" s="28">
        <f t="shared" si="3"/>
        <v>0</v>
      </c>
      <c r="O50" s="28">
        <f t="shared" si="4"/>
        <v>0</v>
      </c>
      <c r="P50" s="28" t="str">
        <f>IFERROR(VLOOKUP(F50,'Master Info'!$A$13:$P$37,2,FALSE)&amp;VLOOKUP(F50,'Master Info'!$A$13:$P$37,3,FALSE),"")</f>
        <v/>
      </c>
      <c r="Q50" s="28">
        <f>IF($P50='Master Info'!$B$2&amp;'Master Info'!$C$2,IFERROR(ROUND(SUM($N50-$O50)*$L50,0),0),0)</f>
        <v>0</v>
      </c>
      <c r="R50" s="28">
        <f>IF($P50='Master Info'!$B$2&amp;'Master Info'!$C$2,IFERROR(ROUND(SUM($N50-$O50)*$L50,0),0),0)</f>
        <v>0</v>
      </c>
      <c r="S50" s="28">
        <f>IF($P50&lt;&gt;'Master Info'!$B$2&amp;'Master Info'!$C$2,IFERROR(ROUND(SUM($N50-$O50)*$L50,0),0),0)</f>
        <v>0</v>
      </c>
      <c r="T50" s="29">
        <f t="shared" si="10"/>
        <v>0</v>
      </c>
    </row>
    <row r="51" spans="1:20" x14ac:dyDescent="0.25">
      <c r="A51" s="32">
        <f t="shared" si="7"/>
        <v>50</v>
      </c>
      <c r="B51" s="26" t="str">
        <f t="shared" si="8"/>
        <v>-</v>
      </c>
      <c r="C51" s="35"/>
      <c r="D51" s="35"/>
      <c r="E51" s="36"/>
      <c r="F51" s="37"/>
      <c r="G51" s="38"/>
      <c r="H51" s="27">
        <f>IFERROR(VLOOKUP($G51,'Product Master'!$B$1:$G$26,5,FALSE),0)</f>
        <v>0</v>
      </c>
      <c r="I51" s="39"/>
      <c r="J51" s="28">
        <f t="shared" si="1"/>
        <v>0</v>
      </c>
      <c r="K51" s="29">
        <f t="shared" si="9"/>
        <v>0</v>
      </c>
      <c r="L51" s="30">
        <f>IFERROR(VLOOKUP($G51,'Product Master'!$B$1:$G$26,6,FALSE),0)</f>
        <v>0</v>
      </c>
      <c r="M51" s="40"/>
      <c r="N51" s="28">
        <f t="shared" si="3"/>
        <v>0</v>
      </c>
      <c r="O51" s="28">
        <f t="shared" si="4"/>
        <v>0</v>
      </c>
      <c r="P51" s="28" t="str">
        <f>IFERROR(VLOOKUP(F51,'Master Info'!$A$13:$P$37,2,FALSE)&amp;VLOOKUP(F51,'Master Info'!$A$13:$P$37,3,FALSE),"")</f>
        <v/>
      </c>
      <c r="Q51" s="28">
        <f>IF($P51='Master Info'!$B$2&amp;'Master Info'!$C$2,IFERROR(ROUND(SUM($N51-$O51)*$L51,0),0),0)</f>
        <v>0</v>
      </c>
      <c r="R51" s="28">
        <f>IF($P51='Master Info'!$B$2&amp;'Master Info'!$C$2,IFERROR(ROUND(SUM($N51-$O51)*$L51,0),0),0)</f>
        <v>0</v>
      </c>
      <c r="S51" s="28">
        <f>IF($P51&lt;&gt;'Master Info'!$B$2&amp;'Master Info'!$C$2,IFERROR(ROUND(SUM($N51-$O51)*$L51,0),0),0)</f>
        <v>0</v>
      </c>
      <c r="T51" s="29">
        <f t="shared" si="10"/>
        <v>0</v>
      </c>
    </row>
    <row r="52" spans="1:20" x14ac:dyDescent="0.25">
      <c r="A52" s="32">
        <f t="shared" si="7"/>
        <v>51</v>
      </c>
      <c r="B52" s="26" t="str">
        <f t="shared" si="8"/>
        <v>-</v>
      </c>
      <c r="C52" s="35"/>
      <c r="D52" s="35"/>
      <c r="E52" s="36"/>
      <c r="F52" s="37"/>
      <c r="G52" s="38"/>
      <c r="H52" s="27">
        <f>IFERROR(VLOOKUP($G52,'Product Master'!$B$1:$G$26,5,FALSE),0)</f>
        <v>0</v>
      </c>
      <c r="I52" s="39"/>
      <c r="J52" s="28">
        <f t="shared" si="1"/>
        <v>0</v>
      </c>
      <c r="K52" s="29">
        <f t="shared" si="9"/>
        <v>0</v>
      </c>
      <c r="L52" s="30">
        <f>IFERROR(VLOOKUP($G52,'Product Master'!$B$1:$G$26,6,FALSE),0)</f>
        <v>0</v>
      </c>
      <c r="M52" s="40"/>
      <c r="N52" s="28">
        <f t="shared" si="3"/>
        <v>0</v>
      </c>
      <c r="O52" s="28">
        <f t="shared" si="4"/>
        <v>0</v>
      </c>
      <c r="P52" s="28" t="str">
        <f>IFERROR(VLOOKUP(F52,'Master Info'!$A$13:$P$37,2,FALSE)&amp;VLOOKUP(F52,'Master Info'!$A$13:$P$37,3,FALSE),"")</f>
        <v/>
      </c>
      <c r="Q52" s="28">
        <f>IF($P52='Master Info'!$B$2&amp;'Master Info'!$C$2,IFERROR(ROUND(SUM($N52-$O52)*$L52,0),0),0)</f>
        <v>0</v>
      </c>
      <c r="R52" s="28">
        <f>IF($P52='Master Info'!$B$2&amp;'Master Info'!$C$2,IFERROR(ROUND(SUM($N52-$O52)*$L52,0),0),0)</f>
        <v>0</v>
      </c>
      <c r="S52" s="28">
        <f>IF($P52&lt;&gt;'Master Info'!$B$2&amp;'Master Info'!$C$2,IFERROR(ROUND(SUM($N52-$O52)*$L52,0),0),0)</f>
        <v>0</v>
      </c>
      <c r="T52" s="29">
        <f t="shared" si="10"/>
        <v>0</v>
      </c>
    </row>
    <row r="53" spans="1:20" x14ac:dyDescent="0.25">
      <c r="A53" s="32">
        <f t="shared" si="7"/>
        <v>52</v>
      </c>
      <c r="B53" s="26" t="str">
        <f t="shared" si="8"/>
        <v>-</v>
      </c>
      <c r="C53" s="35"/>
      <c r="D53" s="35"/>
      <c r="E53" s="36"/>
      <c r="F53" s="37"/>
      <c r="G53" s="38"/>
      <c r="H53" s="27">
        <f>IFERROR(VLOOKUP($G53,'Product Master'!$B$1:$G$26,5,FALSE),0)</f>
        <v>0</v>
      </c>
      <c r="I53" s="39"/>
      <c r="J53" s="28">
        <f t="shared" si="1"/>
        <v>0</v>
      </c>
      <c r="K53" s="29">
        <f t="shared" si="9"/>
        <v>0</v>
      </c>
      <c r="L53" s="30">
        <f>IFERROR(VLOOKUP($G53,'Product Master'!$B$1:$G$26,6,FALSE),0)</f>
        <v>0</v>
      </c>
      <c r="M53" s="40"/>
      <c r="N53" s="28">
        <f t="shared" si="3"/>
        <v>0</v>
      </c>
      <c r="O53" s="28">
        <f t="shared" si="4"/>
        <v>0</v>
      </c>
      <c r="P53" s="28" t="str">
        <f>IFERROR(VLOOKUP(F53,'Master Info'!$A$13:$P$37,2,FALSE)&amp;VLOOKUP(F53,'Master Info'!$A$13:$P$37,3,FALSE),"")</f>
        <v/>
      </c>
      <c r="Q53" s="28">
        <f>IF($P53='Master Info'!$B$2&amp;'Master Info'!$C$2,IFERROR(ROUND(SUM($N53-$O53)*$L53,0),0),0)</f>
        <v>0</v>
      </c>
      <c r="R53" s="28">
        <f>IF($P53='Master Info'!$B$2&amp;'Master Info'!$C$2,IFERROR(ROUND(SUM($N53-$O53)*$L53,0),0),0)</f>
        <v>0</v>
      </c>
      <c r="S53" s="28">
        <f>IF($P53&lt;&gt;'Master Info'!$B$2&amp;'Master Info'!$C$2,IFERROR(ROUND(SUM($N53-$O53)*$L53,0),0),0)</f>
        <v>0</v>
      </c>
      <c r="T53" s="29">
        <f t="shared" si="10"/>
        <v>0</v>
      </c>
    </row>
    <row r="54" spans="1:20" x14ac:dyDescent="0.25">
      <c r="A54" s="32">
        <f t="shared" si="7"/>
        <v>53</v>
      </c>
      <c r="B54" s="26" t="str">
        <f t="shared" si="8"/>
        <v>-</v>
      </c>
      <c r="C54" s="35"/>
      <c r="D54" s="35"/>
      <c r="E54" s="36"/>
      <c r="F54" s="37"/>
      <c r="G54" s="38"/>
      <c r="H54" s="27">
        <f>IFERROR(VLOOKUP($G54,'Product Master'!$B$1:$G$26,5,FALSE),0)</f>
        <v>0</v>
      </c>
      <c r="I54" s="39"/>
      <c r="J54" s="28">
        <f t="shared" si="1"/>
        <v>0</v>
      </c>
      <c r="K54" s="29">
        <f t="shared" si="9"/>
        <v>0</v>
      </c>
      <c r="L54" s="30">
        <f>IFERROR(VLOOKUP($G54,'Product Master'!$B$1:$G$26,6,FALSE),0)</f>
        <v>0</v>
      </c>
      <c r="M54" s="40"/>
      <c r="N54" s="28">
        <f t="shared" si="3"/>
        <v>0</v>
      </c>
      <c r="O54" s="28">
        <f t="shared" si="4"/>
        <v>0</v>
      </c>
      <c r="P54" s="28" t="str">
        <f>IFERROR(VLOOKUP(F54,'Master Info'!$A$13:$P$37,2,FALSE)&amp;VLOOKUP(F54,'Master Info'!$A$13:$P$37,3,FALSE),"")</f>
        <v/>
      </c>
      <c r="Q54" s="28">
        <f>IF($P54='Master Info'!$B$2&amp;'Master Info'!$C$2,IFERROR(ROUND(SUM($N54-$O54)*$L54,0),0),0)</f>
        <v>0</v>
      </c>
      <c r="R54" s="28">
        <f>IF($P54='Master Info'!$B$2&amp;'Master Info'!$C$2,IFERROR(ROUND(SUM($N54-$O54)*$L54,0),0),0)</f>
        <v>0</v>
      </c>
      <c r="S54" s="28">
        <f>IF($P54&lt;&gt;'Master Info'!$B$2&amp;'Master Info'!$C$2,IFERROR(ROUND(SUM($N54-$O54)*$L54,0),0),0)</f>
        <v>0</v>
      </c>
      <c r="T54" s="29">
        <f t="shared" si="10"/>
        <v>0</v>
      </c>
    </row>
    <row r="55" spans="1:20" x14ac:dyDescent="0.25">
      <c r="A55" s="32">
        <f t="shared" si="7"/>
        <v>54</v>
      </c>
      <c r="B55" s="26" t="str">
        <f t="shared" si="8"/>
        <v>-</v>
      </c>
      <c r="C55" s="35"/>
      <c r="D55" s="35"/>
      <c r="E55" s="36"/>
      <c r="F55" s="37"/>
      <c r="G55" s="38"/>
      <c r="H55" s="27">
        <f>IFERROR(VLOOKUP($G55,'Product Master'!$B$1:$G$26,5,FALSE),0)</f>
        <v>0</v>
      </c>
      <c r="I55" s="39"/>
      <c r="J55" s="28">
        <f t="shared" si="1"/>
        <v>0</v>
      </c>
      <c r="K55" s="29">
        <f t="shared" si="9"/>
        <v>0</v>
      </c>
      <c r="L55" s="30">
        <f>IFERROR(VLOOKUP($G55,'Product Master'!$B$1:$G$26,6,FALSE),0)</f>
        <v>0</v>
      </c>
      <c r="M55" s="40"/>
      <c r="N55" s="28">
        <f t="shared" si="3"/>
        <v>0</v>
      </c>
      <c r="O55" s="28">
        <f t="shared" si="4"/>
        <v>0</v>
      </c>
      <c r="P55" s="28" t="str">
        <f>IFERROR(VLOOKUP(F55,'Master Info'!$A$13:$P$37,2,FALSE)&amp;VLOOKUP(F55,'Master Info'!$A$13:$P$37,3,FALSE),"")</f>
        <v/>
      </c>
      <c r="Q55" s="28">
        <f>IF($P55='Master Info'!$B$2&amp;'Master Info'!$C$2,IFERROR(ROUND(SUM($N55-$O55)*$L55,0),0),0)</f>
        <v>0</v>
      </c>
      <c r="R55" s="28">
        <f>IF($P55='Master Info'!$B$2&amp;'Master Info'!$C$2,IFERROR(ROUND(SUM($N55-$O55)*$L55,0),0),0)</f>
        <v>0</v>
      </c>
      <c r="S55" s="28">
        <f>IF($P55&lt;&gt;'Master Info'!$B$2&amp;'Master Info'!$C$2,IFERROR(ROUND(SUM($N55-$O55)*$L55,0),0),0)</f>
        <v>0</v>
      </c>
      <c r="T55" s="29">
        <f t="shared" si="10"/>
        <v>0</v>
      </c>
    </row>
    <row r="56" spans="1:20" x14ac:dyDescent="0.25">
      <c r="A56" s="32">
        <f t="shared" si="7"/>
        <v>55</v>
      </c>
      <c r="B56" s="26" t="str">
        <f t="shared" si="8"/>
        <v>-</v>
      </c>
      <c r="C56" s="35"/>
      <c r="D56" s="35"/>
      <c r="E56" s="36"/>
      <c r="F56" s="37"/>
      <c r="G56" s="38"/>
      <c r="H56" s="27">
        <f>IFERROR(VLOOKUP($G56,'Product Master'!$B$1:$G$26,5,FALSE),0)</f>
        <v>0</v>
      </c>
      <c r="I56" s="39"/>
      <c r="J56" s="28">
        <f t="shared" si="1"/>
        <v>0</v>
      </c>
      <c r="K56" s="29">
        <f t="shared" si="9"/>
        <v>0</v>
      </c>
      <c r="L56" s="30">
        <f>IFERROR(VLOOKUP($G56,'Product Master'!$B$1:$G$26,6,FALSE),0)</f>
        <v>0</v>
      </c>
      <c r="M56" s="40"/>
      <c r="N56" s="28">
        <f t="shared" si="3"/>
        <v>0</v>
      </c>
      <c r="O56" s="28">
        <f t="shared" si="4"/>
        <v>0</v>
      </c>
      <c r="P56" s="28" t="str">
        <f>IFERROR(VLOOKUP(F56,'Master Info'!$A$13:$P$37,2,FALSE)&amp;VLOOKUP(F56,'Master Info'!$A$13:$P$37,3,FALSE),"")</f>
        <v/>
      </c>
      <c r="Q56" s="28">
        <f>IF($P56='Master Info'!$B$2&amp;'Master Info'!$C$2,IFERROR(ROUND(SUM($N56-$O56)*$L56,0),0),0)</f>
        <v>0</v>
      </c>
      <c r="R56" s="28">
        <f>IF($P56='Master Info'!$B$2&amp;'Master Info'!$C$2,IFERROR(ROUND(SUM($N56-$O56)*$L56,0),0),0)</f>
        <v>0</v>
      </c>
      <c r="S56" s="28">
        <f>IF($P56&lt;&gt;'Master Info'!$B$2&amp;'Master Info'!$C$2,IFERROR(ROUND(SUM($N56-$O56)*$L56,0),0),0)</f>
        <v>0</v>
      </c>
      <c r="T56" s="29">
        <f t="shared" si="10"/>
        <v>0</v>
      </c>
    </row>
    <row r="57" spans="1:20" x14ac:dyDescent="0.25">
      <c r="A57" s="32">
        <f t="shared" si="7"/>
        <v>56</v>
      </c>
      <c r="B57" s="26" t="str">
        <f t="shared" si="8"/>
        <v>-</v>
      </c>
      <c r="C57" s="35"/>
      <c r="D57" s="35"/>
      <c r="E57" s="36"/>
      <c r="F57" s="37"/>
      <c r="G57" s="38"/>
      <c r="H57" s="27">
        <f>IFERROR(VLOOKUP($G57,'Product Master'!$B$1:$G$26,5,FALSE),0)</f>
        <v>0</v>
      </c>
      <c r="I57" s="39"/>
      <c r="J57" s="28">
        <f t="shared" si="1"/>
        <v>0</v>
      </c>
      <c r="K57" s="29">
        <f t="shared" si="9"/>
        <v>0</v>
      </c>
      <c r="L57" s="30">
        <f>IFERROR(VLOOKUP($G57,'Product Master'!$B$1:$G$26,6,FALSE),0)</f>
        <v>0</v>
      </c>
      <c r="M57" s="40"/>
      <c r="N57" s="28">
        <f t="shared" si="3"/>
        <v>0</v>
      </c>
      <c r="O57" s="28">
        <f t="shared" si="4"/>
        <v>0</v>
      </c>
      <c r="P57" s="28" t="str">
        <f>IFERROR(VLOOKUP(F57,'Master Info'!$A$13:$P$37,2,FALSE)&amp;VLOOKUP(F57,'Master Info'!$A$13:$P$37,3,FALSE),"")</f>
        <v/>
      </c>
      <c r="Q57" s="28">
        <f>IF($P57='Master Info'!$B$2&amp;'Master Info'!$C$2,IFERROR(ROUND(SUM($N57-$O57)*$L57,0),0),0)</f>
        <v>0</v>
      </c>
      <c r="R57" s="28">
        <f>IF($P57='Master Info'!$B$2&amp;'Master Info'!$C$2,IFERROR(ROUND(SUM($N57-$O57)*$L57,0),0),0)</f>
        <v>0</v>
      </c>
      <c r="S57" s="28">
        <f>IF($P57&lt;&gt;'Master Info'!$B$2&amp;'Master Info'!$C$2,IFERROR(ROUND(SUM($N57-$O57)*$L57,0),0),0)</f>
        <v>0</v>
      </c>
      <c r="T57" s="29">
        <f t="shared" si="10"/>
        <v>0</v>
      </c>
    </row>
    <row r="58" spans="1:20" x14ac:dyDescent="0.25">
      <c r="A58" s="32">
        <f t="shared" si="7"/>
        <v>57</v>
      </c>
      <c r="B58" s="26" t="str">
        <f t="shared" si="8"/>
        <v>-</v>
      </c>
      <c r="C58" s="35"/>
      <c r="D58" s="35"/>
      <c r="E58" s="36"/>
      <c r="F58" s="37"/>
      <c r="G58" s="38"/>
      <c r="H58" s="27">
        <f>IFERROR(VLOOKUP($G58,'Product Master'!$B$1:$G$26,5,FALSE),0)</f>
        <v>0</v>
      </c>
      <c r="I58" s="39"/>
      <c r="J58" s="28">
        <f t="shared" si="1"/>
        <v>0</v>
      </c>
      <c r="K58" s="29">
        <f t="shared" si="9"/>
        <v>0</v>
      </c>
      <c r="L58" s="30">
        <f>IFERROR(VLOOKUP($G58,'Product Master'!$B$1:$G$26,6,FALSE),0)</f>
        <v>0</v>
      </c>
      <c r="M58" s="40"/>
      <c r="N58" s="28">
        <f t="shared" si="3"/>
        <v>0</v>
      </c>
      <c r="O58" s="28">
        <f t="shared" si="4"/>
        <v>0</v>
      </c>
      <c r="P58" s="28" t="str">
        <f>IFERROR(VLOOKUP(F58,'Master Info'!$A$13:$P$37,2,FALSE)&amp;VLOOKUP(F58,'Master Info'!$A$13:$P$37,3,FALSE),"")</f>
        <v/>
      </c>
      <c r="Q58" s="28">
        <f>IF($P58='Master Info'!$B$2&amp;'Master Info'!$C$2,IFERROR(ROUND(SUM($N58-$O58)*$L58,0),0),0)</f>
        <v>0</v>
      </c>
      <c r="R58" s="28">
        <f>IF($P58='Master Info'!$B$2&amp;'Master Info'!$C$2,IFERROR(ROUND(SUM($N58-$O58)*$L58,0),0),0)</f>
        <v>0</v>
      </c>
      <c r="S58" s="28">
        <f>IF($P58&lt;&gt;'Master Info'!$B$2&amp;'Master Info'!$C$2,IFERROR(ROUND(SUM($N58-$O58)*$L58,0),0),0)</f>
        <v>0</v>
      </c>
      <c r="T58" s="29">
        <f t="shared" si="10"/>
        <v>0</v>
      </c>
    </row>
    <row r="59" spans="1:20" x14ac:dyDescent="0.25">
      <c r="A59" s="32">
        <f t="shared" si="7"/>
        <v>58</v>
      </c>
      <c r="B59" s="26" t="str">
        <f t="shared" si="8"/>
        <v>-</v>
      </c>
      <c r="C59" s="35"/>
      <c r="D59" s="35"/>
      <c r="E59" s="36"/>
      <c r="F59" s="37"/>
      <c r="G59" s="38"/>
      <c r="H59" s="27">
        <f>IFERROR(VLOOKUP($G59,'Product Master'!$B$1:$G$26,5,FALSE),0)</f>
        <v>0</v>
      </c>
      <c r="I59" s="39"/>
      <c r="J59" s="28">
        <f t="shared" si="1"/>
        <v>0</v>
      </c>
      <c r="K59" s="29">
        <f t="shared" si="9"/>
        <v>0</v>
      </c>
      <c r="L59" s="30">
        <f>IFERROR(VLOOKUP($G59,'Product Master'!$B$1:$G$26,6,FALSE),0)</f>
        <v>0</v>
      </c>
      <c r="M59" s="40"/>
      <c r="N59" s="28">
        <f t="shared" si="3"/>
        <v>0</v>
      </c>
      <c r="O59" s="28">
        <f t="shared" si="4"/>
        <v>0</v>
      </c>
      <c r="P59" s="28" t="str">
        <f>IFERROR(VLOOKUP(F59,'Master Info'!$A$13:$P$37,2,FALSE)&amp;VLOOKUP(F59,'Master Info'!$A$13:$P$37,3,FALSE),"")</f>
        <v/>
      </c>
      <c r="Q59" s="28">
        <f>IF($P59='Master Info'!$B$2&amp;'Master Info'!$C$2,IFERROR(ROUND(SUM($N59-$O59)*$L59,0),0),0)</f>
        <v>0</v>
      </c>
      <c r="R59" s="28">
        <f>IF($P59='Master Info'!$B$2&amp;'Master Info'!$C$2,IFERROR(ROUND(SUM($N59-$O59)*$L59,0),0),0)</f>
        <v>0</v>
      </c>
      <c r="S59" s="28">
        <f>IF($P59&lt;&gt;'Master Info'!$B$2&amp;'Master Info'!$C$2,IFERROR(ROUND(SUM($N59-$O59)*$L59,0),0),0)</f>
        <v>0</v>
      </c>
      <c r="T59" s="29">
        <f t="shared" si="10"/>
        <v>0</v>
      </c>
    </row>
    <row r="60" spans="1:20" x14ac:dyDescent="0.25">
      <c r="A60" s="32">
        <f t="shared" si="7"/>
        <v>59</v>
      </c>
      <c r="B60" s="26" t="str">
        <f t="shared" si="8"/>
        <v>-</v>
      </c>
      <c r="C60" s="35"/>
      <c r="D60" s="35"/>
      <c r="E60" s="36"/>
      <c r="F60" s="37"/>
      <c r="G60" s="38"/>
      <c r="H60" s="27">
        <f>IFERROR(VLOOKUP($G60,'Product Master'!$B$1:$G$26,5,FALSE),0)</f>
        <v>0</v>
      </c>
      <c r="I60" s="39"/>
      <c r="J60" s="28">
        <f t="shared" si="1"/>
        <v>0</v>
      </c>
      <c r="K60" s="29">
        <f t="shared" si="9"/>
        <v>0</v>
      </c>
      <c r="L60" s="30">
        <f>IFERROR(VLOOKUP($G60,'Product Master'!$B$1:$G$26,6,FALSE),0)</f>
        <v>0</v>
      </c>
      <c r="M60" s="40"/>
      <c r="N60" s="28">
        <f t="shared" si="3"/>
        <v>0</v>
      </c>
      <c r="O60" s="28">
        <f t="shared" si="4"/>
        <v>0</v>
      </c>
      <c r="P60" s="28" t="str">
        <f>IFERROR(VLOOKUP(F60,'Master Info'!$A$13:$P$37,2,FALSE)&amp;VLOOKUP(F60,'Master Info'!$A$13:$P$37,3,FALSE),"")</f>
        <v/>
      </c>
      <c r="Q60" s="28">
        <f>IF($P60='Master Info'!$B$2&amp;'Master Info'!$C$2,IFERROR(ROUND(SUM($N60-$O60)*$L60,0),0),0)</f>
        <v>0</v>
      </c>
      <c r="R60" s="28">
        <f>IF($P60='Master Info'!$B$2&amp;'Master Info'!$C$2,IFERROR(ROUND(SUM($N60-$O60)*$L60,0),0),0)</f>
        <v>0</v>
      </c>
      <c r="S60" s="28">
        <f>IF($P60&lt;&gt;'Master Info'!$B$2&amp;'Master Info'!$C$2,IFERROR(ROUND(SUM($N60-$O60)*$L60,0),0),0)</f>
        <v>0</v>
      </c>
      <c r="T60" s="29">
        <f t="shared" si="10"/>
        <v>0</v>
      </c>
    </row>
    <row r="61" spans="1:20" x14ac:dyDescent="0.25">
      <c r="A61" s="32">
        <f t="shared" si="7"/>
        <v>60</v>
      </c>
      <c r="B61" s="26" t="str">
        <f t="shared" si="8"/>
        <v>-</v>
      </c>
      <c r="C61" s="35"/>
      <c r="D61" s="35"/>
      <c r="E61" s="36"/>
      <c r="F61" s="37"/>
      <c r="G61" s="38"/>
      <c r="H61" s="27">
        <f>IFERROR(VLOOKUP($G61,'Product Master'!$B$1:$G$26,5,FALSE),0)</f>
        <v>0</v>
      </c>
      <c r="I61" s="39"/>
      <c r="J61" s="28">
        <f t="shared" si="1"/>
        <v>0</v>
      </c>
      <c r="K61" s="29">
        <f t="shared" si="9"/>
        <v>0</v>
      </c>
      <c r="L61" s="30">
        <f>IFERROR(VLOOKUP($G61,'Product Master'!$B$1:$G$26,6,FALSE),0)</f>
        <v>0</v>
      </c>
      <c r="M61" s="40"/>
      <c r="N61" s="28">
        <f t="shared" si="3"/>
        <v>0</v>
      </c>
      <c r="O61" s="28">
        <f t="shared" si="4"/>
        <v>0</v>
      </c>
      <c r="P61" s="28" t="str">
        <f>IFERROR(VLOOKUP(F61,'Master Info'!$A$13:$P$37,2,FALSE)&amp;VLOOKUP(F61,'Master Info'!$A$13:$P$37,3,FALSE),"")</f>
        <v/>
      </c>
      <c r="Q61" s="28">
        <f>IF($P61='Master Info'!$B$2&amp;'Master Info'!$C$2,IFERROR(ROUND(SUM($N61-$O61)*$L61,0),0),0)</f>
        <v>0</v>
      </c>
      <c r="R61" s="28">
        <f>IF($P61='Master Info'!$B$2&amp;'Master Info'!$C$2,IFERROR(ROUND(SUM($N61-$O61)*$L61,0),0),0)</f>
        <v>0</v>
      </c>
      <c r="S61" s="28">
        <f>IF($P61&lt;&gt;'Master Info'!$B$2&amp;'Master Info'!$C$2,IFERROR(ROUND(SUM($N61-$O61)*$L61,0),0),0)</f>
        <v>0</v>
      </c>
      <c r="T61" s="29">
        <f t="shared" si="10"/>
        <v>0</v>
      </c>
    </row>
    <row r="62" spans="1:20" x14ac:dyDescent="0.25">
      <c r="A62" s="32">
        <f t="shared" si="7"/>
        <v>61</v>
      </c>
      <c r="B62" s="26" t="str">
        <f t="shared" si="8"/>
        <v>-</v>
      </c>
      <c r="C62" s="35"/>
      <c r="D62" s="35"/>
      <c r="E62" s="36"/>
      <c r="F62" s="37"/>
      <c r="G62" s="38"/>
      <c r="H62" s="27">
        <f>IFERROR(VLOOKUP($G62,'Product Master'!$B$1:$G$26,5,FALSE),0)</f>
        <v>0</v>
      </c>
      <c r="I62" s="39"/>
      <c r="J62" s="28">
        <f t="shared" si="1"/>
        <v>0</v>
      </c>
      <c r="K62" s="29">
        <f t="shared" si="9"/>
        <v>0</v>
      </c>
      <c r="L62" s="30">
        <f>IFERROR(VLOOKUP($G62,'Product Master'!$B$1:$G$26,6,FALSE),0)</f>
        <v>0</v>
      </c>
      <c r="M62" s="40"/>
      <c r="N62" s="28">
        <f t="shared" si="3"/>
        <v>0</v>
      </c>
      <c r="O62" s="28">
        <f t="shared" si="4"/>
        <v>0</v>
      </c>
      <c r="P62" s="28" t="str">
        <f>IFERROR(VLOOKUP(F62,'Master Info'!$A$13:$P$37,2,FALSE)&amp;VLOOKUP(F62,'Master Info'!$A$13:$P$37,3,FALSE),"")</f>
        <v/>
      </c>
      <c r="Q62" s="28">
        <f>IF($P62='Master Info'!$B$2&amp;'Master Info'!$C$2,IFERROR(ROUND(SUM($N62-$O62)*$L62,0),0),0)</f>
        <v>0</v>
      </c>
      <c r="R62" s="28">
        <f>IF($P62='Master Info'!$B$2&amp;'Master Info'!$C$2,IFERROR(ROUND(SUM($N62-$O62)*$L62,0),0),0)</f>
        <v>0</v>
      </c>
      <c r="S62" s="28">
        <f>IF($P62&lt;&gt;'Master Info'!$B$2&amp;'Master Info'!$C$2,IFERROR(ROUND(SUM($N62-$O62)*$L62,0),0),0)</f>
        <v>0</v>
      </c>
      <c r="T62" s="29">
        <f t="shared" si="10"/>
        <v>0</v>
      </c>
    </row>
    <row r="63" spans="1:20" x14ac:dyDescent="0.25">
      <c r="A63" s="32">
        <f t="shared" si="7"/>
        <v>62</v>
      </c>
      <c r="B63" s="26" t="str">
        <f t="shared" si="8"/>
        <v>-</v>
      </c>
      <c r="C63" s="35"/>
      <c r="D63" s="35"/>
      <c r="E63" s="36"/>
      <c r="F63" s="37"/>
      <c r="G63" s="38"/>
      <c r="H63" s="27">
        <f>IFERROR(VLOOKUP($G63,'Product Master'!$B$1:$G$26,5,FALSE),0)</f>
        <v>0</v>
      </c>
      <c r="I63" s="39"/>
      <c r="J63" s="28">
        <f t="shared" si="1"/>
        <v>0</v>
      </c>
      <c r="K63" s="29">
        <f t="shared" si="9"/>
        <v>0</v>
      </c>
      <c r="L63" s="30">
        <f>IFERROR(VLOOKUP($G63,'Product Master'!$B$1:$G$26,6,FALSE),0)</f>
        <v>0</v>
      </c>
      <c r="M63" s="40"/>
      <c r="N63" s="28">
        <f t="shared" si="3"/>
        <v>0</v>
      </c>
      <c r="O63" s="28">
        <f t="shared" si="4"/>
        <v>0</v>
      </c>
      <c r="P63" s="28" t="str">
        <f>IFERROR(VLOOKUP(F63,'Master Info'!$A$13:$P$37,2,FALSE)&amp;VLOOKUP(F63,'Master Info'!$A$13:$P$37,3,FALSE),"")</f>
        <v/>
      </c>
      <c r="Q63" s="28">
        <f>IF($P63='Master Info'!$B$2&amp;'Master Info'!$C$2,IFERROR(ROUND(SUM($N63-$O63)*$L63,0),0),0)</f>
        <v>0</v>
      </c>
      <c r="R63" s="28">
        <f>IF($P63='Master Info'!$B$2&amp;'Master Info'!$C$2,IFERROR(ROUND(SUM($N63-$O63)*$L63,0),0),0)</f>
        <v>0</v>
      </c>
      <c r="S63" s="28">
        <f>IF($P63&lt;&gt;'Master Info'!$B$2&amp;'Master Info'!$C$2,IFERROR(ROUND(SUM($N63-$O63)*$L63,0),0),0)</f>
        <v>0</v>
      </c>
      <c r="T63" s="29">
        <f t="shared" si="10"/>
        <v>0</v>
      </c>
    </row>
    <row r="64" spans="1:20" x14ac:dyDescent="0.25">
      <c r="A64" s="32">
        <f t="shared" si="7"/>
        <v>63</v>
      </c>
      <c r="B64" s="26" t="str">
        <f t="shared" si="8"/>
        <v>-</v>
      </c>
      <c r="C64" s="35"/>
      <c r="D64" s="35"/>
      <c r="E64" s="36"/>
      <c r="F64" s="37"/>
      <c r="G64" s="38"/>
      <c r="H64" s="27">
        <f>IFERROR(VLOOKUP($G64,'Product Master'!$B$1:$G$26,5,FALSE),0)</f>
        <v>0</v>
      </c>
      <c r="I64" s="39"/>
      <c r="J64" s="28">
        <f t="shared" si="1"/>
        <v>0</v>
      </c>
      <c r="K64" s="29">
        <f t="shared" si="9"/>
        <v>0</v>
      </c>
      <c r="L64" s="30">
        <f>IFERROR(VLOOKUP($G64,'Product Master'!$B$1:$G$26,6,FALSE),0)</f>
        <v>0</v>
      </c>
      <c r="M64" s="40"/>
      <c r="N64" s="28">
        <f t="shared" si="3"/>
        <v>0</v>
      </c>
      <c r="O64" s="28">
        <f t="shared" si="4"/>
        <v>0</v>
      </c>
      <c r="P64" s="28" t="str">
        <f>IFERROR(VLOOKUP(F64,'Master Info'!$A$13:$P$37,2,FALSE)&amp;VLOOKUP(F64,'Master Info'!$A$13:$P$37,3,FALSE),"")</f>
        <v/>
      </c>
      <c r="Q64" s="28">
        <f>IF($P64='Master Info'!$B$2&amp;'Master Info'!$C$2,IFERROR(ROUND(SUM($N64-$O64)*$L64,0),0),0)</f>
        <v>0</v>
      </c>
      <c r="R64" s="28">
        <f>IF($P64='Master Info'!$B$2&amp;'Master Info'!$C$2,IFERROR(ROUND(SUM($N64-$O64)*$L64,0),0),0)</f>
        <v>0</v>
      </c>
      <c r="S64" s="28">
        <f>IF($P64&lt;&gt;'Master Info'!$B$2&amp;'Master Info'!$C$2,IFERROR(ROUND(SUM($N64-$O64)*$L64,0),0),0)</f>
        <v>0</v>
      </c>
      <c r="T64" s="29">
        <f t="shared" si="10"/>
        <v>0</v>
      </c>
    </row>
    <row r="65" spans="1:20" x14ac:dyDescent="0.25">
      <c r="A65" s="32">
        <f t="shared" si="7"/>
        <v>64</v>
      </c>
      <c r="B65" s="26" t="str">
        <f t="shared" si="8"/>
        <v>-</v>
      </c>
      <c r="C65" s="35"/>
      <c r="D65" s="35"/>
      <c r="E65" s="36"/>
      <c r="F65" s="37"/>
      <c r="G65" s="38"/>
      <c r="H65" s="27">
        <f>IFERROR(VLOOKUP($G65,'Product Master'!$B$1:$G$26,5,FALSE),0)</f>
        <v>0</v>
      </c>
      <c r="I65" s="39"/>
      <c r="J65" s="28">
        <f t="shared" si="1"/>
        <v>0</v>
      </c>
      <c r="K65" s="29">
        <f t="shared" si="9"/>
        <v>0</v>
      </c>
      <c r="L65" s="30">
        <f>IFERROR(VLOOKUP($G65,'Product Master'!$B$1:$G$26,6,FALSE),0)</f>
        <v>0</v>
      </c>
      <c r="M65" s="40"/>
      <c r="N65" s="28">
        <f t="shared" si="3"/>
        <v>0</v>
      </c>
      <c r="O65" s="28">
        <f t="shared" si="4"/>
        <v>0</v>
      </c>
      <c r="P65" s="28" t="str">
        <f>IFERROR(VLOOKUP(F65,'Master Info'!$A$13:$P$37,2,FALSE)&amp;VLOOKUP(F65,'Master Info'!$A$13:$P$37,3,FALSE),"")</f>
        <v/>
      </c>
      <c r="Q65" s="28">
        <f>IF($P65='Master Info'!$B$2&amp;'Master Info'!$C$2,IFERROR(ROUND(SUM($N65-$O65)*$L65,0),0),0)</f>
        <v>0</v>
      </c>
      <c r="R65" s="28">
        <f>IF($P65='Master Info'!$B$2&amp;'Master Info'!$C$2,IFERROR(ROUND(SUM($N65-$O65)*$L65,0),0),0)</f>
        <v>0</v>
      </c>
      <c r="S65" s="28">
        <f>IF($P65&lt;&gt;'Master Info'!$B$2&amp;'Master Info'!$C$2,IFERROR(ROUND(SUM($N65-$O65)*$L65,0),0),0)</f>
        <v>0</v>
      </c>
      <c r="T65" s="29">
        <f t="shared" si="10"/>
        <v>0</v>
      </c>
    </row>
    <row r="66" spans="1:20" x14ac:dyDescent="0.25">
      <c r="A66" s="32">
        <f t="shared" si="7"/>
        <v>65</v>
      </c>
      <c r="B66" s="26" t="str">
        <f t="shared" si="8"/>
        <v>-</v>
      </c>
      <c r="C66" s="35"/>
      <c r="D66" s="35"/>
      <c r="E66" s="36"/>
      <c r="F66" s="37"/>
      <c r="G66" s="38"/>
      <c r="H66" s="27">
        <f>IFERROR(VLOOKUP($G66,'Product Master'!$B$1:$G$26,5,FALSE),0)</f>
        <v>0</v>
      </c>
      <c r="I66" s="39"/>
      <c r="J66" s="28">
        <f t="shared" si="1"/>
        <v>0</v>
      </c>
      <c r="K66" s="29">
        <f t="shared" si="9"/>
        <v>0</v>
      </c>
      <c r="L66" s="30">
        <f>IFERROR(VLOOKUP($G66,'Product Master'!$B$1:$G$26,6,FALSE),0)</f>
        <v>0</v>
      </c>
      <c r="M66" s="40"/>
      <c r="N66" s="28">
        <f t="shared" si="3"/>
        <v>0</v>
      </c>
      <c r="O66" s="28">
        <f t="shared" si="4"/>
        <v>0</v>
      </c>
      <c r="P66" s="28" t="str">
        <f>IFERROR(VLOOKUP(F66,'Master Info'!$A$13:$P$37,2,FALSE)&amp;VLOOKUP(F66,'Master Info'!$A$13:$P$37,3,FALSE),"")</f>
        <v/>
      </c>
      <c r="Q66" s="28">
        <f>IF($P66='Master Info'!$B$2&amp;'Master Info'!$C$2,IFERROR(ROUND(SUM($N66-$O66)*$L66,0),0),0)</f>
        <v>0</v>
      </c>
      <c r="R66" s="28">
        <f>IF($P66='Master Info'!$B$2&amp;'Master Info'!$C$2,IFERROR(ROUND(SUM($N66-$O66)*$L66,0),0),0)</f>
        <v>0</v>
      </c>
      <c r="S66" s="28">
        <f>IF($P66&lt;&gt;'Master Info'!$B$2&amp;'Master Info'!$C$2,IFERROR(ROUND(SUM($N66-$O66)*$L66,0),0),0)</f>
        <v>0</v>
      </c>
      <c r="T66" s="29">
        <f t="shared" si="10"/>
        <v>0</v>
      </c>
    </row>
    <row r="67" spans="1:20" x14ac:dyDescent="0.25">
      <c r="A67" s="32">
        <f t="shared" si="7"/>
        <v>66</v>
      </c>
      <c r="B67" s="26" t="str">
        <f t="shared" si="8"/>
        <v>-</v>
      </c>
      <c r="C67" s="35"/>
      <c r="D67" s="35"/>
      <c r="E67" s="36"/>
      <c r="F67" s="37"/>
      <c r="G67" s="38"/>
      <c r="H67" s="27">
        <f>IFERROR(VLOOKUP($G67,'Product Master'!$B$1:$G$26,5,FALSE),0)</f>
        <v>0</v>
      </c>
      <c r="I67" s="39"/>
      <c r="J67" s="28">
        <f t="shared" ref="J67:J130" si="11">IFERROR(ROUND($H67*$I67,0),0)</f>
        <v>0</v>
      </c>
      <c r="K67" s="29">
        <f t="shared" si="9"/>
        <v>0</v>
      </c>
      <c r="L67" s="30">
        <f>IFERROR(VLOOKUP($G67,'Product Master'!$B$1:$G$26,6,FALSE),0)</f>
        <v>0</v>
      </c>
      <c r="M67" s="40"/>
      <c r="N67" s="28">
        <f t="shared" ref="N67:N130" si="12">IFERROR(ROUND($H67*$M67,0),0)</f>
        <v>0</v>
      </c>
      <c r="O67" s="28">
        <f t="shared" ref="O67:O130" si="13">IFERROR(ROUND($J67*$M67,0),0)</f>
        <v>0</v>
      </c>
      <c r="P67" s="28" t="str">
        <f>IFERROR(VLOOKUP(F67,'Master Info'!$A$13:$P$37,2,FALSE)&amp;VLOOKUP(F67,'Master Info'!$A$13:$P$37,3,FALSE),"")</f>
        <v/>
      </c>
      <c r="Q67" s="28">
        <f>IF($P67='Master Info'!$B$2&amp;'Master Info'!$C$2,IFERROR(ROUND(SUM($N67-$O67)*$L67,0),0),0)</f>
        <v>0</v>
      </c>
      <c r="R67" s="28">
        <f>IF($P67='Master Info'!$B$2&amp;'Master Info'!$C$2,IFERROR(ROUND(SUM($N67-$O67)*$L67,0),0),0)</f>
        <v>0</v>
      </c>
      <c r="S67" s="28">
        <f>IF($P67&lt;&gt;'Master Info'!$B$2&amp;'Master Info'!$C$2,IFERROR(ROUND(SUM($N67-$O67)*$L67,0),0),0)</f>
        <v>0</v>
      </c>
      <c r="T67" s="29">
        <f t="shared" si="10"/>
        <v>0</v>
      </c>
    </row>
    <row r="68" spans="1:20" x14ac:dyDescent="0.25">
      <c r="A68" s="32">
        <f t="shared" si="7"/>
        <v>67</v>
      </c>
      <c r="B68" s="26" t="str">
        <f t="shared" si="8"/>
        <v>-</v>
      </c>
      <c r="C68" s="35"/>
      <c r="D68" s="35"/>
      <c r="E68" s="36"/>
      <c r="F68" s="37"/>
      <c r="G68" s="38"/>
      <c r="H68" s="27">
        <f>IFERROR(VLOOKUP($G68,'Product Master'!$B$1:$G$26,5,FALSE),0)</f>
        <v>0</v>
      </c>
      <c r="I68" s="39"/>
      <c r="J68" s="28">
        <f t="shared" si="11"/>
        <v>0</v>
      </c>
      <c r="K68" s="29">
        <f t="shared" si="9"/>
        <v>0</v>
      </c>
      <c r="L68" s="30">
        <f>IFERROR(VLOOKUP($G68,'Product Master'!$B$1:$G$26,6,FALSE),0)</f>
        <v>0</v>
      </c>
      <c r="M68" s="40"/>
      <c r="N68" s="28">
        <f t="shared" si="12"/>
        <v>0</v>
      </c>
      <c r="O68" s="28">
        <f t="shared" si="13"/>
        <v>0</v>
      </c>
      <c r="P68" s="28" t="str">
        <f>IFERROR(VLOOKUP(F68,'Master Info'!$A$13:$P$37,2,FALSE)&amp;VLOOKUP(F68,'Master Info'!$A$13:$P$37,3,FALSE),"")</f>
        <v/>
      </c>
      <c r="Q68" s="28">
        <f>IF($P68='Master Info'!$B$2&amp;'Master Info'!$C$2,IFERROR(ROUND(SUM($N68-$O68)*$L68,0),0),0)</f>
        <v>0</v>
      </c>
      <c r="R68" s="28">
        <f>IF($P68='Master Info'!$B$2&amp;'Master Info'!$C$2,IFERROR(ROUND(SUM($N68-$O68)*$L68,0),0),0)</f>
        <v>0</v>
      </c>
      <c r="S68" s="28">
        <f>IF($P68&lt;&gt;'Master Info'!$B$2&amp;'Master Info'!$C$2,IFERROR(ROUND(SUM($N68-$O68)*$L68,0),0),0)</f>
        <v>0</v>
      </c>
      <c r="T68" s="29">
        <f t="shared" si="10"/>
        <v>0</v>
      </c>
    </row>
    <row r="69" spans="1:20" x14ac:dyDescent="0.25">
      <c r="A69" s="32">
        <f t="shared" si="7"/>
        <v>68</v>
      </c>
      <c r="B69" s="26" t="str">
        <f t="shared" si="8"/>
        <v>-</v>
      </c>
      <c r="C69" s="35"/>
      <c r="D69" s="35"/>
      <c r="E69" s="36"/>
      <c r="F69" s="37"/>
      <c r="G69" s="38"/>
      <c r="H69" s="27">
        <f>IFERROR(VLOOKUP($G69,'Product Master'!$B$1:$G$26,5,FALSE),0)</f>
        <v>0</v>
      </c>
      <c r="I69" s="39"/>
      <c r="J69" s="28">
        <f t="shared" si="11"/>
        <v>0</v>
      </c>
      <c r="K69" s="29">
        <f t="shared" si="9"/>
        <v>0</v>
      </c>
      <c r="L69" s="30">
        <f>IFERROR(VLOOKUP($G69,'Product Master'!$B$1:$G$26,6,FALSE),0)</f>
        <v>0</v>
      </c>
      <c r="M69" s="40"/>
      <c r="N69" s="28">
        <f t="shared" si="12"/>
        <v>0</v>
      </c>
      <c r="O69" s="28">
        <f t="shared" si="13"/>
        <v>0</v>
      </c>
      <c r="P69" s="28" t="str">
        <f>IFERROR(VLOOKUP(F69,'Master Info'!$A$13:$P$37,2,FALSE)&amp;VLOOKUP(F69,'Master Info'!$A$13:$P$37,3,FALSE),"")</f>
        <v/>
      </c>
      <c r="Q69" s="28">
        <f>IF($P69='Master Info'!$B$2&amp;'Master Info'!$C$2,IFERROR(ROUND(SUM($N69-$O69)*$L69,0),0),0)</f>
        <v>0</v>
      </c>
      <c r="R69" s="28">
        <f>IF($P69='Master Info'!$B$2&amp;'Master Info'!$C$2,IFERROR(ROUND(SUM($N69-$O69)*$L69,0),0),0)</f>
        <v>0</v>
      </c>
      <c r="S69" s="28">
        <f>IF($P69&lt;&gt;'Master Info'!$B$2&amp;'Master Info'!$C$2,IFERROR(ROUND(SUM($N69-$O69)*$L69,0),0),0)</f>
        <v>0</v>
      </c>
      <c r="T69" s="29">
        <f t="shared" si="10"/>
        <v>0</v>
      </c>
    </row>
    <row r="70" spans="1:20" x14ac:dyDescent="0.25">
      <c r="A70" s="32">
        <f t="shared" si="7"/>
        <v>69</v>
      </c>
      <c r="B70" s="26" t="str">
        <f t="shared" si="8"/>
        <v>-</v>
      </c>
      <c r="C70" s="35"/>
      <c r="D70" s="35"/>
      <c r="E70" s="36"/>
      <c r="F70" s="37"/>
      <c r="G70" s="38"/>
      <c r="H70" s="27">
        <f>IFERROR(VLOOKUP($G70,'Product Master'!$B$1:$G$26,5,FALSE),0)</f>
        <v>0</v>
      </c>
      <c r="I70" s="39"/>
      <c r="J70" s="28">
        <f t="shared" si="11"/>
        <v>0</v>
      </c>
      <c r="K70" s="29">
        <f t="shared" si="9"/>
        <v>0</v>
      </c>
      <c r="L70" s="30">
        <f>IFERROR(VLOOKUP($G70,'Product Master'!$B$1:$G$26,6,FALSE),0)</f>
        <v>0</v>
      </c>
      <c r="M70" s="40"/>
      <c r="N70" s="28">
        <f t="shared" si="12"/>
        <v>0</v>
      </c>
      <c r="O70" s="28">
        <f t="shared" si="13"/>
        <v>0</v>
      </c>
      <c r="P70" s="28" t="str">
        <f>IFERROR(VLOOKUP(F70,'Master Info'!$A$13:$P$37,2,FALSE)&amp;VLOOKUP(F70,'Master Info'!$A$13:$P$37,3,FALSE),"")</f>
        <v/>
      </c>
      <c r="Q70" s="28">
        <f>IF($P70='Master Info'!$B$2&amp;'Master Info'!$C$2,IFERROR(ROUND(SUM($N70-$O70)*$L70,0),0),0)</f>
        <v>0</v>
      </c>
      <c r="R70" s="28">
        <f>IF($P70='Master Info'!$B$2&amp;'Master Info'!$C$2,IFERROR(ROUND(SUM($N70-$O70)*$L70,0),0),0)</f>
        <v>0</v>
      </c>
      <c r="S70" s="28">
        <f>IF($P70&lt;&gt;'Master Info'!$B$2&amp;'Master Info'!$C$2,IFERROR(ROUND(SUM($N70-$O70)*$L70,0),0),0)</f>
        <v>0</v>
      </c>
      <c r="T70" s="29">
        <f t="shared" si="10"/>
        <v>0</v>
      </c>
    </row>
    <row r="71" spans="1:20" x14ac:dyDescent="0.25">
      <c r="A71" s="32">
        <f t="shared" si="7"/>
        <v>70</v>
      </c>
      <c r="B71" s="26" t="str">
        <f t="shared" si="8"/>
        <v>-</v>
      </c>
      <c r="C71" s="35"/>
      <c r="D71" s="35"/>
      <c r="E71" s="36"/>
      <c r="F71" s="37"/>
      <c r="G71" s="38"/>
      <c r="H71" s="27">
        <f>IFERROR(VLOOKUP($G71,'Product Master'!$B$1:$G$26,5,FALSE),0)</f>
        <v>0</v>
      </c>
      <c r="I71" s="39"/>
      <c r="J71" s="28">
        <f t="shared" si="11"/>
        <v>0</v>
      </c>
      <c r="K71" s="29">
        <f t="shared" si="9"/>
        <v>0</v>
      </c>
      <c r="L71" s="30">
        <f>IFERROR(VLOOKUP($G71,'Product Master'!$B$1:$G$26,6,FALSE),0)</f>
        <v>0</v>
      </c>
      <c r="M71" s="40"/>
      <c r="N71" s="28">
        <f t="shared" si="12"/>
        <v>0</v>
      </c>
      <c r="O71" s="28">
        <f t="shared" si="13"/>
        <v>0</v>
      </c>
      <c r="P71" s="28" t="str">
        <f>IFERROR(VLOOKUP(F71,'Master Info'!$A$13:$P$37,2,FALSE)&amp;VLOOKUP(F71,'Master Info'!$A$13:$P$37,3,FALSE),"")</f>
        <v/>
      </c>
      <c r="Q71" s="28">
        <f>IF($P71='Master Info'!$B$2&amp;'Master Info'!$C$2,IFERROR(ROUND(SUM($N71-$O71)*$L71,0),0),0)</f>
        <v>0</v>
      </c>
      <c r="R71" s="28">
        <f>IF($P71='Master Info'!$B$2&amp;'Master Info'!$C$2,IFERROR(ROUND(SUM($N71-$O71)*$L71,0),0),0)</f>
        <v>0</v>
      </c>
      <c r="S71" s="28">
        <f>IF($P71&lt;&gt;'Master Info'!$B$2&amp;'Master Info'!$C$2,IFERROR(ROUND(SUM($N71-$O71)*$L71,0),0),0)</f>
        <v>0</v>
      </c>
      <c r="T71" s="29">
        <f t="shared" si="10"/>
        <v>0</v>
      </c>
    </row>
    <row r="72" spans="1:20" x14ac:dyDescent="0.25">
      <c r="A72" s="32">
        <f t="shared" si="7"/>
        <v>71</v>
      </c>
      <c r="B72" s="26" t="str">
        <f t="shared" si="8"/>
        <v>-</v>
      </c>
      <c r="C72" s="35"/>
      <c r="D72" s="35"/>
      <c r="E72" s="36"/>
      <c r="F72" s="37"/>
      <c r="G72" s="38"/>
      <c r="H72" s="27">
        <f>IFERROR(VLOOKUP($G72,'Product Master'!$B$1:$G$26,5,FALSE),0)</f>
        <v>0</v>
      </c>
      <c r="I72" s="39"/>
      <c r="J72" s="28">
        <f t="shared" si="11"/>
        <v>0</v>
      </c>
      <c r="K72" s="29">
        <f t="shared" si="9"/>
        <v>0</v>
      </c>
      <c r="L72" s="30">
        <f>IFERROR(VLOOKUP($G72,'Product Master'!$B$1:$G$26,6,FALSE),0)</f>
        <v>0</v>
      </c>
      <c r="M72" s="40"/>
      <c r="N72" s="28">
        <f t="shared" si="12"/>
        <v>0</v>
      </c>
      <c r="O72" s="28">
        <f t="shared" si="13"/>
        <v>0</v>
      </c>
      <c r="P72" s="28" t="str">
        <f>IFERROR(VLOOKUP(F72,'Master Info'!$A$13:$P$37,2,FALSE)&amp;VLOOKUP(F72,'Master Info'!$A$13:$P$37,3,FALSE),"")</f>
        <v/>
      </c>
      <c r="Q72" s="28">
        <f>IF($P72='Master Info'!$B$2&amp;'Master Info'!$C$2,IFERROR(ROUND(SUM($N72-$O72)*$L72,0),0),0)</f>
        <v>0</v>
      </c>
      <c r="R72" s="28">
        <f>IF($P72='Master Info'!$B$2&amp;'Master Info'!$C$2,IFERROR(ROUND(SUM($N72-$O72)*$L72,0),0),0)</f>
        <v>0</v>
      </c>
      <c r="S72" s="28">
        <f>IF($P72&lt;&gt;'Master Info'!$B$2&amp;'Master Info'!$C$2,IFERROR(ROUND(SUM($N72-$O72)*$L72,0),0),0)</f>
        <v>0</v>
      </c>
      <c r="T72" s="29">
        <f t="shared" si="10"/>
        <v>0</v>
      </c>
    </row>
    <row r="73" spans="1:20" x14ac:dyDescent="0.25">
      <c r="A73" s="32">
        <f t="shared" si="7"/>
        <v>72</v>
      </c>
      <c r="B73" s="26" t="str">
        <f t="shared" si="8"/>
        <v>-</v>
      </c>
      <c r="C73" s="35"/>
      <c r="D73" s="35"/>
      <c r="E73" s="36"/>
      <c r="F73" s="37"/>
      <c r="G73" s="38"/>
      <c r="H73" s="27">
        <f>IFERROR(VLOOKUP($G73,'Product Master'!$B$1:$G$26,5,FALSE),0)</f>
        <v>0</v>
      </c>
      <c r="I73" s="39"/>
      <c r="J73" s="28">
        <f t="shared" si="11"/>
        <v>0</v>
      </c>
      <c r="K73" s="29">
        <f t="shared" si="9"/>
        <v>0</v>
      </c>
      <c r="L73" s="30">
        <f>IFERROR(VLOOKUP($G73,'Product Master'!$B$1:$G$26,6,FALSE),0)</f>
        <v>0</v>
      </c>
      <c r="M73" s="40"/>
      <c r="N73" s="28">
        <f t="shared" si="12"/>
        <v>0</v>
      </c>
      <c r="O73" s="28">
        <f t="shared" si="13"/>
        <v>0</v>
      </c>
      <c r="P73" s="28" t="str">
        <f>IFERROR(VLOOKUP(F73,'Master Info'!$A$13:$P$37,2,FALSE)&amp;VLOOKUP(F73,'Master Info'!$A$13:$P$37,3,FALSE),"")</f>
        <v/>
      </c>
      <c r="Q73" s="28">
        <f>IF($P73='Master Info'!$B$2&amp;'Master Info'!$C$2,IFERROR(ROUND(SUM($N73-$O73)*$L73,0),0),0)</f>
        <v>0</v>
      </c>
      <c r="R73" s="28">
        <f>IF($P73='Master Info'!$B$2&amp;'Master Info'!$C$2,IFERROR(ROUND(SUM($N73-$O73)*$L73,0),0),0)</f>
        <v>0</v>
      </c>
      <c r="S73" s="28">
        <f>IF($P73&lt;&gt;'Master Info'!$B$2&amp;'Master Info'!$C$2,IFERROR(ROUND(SUM($N73-$O73)*$L73,0),0),0)</f>
        <v>0</v>
      </c>
      <c r="T73" s="29">
        <f t="shared" si="10"/>
        <v>0</v>
      </c>
    </row>
    <row r="74" spans="1:20" x14ac:dyDescent="0.25">
      <c r="A74" s="32">
        <f t="shared" si="7"/>
        <v>73</v>
      </c>
      <c r="B74" s="26" t="str">
        <f t="shared" si="8"/>
        <v>-</v>
      </c>
      <c r="C74" s="35"/>
      <c r="D74" s="35"/>
      <c r="E74" s="36"/>
      <c r="F74" s="37"/>
      <c r="G74" s="38"/>
      <c r="H74" s="27">
        <f>IFERROR(VLOOKUP($G74,'Product Master'!$B$1:$G$26,5,FALSE),0)</f>
        <v>0</v>
      </c>
      <c r="I74" s="39"/>
      <c r="J74" s="28">
        <f t="shared" si="11"/>
        <v>0</v>
      </c>
      <c r="K74" s="29">
        <f t="shared" si="9"/>
        <v>0</v>
      </c>
      <c r="L74" s="30">
        <f>IFERROR(VLOOKUP($G74,'Product Master'!$B$1:$G$26,6,FALSE),0)</f>
        <v>0</v>
      </c>
      <c r="M74" s="40"/>
      <c r="N74" s="28">
        <f t="shared" si="12"/>
        <v>0</v>
      </c>
      <c r="O74" s="28">
        <f t="shared" si="13"/>
        <v>0</v>
      </c>
      <c r="P74" s="28" t="str">
        <f>IFERROR(VLOOKUP(F74,'Master Info'!$A$13:$P$37,2,FALSE)&amp;VLOOKUP(F74,'Master Info'!$A$13:$P$37,3,FALSE),"")</f>
        <v/>
      </c>
      <c r="Q74" s="28">
        <f>IF($P74='Master Info'!$B$2&amp;'Master Info'!$C$2,IFERROR(ROUND(SUM($N74-$O74)*$L74,0),0),0)</f>
        <v>0</v>
      </c>
      <c r="R74" s="28">
        <f>IF($P74='Master Info'!$B$2&amp;'Master Info'!$C$2,IFERROR(ROUND(SUM($N74-$O74)*$L74,0),0),0)</f>
        <v>0</v>
      </c>
      <c r="S74" s="28">
        <f>IF($P74&lt;&gt;'Master Info'!$B$2&amp;'Master Info'!$C$2,IFERROR(ROUND(SUM($N74-$O74)*$L74,0),0),0)</f>
        <v>0</v>
      </c>
      <c r="T74" s="29">
        <f t="shared" si="10"/>
        <v>0</v>
      </c>
    </row>
    <row r="75" spans="1:20" x14ac:dyDescent="0.25">
      <c r="A75" s="32">
        <f t="shared" si="7"/>
        <v>74</v>
      </c>
      <c r="B75" s="26" t="str">
        <f t="shared" si="8"/>
        <v>-</v>
      </c>
      <c r="C75" s="35"/>
      <c r="D75" s="35"/>
      <c r="E75" s="36"/>
      <c r="F75" s="37"/>
      <c r="G75" s="38"/>
      <c r="H75" s="27">
        <f>IFERROR(VLOOKUP($G75,'Product Master'!$B$1:$G$26,5,FALSE),0)</f>
        <v>0</v>
      </c>
      <c r="I75" s="39"/>
      <c r="J75" s="28">
        <f t="shared" si="11"/>
        <v>0</v>
      </c>
      <c r="K75" s="29">
        <f t="shared" si="9"/>
        <v>0</v>
      </c>
      <c r="L75" s="30">
        <f>IFERROR(VLOOKUP($G75,'Product Master'!$B$1:$G$26,6,FALSE),0)</f>
        <v>0</v>
      </c>
      <c r="M75" s="40"/>
      <c r="N75" s="28">
        <f t="shared" si="12"/>
        <v>0</v>
      </c>
      <c r="O75" s="28">
        <f t="shared" si="13"/>
        <v>0</v>
      </c>
      <c r="P75" s="28" t="str">
        <f>IFERROR(VLOOKUP(F75,'Master Info'!$A$13:$P$37,2,FALSE)&amp;VLOOKUP(F75,'Master Info'!$A$13:$P$37,3,FALSE),"")</f>
        <v/>
      </c>
      <c r="Q75" s="28">
        <f>IF($P75='Master Info'!$B$2&amp;'Master Info'!$C$2,IFERROR(ROUND(SUM($N75-$O75)*$L75,0),0),0)</f>
        <v>0</v>
      </c>
      <c r="R75" s="28">
        <f>IF($P75='Master Info'!$B$2&amp;'Master Info'!$C$2,IFERROR(ROUND(SUM($N75-$O75)*$L75,0),0),0)</f>
        <v>0</v>
      </c>
      <c r="S75" s="28">
        <f>IF($P75&lt;&gt;'Master Info'!$B$2&amp;'Master Info'!$C$2,IFERROR(ROUND(SUM($N75-$O75)*$L75,0),0),0)</f>
        <v>0</v>
      </c>
      <c r="T75" s="29">
        <f t="shared" si="10"/>
        <v>0</v>
      </c>
    </row>
    <row r="76" spans="1:20" x14ac:dyDescent="0.25">
      <c r="A76" s="32">
        <f t="shared" si="7"/>
        <v>75</v>
      </c>
      <c r="B76" s="26" t="str">
        <f t="shared" si="8"/>
        <v>-</v>
      </c>
      <c r="C76" s="35"/>
      <c r="D76" s="35"/>
      <c r="E76" s="36"/>
      <c r="F76" s="37"/>
      <c r="G76" s="38"/>
      <c r="H76" s="27">
        <f>IFERROR(VLOOKUP($G76,'Product Master'!$B$1:$G$26,5,FALSE),0)</f>
        <v>0</v>
      </c>
      <c r="I76" s="39"/>
      <c r="J76" s="28">
        <f t="shared" si="11"/>
        <v>0</v>
      </c>
      <c r="K76" s="29">
        <f t="shared" si="9"/>
        <v>0</v>
      </c>
      <c r="L76" s="30">
        <f>IFERROR(VLOOKUP($G76,'Product Master'!$B$1:$G$26,6,FALSE),0)</f>
        <v>0</v>
      </c>
      <c r="M76" s="40"/>
      <c r="N76" s="28">
        <f t="shared" si="12"/>
        <v>0</v>
      </c>
      <c r="O76" s="28">
        <f t="shared" si="13"/>
        <v>0</v>
      </c>
      <c r="P76" s="28" t="str">
        <f>IFERROR(VLOOKUP(F76,'Master Info'!$A$13:$P$37,2,FALSE)&amp;VLOOKUP(F76,'Master Info'!$A$13:$P$37,3,FALSE),"")</f>
        <v/>
      </c>
      <c r="Q76" s="28">
        <f>IF($P76='Master Info'!$B$2&amp;'Master Info'!$C$2,IFERROR(ROUND(SUM($N76-$O76)*$L76,0),0),0)</f>
        <v>0</v>
      </c>
      <c r="R76" s="28">
        <f>IF($P76='Master Info'!$B$2&amp;'Master Info'!$C$2,IFERROR(ROUND(SUM($N76-$O76)*$L76,0),0),0)</f>
        <v>0</v>
      </c>
      <c r="S76" s="28">
        <f>IF($P76&lt;&gt;'Master Info'!$B$2&amp;'Master Info'!$C$2,IFERROR(ROUND(SUM($N76-$O76)*$L76,0),0),0)</f>
        <v>0</v>
      </c>
      <c r="T76" s="29">
        <f t="shared" si="10"/>
        <v>0</v>
      </c>
    </row>
    <row r="77" spans="1:20" x14ac:dyDescent="0.25">
      <c r="A77" s="32">
        <f t="shared" si="7"/>
        <v>76</v>
      </c>
      <c r="B77" s="26" t="str">
        <f t="shared" si="8"/>
        <v>-</v>
      </c>
      <c r="C77" s="35"/>
      <c r="D77" s="35"/>
      <c r="E77" s="36"/>
      <c r="F77" s="37"/>
      <c r="G77" s="38"/>
      <c r="H77" s="27">
        <f>IFERROR(VLOOKUP($G77,'Product Master'!$B$1:$G$26,5,FALSE),0)</f>
        <v>0</v>
      </c>
      <c r="I77" s="39"/>
      <c r="J77" s="28">
        <f t="shared" si="11"/>
        <v>0</v>
      </c>
      <c r="K77" s="29">
        <f t="shared" si="9"/>
        <v>0</v>
      </c>
      <c r="L77" s="30">
        <f>IFERROR(VLOOKUP($G77,'Product Master'!$B$1:$G$26,6,FALSE),0)</f>
        <v>0</v>
      </c>
      <c r="M77" s="40"/>
      <c r="N77" s="28">
        <f t="shared" si="12"/>
        <v>0</v>
      </c>
      <c r="O77" s="28">
        <f t="shared" si="13"/>
        <v>0</v>
      </c>
      <c r="P77" s="28" t="str">
        <f>IFERROR(VLOOKUP(F77,'Master Info'!$A$13:$P$37,2,FALSE)&amp;VLOOKUP(F77,'Master Info'!$A$13:$P$37,3,FALSE),"")</f>
        <v/>
      </c>
      <c r="Q77" s="28">
        <f>IF($P77='Master Info'!$B$2&amp;'Master Info'!$C$2,IFERROR(ROUND(SUM($N77-$O77)*$L77,0),0),0)</f>
        <v>0</v>
      </c>
      <c r="R77" s="28">
        <f>IF($P77='Master Info'!$B$2&amp;'Master Info'!$C$2,IFERROR(ROUND(SUM($N77-$O77)*$L77,0),0),0)</f>
        <v>0</v>
      </c>
      <c r="S77" s="28">
        <f>IF($P77&lt;&gt;'Master Info'!$B$2&amp;'Master Info'!$C$2,IFERROR(ROUND(SUM($N77-$O77)*$L77,0),0),0)</f>
        <v>0</v>
      </c>
      <c r="T77" s="29">
        <f t="shared" si="10"/>
        <v>0</v>
      </c>
    </row>
    <row r="78" spans="1:20" x14ac:dyDescent="0.25">
      <c r="A78" s="32">
        <f t="shared" si="7"/>
        <v>77</v>
      </c>
      <c r="B78" s="26" t="str">
        <f t="shared" si="8"/>
        <v>-</v>
      </c>
      <c r="C78" s="35"/>
      <c r="D78" s="35"/>
      <c r="E78" s="36"/>
      <c r="F78" s="37"/>
      <c r="G78" s="38"/>
      <c r="H78" s="27">
        <f>IFERROR(VLOOKUP($G78,'Product Master'!$B$1:$G$26,5,FALSE),0)</f>
        <v>0</v>
      </c>
      <c r="I78" s="39"/>
      <c r="J78" s="28">
        <f t="shared" si="11"/>
        <v>0</v>
      </c>
      <c r="K78" s="29">
        <f t="shared" si="9"/>
        <v>0</v>
      </c>
      <c r="L78" s="30">
        <f>IFERROR(VLOOKUP($G78,'Product Master'!$B$1:$G$26,6,FALSE),0)</f>
        <v>0</v>
      </c>
      <c r="M78" s="40"/>
      <c r="N78" s="28">
        <f t="shared" si="12"/>
        <v>0</v>
      </c>
      <c r="O78" s="28">
        <f t="shared" si="13"/>
        <v>0</v>
      </c>
      <c r="P78" s="28" t="str">
        <f>IFERROR(VLOOKUP(F78,'Master Info'!$A$13:$P$37,2,FALSE)&amp;VLOOKUP(F78,'Master Info'!$A$13:$P$37,3,FALSE),"")</f>
        <v/>
      </c>
      <c r="Q78" s="28">
        <f>IF($P78='Master Info'!$B$2&amp;'Master Info'!$C$2,IFERROR(ROUND(SUM($N78-$O78)*$L78,0),0),0)</f>
        <v>0</v>
      </c>
      <c r="R78" s="28">
        <f>IF($P78='Master Info'!$B$2&amp;'Master Info'!$C$2,IFERROR(ROUND(SUM($N78-$O78)*$L78,0),0),0)</f>
        <v>0</v>
      </c>
      <c r="S78" s="28">
        <f>IF($P78&lt;&gt;'Master Info'!$B$2&amp;'Master Info'!$C$2,IFERROR(ROUND(SUM($N78-$O78)*$L78,0),0),0)</f>
        <v>0</v>
      </c>
      <c r="T78" s="29">
        <f t="shared" si="10"/>
        <v>0</v>
      </c>
    </row>
    <row r="79" spans="1:20" x14ac:dyDescent="0.25">
      <c r="A79" s="32">
        <f t="shared" si="7"/>
        <v>78</v>
      </c>
      <c r="B79" s="26" t="str">
        <f t="shared" si="8"/>
        <v>-</v>
      </c>
      <c r="C79" s="35"/>
      <c r="D79" s="35"/>
      <c r="E79" s="36"/>
      <c r="F79" s="37"/>
      <c r="G79" s="38"/>
      <c r="H79" s="27">
        <f>IFERROR(VLOOKUP($G79,'Product Master'!$B$1:$G$26,5,FALSE),0)</f>
        <v>0</v>
      </c>
      <c r="I79" s="39"/>
      <c r="J79" s="28">
        <f t="shared" si="11"/>
        <v>0</v>
      </c>
      <c r="K79" s="29">
        <f t="shared" si="9"/>
        <v>0</v>
      </c>
      <c r="L79" s="30">
        <f>IFERROR(VLOOKUP($G79,'Product Master'!$B$1:$G$26,6,FALSE),0)</f>
        <v>0</v>
      </c>
      <c r="M79" s="40"/>
      <c r="N79" s="28">
        <f t="shared" si="12"/>
        <v>0</v>
      </c>
      <c r="O79" s="28">
        <f t="shared" si="13"/>
        <v>0</v>
      </c>
      <c r="P79" s="28" t="str">
        <f>IFERROR(VLOOKUP(F79,'Master Info'!$A$13:$P$37,2,FALSE)&amp;VLOOKUP(F79,'Master Info'!$A$13:$P$37,3,FALSE),"")</f>
        <v/>
      </c>
      <c r="Q79" s="28">
        <f>IF($P79='Master Info'!$B$2&amp;'Master Info'!$C$2,IFERROR(ROUND(SUM($N79-$O79)*$L79,0),0),0)</f>
        <v>0</v>
      </c>
      <c r="R79" s="28">
        <f>IF($P79='Master Info'!$B$2&amp;'Master Info'!$C$2,IFERROR(ROUND(SUM($N79-$O79)*$L79,0),0),0)</f>
        <v>0</v>
      </c>
      <c r="S79" s="28">
        <f>IF($P79&lt;&gt;'Master Info'!$B$2&amp;'Master Info'!$C$2,IFERROR(ROUND(SUM($N79-$O79)*$L79,0),0),0)</f>
        <v>0</v>
      </c>
      <c r="T79" s="29">
        <f t="shared" si="10"/>
        <v>0</v>
      </c>
    </row>
    <row r="80" spans="1:20" x14ac:dyDescent="0.25">
      <c r="A80" s="32">
        <f t="shared" si="7"/>
        <v>79</v>
      </c>
      <c r="B80" s="26" t="str">
        <f t="shared" si="8"/>
        <v>-</v>
      </c>
      <c r="C80" s="35"/>
      <c r="D80" s="35"/>
      <c r="E80" s="36"/>
      <c r="F80" s="37"/>
      <c r="G80" s="38"/>
      <c r="H80" s="27">
        <f>IFERROR(VLOOKUP($G80,'Product Master'!$B$1:$G$26,5,FALSE),0)</f>
        <v>0</v>
      </c>
      <c r="I80" s="39"/>
      <c r="J80" s="28">
        <f t="shared" si="11"/>
        <v>0</v>
      </c>
      <c r="K80" s="29">
        <f t="shared" si="9"/>
        <v>0</v>
      </c>
      <c r="L80" s="30">
        <f>IFERROR(VLOOKUP($G80,'Product Master'!$B$1:$G$26,6,FALSE),0)</f>
        <v>0</v>
      </c>
      <c r="M80" s="40"/>
      <c r="N80" s="28">
        <f t="shared" si="12"/>
        <v>0</v>
      </c>
      <c r="O80" s="28">
        <f t="shared" si="13"/>
        <v>0</v>
      </c>
      <c r="P80" s="28" t="str">
        <f>IFERROR(VLOOKUP(F80,'Master Info'!$A$13:$P$37,2,FALSE)&amp;VLOOKUP(F80,'Master Info'!$A$13:$P$37,3,FALSE),"")</f>
        <v/>
      </c>
      <c r="Q80" s="28">
        <f>IF($P80='Master Info'!$B$2&amp;'Master Info'!$C$2,IFERROR(ROUND(SUM($N80-$O80)*$L80,0),0),0)</f>
        <v>0</v>
      </c>
      <c r="R80" s="28">
        <f>IF($P80='Master Info'!$B$2&amp;'Master Info'!$C$2,IFERROR(ROUND(SUM($N80-$O80)*$L80,0),0),0)</f>
        <v>0</v>
      </c>
      <c r="S80" s="28">
        <f>IF($P80&lt;&gt;'Master Info'!$B$2&amp;'Master Info'!$C$2,IFERROR(ROUND(SUM($N80-$O80)*$L80,0),0),0)</f>
        <v>0</v>
      </c>
      <c r="T80" s="29">
        <f t="shared" si="10"/>
        <v>0</v>
      </c>
    </row>
    <row r="81" spans="1:20" x14ac:dyDescent="0.25">
      <c r="A81" s="32">
        <f t="shared" si="7"/>
        <v>80</v>
      </c>
      <c r="B81" s="26" t="str">
        <f t="shared" si="8"/>
        <v>-</v>
      </c>
      <c r="C81" s="35"/>
      <c r="D81" s="35"/>
      <c r="E81" s="36"/>
      <c r="F81" s="37"/>
      <c r="G81" s="38"/>
      <c r="H81" s="27">
        <f>IFERROR(VLOOKUP($G81,'Product Master'!$B$1:$G$26,5,FALSE),0)</f>
        <v>0</v>
      </c>
      <c r="I81" s="39"/>
      <c r="J81" s="28">
        <f t="shared" si="11"/>
        <v>0</v>
      </c>
      <c r="K81" s="29">
        <f t="shared" si="9"/>
        <v>0</v>
      </c>
      <c r="L81" s="30">
        <f>IFERROR(VLOOKUP($G81,'Product Master'!$B$1:$G$26,6,FALSE),0)</f>
        <v>0</v>
      </c>
      <c r="M81" s="40"/>
      <c r="N81" s="28">
        <f t="shared" si="12"/>
        <v>0</v>
      </c>
      <c r="O81" s="28">
        <f t="shared" si="13"/>
        <v>0</v>
      </c>
      <c r="P81" s="28" t="str">
        <f>IFERROR(VLOOKUP(F81,'Master Info'!$A$13:$P$37,2,FALSE)&amp;VLOOKUP(F81,'Master Info'!$A$13:$P$37,3,FALSE),"")</f>
        <v/>
      </c>
      <c r="Q81" s="28">
        <f>IF($P81='Master Info'!$B$2&amp;'Master Info'!$C$2,IFERROR(ROUND(SUM($N81-$O81)*$L81,0),0),0)</f>
        <v>0</v>
      </c>
      <c r="R81" s="28">
        <f>IF($P81='Master Info'!$B$2&amp;'Master Info'!$C$2,IFERROR(ROUND(SUM($N81-$O81)*$L81,0),0),0)</f>
        <v>0</v>
      </c>
      <c r="S81" s="28">
        <f>IF($P81&lt;&gt;'Master Info'!$B$2&amp;'Master Info'!$C$2,IFERROR(ROUND(SUM($N81-$O81)*$L81,0),0),0)</f>
        <v>0</v>
      </c>
      <c r="T81" s="29">
        <f t="shared" si="10"/>
        <v>0</v>
      </c>
    </row>
    <row r="82" spans="1:20" x14ac:dyDescent="0.25">
      <c r="A82" s="32">
        <f t="shared" si="7"/>
        <v>81</v>
      </c>
      <c r="B82" s="26" t="str">
        <f t="shared" si="8"/>
        <v>-</v>
      </c>
      <c r="C82" s="35"/>
      <c r="D82" s="35"/>
      <c r="E82" s="36"/>
      <c r="F82" s="37"/>
      <c r="G82" s="38"/>
      <c r="H82" s="27">
        <f>IFERROR(VLOOKUP($G82,'Product Master'!$B$1:$G$26,5,FALSE),0)</f>
        <v>0</v>
      </c>
      <c r="I82" s="39"/>
      <c r="J82" s="28">
        <f t="shared" si="11"/>
        <v>0</v>
      </c>
      <c r="K82" s="29">
        <f t="shared" si="9"/>
        <v>0</v>
      </c>
      <c r="L82" s="30">
        <f>IFERROR(VLOOKUP($G82,'Product Master'!$B$1:$G$26,6,FALSE),0)</f>
        <v>0</v>
      </c>
      <c r="M82" s="40"/>
      <c r="N82" s="28">
        <f t="shared" si="12"/>
        <v>0</v>
      </c>
      <c r="O82" s="28">
        <f t="shared" si="13"/>
        <v>0</v>
      </c>
      <c r="P82" s="28" t="str">
        <f>IFERROR(VLOOKUP(F82,'Master Info'!$A$13:$P$37,2,FALSE)&amp;VLOOKUP(F82,'Master Info'!$A$13:$P$37,3,FALSE),"")</f>
        <v/>
      </c>
      <c r="Q82" s="28">
        <f>IF($P82='Master Info'!$B$2&amp;'Master Info'!$C$2,IFERROR(ROUND(SUM($N82-$O82)*$L82,0),0),0)</f>
        <v>0</v>
      </c>
      <c r="R82" s="28">
        <f>IF($P82='Master Info'!$B$2&amp;'Master Info'!$C$2,IFERROR(ROUND(SUM($N82-$O82)*$L82,0),0),0)</f>
        <v>0</v>
      </c>
      <c r="S82" s="28">
        <f>IF($P82&lt;&gt;'Master Info'!$B$2&amp;'Master Info'!$C$2,IFERROR(ROUND(SUM($N82-$O82)*$L82,0),0),0)</f>
        <v>0</v>
      </c>
      <c r="T82" s="29">
        <f t="shared" si="10"/>
        <v>0</v>
      </c>
    </row>
    <row r="83" spans="1:20" x14ac:dyDescent="0.25">
      <c r="A83" s="32">
        <f t="shared" si="7"/>
        <v>82</v>
      </c>
      <c r="B83" s="26" t="str">
        <f t="shared" si="8"/>
        <v>-</v>
      </c>
      <c r="C83" s="35"/>
      <c r="D83" s="35"/>
      <c r="E83" s="36"/>
      <c r="F83" s="37"/>
      <c r="G83" s="38"/>
      <c r="H83" s="27">
        <f>IFERROR(VLOOKUP($G83,'Product Master'!$B$1:$G$26,5,FALSE),0)</f>
        <v>0</v>
      </c>
      <c r="I83" s="39"/>
      <c r="J83" s="28">
        <f t="shared" si="11"/>
        <v>0</v>
      </c>
      <c r="K83" s="29">
        <f t="shared" si="9"/>
        <v>0</v>
      </c>
      <c r="L83" s="30">
        <f>IFERROR(VLOOKUP($G83,'Product Master'!$B$1:$G$26,6,FALSE),0)</f>
        <v>0</v>
      </c>
      <c r="M83" s="40"/>
      <c r="N83" s="28">
        <f t="shared" si="12"/>
        <v>0</v>
      </c>
      <c r="O83" s="28">
        <f t="shared" si="13"/>
        <v>0</v>
      </c>
      <c r="P83" s="28" t="str">
        <f>IFERROR(VLOOKUP(F83,'Master Info'!$A$13:$P$37,2,FALSE)&amp;VLOOKUP(F83,'Master Info'!$A$13:$P$37,3,FALSE),"")</f>
        <v/>
      </c>
      <c r="Q83" s="28">
        <f>IF($P83='Master Info'!$B$2&amp;'Master Info'!$C$2,IFERROR(ROUND(SUM($N83-$O83)*$L83,0),0),0)</f>
        <v>0</v>
      </c>
      <c r="R83" s="28">
        <f>IF($P83='Master Info'!$B$2&amp;'Master Info'!$C$2,IFERROR(ROUND(SUM($N83-$O83)*$L83,0),0),0)</f>
        <v>0</v>
      </c>
      <c r="S83" s="28">
        <f>IF($P83&lt;&gt;'Master Info'!$B$2&amp;'Master Info'!$C$2,IFERROR(ROUND(SUM($N83-$O83)*$L83,0),0),0)</f>
        <v>0</v>
      </c>
      <c r="T83" s="29">
        <f t="shared" si="10"/>
        <v>0</v>
      </c>
    </row>
    <row r="84" spans="1:20" x14ac:dyDescent="0.25">
      <c r="A84" s="32">
        <f t="shared" si="7"/>
        <v>83</v>
      </c>
      <c r="B84" s="26" t="str">
        <f t="shared" si="8"/>
        <v>-</v>
      </c>
      <c r="C84" s="35"/>
      <c r="D84" s="35"/>
      <c r="E84" s="36"/>
      <c r="F84" s="37"/>
      <c r="G84" s="38"/>
      <c r="H84" s="27">
        <f>IFERROR(VLOOKUP($G84,'Product Master'!$B$1:$G$26,5,FALSE),0)</f>
        <v>0</v>
      </c>
      <c r="I84" s="39"/>
      <c r="J84" s="28">
        <f t="shared" si="11"/>
        <v>0</v>
      </c>
      <c r="K84" s="29">
        <f t="shared" si="9"/>
        <v>0</v>
      </c>
      <c r="L84" s="30">
        <f>IFERROR(VLOOKUP($G84,'Product Master'!$B$1:$G$26,6,FALSE),0)</f>
        <v>0</v>
      </c>
      <c r="M84" s="40"/>
      <c r="N84" s="28">
        <f t="shared" si="12"/>
        <v>0</v>
      </c>
      <c r="O84" s="28">
        <f t="shared" si="13"/>
        <v>0</v>
      </c>
      <c r="P84" s="28" t="str">
        <f>IFERROR(VLOOKUP(F84,'Master Info'!$A$13:$P$37,2,FALSE)&amp;VLOOKUP(F84,'Master Info'!$A$13:$P$37,3,FALSE),"")</f>
        <v/>
      </c>
      <c r="Q84" s="28">
        <f>IF($P84='Master Info'!$B$2&amp;'Master Info'!$C$2,IFERROR(ROUND(SUM($N84-$O84)*$L84,0),0),0)</f>
        <v>0</v>
      </c>
      <c r="R84" s="28">
        <f>IF($P84='Master Info'!$B$2&amp;'Master Info'!$C$2,IFERROR(ROUND(SUM($N84-$O84)*$L84,0),0),0)</f>
        <v>0</v>
      </c>
      <c r="S84" s="28">
        <f>IF($P84&lt;&gt;'Master Info'!$B$2&amp;'Master Info'!$C$2,IFERROR(ROUND(SUM($N84-$O84)*$L84,0),0),0)</f>
        <v>0</v>
      </c>
      <c r="T84" s="29">
        <f t="shared" si="10"/>
        <v>0</v>
      </c>
    </row>
    <row r="85" spans="1:20" x14ac:dyDescent="0.25">
      <c r="A85" s="32">
        <f t="shared" si="7"/>
        <v>84</v>
      </c>
      <c r="B85" s="26" t="str">
        <f t="shared" si="8"/>
        <v>-</v>
      </c>
      <c r="C85" s="35"/>
      <c r="D85" s="35"/>
      <c r="E85" s="36"/>
      <c r="F85" s="37"/>
      <c r="G85" s="38"/>
      <c r="H85" s="27">
        <f>IFERROR(VLOOKUP($G85,'Product Master'!$B$1:$G$26,5,FALSE),0)</f>
        <v>0</v>
      </c>
      <c r="I85" s="39"/>
      <c r="J85" s="28">
        <f t="shared" si="11"/>
        <v>0</v>
      </c>
      <c r="K85" s="29">
        <f t="shared" si="9"/>
        <v>0</v>
      </c>
      <c r="L85" s="30">
        <f>IFERROR(VLOOKUP($G85,'Product Master'!$B$1:$G$26,6,FALSE),0)</f>
        <v>0</v>
      </c>
      <c r="M85" s="40"/>
      <c r="N85" s="28">
        <f t="shared" si="12"/>
        <v>0</v>
      </c>
      <c r="O85" s="28">
        <f t="shared" si="13"/>
        <v>0</v>
      </c>
      <c r="P85" s="28" t="str">
        <f>IFERROR(VLOOKUP(F85,'Master Info'!$A$13:$P$37,2,FALSE)&amp;VLOOKUP(F85,'Master Info'!$A$13:$P$37,3,FALSE),"")</f>
        <v/>
      </c>
      <c r="Q85" s="28">
        <f>IF($P85='Master Info'!$B$2&amp;'Master Info'!$C$2,IFERROR(ROUND(SUM($N85-$O85)*$L85,0),0),0)</f>
        <v>0</v>
      </c>
      <c r="R85" s="28">
        <f>IF($P85='Master Info'!$B$2&amp;'Master Info'!$C$2,IFERROR(ROUND(SUM($N85-$O85)*$L85,0),0),0)</f>
        <v>0</v>
      </c>
      <c r="S85" s="28">
        <f>IF($P85&lt;&gt;'Master Info'!$B$2&amp;'Master Info'!$C$2,IFERROR(ROUND(SUM($N85-$O85)*$L85,0),0),0)</f>
        <v>0</v>
      </c>
      <c r="T85" s="29">
        <f t="shared" si="10"/>
        <v>0</v>
      </c>
    </row>
    <row r="86" spans="1:20" x14ac:dyDescent="0.25">
      <c r="A86" s="32">
        <f t="shared" si="7"/>
        <v>85</v>
      </c>
      <c r="B86" s="26" t="str">
        <f t="shared" si="8"/>
        <v>-</v>
      </c>
      <c r="C86" s="35"/>
      <c r="D86" s="35"/>
      <c r="E86" s="36"/>
      <c r="F86" s="37"/>
      <c r="G86" s="38"/>
      <c r="H86" s="27">
        <f>IFERROR(VLOOKUP($G86,'Product Master'!$B$1:$G$26,5,FALSE),0)</f>
        <v>0</v>
      </c>
      <c r="I86" s="39"/>
      <c r="J86" s="28">
        <f t="shared" si="11"/>
        <v>0</v>
      </c>
      <c r="K86" s="29">
        <f t="shared" si="9"/>
        <v>0</v>
      </c>
      <c r="L86" s="30">
        <f>IFERROR(VLOOKUP($G86,'Product Master'!$B$1:$G$26,6,FALSE),0)</f>
        <v>0</v>
      </c>
      <c r="M86" s="40"/>
      <c r="N86" s="28">
        <f t="shared" si="12"/>
        <v>0</v>
      </c>
      <c r="O86" s="28">
        <f t="shared" si="13"/>
        <v>0</v>
      </c>
      <c r="P86" s="28" t="str">
        <f>IFERROR(VLOOKUP(F86,'Master Info'!$A$13:$P$37,2,FALSE)&amp;VLOOKUP(F86,'Master Info'!$A$13:$P$37,3,FALSE),"")</f>
        <v/>
      </c>
      <c r="Q86" s="28">
        <f>IF($P86='Master Info'!$B$2&amp;'Master Info'!$C$2,IFERROR(ROUND(SUM($N86-$O86)*$L86,0),0),0)</f>
        <v>0</v>
      </c>
      <c r="R86" s="28">
        <f>IF($P86='Master Info'!$B$2&amp;'Master Info'!$C$2,IFERROR(ROUND(SUM($N86-$O86)*$L86,0),0),0)</f>
        <v>0</v>
      </c>
      <c r="S86" s="28">
        <f>IF($P86&lt;&gt;'Master Info'!$B$2&amp;'Master Info'!$C$2,IFERROR(ROUND(SUM($N86-$O86)*$L86,0),0),0)</f>
        <v>0</v>
      </c>
      <c r="T86" s="29">
        <f t="shared" si="10"/>
        <v>0</v>
      </c>
    </row>
    <row r="87" spans="1:20" x14ac:dyDescent="0.25">
      <c r="A87" s="32">
        <f t="shared" si="7"/>
        <v>86</v>
      </c>
      <c r="B87" s="26" t="str">
        <f t="shared" si="8"/>
        <v>-</v>
      </c>
      <c r="C87" s="35"/>
      <c r="D87" s="35"/>
      <c r="E87" s="36"/>
      <c r="F87" s="37"/>
      <c r="G87" s="38"/>
      <c r="H87" s="27">
        <f>IFERROR(VLOOKUP($G87,'Product Master'!$B$1:$G$26,5,FALSE),0)</f>
        <v>0</v>
      </c>
      <c r="I87" s="39"/>
      <c r="J87" s="28">
        <f t="shared" si="11"/>
        <v>0</v>
      </c>
      <c r="K87" s="29">
        <f t="shared" si="9"/>
        <v>0</v>
      </c>
      <c r="L87" s="30">
        <f>IFERROR(VLOOKUP($G87,'Product Master'!$B$1:$G$26,6,FALSE),0)</f>
        <v>0</v>
      </c>
      <c r="M87" s="40"/>
      <c r="N87" s="28">
        <f t="shared" si="12"/>
        <v>0</v>
      </c>
      <c r="O87" s="28">
        <f t="shared" si="13"/>
        <v>0</v>
      </c>
      <c r="P87" s="28" t="str">
        <f>IFERROR(VLOOKUP(F87,'Master Info'!$A$13:$P$37,2,FALSE)&amp;VLOOKUP(F87,'Master Info'!$A$13:$P$37,3,FALSE),"")</f>
        <v/>
      </c>
      <c r="Q87" s="28">
        <f>IF($P87='Master Info'!$B$2&amp;'Master Info'!$C$2,IFERROR(ROUND(SUM($N87-$O87)*$L87,0),0),0)</f>
        <v>0</v>
      </c>
      <c r="R87" s="28">
        <f>IF($P87='Master Info'!$B$2&amp;'Master Info'!$C$2,IFERROR(ROUND(SUM($N87-$O87)*$L87,0),0),0)</f>
        <v>0</v>
      </c>
      <c r="S87" s="28">
        <f>IF($P87&lt;&gt;'Master Info'!$B$2&amp;'Master Info'!$C$2,IFERROR(ROUND(SUM($N87-$O87)*$L87,0),0),0)</f>
        <v>0</v>
      </c>
      <c r="T87" s="29">
        <f t="shared" si="10"/>
        <v>0</v>
      </c>
    </row>
    <row r="88" spans="1:20" x14ac:dyDescent="0.25">
      <c r="A88" s="32">
        <f t="shared" ref="A88:A151" si="14">A87+1</f>
        <v>87</v>
      </c>
      <c r="B88" s="26" t="str">
        <f t="shared" ref="B88:B151" si="15">C88&amp;"-"&amp;D88</f>
        <v>-</v>
      </c>
      <c r="C88" s="35"/>
      <c r="D88" s="35"/>
      <c r="E88" s="36"/>
      <c r="F88" s="37"/>
      <c r="G88" s="38"/>
      <c r="H88" s="27">
        <f>IFERROR(VLOOKUP($G88,'Product Master'!$B$1:$G$26,5,FALSE),0)</f>
        <v>0</v>
      </c>
      <c r="I88" s="39"/>
      <c r="J88" s="28">
        <f t="shared" si="11"/>
        <v>0</v>
      </c>
      <c r="K88" s="29">
        <f t="shared" ref="K88:K151" si="16">IFERROR(H88-J88,0)</f>
        <v>0</v>
      </c>
      <c r="L88" s="30">
        <f>IFERROR(VLOOKUP($G88,'Product Master'!$B$1:$G$26,6,FALSE),0)</f>
        <v>0</v>
      </c>
      <c r="M88" s="40"/>
      <c r="N88" s="28">
        <f t="shared" si="12"/>
        <v>0</v>
      </c>
      <c r="O88" s="28">
        <f t="shared" si="13"/>
        <v>0</v>
      </c>
      <c r="P88" s="28" t="str">
        <f>IFERROR(VLOOKUP(F88,'Master Info'!$A$13:$P$37,2,FALSE)&amp;VLOOKUP(F88,'Master Info'!$A$13:$P$37,3,FALSE),"")</f>
        <v/>
      </c>
      <c r="Q88" s="28">
        <f>IF($P88='Master Info'!$B$2&amp;'Master Info'!$C$2,IFERROR(ROUND(SUM($N88-$O88)*$L88,0),0),0)</f>
        <v>0</v>
      </c>
      <c r="R88" s="28">
        <f>IF($P88='Master Info'!$B$2&amp;'Master Info'!$C$2,IFERROR(ROUND(SUM($N88-$O88)*$L88,0),0),0)</f>
        <v>0</v>
      </c>
      <c r="S88" s="28">
        <f>IF($P88&lt;&gt;'Master Info'!$B$2&amp;'Master Info'!$C$2,IFERROR(ROUND(SUM($N88-$O88)*$L88,0),0),0)</f>
        <v>0</v>
      </c>
      <c r="T88" s="29">
        <f t="shared" ref="T88:T151" si="17">SUM(N88,-O88,Q88,R88,S88)</f>
        <v>0</v>
      </c>
    </row>
    <row r="89" spans="1:20" x14ac:dyDescent="0.25">
      <c r="A89" s="32">
        <f t="shared" si="14"/>
        <v>88</v>
      </c>
      <c r="B89" s="26" t="str">
        <f t="shared" si="15"/>
        <v>-</v>
      </c>
      <c r="C89" s="35"/>
      <c r="D89" s="35"/>
      <c r="E89" s="36"/>
      <c r="F89" s="37"/>
      <c r="G89" s="38"/>
      <c r="H89" s="27">
        <f>IFERROR(VLOOKUP($G89,'Product Master'!$B$1:$G$26,5,FALSE),0)</f>
        <v>0</v>
      </c>
      <c r="I89" s="39"/>
      <c r="J89" s="28">
        <f t="shared" si="11"/>
        <v>0</v>
      </c>
      <c r="K89" s="29">
        <f t="shared" si="16"/>
        <v>0</v>
      </c>
      <c r="L89" s="30">
        <f>IFERROR(VLOOKUP($G89,'Product Master'!$B$1:$G$26,6,FALSE),0)</f>
        <v>0</v>
      </c>
      <c r="M89" s="40"/>
      <c r="N89" s="28">
        <f t="shared" si="12"/>
        <v>0</v>
      </c>
      <c r="O89" s="28">
        <f t="shared" si="13"/>
        <v>0</v>
      </c>
      <c r="P89" s="28" t="str">
        <f>IFERROR(VLOOKUP(F89,'Master Info'!$A$13:$P$37,2,FALSE)&amp;VLOOKUP(F89,'Master Info'!$A$13:$P$37,3,FALSE),"")</f>
        <v/>
      </c>
      <c r="Q89" s="28">
        <f>IF($P89='Master Info'!$B$2&amp;'Master Info'!$C$2,IFERROR(ROUND(SUM($N89-$O89)*$L89,0),0),0)</f>
        <v>0</v>
      </c>
      <c r="R89" s="28">
        <f>IF($P89='Master Info'!$B$2&amp;'Master Info'!$C$2,IFERROR(ROUND(SUM($N89-$O89)*$L89,0),0),0)</f>
        <v>0</v>
      </c>
      <c r="S89" s="28">
        <f>IF($P89&lt;&gt;'Master Info'!$B$2&amp;'Master Info'!$C$2,IFERROR(ROUND(SUM($N89-$O89)*$L89,0),0),0)</f>
        <v>0</v>
      </c>
      <c r="T89" s="29">
        <f t="shared" si="17"/>
        <v>0</v>
      </c>
    </row>
    <row r="90" spans="1:20" x14ac:dyDescent="0.25">
      <c r="A90" s="32">
        <f t="shared" si="14"/>
        <v>89</v>
      </c>
      <c r="B90" s="26" t="str">
        <f t="shared" si="15"/>
        <v>-</v>
      </c>
      <c r="C90" s="35"/>
      <c r="D90" s="35"/>
      <c r="E90" s="36"/>
      <c r="F90" s="37"/>
      <c r="G90" s="38"/>
      <c r="H90" s="27">
        <f>IFERROR(VLOOKUP($G90,'Product Master'!$B$1:$G$26,5,FALSE),0)</f>
        <v>0</v>
      </c>
      <c r="I90" s="39"/>
      <c r="J90" s="28">
        <f t="shared" si="11"/>
        <v>0</v>
      </c>
      <c r="K90" s="29">
        <f t="shared" si="16"/>
        <v>0</v>
      </c>
      <c r="L90" s="30">
        <f>IFERROR(VLOOKUP($G90,'Product Master'!$B$1:$G$26,6,FALSE),0)</f>
        <v>0</v>
      </c>
      <c r="M90" s="40"/>
      <c r="N90" s="28">
        <f t="shared" si="12"/>
        <v>0</v>
      </c>
      <c r="O90" s="28">
        <f t="shared" si="13"/>
        <v>0</v>
      </c>
      <c r="P90" s="28" t="str">
        <f>IFERROR(VLOOKUP(F90,'Master Info'!$A$13:$P$37,2,FALSE)&amp;VLOOKUP(F90,'Master Info'!$A$13:$P$37,3,FALSE),"")</f>
        <v/>
      </c>
      <c r="Q90" s="28">
        <f>IF($P90='Master Info'!$B$2&amp;'Master Info'!$C$2,IFERROR(ROUND(SUM($N90-$O90)*$L90,0),0),0)</f>
        <v>0</v>
      </c>
      <c r="R90" s="28">
        <f>IF($P90='Master Info'!$B$2&amp;'Master Info'!$C$2,IFERROR(ROUND(SUM($N90-$O90)*$L90,0),0),0)</f>
        <v>0</v>
      </c>
      <c r="S90" s="28">
        <f>IF($P90&lt;&gt;'Master Info'!$B$2&amp;'Master Info'!$C$2,IFERROR(ROUND(SUM($N90-$O90)*$L90,0),0),0)</f>
        <v>0</v>
      </c>
      <c r="T90" s="29">
        <f t="shared" si="17"/>
        <v>0</v>
      </c>
    </row>
    <row r="91" spans="1:20" x14ac:dyDescent="0.25">
      <c r="A91" s="32">
        <f t="shared" si="14"/>
        <v>90</v>
      </c>
      <c r="B91" s="26" t="str">
        <f t="shared" si="15"/>
        <v>-</v>
      </c>
      <c r="C91" s="35"/>
      <c r="D91" s="35"/>
      <c r="E91" s="36"/>
      <c r="F91" s="37"/>
      <c r="G91" s="38"/>
      <c r="H91" s="27">
        <f>IFERROR(VLOOKUP($G91,'Product Master'!$B$1:$G$26,5,FALSE),0)</f>
        <v>0</v>
      </c>
      <c r="I91" s="39"/>
      <c r="J91" s="28">
        <f t="shared" si="11"/>
        <v>0</v>
      </c>
      <c r="K91" s="29">
        <f t="shared" si="16"/>
        <v>0</v>
      </c>
      <c r="L91" s="30">
        <f>IFERROR(VLOOKUP($G91,'Product Master'!$B$1:$G$26,6,FALSE),0)</f>
        <v>0</v>
      </c>
      <c r="M91" s="40"/>
      <c r="N91" s="28">
        <f t="shared" si="12"/>
        <v>0</v>
      </c>
      <c r="O91" s="28">
        <f t="shared" si="13"/>
        <v>0</v>
      </c>
      <c r="P91" s="28" t="str">
        <f>IFERROR(VLOOKUP(F91,'Master Info'!$A$13:$P$37,2,FALSE)&amp;VLOOKUP(F91,'Master Info'!$A$13:$P$37,3,FALSE),"")</f>
        <v/>
      </c>
      <c r="Q91" s="28">
        <f>IF($P91='Master Info'!$B$2&amp;'Master Info'!$C$2,IFERROR(ROUND(SUM($N91-$O91)*$L91,0),0),0)</f>
        <v>0</v>
      </c>
      <c r="R91" s="28">
        <f>IF($P91='Master Info'!$B$2&amp;'Master Info'!$C$2,IFERROR(ROUND(SUM($N91-$O91)*$L91,0),0),0)</f>
        <v>0</v>
      </c>
      <c r="S91" s="28">
        <f>IF($P91&lt;&gt;'Master Info'!$B$2&amp;'Master Info'!$C$2,IFERROR(ROUND(SUM($N91-$O91)*$L91,0),0),0)</f>
        <v>0</v>
      </c>
      <c r="T91" s="29">
        <f t="shared" si="17"/>
        <v>0</v>
      </c>
    </row>
    <row r="92" spans="1:20" x14ac:dyDescent="0.25">
      <c r="A92" s="32">
        <f t="shared" si="14"/>
        <v>91</v>
      </c>
      <c r="B92" s="26" t="str">
        <f t="shared" si="15"/>
        <v>-</v>
      </c>
      <c r="C92" s="35"/>
      <c r="D92" s="35"/>
      <c r="E92" s="36"/>
      <c r="F92" s="37"/>
      <c r="G92" s="38"/>
      <c r="H92" s="27">
        <f>IFERROR(VLOOKUP($G92,'Product Master'!$B$1:$G$26,5,FALSE),0)</f>
        <v>0</v>
      </c>
      <c r="I92" s="39"/>
      <c r="J92" s="28">
        <f t="shared" si="11"/>
        <v>0</v>
      </c>
      <c r="K92" s="29">
        <f t="shared" si="16"/>
        <v>0</v>
      </c>
      <c r="L92" s="30">
        <f>IFERROR(VLOOKUP($G92,'Product Master'!$B$1:$G$26,6,FALSE),0)</f>
        <v>0</v>
      </c>
      <c r="M92" s="40"/>
      <c r="N92" s="28">
        <f t="shared" si="12"/>
        <v>0</v>
      </c>
      <c r="O92" s="28">
        <f t="shared" si="13"/>
        <v>0</v>
      </c>
      <c r="P92" s="28" t="str">
        <f>IFERROR(VLOOKUP(F92,'Master Info'!$A$13:$P$37,2,FALSE)&amp;VLOOKUP(F92,'Master Info'!$A$13:$P$37,3,FALSE),"")</f>
        <v/>
      </c>
      <c r="Q92" s="28">
        <f>IF($P92='Master Info'!$B$2&amp;'Master Info'!$C$2,IFERROR(ROUND(SUM($N92-$O92)*$L92,0),0),0)</f>
        <v>0</v>
      </c>
      <c r="R92" s="28">
        <f>IF($P92='Master Info'!$B$2&amp;'Master Info'!$C$2,IFERROR(ROUND(SUM($N92-$O92)*$L92,0),0),0)</f>
        <v>0</v>
      </c>
      <c r="S92" s="28">
        <f>IF($P92&lt;&gt;'Master Info'!$B$2&amp;'Master Info'!$C$2,IFERROR(ROUND(SUM($N92-$O92)*$L92,0),0),0)</f>
        <v>0</v>
      </c>
      <c r="T92" s="29">
        <f t="shared" si="17"/>
        <v>0</v>
      </c>
    </row>
    <row r="93" spans="1:20" x14ac:dyDescent="0.25">
      <c r="A93" s="32">
        <f t="shared" si="14"/>
        <v>92</v>
      </c>
      <c r="B93" s="26" t="str">
        <f t="shared" si="15"/>
        <v>-</v>
      </c>
      <c r="C93" s="35"/>
      <c r="D93" s="35"/>
      <c r="E93" s="36"/>
      <c r="F93" s="37"/>
      <c r="G93" s="38"/>
      <c r="H93" s="27">
        <f>IFERROR(VLOOKUP($G93,'Product Master'!$B$1:$G$26,5,FALSE),0)</f>
        <v>0</v>
      </c>
      <c r="I93" s="39"/>
      <c r="J93" s="28">
        <f t="shared" si="11"/>
        <v>0</v>
      </c>
      <c r="K93" s="29">
        <f t="shared" si="16"/>
        <v>0</v>
      </c>
      <c r="L93" s="30">
        <f>IFERROR(VLOOKUP($G93,'Product Master'!$B$1:$G$26,6,FALSE),0)</f>
        <v>0</v>
      </c>
      <c r="M93" s="40"/>
      <c r="N93" s="28">
        <f t="shared" si="12"/>
        <v>0</v>
      </c>
      <c r="O93" s="28">
        <f t="shared" si="13"/>
        <v>0</v>
      </c>
      <c r="P93" s="28" t="str">
        <f>IFERROR(VLOOKUP(F93,'Master Info'!$A$13:$P$37,2,FALSE)&amp;VLOOKUP(F93,'Master Info'!$A$13:$P$37,3,FALSE),"")</f>
        <v/>
      </c>
      <c r="Q93" s="28">
        <f>IF($P93='Master Info'!$B$2&amp;'Master Info'!$C$2,IFERROR(ROUND(SUM($N93-$O93)*$L93,0),0),0)</f>
        <v>0</v>
      </c>
      <c r="R93" s="28">
        <f>IF($P93='Master Info'!$B$2&amp;'Master Info'!$C$2,IFERROR(ROUND(SUM($N93-$O93)*$L93,0),0),0)</f>
        <v>0</v>
      </c>
      <c r="S93" s="28">
        <f>IF($P93&lt;&gt;'Master Info'!$B$2&amp;'Master Info'!$C$2,IFERROR(ROUND(SUM($N93-$O93)*$L93,0),0),0)</f>
        <v>0</v>
      </c>
      <c r="T93" s="29">
        <f t="shared" si="17"/>
        <v>0</v>
      </c>
    </row>
    <row r="94" spans="1:20" x14ac:dyDescent="0.25">
      <c r="A94" s="32">
        <f t="shared" si="14"/>
        <v>93</v>
      </c>
      <c r="B94" s="26" t="str">
        <f t="shared" si="15"/>
        <v>-</v>
      </c>
      <c r="C94" s="35"/>
      <c r="D94" s="35"/>
      <c r="E94" s="36"/>
      <c r="F94" s="37"/>
      <c r="G94" s="38"/>
      <c r="H94" s="27">
        <f>IFERROR(VLOOKUP($G94,'Product Master'!$B$1:$G$26,5,FALSE),0)</f>
        <v>0</v>
      </c>
      <c r="I94" s="39"/>
      <c r="J94" s="28">
        <f t="shared" si="11"/>
        <v>0</v>
      </c>
      <c r="K94" s="29">
        <f t="shared" si="16"/>
        <v>0</v>
      </c>
      <c r="L94" s="30">
        <f>IFERROR(VLOOKUP($G94,'Product Master'!$B$1:$G$26,6,FALSE),0)</f>
        <v>0</v>
      </c>
      <c r="M94" s="40"/>
      <c r="N94" s="28">
        <f t="shared" si="12"/>
        <v>0</v>
      </c>
      <c r="O94" s="28">
        <f t="shared" si="13"/>
        <v>0</v>
      </c>
      <c r="P94" s="28" t="str">
        <f>IFERROR(VLOOKUP(F94,'Master Info'!$A$13:$P$37,2,FALSE)&amp;VLOOKUP(F94,'Master Info'!$A$13:$P$37,3,FALSE),"")</f>
        <v/>
      </c>
      <c r="Q94" s="28">
        <f>IF($P94='Master Info'!$B$2&amp;'Master Info'!$C$2,IFERROR(ROUND(SUM($N94-$O94)*$L94,0),0),0)</f>
        <v>0</v>
      </c>
      <c r="R94" s="28">
        <f>IF($P94='Master Info'!$B$2&amp;'Master Info'!$C$2,IFERROR(ROUND(SUM($N94-$O94)*$L94,0),0),0)</f>
        <v>0</v>
      </c>
      <c r="S94" s="28">
        <f>IF($P94&lt;&gt;'Master Info'!$B$2&amp;'Master Info'!$C$2,IFERROR(ROUND(SUM($N94-$O94)*$L94,0),0),0)</f>
        <v>0</v>
      </c>
      <c r="T94" s="29">
        <f t="shared" si="17"/>
        <v>0</v>
      </c>
    </row>
    <row r="95" spans="1:20" x14ac:dyDescent="0.25">
      <c r="A95" s="32">
        <f t="shared" si="14"/>
        <v>94</v>
      </c>
      <c r="B95" s="26" t="str">
        <f t="shared" si="15"/>
        <v>-</v>
      </c>
      <c r="C95" s="35"/>
      <c r="D95" s="35"/>
      <c r="E95" s="36"/>
      <c r="F95" s="37"/>
      <c r="G95" s="38"/>
      <c r="H95" s="27">
        <f>IFERROR(VLOOKUP($G95,'Product Master'!$B$1:$G$26,5,FALSE),0)</f>
        <v>0</v>
      </c>
      <c r="I95" s="39"/>
      <c r="J95" s="28">
        <f t="shared" si="11"/>
        <v>0</v>
      </c>
      <c r="K95" s="29">
        <f t="shared" si="16"/>
        <v>0</v>
      </c>
      <c r="L95" s="30">
        <f>IFERROR(VLOOKUP($G95,'Product Master'!$B$1:$G$26,6,FALSE),0)</f>
        <v>0</v>
      </c>
      <c r="M95" s="40"/>
      <c r="N95" s="28">
        <f t="shared" si="12"/>
        <v>0</v>
      </c>
      <c r="O95" s="28">
        <f t="shared" si="13"/>
        <v>0</v>
      </c>
      <c r="P95" s="28" t="str">
        <f>IFERROR(VLOOKUP(F95,'Master Info'!$A$13:$P$37,2,FALSE)&amp;VLOOKUP(F95,'Master Info'!$A$13:$P$37,3,FALSE),"")</f>
        <v/>
      </c>
      <c r="Q95" s="28">
        <f>IF($P95='Master Info'!$B$2&amp;'Master Info'!$C$2,IFERROR(ROUND(SUM($N95-$O95)*$L95,0),0),0)</f>
        <v>0</v>
      </c>
      <c r="R95" s="28">
        <f>IF($P95='Master Info'!$B$2&amp;'Master Info'!$C$2,IFERROR(ROUND(SUM($N95-$O95)*$L95,0),0),0)</f>
        <v>0</v>
      </c>
      <c r="S95" s="28">
        <f>IF($P95&lt;&gt;'Master Info'!$B$2&amp;'Master Info'!$C$2,IFERROR(ROUND(SUM($N95-$O95)*$L95,0),0),0)</f>
        <v>0</v>
      </c>
      <c r="T95" s="29">
        <f t="shared" si="17"/>
        <v>0</v>
      </c>
    </row>
    <row r="96" spans="1:20" x14ac:dyDescent="0.25">
      <c r="A96" s="32">
        <f t="shared" si="14"/>
        <v>95</v>
      </c>
      <c r="B96" s="26" t="str">
        <f t="shared" si="15"/>
        <v>-</v>
      </c>
      <c r="C96" s="35"/>
      <c r="D96" s="35"/>
      <c r="E96" s="36"/>
      <c r="F96" s="37"/>
      <c r="G96" s="38"/>
      <c r="H96" s="27">
        <f>IFERROR(VLOOKUP($G96,'Product Master'!$B$1:$G$26,5,FALSE),0)</f>
        <v>0</v>
      </c>
      <c r="I96" s="39"/>
      <c r="J96" s="28">
        <f t="shared" si="11"/>
        <v>0</v>
      </c>
      <c r="K96" s="29">
        <f t="shared" si="16"/>
        <v>0</v>
      </c>
      <c r="L96" s="30">
        <f>IFERROR(VLOOKUP($G96,'Product Master'!$B$1:$G$26,6,FALSE),0)</f>
        <v>0</v>
      </c>
      <c r="M96" s="40"/>
      <c r="N96" s="28">
        <f t="shared" si="12"/>
        <v>0</v>
      </c>
      <c r="O96" s="28">
        <f t="shared" si="13"/>
        <v>0</v>
      </c>
      <c r="P96" s="28" t="str">
        <f>IFERROR(VLOOKUP(F96,'Master Info'!$A$13:$P$37,2,FALSE)&amp;VLOOKUP(F96,'Master Info'!$A$13:$P$37,3,FALSE),"")</f>
        <v/>
      </c>
      <c r="Q96" s="28">
        <f>IF($P96='Master Info'!$B$2&amp;'Master Info'!$C$2,IFERROR(ROUND(SUM($N96-$O96)*$L96,0),0),0)</f>
        <v>0</v>
      </c>
      <c r="R96" s="28">
        <f>IF($P96='Master Info'!$B$2&amp;'Master Info'!$C$2,IFERROR(ROUND(SUM($N96-$O96)*$L96,0),0),0)</f>
        <v>0</v>
      </c>
      <c r="S96" s="28">
        <f>IF($P96&lt;&gt;'Master Info'!$B$2&amp;'Master Info'!$C$2,IFERROR(ROUND(SUM($N96-$O96)*$L96,0),0),0)</f>
        <v>0</v>
      </c>
      <c r="T96" s="29">
        <f t="shared" si="17"/>
        <v>0</v>
      </c>
    </row>
    <row r="97" spans="1:20" x14ac:dyDescent="0.25">
      <c r="A97" s="32">
        <f t="shared" si="14"/>
        <v>96</v>
      </c>
      <c r="B97" s="26" t="str">
        <f t="shared" si="15"/>
        <v>-</v>
      </c>
      <c r="C97" s="35"/>
      <c r="D97" s="35"/>
      <c r="E97" s="36"/>
      <c r="F97" s="37"/>
      <c r="G97" s="38"/>
      <c r="H97" s="27">
        <f>IFERROR(VLOOKUP($G97,'Product Master'!$B$1:$G$26,5,FALSE),0)</f>
        <v>0</v>
      </c>
      <c r="I97" s="39"/>
      <c r="J97" s="28">
        <f t="shared" si="11"/>
        <v>0</v>
      </c>
      <c r="K97" s="29">
        <f t="shared" si="16"/>
        <v>0</v>
      </c>
      <c r="L97" s="30">
        <f>IFERROR(VLOOKUP($G97,'Product Master'!$B$1:$G$26,6,FALSE),0)</f>
        <v>0</v>
      </c>
      <c r="M97" s="40"/>
      <c r="N97" s="28">
        <f t="shared" si="12"/>
        <v>0</v>
      </c>
      <c r="O97" s="28">
        <f t="shared" si="13"/>
        <v>0</v>
      </c>
      <c r="P97" s="28" t="str">
        <f>IFERROR(VLOOKUP(F97,'Master Info'!$A$13:$P$37,2,FALSE)&amp;VLOOKUP(F97,'Master Info'!$A$13:$P$37,3,FALSE),"")</f>
        <v/>
      </c>
      <c r="Q97" s="28">
        <f>IF($P97='Master Info'!$B$2&amp;'Master Info'!$C$2,IFERROR(ROUND(SUM($N97-$O97)*$L97,0),0),0)</f>
        <v>0</v>
      </c>
      <c r="R97" s="28">
        <f>IF($P97='Master Info'!$B$2&amp;'Master Info'!$C$2,IFERROR(ROUND(SUM($N97-$O97)*$L97,0),0),0)</f>
        <v>0</v>
      </c>
      <c r="S97" s="28">
        <f>IF($P97&lt;&gt;'Master Info'!$B$2&amp;'Master Info'!$C$2,IFERROR(ROUND(SUM($N97-$O97)*$L97,0),0),0)</f>
        <v>0</v>
      </c>
      <c r="T97" s="29">
        <f t="shared" si="17"/>
        <v>0</v>
      </c>
    </row>
    <row r="98" spans="1:20" x14ac:dyDescent="0.25">
      <c r="A98" s="32">
        <f t="shared" si="14"/>
        <v>97</v>
      </c>
      <c r="B98" s="26" t="str">
        <f t="shared" si="15"/>
        <v>-</v>
      </c>
      <c r="C98" s="35"/>
      <c r="D98" s="35"/>
      <c r="E98" s="36"/>
      <c r="F98" s="37"/>
      <c r="G98" s="38"/>
      <c r="H98" s="27">
        <f>IFERROR(VLOOKUP($G98,'Product Master'!$B$1:$G$26,5,FALSE),0)</f>
        <v>0</v>
      </c>
      <c r="I98" s="39"/>
      <c r="J98" s="28">
        <f t="shared" si="11"/>
        <v>0</v>
      </c>
      <c r="K98" s="29">
        <f t="shared" si="16"/>
        <v>0</v>
      </c>
      <c r="L98" s="30">
        <f>IFERROR(VLOOKUP($G98,'Product Master'!$B$1:$G$26,6,FALSE),0)</f>
        <v>0</v>
      </c>
      <c r="M98" s="40"/>
      <c r="N98" s="28">
        <f t="shared" si="12"/>
        <v>0</v>
      </c>
      <c r="O98" s="28">
        <f t="shared" si="13"/>
        <v>0</v>
      </c>
      <c r="P98" s="28" t="str">
        <f>IFERROR(VLOOKUP(F98,'Master Info'!$A$13:$P$37,2,FALSE)&amp;VLOOKUP(F98,'Master Info'!$A$13:$P$37,3,FALSE),"")</f>
        <v/>
      </c>
      <c r="Q98" s="28">
        <f>IF($P98='Master Info'!$B$2&amp;'Master Info'!$C$2,IFERROR(ROUND(SUM($N98-$O98)*$L98,0),0),0)</f>
        <v>0</v>
      </c>
      <c r="R98" s="28">
        <f>IF($P98='Master Info'!$B$2&amp;'Master Info'!$C$2,IFERROR(ROUND(SUM($N98-$O98)*$L98,0),0),0)</f>
        <v>0</v>
      </c>
      <c r="S98" s="28">
        <f>IF($P98&lt;&gt;'Master Info'!$B$2&amp;'Master Info'!$C$2,IFERROR(ROUND(SUM($N98-$O98)*$L98,0),0),0)</f>
        <v>0</v>
      </c>
      <c r="T98" s="29">
        <f t="shared" si="17"/>
        <v>0</v>
      </c>
    </row>
    <row r="99" spans="1:20" x14ac:dyDescent="0.25">
      <c r="A99" s="32">
        <f t="shared" si="14"/>
        <v>98</v>
      </c>
      <c r="B99" s="26" t="str">
        <f t="shared" si="15"/>
        <v>-</v>
      </c>
      <c r="C99" s="35"/>
      <c r="D99" s="35"/>
      <c r="E99" s="36"/>
      <c r="F99" s="37"/>
      <c r="G99" s="38"/>
      <c r="H99" s="27">
        <f>IFERROR(VLOOKUP($G99,'Product Master'!$B$1:$G$26,5,FALSE),0)</f>
        <v>0</v>
      </c>
      <c r="I99" s="39"/>
      <c r="J99" s="28">
        <f t="shared" si="11"/>
        <v>0</v>
      </c>
      <c r="K99" s="29">
        <f t="shared" si="16"/>
        <v>0</v>
      </c>
      <c r="L99" s="30">
        <f>IFERROR(VLOOKUP($G99,'Product Master'!$B$1:$G$26,6,FALSE),0)</f>
        <v>0</v>
      </c>
      <c r="M99" s="40"/>
      <c r="N99" s="28">
        <f t="shared" si="12"/>
        <v>0</v>
      </c>
      <c r="O99" s="28">
        <f t="shared" si="13"/>
        <v>0</v>
      </c>
      <c r="P99" s="28" t="str">
        <f>IFERROR(VLOOKUP(F99,'Master Info'!$A$13:$P$37,2,FALSE)&amp;VLOOKUP(F99,'Master Info'!$A$13:$P$37,3,FALSE),"")</f>
        <v/>
      </c>
      <c r="Q99" s="28">
        <f>IF($P99='Master Info'!$B$2&amp;'Master Info'!$C$2,IFERROR(ROUND(SUM($N99-$O99)*$L99,0),0),0)</f>
        <v>0</v>
      </c>
      <c r="R99" s="28">
        <f>IF($P99='Master Info'!$B$2&amp;'Master Info'!$C$2,IFERROR(ROUND(SUM($N99-$O99)*$L99,0),0),0)</f>
        <v>0</v>
      </c>
      <c r="S99" s="28">
        <f>IF($P99&lt;&gt;'Master Info'!$B$2&amp;'Master Info'!$C$2,IFERROR(ROUND(SUM($N99-$O99)*$L99,0),0),0)</f>
        <v>0</v>
      </c>
      <c r="T99" s="29">
        <f t="shared" si="17"/>
        <v>0</v>
      </c>
    </row>
    <row r="100" spans="1:20" x14ac:dyDescent="0.25">
      <c r="A100" s="32">
        <f t="shared" si="14"/>
        <v>99</v>
      </c>
      <c r="B100" s="26" t="str">
        <f t="shared" si="15"/>
        <v>-</v>
      </c>
      <c r="C100" s="35"/>
      <c r="D100" s="35"/>
      <c r="E100" s="36"/>
      <c r="F100" s="37"/>
      <c r="G100" s="38"/>
      <c r="H100" s="27">
        <f>IFERROR(VLOOKUP($G100,'Product Master'!$B$1:$G$26,5,FALSE),0)</f>
        <v>0</v>
      </c>
      <c r="I100" s="39"/>
      <c r="J100" s="28">
        <f t="shared" si="11"/>
        <v>0</v>
      </c>
      <c r="K100" s="29">
        <f t="shared" si="16"/>
        <v>0</v>
      </c>
      <c r="L100" s="30">
        <f>IFERROR(VLOOKUP($G100,'Product Master'!$B$1:$G$26,6,FALSE),0)</f>
        <v>0</v>
      </c>
      <c r="M100" s="40"/>
      <c r="N100" s="28">
        <f t="shared" si="12"/>
        <v>0</v>
      </c>
      <c r="O100" s="28">
        <f t="shared" si="13"/>
        <v>0</v>
      </c>
      <c r="P100" s="28" t="str">
        <f>IFERROR(VLOOKUP(F100,'Master Info'!$A$13:$P$37,2,FALSE)&amp;VLOOKUP(F100,'Master Info'!$A$13:$P$37,3,FALSE),"")</f>
        <v/>
      </c>
      <c r="Q100" s="28">
        <f>IF($P100='Master Info'!$B$2&amp;'Master Info'!$C$2,IFERROR(ROUND(SUM($N100-$O100)*$L100,0),0),0)</f>
        <v>0</v>
      </c>
      <c r="R100" s="28">
        <f>IF($P100='Master Info'!$B$2&amp;'Master Info'!$C$2,IFERROR(ROUND(SUM($N100-$O100)*$L100,0),0),0)</f>
        <v>0</v>
      </c>
      <c r="S100" s="28">
        <f>IF($P100&lt;&gt;'Master Info'!$B$2&amp;'Master Info'!$C$2,IFERROR(ROUND(SUM($N100-$O100)*$L100,0),0),0)</f>
        <v>0</v>
      </c>
      <c r="T100" s="29">
        <f t="shared" si="17"/>
        <v>0</v>
      </c>
    </row>
    <row r="101" spans="1:20" x14ac:dyDescent="0.25">
      <c r="A101" s="32">
        <f t="shared" si="14"/>
        <v>100</v>
      </c>
      <c r="B101" s="26" t="str">
        <f t="shared" si="15"/>
        <v>-</v>
      </c>
      <c r="C101" s="35"/>
      <c r="D101" s="35"/>
      <c r="E101" s="36"/>
      <c r="F101" s="37"/>
      <c r="G101" s="38"/>
      <c r="H101" s="27">
        <f>IFERROR(VLOOKUP($G101,'Product Master'!$B$1:$G$26,5,FALSE),0)</f>
        <v>0</v>
      </c>
      <c r="I101" s="39"/>
      <c r="J101" s="28">
        <f t="shared" si="11"/>
        <v>0</v>
      </c>
      <c r="K101" s="29">
        <f t="shared" si="16"/>
        <v>0</v>
      </c>
      <c r="L101" s="30">
        <f>IFERROR(VLOOKUP($G101,'Product Master'!$B$1:$G$26,6,FALSE),0)</f>
        <v>0</v>
      </c>
      <c r="M101" s="40"/>
      <c r="N101" s="28">
        <f t="shared" si="12"/>
        <v>0</v>
      </c>
      <c r="O101" s="28">
        <f t="shared" si="13"/>
        <v>0</v>
      </c>
      <c r="P101" s="28" t="str">
        <f>IFERROR(VLOOKUP(F101,'Master Info'!$A$13:$P$37,2,FALSE)&amp;VLOOKUP(F101,'Master Info'!$A$13:$P$37,3,FALSE),"")</f>
        <v/>
      </c>
      <c r="Q101" s="28">
        <f>IF($P101='Master Info'!$B$2&amp;'Master Info'!$C$2,IFERROR(ROUND(SUM($N101-$O101)*$L101,0),0),0)</f>
        <v>0</v>
      </c>
      <c r="R101" s="28">
        <f>IF($P101='Master Info'!$B$2&amp;'Master Info'!$C$2,IFERROR(ROUND(SUM($N101-$O101)*$L101,0),0),0)</f>
        <v>0</v>
      </c>
      <c r="S101" s="28">
        <f>IF($P101&lt;&gt;'Master Info'!$B$2&amp;'Master Info'!$C$2,IFERROR(ROUND(SUM($N101-$O101)*$L101,0),0),0)</f>
        <v>0</v>
      </c>
      <c r="T101" s="29">
        <f t="shared" si="17"/>
        <v>0</v>
      </c>
    </row>
    <row r="102" spans="1:20" x14ac:dyDescent="0.25">
      <c r="A102" s="32">
        <f t="shared" si="14"/>
        <v>101</v>
      </c>
      <c r="B102" s="26" t="str">
        <f t="shared" si="15"/>
        <v>-</v>
      </c>
      <c r="C102" s="35"/>
      <c r="D102" s="35"/>
      <c r="E102" s="36"/>
      <c r="F102" s="37"/>
      <c r="G102" s="38"/>
      <c r="H102" s="27">
        <f>IFERROR(VLOOKUP($G102,'Product Master'!$B$1:$G$26,5,FALSE),0)</f>
        <v>0</v>
      </c>
      <c r="I102" s="39"/>
      <c r="J102" s="28">
        <f t="shared" si="11"/>
        <v>0</v>
      </c>
      <c r="K102" s="29">
        <f t="shared" si="16"/>
        <v>0</v>
      </c>
      <c r="L102" s="30">
        <f>IFERROR(VLOOKUP($G102,'Product Master'!$B$1:$G$26,6,FALSE),0)</f>
        <v>0</v>
      </c>
      <c r="M102" s="40"/>
      <c r="N102" s="28">
        <f t="shared" si="12"/>
        <v>0</v>
      </c>
      <c r="O102" s="28">
        <f t="shared" si="13"/>
        <v>0</v>
      </c>
      <c r="P102" s="28" t="str">
        <f>IFERROR(VLOOKUP(F102,'Master Info'!$A$13:$P$37,2,FALSE)&amp;VLOOKUP(F102,'Master Info'!$A$13:$P$37,3,FALSE),"")</f>
        <v/>
      </c>
      <c r="Q102" s="28">
        <f>IF($P102='Master Info'!$B$2&amp;'Master Info'!$C$2,IFERROR(ROUND(SUM($N102-$O102)*$L102,0),0),0)</f>
        <v>0</v>
      </c>
      <c r="R102" s="28">
        <f>IF($P102='Master Info'!$B$2&amp;'Master Info'!$C$2,IFERROR(ROUND(SUM($N102-$O102)*$L102,0),0),0)</f>
        <v>0</v>
      </c>
      <c r="S102" s="28">
        <f>IF($P102&lt;&gt;'Master Info'!$B$2&amp;'Master Info'!$C$2,IFERROR(ROUND(SUM($N102-$O102)*$L102,0),0),0)</f>
        <v>0</v>
      </c>
      <c r="T102" s="29">
        <f t="shared" si="17"/>
        <v>0</v>
      </c>
    </row>
    <row r="103" spans="1:20" x14ac:dyDescent="0.25">
      <c r="A103" s="32">
        <f t="shared" si="14"/>
        <v>102</v>
      </c>
      <c r="B103" s="26" t="str">
        <f t="shared" si="15"/>
        <v>-</v>
      </c>
      <c r="C103" s="35"/>
      <c r="D103" s="35"/>
      <c r="E103" s="36"/>
      <c r="F103" s="37"/>
      <c r="G103" s="38"/>
      <c r="H103" s="27">
        <f>IFERROR(VLOOKUP($G103,'Product Master'!$B$1:$G$26,5,FALSE),0)</f>
        <v>0</v>
      </c>
      <c r="I103" s="39"/>
      <c r="J103" s="28">
        <f t="shared" si="11"/>
        <v>0</v>
      </c>
      <c r="K103" s="29">
        <f t="shared" si="16"/>
        <v>0</v>
      </c>
      <c r="L103" s="30">
        <f>IFERROR(VLOOKUP($G103,'Product Master'!$B$1:$G$26,6,FALSE),0)</f>
        <v>0</v>
      </c>
      <c r="M103" s="40"/>
      <c r="N103" s="28">
        <f t="shared" si="12"/>
        <v>0</v>
      </c>
      <c r="O103" s="28">
        <f t="shared" si="13"/>
        <v>0</v>
      </c>
      <c r="P103" s="28" t="str">
        <f>IFERROR(VLOOKUP(F103,'Master Info'!$A$13:$P$37,2,FALSE)&amp;VLOOKUP(F103,'Master Info'!$A$13:$P$37,3,FALSE),"")</f>
        <v/>
      </c>
      <c r="Q103" s="28">
        <f>IF($P103='Master Info'!$B$2&amp;'Master Info'!$C$2,IFERROR(ROUND(SUM($N103-$O103)*$L103,0),0),0)</f>
        <v>0</v>
      </c>
      <c r="R103" s="28">
        <f>IF($P103='Master Info'!$B$2&amp;'Master Info'!$C$2,IFERROR(ROUND(SUM($N103-$O103)*$L103,0),0),0)</f>
        <v>0</v>
      </c>
      <c r="S103" s="28">
        <f>IF($P103&lt;&gt;'Master Info'!$B$2&amp;'Master Info'!$C$2,IFERROR(ROUND(SUM($N103-$O103)*$L103,0),0),0)</f>
        <v>0</v>
      </c>
      <c r="T103" s="29">
        <f t="shared" si="17"/>
        <v>0</v>
      </c>
    </row>
    <row r="104" spans="1:20" x14ac:dyDescent="0.25">
      <c r="A104" s="32">
        <f t="shared" si="14"/>
        <v>103</v>
      </c>
      <c r="B104" s="26" t="str">
        <f t="shared" si="15"/>
        <v>-</v>
      </c>
      <c r="C104" s="35"/>
      <c r="D104" s="35"/>
      <c r="E104" s="36"/>
      <c r="F104" s="37"/>
      <c r="G104" s="38"/>
      <c r="H104" s="27">
        <f>IFERROR(VLOOKUP($G104,'Product Master'!$B$1:$G$26,5,FALSE),0)</f>
        <v>0</v>
      </c>
      <c r="I104" s="39"/>
      <c r="J104" s="28">
        <f t="shared" si="11"/>
        <v>0</v>
      </c>
      <c r="K104" s="29">
        <f t="shared" si="16"/>
        <v>0</v>
      </c>
      <c r="L104" s="30">
        <f>IFERROR(VLOOKUP($G104,'Product Master'!$B$1:$G$26,6,FALSE),0)</f>
        <v>0</v>
      </c>
      <c r="M104" s="40"/>
      <c r="N104" s="28">
        <f t="shared" si="12"/>
        <v>0</v>
      </c>
      <c r="O104" s="28">
        <f t="shared" si="13"/>
        <v>0</v>
      </c>
      <c r="P104" s="28" t="str">
        <f>IFERROR(VLOOKUP(F104,'Master Info'!$A$13:$P$37,2,FALSE)&amp;VLOOKUP(F104,'Master Info'!$A$13:$P$37,3,FALSE),"")</f>
        <v/>
      </c>
      <c r="Q104" s="28">
        <f>IF($P104='Master Info'!$B$2&amp;'Master Info'!$C$2,IFERROR(ROUND(SUM($N104-$O104)*$L104,0),0),0)</f>
        <v>0</v>
      </c>
      <c r="R104" s="28">
        <f>IF($P104='Master Info'!$B$2&amp;'Master Info'!$C$2,IFERROR(ROUND(SUM($N104-$O104)*$L104,0),0),0)</f>
        <v>0</v>
      </c>
      <c r="S104" s="28">
        <f>IF($P104&lt;&gt;'Master Info'!$B$2&amp;'Master Info'!$C$2,IFERROR(ROUND(SUM($N104-$O104)*$L104,0),0),0)</f>
        <v>0</v>
      </c>
      <c r="T104" s="29">
        <f t="shared" si="17"/>
        <v>0</v>
      </c>
    </row>
    <row r="105" spans="1:20" x14ac:dyDescent="0.25">
      <c r="A105" s="32">
        <f t="shared" si="14"/>
        <v>104</v>
      </c>
      <c r="B105" s="26" t="str">
        <f t="shared" si="15"/>
        <v>-</v>
      </c>
      <c r="C105" s="35"/>
      <c r="D105" s="35"/>
      <c r="E105" s="36"/>
      <c r="F105" s="37"/>
      <c r="G105" s="38"/>
      <c r="H105" s="27">
        <f>IFERROR(VLOOKUP($G105,'Product Master'!$B$1:$G$26,5,FALSE),0)</f>
        <v>0</v>
      </c>
      <c r="I105" s="39"/>
      <c r="J105" s="28">
        <f t="shared" si="11"/>
        <v>0</v>
      </c>
      <c r="K105" s="29">
        <f t="shared" si="16"/>
        <v>0</v>
      </c>
      <c r="L105" s="30">
        <f>IFERROR(VLOOKUP($G105,'Product Master'!$B$1:$G$26,6,FALSE),0)</f>
        <v>0</v>
      </c>
      <c r="M105" s="40"/>
      <c r="N105" s="28">
        <f t="shared" si="12"/>
        <v>0</v>
      </c>
      <c r="O105" s="28">
        <f t="shared" si="13"/>
        <v>0</v>
      </c>
      <c r="P105" s="28" t="str">
        <f>IFERROR(VLOOKUP(F105,'Master Info'!$A$13:$P$37,2,FALSE)&amp;VLOOKUP(F105,'Master Info'!$A$13:$P$37,3,FALSE),"")</f>
        <v/>
      </c>
      <c r="Q105" s="28">
        <f>IF($P105='Master Info'!$B$2&amp;'Master Info'!$C$2,IFERROR(ROUND(SUM($N105-$O105)*$L105,0),0),0)</f>
        <v>0</v>
      </c>
      <c r="R105" s="28">
        <f>IF($P105='Master Info'!$B$2&amp;'Master Info'!$C$2,IFERROR(ROUND(SUM($N105-$O105)*$L105,0),0),0)</f>
        <v>0</v>
      </c>
      <c r="S105" s="28">
        <f>IF($P105&lt;&gt;'Master Info'!$B$2&amp;'Master Info'!$C$2,IFERROR(ROUND(SUM($N105-$O105)*$L105,0),0),0)</f>
        <v>0</v>
      </c>
      <c r="T105" s="29">
        <f t="shared" si="17"/>
        <v>0</v>
      </c>
    </row>
    <row r="106" spans="1:20" x14ac:dyDescent="0.25">
      <c r="A106" s="32">
        <f t="shared" si="14"/>
        <v>105</v>
      </c>
      <c r="B106" s="26" t="str">
        <f t="shared" si="15"/>
        <v>-</v>
      </c>
      <c r="C106" s="35"/>
      <c r="D106" s="35"/>
      <c r="E106" s="36"/>
      <c r="F106" s="37"/>
      <c r="G106" s="38"/>
      <c r="H106" s="27">
        <f>IFERROR(VLOOKUP($G106,'Product Master'!$B$1:$G$26,5,FALSE),0)</f>
        <v>0</v>
      </c>
      <c r="I106" s="39"/>
      <c r="J106" s="28">
        <f t="shared" si="11"/>
        <v>0</v>
      </c>
      <c r="K106" s="29">
        <f t="shared" si="16"/>
        <v>0</v>
      </c>
      <c r="L106" s="30">
        <f>IFERROR(VLOOKUP($G106,'Product Master'!$B$1:$G$26,6,FALSE),0)</f>
        <v>0</v>
      </c>
      <c r="M106" s="40"/>
      <c r="N106" s="28">
        <f t="shared" si="12"/>
        <v>0</v>
      </c>
      <c r="O106" s="28">
        <f t="shared" si="13"/>
        <v>0</v>
      </c>
      <c r="P106" s="28" t="str">
        <f>IFERROR(VLOOKUP(F106,'Master Info'!$A$13:$P$37,2,FALSE)&amp;VLOOKUP(F106,'Master Info'!$A$13:$P$37,3,FALSE),"")</f>
        <v/>
      </c>
      <c r="Q106" s="28">
        <f>IF($P106='Master Info'!$B$2&amp;'Master Info'!$C$2,IFERROR(ROUND(SUM($N106-$O106)*$L106,0),0),0)</f>
        <v>0</v>
      </c>
      <c r="R106" s="28">
        <f>IF($P106='Master Info'!$B$2&amp;'Master Info'!$C$2,IFERROR(ROUND(SUM($N106-$O106)*$L106,0),0),0)</f>
        <v>0</v>
      </c>
      <c r="S106" s="28">
        <f>IF($P106&lt;&gt;'Master Info'!$B$2&amp;'Master Info'!$C$2,IFERROR(ROUND(SUM($N106-$O106)*$L106,0),0),0)</f>
        <v>0</v>
      </c>
      <c r="T106" s="29">
        <f t="shared" si="17"/>
        <v>0</v>
      </c>
    </row>
    <row r="107" spans="1:20" x14ac:dyDescent="0.25">
      <c r="A107" s="32">
        <f t="shared" si="14"/>
        <v>106</v>
      </c>
      <c r="B107" s="26" t="str">
        <f t="shared" si="15"/>
        <v>-</v>
      </c>
      <c r="C107" s="35"/>
      <c r="D107" s="35"/>
      <c r="E107" s="36"/>
      <c r="F107" s="37"/>
      <c r="G107" s="38"/>
      <c r="H107" s="27">
        <f>IFERROR(VLOOKUP($G107,'Product Master'!$B$1:$G$26,5,FALSE),0)</f>
        <v>0</v>
      </c>
      <c r="I107" s="39"/>
      <c r="J107" s="28">
        <f t="shared" si="11"/>
        <v>0</v>
      </c>
      <c r="K107" s="29">
        <f t="shared" si="16"/>
        <v>0</v>
      </c>
      <c r="L107" s="30">
        <f>IFERROR(VLOOKUP($G107,'Product Master'!$B$1:$G$26,6,FALSE),0)</f>
        <v>0</v>
      </c>
      <c r="M107" s="40"/>
      <c r="N107" s="28">
        <f t="shared" si="12"/>
        <v>0</v>
      </c>
      <c r="O107" s="28">
        <f t="shared" si="13"/>
        <v>0</v>
      </c>
      <c r="P107" s="28" t="str">
        <f>IFERROR(VLOOKUP(F107,'Master Info'!$A$13:$P$37,2,FALSE)&amp;VLOOKUP(F107,'Master Info'!$A$13:$P$37,3,FALSE),"")</f>
        <v/>
      </c>
      <c r="Q107" s="28">
        <f>IF($P107='Master Info'!$B$2&amp;'Master Info'!$C$2,IFERROR(ROUND(SUM($N107-$O107)*$L107,0),0),0)</f>
        <v>0</v>
      </c>
      <c r="R107" s="28">
        <f>IF($P107='Master Info'!$B$2&amp;'Master Info'!$C$2,IFERROR(ROUND(SUM($N107-$O107)*$L107,0),0),0)</f>
        <v>0</v>
      </c>
      <c r="S107" s="28">
        <f>IF($P107&lt;&gt;'Master Info'!$B$2&amp;'Master Info'!$C$2,IFERROR(ROUND(SUM($N107-$O107)*$L107,0),0),0)</f>
        <v>0</v>
      </c>
      <c r="T107" s="29">
        <f t="shared" si="17"/>
        <v>0</v>
      </c>
    </row>
    <row r="108" spans="1:20" x14ac:dyDescent="0.25">
      <c r="A108" s="32">
        <f t="shared" si="14"/>
        <v>107</v>
      </c>
      <c r="B108" s="26" t="str">
        <f t="shared" si="15"/>
        <v>-</v>
      </c>
      <c r="C108" s="35"/>
      <c r="D108" s="35"/>
      <c r="E108" s="36"/>
      <c r="F108" s="37"/>
      <c r="G108" s="38"/>
      <c r="H108" s="27">
        <f>IFERROR(VLOOKUP($G108,'Product Master'!$B$1:$G$26,5,FALSE),0)</f>
        <v>0</v>
      </c>
      <c r="I108" s="39"/>
      <c r="J108" s="28">
        <f t="shared" si="11"/>
        <v>0</v>
      </c>
      <c r="K108" s="29">
        <f t="shared" si="16"/>
        <v>0</v>
      </c>
      <c r="L108" s="30">
        <f>IFERROR(VLOOKUP($G108,'Product Master'!$B$1:$G$26,6,FALSE),0)</f>
        <v>0</v>
      </c>
      <c r="M108" s="40"/>
      <c r="N108" s="28">
        <f t="shared" si="12"/>
        <v>0</v>
      </c>
      <c r="O108" s="28">
        <f t="shared" si="13"/>
        <v>0</v>
      </c>
      <c r="P108" s="28" t="str">
        <f>IFERROR(VLOOKUP(F108,'Master Info'!$A$13:$P$37,2,FALSE)&amp;VLOOKUP(F108,'Master Info'!$A$13:$P$37,3,FALSE),"")</f>
        <v/>
      </c>
      <c r="Q108" s="28">
        <f>IF($P108='Master Info'!$B$2&amp;'Master Info'!$C$2,IFERROR(ROUND(SUM($N108-$O108)*$L108,0),0),0)</f>
        <v>0</v>
      </c>
      <c r="R108" s="28">
        <f>IF($P108='Master Info'!$B$2&amp;'Master Info'!$C$2,IFERROR(ROUND(SUM($N108-$O108)*$L108,0),0),0)</f>
        <v>0</v>
      </c>
      <c r="S108" s="28">
        <f>IF($P108&lt;&gt;'Master Info'!$B$2&amp;'Master Info'!$C$2,IFERROR(ROUND(SUM($N108-$O108)*$L108,0),0),0)</f>
        <v>0</v>
      </c>
      <c r="T108" s="29">
        <f t="shared" si="17"/>
        <v>0</v>
      </c>
    </row>
    <row r="109" spans="1:20" x14ac:dyDescent="0.25">
      <c r="A109" s="32">
        <f t="shared" si="14"/>
        <v>108</v>
      </c>
      <c r="B109" s="26" t="str">
        <f t="shared" si="15"/>
        <v>-</v>
      </c>
      <c r="C109" s="35"/>
      <c r="D109" s="35"/>
      <c r="E109" s="36"/>
      <c r="F109" s="37"/>
      <c r="G109" s="38"/>
      <c r="H109" s="27">
        <f>IFERROR(VLOOKUP($G109,'Product Master'!$B$1:$G$26,5,FALSE),0)</f>
        <v>0</v>
      </c>
      <c r="I109" s="39"/>
      <c r="J109" s="28">
        <f t="shared" si="11"/>
        <v>0</v>
      </c>
      <c r="K109" s="29">
        <f t="shared" si="16"/>
        <v>0</v>
      </c>
      <c r="L109" s="30">
        <f>IFERROR(VLOOKUP($G109,'Product Master'!$B$1:$G$26,6,FALSE),0)</f>
        <v>0</v>
      </c>
      <c r="M109" s="40"/>
      <c r="N109" s="28">
        <f t="shared" si="12"/>
        <v>0</v>
      </c>
      <c r="O109" s="28">
        <f t="shared" si="13"/>
        <v>0</v>
      </c>
      <c r="P109" s="28" t="str">
        <f>IFERROR(VLOOKUP(F109,'Master Info'!$A$13:$P$37,2,FALSE)&amp;VLOOKUP(F109,'Master Info'!$A$13:$P$37,3,FALSE),"")</f>
        <v/>
      </c>
      <c r="Q109" s="28">
        <f>IF($P109='Master Info'!$B$2&amp;'Master Info'!$C$2,IFERROR(ROUND(SUM($N109-$O109)*$L109,0),0),0)</f>
        <v>0</v>
      </c>
      <c r="R109" s="28">
        <f>IF($P109='Master Info'!$B$2&amp;'Master Info'!$C$2,IFERROR(ROUND(SUM($N109-$O109)*$L109,0),0),0)</f>
        <v>0</v>
      </c>
      <c r="S109" s="28">
        <f>IF($P109&lt;&gt;'Master Info'!$B$2&amp;'Master Info'!$C$2,IFERROR(ROUND(SUM($N109-$O109)*$L109,0),0),0)</f>
        <v>0</v>
      </c>
      <c r="T109" s="29">
        <f t="shared" si="17"/>
        <v>0</v>
      </c>
    </row>
    <row r="110" spans="1:20" x14ac:dyDescent="0.25">
      <c r="A110" s="32">
        <f t="shared" si="14"/>
        <v>109</v>
      </c>
      <c r="B110" s="26" t="str">
        <f t="shared" si="15"/>
        <v>-</v>
      </c>
      <c r="C110" s="35"/>
      <c r="D110" s="35"/>
      <c r="E110" s="36"/>
      <c r="F110" s="37"/>
      <c r="G110" s="38"/>
      <c r="H110" s="27">
        <f>IFERROR(VLOOKUP($G110,'Product Master'!$B$1:$G$26,5,FALSE),0)</f>
        <v>0</v>
      </c>
      <c r="I110" s="39"/>
      <c r="J110" s="28">
        <f t="shared" si="11"/>
        <v>0</v>
      </c>
      <c r="K110" s="29">
        <f t="shared" si="16"/>
        <v>0</v>
      </c>
      <c r="L110" s="30">
        <f>IFERROR(VLOOKUP($G110,'Product Master'!$B$1:$G$26,6,FALSE),0)</f>
        <v>0</v>
      </c>
      <c r="M110" s="40"/>
      <c r="N110" s="28">
        <f t="shared" si="12"/>
        <v>0</v>
      </c>
      <c r="O110" s="28">
        <f t="shared" si="13"/>
        <v>0</v>
      </c>
      <c r="P110" s="28" t="str">
        <f>IFERROR(VLOOKUP(F110,'Master Info'!$A$13:$P$37,2,FALSE)&amp;VLOOKUP(F110,'Master Info'!$A$13:$P$37,3,FALSE),"")</f>
        <v/>
      </c>
      <c r="Q110" s="28">
        <f>IF($P110='Master Info'!$B$2&amp;'Master Info'!$C$2,IFERROR(ROUND(SUM($N110-$O110)*$L110,0),0),0)</f>
        <v>0</v>
      </c>
      <c r="R110" s="28">
        <f>IF($P110='Master Info'!$B$2&amp;'Master Info'!$C$2,IFERROR(ROUND(SUM($N110-$O110)*$L110,0),0),0)</f>
        <v>0</v>
      </c>
      <c r="S110" s="28">
        <f>IF($P110&lt;&gt;'Master Info'!$B$2&amp;'Master Info'!$C$2,IFERROR(ROUND(SUM($N110-$O110)*$L110,0),0),0)</f>
        <v>0</v>
      </c>
      <c r="T110" s="29">
        <f t="shared" si="17"/>
        <v>0</v>
      </c>
    </row>
    <row r="111" spans="1:20" x14ac:dyDescent="0.25">
      <c r="A111" s="32">
        <f t="shared" si="14"/>
        <v>110</v>
      </c>
      <c r="B111" s="26" t="str">
        <f t="shared" si="15"/>
        <v>-</v>
      </c>
      <c r="C111" s="35"/>
      <c r="D111" s="35"/>
      <c r="E111" s="36"/>
      <c r="F111" s="37"/>
      <c r="G111" s="38"/>
      <c r="H111" s="27">
        <f>IFERROR(VLOOKUP($G111,'Product Master'!$B$1:$G$26,5,FALSE),0)</f>
        <v>0</v>
      </c>
      <c r="I111" s="39"/>
      <c r="J111" s="28">
        <f t="shared" si="11"/>
        <v>0</v>
      </c>
      <c r="K111" s="29">
        <f t="shared" si="16"/>
        <v>0</v>
      </c>
      <c r="L111" s="30">
        <f>IFERROR(VLOOKUP($G111,'Product Master'!$B$1:$G$26,6,FALSE),0)</f>
        <v>0</v>
      </c>
      <c r="M111" s="40"/>
      <c r="N111" s="28">
        <f t="shared" si="12"/>
        <v>0</v>
      </c>
      <c r="O111" s="28">
        <f t="shared" si="13"/>
        <v>0</v>
      </c>
      <c r="P111" s="28" t="str">
        <f>IFERROR(VLOOKUP(F111,'Master Info'!$A$13:$P$37,2,FALSE)&amp;VLOOKUP(F111,'Master Info'!$A$13:$P$37,3,FALSE),"")</f>
        <v/>
      </c>
      <c r="Q111" s="28">
        <f>IF($P111='Master Info'!$B$2&amp;'Master Info'!$C$2,IFERROR(ROUND(SUM($N111-$O111)*$L111,0),0),0)</f>
        <v>0</v>
      </c>
      <c r="R111" s="28">
        <f>IF($P111='Master Info'!$B$2&amp;'Master Info'!$C$2,IFERROR(ROUND(SUM($N111-$O111)*$L111,0),0),0)</f>
        <v>0</v>
      </c>
      <c r="S111" s="28">
        <f>IF($P111&lt;&gt;'Master Info'!$B$2&amp;'Master Info'!$C$2,IFERROR(ROUND(SUM($N111-$O111)*$L111,0),0),0)</f>
        <v>0</v>
      </c>
      <c r="T111" s="29">
        <f t="shared" si="17"/>
        <v>0</v>
      </c>
    </row>
    <row r="112" spans="1:20" x14ac:dyDescent="0.25">
      <c r="A112" s="32">
        <f t="shared" si="14"/>
        <v>111</v>
      </c>
      <c r="B112" s="26" t="str">
        <f t="shared" si="15"/>
        <v>-</v>
      </c>
      <c r="C112" s="35"/>
      <c r="D112" s="35"/>
      <c r="E112" s="36"/>
      <c r="F112" s="37"/>
      <c r="G112" s="38"/>
      <c r="H112" s="27">
        <f>IFERROR(VLOOKUP($G112,'Product Master'!$B$1:$G$26,5,FALSE),0)</f>
        <v>0</v>
      </c>
      <c r="I112" s="39"/>
      <c r="J112" s="28">
        <f t="shared" si="11"/>
        <v>0</v>
      </c>
      <c r="K112" s="29">
        <f t="shared" si="16"/>
        <v>0</v>
      </c>
      <c r="L112" s="30">
        <f>IFERROR(VLOOKUP($G112,'Product Master'!$B$1:$G$26,6,FALSE),0)</f>
        <v>0</v>
      </c>
      <c r="M112" s="40"/>
      <c r="N112" s="28">
        <f t="shared" si="12"/>
        <v>0</v>
      </c>
      <c r="O112" s="28">
        <f t="shared" si="13"/>
        <v>0</v>
      </c>
      <c r="P112" s="28" t="str">
        <f>IFERROR(VLOOKUP(F112,'Master Info'!$A$13:$P$37,2,FALSE)&amp;VLOOKUP(F112,'Master Info'!$A$13:$P$37,3,FALSE),"")</f>
        <v/>
      </c>
      <c r="Q112" s="28">
        <f>IF($P112='Master Info'!$B$2&amp;'Master Info'!$C$2,IFERROR(ROUND(SUM($N112-$O112)*$L112,0),0),0)</f>
        <v>0</v>
      </c>
      <c r="R112" s="28">
        <f>IF($P112='Master Info'!$B$2&amp;'Master Info'!$C$2,IFERROR(ROUND(SUM($N112-$O112)*$L112,0),0),0)</f>
        <v>0</v>
      </c>
      <c r="S112" s="28">
        <f>IF($P112&lt;&gt;'Master Info'!$B$2&amp;'Master Info'!$C$2,IFERROR(ROUND(SUM($N112-$O112)*$L112,0),0),0)</f>
        <v>0</v>
      </c>
      <c r="T112" s="29">
        <f t="shared" si="17"/>
        <v>0</v>
      </c>
    </row>
    <row r="113" spans="1:20" x14ac:dyDescent="0.25">
      <c r="A113" s="32">
        <f t="shared" si="14"/>
        <v>112</v>
      </c>
      <c r="B113" s="26" t="str">
        <f t="shared" si="15"/>
        <v>-</v>
      </c>
      <c r="C113" s="35"/>
      <c r="D113" s="35"/>
      <c r="E113" s="36"/>
      <c r="F113" s="37"/>
      <c r="G113" s="38"/>
      <c r="H113" s="27">
        <f>IFERROR(VLOOKUP($G113,'Product Master'!$B$1:$G$26,5,FALSE),0)</f>
        <v>0</v>
      </c>
      <c r="I113" s="39"/>
      <c r="J113" s="28">
        <f t="shared" si="11"/>
        <v>0</v>
      </c>
      <c r="K113" s="29">
        <f t="shared" si="16"/>
        <v>0</v>
      </c>
      <c r="L113" s="30">
        <f>IFERROR(VLOOKUP($G113,'Product Master'!$B$1:$G$26,6,FALSE),0)</f>
        <v>0</v>
      </c>
      <c r="M113" s="40"/>
      <c r="N113" s="28">
        <f t="shared" si="12"/>
        <v>0</v>
      </c>
      <c r="O113" s="28">
        <f t="shared" si="13"/>
        <v>0</v>
      </c>
      <c r="P113" s="28" t="str">
        <f>IFERROR(VLOOKUP(F113,'Master Info'!$A$13:$P$37,2,FALSE)&amp;VLOOKUP(F113,'Master Info'!$A$13:$P$37,3,FALSE),"")</f>
        <v/>
      </c>
      <c r="Q113" s="28">
        <f>IF($P113='Master Info'!$B$2&amp;'Master Info'!$C$2,IFERROR(ROUND(SUM($N113-$O113)*$L113,0),0),0)</f>
        <v>0</v>
      </c>
      <c r="R113" s="28">
        <f>IF($P113='Master Info'!$B$2&amp;'Master Info'!$C$2,IFERROR(ROUND(SUM($N113-$O113)*$L113,0),0),0)</f>
        <v>0</v>
      </c>
      <c r="S113" s="28">
        <f>IF($P113&lt;&gt;'Master Info'!$B$2&amp;'Master Info'!$C$2,IFERROR(ROUND(SUM($N113-$O113)*$L113,0),0),0)</f>
        <v>0</v>
      </c>
      <c r="T113" s="29">
        <f t="shared" si="17"/>
        <v>0</v>
      </c>
    </row>
    <row r="114" spans="1:20" x14ac:dyDescent="0.25">
      <c r="A114" s="32">
        <f t="shared" si="14"/>
        <v>113</v>
      </c>
      <c r="B114" s="26" t="str">
        <f t="shared" si="15"/>
        <v>-</v>
      </c>
      <c r="C114" s="35"/>
      <c r="D114" s="35"/>
      <c r="E114" s="36"/>
      <c r="F114" s="37"/>
      <c r="G114" s="38"/>
      <c r="H114" s="27">
        <f>IFERROR(VLOOKUP($G114,'Product Master'!$B$1:$G$26,5,FALSE),0)</f>
        <v>0</v>
      </c>
      <c r="I114" s="39"/>
      <c r="J114" s="28">
        <f t="shared" si="11"/>
        <v>0</v>
      </c>
      <c r="K114" s="29">
        <f t="shared" si="16"/>
        <v>0</v>
      </c>
      <c r="L114" s="30">
        <f>IFERROR(VLOOKUP($G114,'Product Master'!$B$1:$G$26,6,FALSE),0)</f>
        <v>0</v>
      </c>
      <c r="M114" s="40"/>
      <c r="N114" s="28">
        <f t="shared" si="12"/>
        <v>0</v>
      </c>
      <c r="O114" s="28">
        <f t="shared" si="13"/>
        <v>0</v>
      </c>
      <c r="P114" s="28" t="str">
        <f>IFERROR(VLOOKUP(F114,'Master Info'!$A$13:$P$37,2,FALSE)&amp;VLOOKUP(F114,'Master Info'!$A$13:$P$37,3,FALSE),"")</f>
        <v/>
      </c>
      <c r="Q114" s="28">
        <f>IF($P114='Master Info'!$B$2&amp;'Master Info'!$C$2,IFERROR(ROUND(SUM($N114-$O114)*$L114,0),0),0)</f>
        <v>0</v>
      </c>
      <c r="R114" s="28">
        <f>IF($P114='Master Info'!$B$2&amp;'Master Info'!$C$2,IFERROR(ROUND(SUM($N114-$O114)*$L114,0),0),0)</f>
        <v>0</v>
      </c>
      <c r="S114" s="28">
        <f>IF($P114&lt;&gt;'Master Info'!$B$2&amp;'Master Info'!$C$2,IFERROR(ROUND(SUM($N114-$O114)*$L114,0),0),0)</f>
        <v>0</v>
      </c>
      <c r="T114" s="29">
        <f t="shared" si="17"/>
        <v>0</v>
      </c>
    </row>
    <row r="115" spans="1:20" x14ac:dyDescent="0.25">
      <c r="A115" s="32">
        <f t="shared" si="14"/>
        <v>114</v>
      </c>
      <c r="B115" s="26" t="str">
        <f t="shared" si="15"/>
        <v>-</v>
      </c>
      <c r="C115" s="35"/>
      <c r="D115" s="35"/>
      <c r="E115" s="36"/>
      <c r="F115" s="37"/>
      <c r="G115" s="38"/>
      <c r="H115" s="27">
        <f>IFERROR(VLOOKUP($G115,'Product Master'!$B$1:$G$26,5,FALSE),0)</f>
        <v>0</v>
      </c>
      <c r="I115" s="39"/>
      <c r="J115" s="28">
        <f t="shared" si="11"/>
        <v>0</v>
      </c>
      <c r="K115" s="29">
        <f t="shared" si="16"/>
        <v>0</v>
      </c>
      <c r="L115" s="30">
        <f>IFERROR(VLOOKUP($G115,'Product Master'!$B$1:$G$26,6,FALSE),0)</f>
        <v>0</v>
      </c>
      <c r="M115" s="40"/>
      <c r="N115" s="28">
        <f t="shared" si="12"/>
        <v>0</v>
      </c>
      <c r="O115" s="28">
        <f t="shared" si="13"/>
        <v>0</v>
      </c>
      <c r="P115" s="28" t="str">
        <f>IFERROR(VLOOKUP(F115,'Master Info'!$A$13:$P$37,2,FALSE)&amp;VLOOKUP(F115,'Master Info'!$A$13:$P$37,3,FALSE),"")</f>
        <v/>
      </c>
      <c r="Q115" s="28">
        <f>IF($P115='Master Info'!$B$2&amp;'Master Info'!$C$2,IFERROR(ROUND(SUM($N115-$O115)*$L115,0),0),0)</f>
        <v>0</v>
      </c>
      <c r="R115" s="28">
        <f>IF($P115='Master Info'!$B$2&amp;'Master Info'!$C$2,IFERROR(ROUND(SUM($N115-$O115)*$L115,0),0),0)</f>
        <v>0</v>
      </c>
      <c r="S115" s="28">
        <f>IF($P115&lt;&gt;'Master Info'!$B$2&amp;'Master Info'!$C$2,IFERROR(ROUND(SUM($N115-$O115)*$L115,0),0),0)</f>
        <v>0</v>
      </c>
      <c r="T115" s="29">
        <f t="shared" si="17"/>
        <v>0</v>
      </c>
    </row>
    <row r="116" spans="1:20" x14ac:dyDescent="0.25">
      <c r="A116" s="32">
        <f t="shared" si="14"/>
        <v>115</v>
      </c>
      <c r="B116" s="26" t="str">
        <f t="shared" si="15"/>
        <v>-</v>
      </c>
      <c r="C116" s="35"/>
      <c r="D116" s="35"/>
      <c r="E116" s="36"/>
      <c r="F116" s="37"/>
      <c r="G116" s="38"/>
      <c r="H116" s="27">
        <f>IFERROR(VLOOKUP($G116,'Product Master'!$B$1:$G$26,5,FALSE),0)</f>
        <v>0</v>
      </c>
      <c r="I116" s="39"/>
      <c r="J116" s="28">
        <f t="shared" si="11"/>
        <v>0</v>
      </c>
      <c r="K116" s="29">
        <f t="shared" si="16"/>
        <v>0</v>
      </c>
      <c r="L116" s="30">
        <f>IFERROR(VLOOKUP($G116,'Product Master'!$B$1:$G$26,6,FALSE),0)</f>
        <v>0</v>
      </c>
      <c r="M116" s="40"/>
      <c r="N116" s="28">
        <f t="shared" si="12"/>
        <v>0</v>
      </c>
      <c r="O116" s="28">
        <f t="shared" si="13"/>
        <v>0</v>
      </c>
      <c r="P116" s="28" t="str">
        <f>IFERROR(VLOOKUP(F116,'Master Info'!$A$13:$P$37,2,FALSE)&amp;VLOOKUP(F116,'Master Info'!$A$13:$P$37,3,FALSE),"")</f>
        <v/>
      </c>
      <c r="Q116" s="28">
        <f>IF($P116='Master Info'!$B$2&amp;'Master Info'!$C$2,IFERROR(ROUND(SUM($N116-$O116)*$L116,0),0),0)</f>
        <v>0</v>
      </c>
      <c r="R116" s="28">
        <f>IF($P116='Master Info'!$B$2&amp;'Master Info'!$C$2,IFERROR(ROUND(SUM($N116-$O116)*$L116,0),0),0)</f>
        <v>0</v>
      </c>
      <c r="S116" s="28">
        <f>IF($P116&lt;&gt;'Master Info'!$B$2&amp;'Master Info'!$C$2,IFERROR(ROUND(SUM($N116-$O116)*$L116,0),0),0)</f>
        <v>0</v>
      </c>
      <c r="T116" s="29">
        <f t="shared" si="17"/>
        <v>0</v>
      </c>
    </row>
    <row r="117" spans="1:20" x14ac:dyDescent="0.25">
      <c r="A117" s="32">
        <f t="shared" si="14"/>
        <v>116</v>
      </c>
      <c r="B117" s="26" t="str">
        <f t="shared" si="15"/>
        <v>-</v>
      </c>
      <c r="C117" s="35"/>
      <c r="D117" s="35"/>
      <c r="E117" s="36"/>
      <c r="F117" s="37"/>
      <c r="G117" s="38"/>
      <c r="H117" s="27">
        <f>IFERROR(VLOOKUP($G117,'Product Master'!$B$1:$G$26,5,FALSE),0)</f>
        <v>0</v>
      </c>
      <c r="I117" s="39"/>
      <c r="J117" s="28">
        <f t="shared" si="11"/>
        <v>0</v>
      </c>
      <c r="K117" s="29">
        <f t="shared" si="16"/>
        <v>0</v>
      </c>
      <c r="L117" s="30">
        <f>IFERROR(VLOOKUP($G117,'Product Master'!$B$1:$G$26,6,FALSE),0)</f>
        <v>0</v>
      </c>
      <c r="M117" s="40"/>
      <c r="N117" s="28">
        <f t="shared" si="12"/>
        <v>0</v>
      </c>
      <c r="O117" s="28">
        <f t="shared" si="13"/>
        <v>0</v>
      </c>
      <c r="P117" s="28" t="str">
        <f>IFERROR(VLOOKUP(F117,'Master Info'!$A$13:$P$37,2,FALSE)&amp;VLOOKUP(F117,'Master Info'!$A$13:$P$37,3,FALSE),"")</f>
        <v/>
      </c>
      <c r="Q117" s="28">
        <f>IF($P117='Master Info'!$B$2&amp;'Master Info'!$C$2,IFERROR(ROUND(SUM($N117-$O117)*$L117,0),0),0)</f>
        <v>0</v>
      </c>
      <c r="R117" s="28">
        <f>IF($P117='Master Info'!$B$2&amp;'Master Info'!$C$2,IFERROR(ROUND(SUM($N117-$O117)*$L117,0),0),0)</f>
        <v>0</v>
      </c>
      <c r="S117" s="28">
        <f>IF($P117&lt;&gt;'Master Info'!$B$2&amp;'Master Info'!$C$2,IFERROR(ROUND(SUM($N117-$O117)*$L117,0),0),0)</f>
        <v>0</v>
      </c>
      <c r="T117" s="29">
        <f t="shared" si="17"/>
        <v>0</v>
      </c>
    </row>
    <row r="118" spans="1:20" x14ac:dyDescent="0.25">
      <c r="A118" s="32">
        <f t="shared" si="14"/>
        <v>117</v>
      </c>
      <c r="B118" s="26" t="str">
        <f t="shared" si="15"/>
        <v>-</v>
      </c>
      <c r="C118" s="35"/>
      <c r="D118" s="35"/>
      <c r="E118" s="36"/>
      <c r="F118" s="37"/>
      <c r="G118" s="38"/>
      <c r="H118" s="27">
        <f>IFERROR(VLOOKUP($G118,'Product Master'!$B$1:$G$26,5,FALSE),0)</f>
        <v>0</v>
      </c>
      <c r="I118" s="39"/>
      <c r="J118" s="28">
        <f t="shared" si="11"/>
        <v>0</v>
      </c>
      <c r="K118" s="29">
        <f t="shared" si="16"/>
        <v>0</v>
      </c>
      <c r="L118" s="30">
        <f>IFERROR(VLOOKUP($G118,'Product Master'!$B$1:$G$26,6,FALSE),0)</f>
        <v>0</v>
      </c>
      <c r="M118" s="40"/>
      <c r="N118" s="28">
        <f t="shared" si="12"/>
        <v>0</v>
      </c>
      <c r="O118" s="28">
        <f t="shared" si="13"/>
        <v>0</v>
      </c>
      <c r="P118" s="28" t="str">
        <f>IFERROR(VLOOKUP(F118,'Master Info'!$A$13:$P$37,2,FALSE)&amp;VLOOKUP(F118,'Master Info'!$A$13:$P$37,3,FALSE),"")</f>
        <v/>
      </c>
      <c r="Q118" s="28">
        <f>IF($P118='Master Info'!$B$2&amp;'Master Info'!$C$2,IFERROR(ROUND(SUM($N118-$O118)*$L118,0),0),0)</f>
        <v>0</v>
      </c>
      <c r="R118" s="28">
        <f>IF($P118='Master Info'!$B$2&amp;'Master Info'!$C$2,IFERROR(ROUND(SUM($N118-$O118)*$L118,0),0),0)</f>
        <v>0</v>
      </c>
      <c r="S118" s="28">
        <f>IF($P118&lt;&gt;'Master Info'!$B$2&amp;'Master Info'!$C$2,IFERROR(ROUND(SUM($N118-$O118)*$L118,0),0),0)</f>
        <v>0</v>
      </c>
      <c r="T118" s="29">
        <f t="shared" si="17"/>
        <v>0</v>
      </c>
    </row>
    <row r="119" spans="1:20" x14ac:dyDescent="0.25">
      <c r="A119" s="32">
        <f t="shared" si="14"/>
        <v>118</v>
      </c>
      <c r="B119" s="26" t="str">
        <f t="shared" si="15"/>
        <v>-</v>
      </c>
      <c r="C119" s="35"/>
      <c r="D119" s="35"/>
      <c r="E119" s="36"/>
      <c r="F119" s="37"/>
      <c r="G119" s="38"/>
      <c r="H119" s="27">
        <f>IFERROR(VLOOKUP($G119,'Product Master'!$B$1:$G$26,5,FALSE),0)</f>
        <v>0</v>
      </c>
      <c r="I119" s="39"/>
      <c r="J119" s="28">
        <f t="shared" si="11"/>
        <v>0</v>
      </c>
      <c r="K119" s="29">
        <f t="shared" si="16"/>
        <v>0</v>
      </c>
      <c r="L119" s="30">
        <f>IFERROR(VLOOKUP($G119,'Product Master'!$B$1:$G$26,6,FALSE),0)</f>
        <v>0</v>
      </c>
      <c r="M119" s="40"/>
      <c r="N119" s="28">
        <f t="shared" si="12"/>
        <v>0</v>
      </c>
      <c r="O119" s="28">
        <f t="shared" si="13"/>
        <v>0</v>
      </c>
      <c r="P119" s="28" t="str">
        <f>IFERROR(VLOOKUP(F119,'Master Info'!$A$13:$P$37,2,FALSE)&amp;VLOOKUP(F119,'Master Info'!$A$13:$P$37,3,FALSE),"")</f>
        <v/>
      </c>
      <c r="Q119" s="28">
        <f>IF($P119='Master Info'!$B$2&amp;'Master Info'!$C$2,IFERROR(ROUND(SUM($N119-$O119)*$L119,0),0),0)</f>
        <v>0</v>
      </c>
      <c r="R119" s="28">
        <f>IF($P119='Master Info'!$B$2&amp;'Master Info'!$C$2,IFERROR(ROUND(SUM($N119-$O119)*$L119,0),0),0)</f>
        <v>0</v>
      </c>
      <c r="S119" s="28">
        <f>IF($P119&lt;&gt;'Master Info'!$B$2&amp;'Master Info'!$C$2,IFERROR(ROUND(SUM($N119-$O119)*$L119,0),0),0)</f>
        <v>0</v>
      </c>
      <c r="T119" s="29">
        <f t="shared" si="17"/>
        <v>0</v>
      </c>
    </row>
    <row r="120" spans="1:20" x14ac:dyDescent="0.25">
      <c r="A120" s="32">
        <f t="shared" si="14"/>
        <v>119</v>
      </c>
      <c r="B120" s="26" t="str">
        <f t="shared" si="15"/>
        <v>-</v>
      </c>
      <c r="C120" s="35"/>
      <c r="D120" s="35"/>
      <c r="E120" s="36"/>
      <c r="F120" s="37"/>
      <c r="G120" s="38"/>
      <c r="H120" s="27">
        <f>IFERROR(VLOOKUP($G120,'Product Master'!$B$1:$G$26,5,FALSE),0)</f>
        <v>0</v>
      </c>
      <c r="I120" s="39"/>
      <c r="J120" s="28">
        <f t="shared" si="11"/>
        <v>0</v>
      </c>
      <c r="K120" s="29">
        <f t="shared" si="16"/>
        <v>0</v>
      </c>
      <c r="L120" s="30">
        <f>IFERROR(VLOOKUP($G120,'Product Master'!$B$1:$G$26,6,FALSE),0)</f>
        <v>0</v>
      </c>
      <c r="M120" s="40"/>
      <c r="N120" s="28">
        <f t="shared" si="12"/>
        <v>0</v>
      </c>
      <c r="O120" s="28">
        <f t="shared" si="13"/>
        <v>0</v>
      </c>
      <c r="P120" s="28" t="str">
        <f>IFERROR(VLOOKUP(F120,'Master Info'!$A$13:$P$37,2,FALSE)&amp;VLOOKUP(F120,'Master Info'!$A$13:$P$37,3,FALSE),"")</f>
        <v/>
      </c>
      <c r="Q120" s="28">
        <f>IF($P120='Master Info'!$B$2&amp;'Master Info'!$C$2,IFERROR(ROUND(SUM($N120-$O120)*$L120,0),0),0)</f>
        <v>0</v>
      </c>
      <c r="R120" s="28">
        <f>IF($P120='Master Info'!$B$2&amp;'Master Info'!$C$2,IFERROR(ROUND(SUM($N120-$O120)*$L120,0),0),0)</f>
        <v>0</v>
      </c>
      <c r="S120" s="28">
        <f>IF($P120&lt;&gt;'Master Info'!$B$2&amp;'Master Info'!$C$2,IFERROR(ROUND(SUM($N120-$O120)*$L120,0),0),0)</f>
        <v>0</v>
      </c>
      <c r="T120" s="29">
        <f t="shared" si="17"/>
        <v>0</v>
      </c>
    </row>
    <row r="121" spans="1:20" x14ac:dyDescent="0.25">
      <c r="A121" s="32">
        <f t="shared" si="14"/>
        <v>120</v>
      </c>
      <c r="B121" s="26" t="str">
        <f t="shared" si="15"/>
        <v>-</v>
      </c>
      <c r="C121" s="35"/>
      <c r="D121" s="35"/>
      <c r="E121" s="36"/>
      <c r="F121" s="37"/>
      <c r="G121" s="38"/>
      <c r="H121" s="27">
        <f>IFERROR(VLOOKUP($G121,'Product Master'!$B$1:$G$26,5,FALSE),0)</f>
        <v>0</v>
      </c>
      <c r="I121" s="39"/>
      <c r="J121" s="28">
        <f t="shared" si="11"/>
        <v>0</v>
      </c>
      <c r="K121" s="29">
        <f t="shared" si="16"/>
        <v>0</v>
      </c>
      <c r="L121" s="30">
        <f>IFERROR(VLOOKUP($G121,'Product Master'!$B$1:$G$26,6,FALSE),0)</f>
        <v>0</v>
      </c>
      <c r="M121" s="40"/>
      <c r="N121" s="28">
        <f t="shared" si="12"/>
        <v>0</v>
      </c>
      <c r="O121" s="28">
        <f t="shared" si="13"/>
        <v>0</v>
      </c>
      <c r="P121" s="28" t="str">
        <f>IFERROR(VLOOKUP(F121,'Master Info'!$A$13:$P$37,2,FALSE)&amp;VLOOKUP(F121,'Master Info'!$A$13:$P$37,3,FALSE),"")</f>
        <v/>
      </c>
      <c r="Q121" s="28">
        <f>IF($P121='Master Info'!$B$2&amp;'Master Info'!$C$2,IFERROR(ROUND(SUM($N121-$O121)*$L121,0),0),0)</f>
        <v>0</v>
      </c>
      <c r="R121" s="28">
        <f>IF($P121='Master Info'!$B$2&amp;'Master Info'!$C$2,IFERROR(ROUND(SUM($N121-$O121)*$L121,0),0),0)</f>
        <v>0</v>
      </c>
      <c r="S121" s="28">
        <f>IF($P121&lt;&gt;'Master Info'!$B$2&amp;'Master Info'!$C$2,IFERROR(ROUND(SUM($N121-$O121)*$L121,0),0),0)</f>
        <v>0</v>
      </c>
      <c r="T121" s="29">
        <f t="shared" si="17"/>
        <v>0</v>
      </c>
    </row>
    <row r="122" spans="1:20" x14ac:dyDescent="0.25">
      <c r="A122" s="32">
        <f t="shared" si="14"/>
        <v>121</v>
      </c>
      <c r="B122" s="26" t="str">
        <f t="shared" si="15"/>
        <v>-</v>
      </c>
      <c r="C122" s="35"/>
      <c r="D122" s="35"/>
      <c r="E122" s="36"/>
      <c r="F122" s="37"/>
      <c r="G122" s="38"/>
      <c r="H122" s="27">
        <f>IFERROR(VLOOKUP($G122,'Product Master'!$B$1:$G$26,5,FALSE),0)</f>
        <v>0</v>
      </c>
      <c r="I122" s="39"/>
      <c r="J122" s="28">
        <f t="shared" si="11"/>
        <v>0</v>
      </c>
      <c r="K122" s="29">
        <f t="shared" si="16"/>
        <v>0</v>
      </c>
      <c r="L122" s="30">
        <f>IFERROR(VLOOKUP($G122,'Product Master'!$B$1:$G$26,6,FALSE),0)</f>
        <v>0</v>
      </c>
      <c r="M122" s="40"/>
      <c r="N122" s="28">
        <f t="shared" si="12"/>
        <v>0</v>
      </c>
      <c r="O122" s="28">
        <f t="shared" si="13"/>
        <v>0</v>
      </c>
      <c r="P122" s="28" t="str">
        <f>IFERROR(VLOOKUP(F122,'Master Info'!$A$13:$P$37,2,FALSE)&amp;VLOOKUP(F122,'Master Info'!$A$13:$P$37,3,FALSE),"")</f>
        <v/>
      </c>
      <c r="Q122" s="28">
        <f>IF($P122='Master Info'!$B$2&amp;'Master Info'!$C$2,IFERROR(ROUND(SUM($N122-$O122)*$L122,0),0),0)</f>
        <v>0</v>
      </c>
      <c r="R122" s="28">
        <f>IF($P122='Master Info'!$B$2&amp;'Master Info'!$C$2,IFERROR(ROUND(SUM($N122-$O122)*$L122,0),0),0)</f>
        <v>0</v>
      </c>
      <c r="S122" s="28">
        <f>IF($P122&lt;&gt;'Master Info'!$B$2&amp;'Master Info'!$C$2,IFERROR(ROUND(SUM($N122-$O122)*$L122,0),0),0)</f>
        <v>0</v>
      </c>
      <c r="T122" s="29">
        <f t="shared" si="17"/>
        <v>0</v>
      </c>
    </row>
    <row r="123" spans="1:20" x14ac:dyDescent="0.25">
      <c r="A123" s="32">
        <f t="shared" si="14"/>
        <v>122</v>
      </c>
      <c r="B123" s="26" t="str">
        <f t="shared" si="15"/>
        <v>-</v>
      </c>
      <c r="C123" s="35"/>
      <c r="D123" s="35"/>
      <c r="E123" s="36"/>
      <c r="F123" s="37"/>
      <c r="G123" s="38"/>
      <c r="H123" s="27">
        <f>IFERROR(VLOOKUP($G123,'Product Master'!$B$1:$G$26,5,FALSE),0)</f>
        <v>0</v>
      </c>
      <c r="I123" s="39"/>
      <c r="J123" s="28">
        <f t="shared" si="11"/>
        <v>0</v>
      </c>
      <c r="K123" s="29">
        <f t="shared" si="16"/>
        <v>0</v>
      </c>
      <c r="L123" s="30">
        <f>IFERROR(VLOOKUP($G123,'Product Master'!$B$1:$G$26,6,FALSE),0)</f>
        <v>0</v>
      </c>
      <c r="M123" s="40"/>
      <c r="N123" s="28">
        <f t="shared" si="12"/>
        <v>0</v>
      </c>
      <c r="O123" s="28">
        <f t="shared" si="13"/>
        <v>0</v>
      </c>
      <c r="P123" s="28" t="str">
        <f>IFERROR(VLOOKUP(F123,'Master Info'!$A$13:$P$37,2,FALSE)&amp;VLOOKUP(F123,'Master Info'!$A$13:$P$37,3,FALSE),"")</f>
        <v/>
      </c>
      <c r="Q123" s="28">
        <f>IF($P123='Master Info'!$B$2&amp;'Master Info'!$C$2,IFERROR(ROUND(SUM($N123-$O123)*$L123,0),0),0)</f>
        <v>0</v>
      </c>
      <c r="R123" s="28">
        <f>IF($P123='Master Info'!$B$2&amp;'Master Info'!$C$2,IFERROR(ROUND(SUM($N123-$O123)*$L123,0),0),0)</f>
        <v>0</v>
      </c>
      <c r="S123" s="28">
        <f>IF($P123&lt;&gt;'Master Info'!$B$2&amp;'Master Info'!$C$2,IFERROR(ROUND(SUM($N123-$O123)*$L123,0),0),0)</f>
        <v>0</v>
      </c>
      <c r="T123" s="29">
        <f t="shared" si="17"/>
        <v>0</v>
      </c>
    </row>
    <row r="124" spans="1:20" x14ac:dyDescent="0.25">
      <c r="A124" s="32">
        <f t="shared" si="14"/>
        <v>123</v>
      </c>
      <c r="B124" s="26" t="str">
        <f t="shared" si="15"/>
        <v>-</v>
      </c>
      <c r="C124" s="35"/>
      <c r="D124" s="35"/>
      <c r="E124" s="36"/>
      <c r="F124" s="37"/>
      <c r="G124" s="38"/>
      <c r="H124" s="27">
        <f>IFERROR(VLOOKUP($G124,'Product Master'!$B$1:$G$26,5,FALSE),0)</f>
        <v>0</v>
      </c>
      <c r="I124" s="39"/>
      <c r="J124" s="28">
        <f t="shared" si="11"/>
        <v>0</v>
      </c>
      <c r="K124" s="29">
        <f t="shared" si="16"/>
        <v>0</v>
      </c>
      <c r="L124" s="30">
        <f>IFERROR(VLOOKUP($G124,'Product Master'!$B$1:$G$26,6,FALSE),0)</f>
        <v>0</v>
      </c>
      <c r="M124" s="40"/>
      <c r="N124" s="28">
        <f t="shared" si="12"/>
        <v>0</v>
      </c>
      <c r="O124" s="28">
        <f t="shared" si="13"/>
        <v>0</v>
      </c>
      <c r="P124" s="28" t="str">
        <f>IFERROR(VLOOKUP(F124,'Master Info'!$A$13:$P$37,2,FALSE)&amp;VLOOKUP(F124,'Master Info'!$A$13:$P$37,3,FALSE),"")</f>
        <v/>
      </c>
      <c r="Q124" s="28">
        <f>IF($P124='Master Info'!$B$2&amp;'Master Info'!$C$2,IFERROR(ROUND(SUM($N124-$O124)*$L124,0),0),0)</f>
        <v>0</v>
      </c>
      <c r="R124" s="28">
        <f>IF($P124='Master Info'!$B$2&amp;'Master Info'!$C$2,IFERROR(ROUND(SUM($N124-$O124)*$L124,0),0),0)</f>
        <v>0</v>
      </c>
      <c r="S124" s="28">
        <f>IF($P124&lt;&gt;'Master Info'!$B$2&amp;'Master Info'!$C$2,IFERROR(ROUND(SUM($N124-$O124)*$L124,0),0),0)</f>
        <v>0</v>
      </c>
      <c r="T124" s="29">
        <f t="shared" si="17"/>
        <v>0</v>
      </c>
    </row>
    <row r="125" spans="1:20" x14ac:dyDescent="0.25">
      <c r="A125" s="32">
        <f t="shared" si="14"/>
        <v>124</v>
      </c>
      <c r="B125" s="26" t="str">
        <f t="shared" si="15"/>
        <v>-</v>
      </c>
      <c r="C125" s="35"/>
      <c r="D125" s="35"/>
      <c r="E125" s="36"/>
      <c r="F125" s="37"/>
      <c r="G125" s="38"/>
      <c r="H125" s="27">
        <f>IFERROR(VLOOKUP($G125,'Product Master'!$B$1:$G$26,5,FALSE),0)</f>
        <v>0</v>
      </c>
      <c r="I125" s="39"/>
      <c r="J125" s="28">
        <f t="shared" si="11"/>
        <v>0</v>
      </c>
      <c r="K125" s="29">
        <f t="shared" si="16"/>
        <v>0</v>
      </c>
      <c r="L125" s="30">
        <f>IFERROR(VLOOKUP($G125,'Product Master'!$B$1:$G$26,6,FALSE),0)</f>
        <v>0</v>
      </c>
      <c r="M125" s="40"/>
      <c r="N125" s="28">
        <f t="shared" si="12"/>
        <v>0</v>
      </c>
      <c r="O125" s="28">
        <f t="shared" si="13"/>
        <v>0</v>
      </c>
      <c r="P125" s="28" t="str">
        <f>IFERROR(VLOOKUP(F125,'Master Info'!$A$13:$P$37,2,FALSE)&amp;VLOOKUP(F125,'Master Info'!$A$13:$P$37,3,FALSE),"")</f>
        <v/>
      </c>
      <c r="Q125" s="28">
        <f>IF($P125='Master Info'!$B$2&amp;'Master Info'!$C$2,IFERROR(ROUND(SUM($N125-$O125)*$L125,0),0),0)</f>
        <v>0</v>
      </c>
      <c r="R125" s="28">
        <f>IF($P125='Master Info'!$B$2&amp;'Master Info'!$C$2,IFERROR(ROUND(SUM($N125-$O125)*$L125,0),0),0)</f>
        <v>0</v>
      </c>
      <c r="S125" s="28">
        <f>IF($P125&lt;&gt;'Master Info'!$B$2&amp;'Master Info'!$C$2,IFERROR(ROUND(SUM($N125-$O125)*$L125,0),0),0)</f>
        <v>0</v>
      </c>
      <c r="T125" s="29">
        <f t="shared" si="17"/>
        <v>0</v>
      </c>
    </row>
    <row r="126" spans="1:20" x14ac:dyDescent="0.25">
      <c r="A126" s="32">
        <f t="shared" si="14"/>
        <v>125</v>
      </c>
      <c r="B126" s="26" t="str">
        <f t="shared" si="15"/>
        <v>-</v>
      </c>
      <c r="C126" s="35"/>
      <c r="D126" s="35"/>
      <c r="E126" s="36"/>
      <c r="F126" s="37"/>
      <c r="G126" s="38"/>
      <c r="H126" s="27">
        <f>IFERROR(VLOOKUP($G126,'Product Master'!$B$1:$G$26,5,FALSE),0)</f>
        <v>0</v>
      </c>
      <c r="I126" s="39"/>
      <c r="J126" s="28">
        <f t="shared" si="11"/>
        <v>0</v>
      </c>
      <c r="K126" s="29">
        <f t="shared" si="16"/>
        <v>0</v>
      </c>
      <c r="L126" s="30">
        <f>IFERROR(VLOOKUP($G126,'Product Master'!$B$1:$G$26,6,FALSE),0)</f>
        <v>0</v>
      </c>
      <c r="M126" s="40"/>
      <c r="N126" s="28">
        <f t="shared" si="12"/>
        <v>0</v>
      </c>
      <c r="O126" s="28">
        <f t="shared" si="13"/>
        <v>0</v>
      </c>
      <c r="P126" s="28" t="str">
        <f>IFERROR(VLOOKUP(F126,'Master Info'!$A$13:$P$37,2,FALSE)&amp;VLOOKUP(F126,'Master Info'!$A$13:$P$37,3,FALSE),"")</f>
        <v/>
      </c>
      <c r="Q126" s="28">
        <f>IF($P126='Master Info'!$B$2&amp;'Master Info'!$C$2,IFERROR(ROUND(SUM($N126-$O126)*$L126,0),0),0)</f>
        <v>0</v>
      </c>
      <c r="R126" s="28">
        <f>IF($P126='Master Info'!$B$2&amp;'Master Info'!$C$2,IFERROR(ROUND(SUM($N126-$O126)*$L126,0),0),0)</f>
        <v>0</v>
      </c>
      <c r="S126" s="28">
        <f>IF($P126&lt;&gt;'Master Info'!$B$2&amp;'Master Info'!$C$2,IFERROR(ROUND(SUM($N126-$O126)*$L126,0),0),0)</f>
        <v>0</v>
      </c>
      <c r="T126" s="29">
        <f t="shared" si="17"/>
        <v>0</v>
      </c>
    </row>
    <row r="127" spans="1:20" x14ac:dyDescent="0.25">
      <c r="A127" s="32">
        <f t="shared" si="14"/>
        <v>126</v>
      </c>
      <c r="B127" s="26" t="str">
        <f t="shared" si="15"/>
        <v>-</v>
      </c>
      <c r="C127" s="35"/>
      <c r="D127" s="35"/>
      <c r="E127" s="36"/>
      <c r="F127" s="37"/>
      <c r="G127" s="38"/>
      <c r="H127" s="27">
        <f>IFERROR(VLOOKUP($G127,'Product Master'!$B$1:$G$26,5,FALSE),0)</f>
        <v>0</v>
      </c>
      <c r="I127" s="39"/>
      <c r="J127" s="28">
        <f t="shared" si="11"/>
        <v>0</v>
      </c>
      <c r="K127" s="29">
        <f t="shared" si="16"/>
        <v>0</v>
      </c>
      <c r="L127" s="30">
        <f>IFERROR(VLOOKUP($G127,'Product Master'!$B$1:$G$26,6,FALSE),0)</f>
        <v>0</v>
      </c>
      <c r="M127" s="40"/>
      <c r="N127" s="28">
        <f t="shared" si="12"/>
        <v>0</v>
      </c>
      <c r="O127" s="28">
        <f t="shared" si="13"/>
        <v>0</v>
      </c>
      <c r="P127" s="28" t="str">
        <f>IFERROR(VLOOKUP(F127,'Master Info'!$A$13:$P$37,2,FALSE)&amp;VLOOKUP(F127,'Master Info'!$A$13:$P$37,3,FALSE),"")</f>
        <v/>
      </c>
      <c r="Q127" s="28">
        <f>IF($P127='Master Info'!$B$2&amp;'Master Info'!$C$2,IFERROR(ROUND(SUM($N127-$O127)*$L127,0),0),0)</f>
        <v>0</v>
      </c>
      <c r="R127" s="28">
        <f>IF($P127='Master Info'!$B$2&amp;'Master Info'!$C$2,IFERROR(ROUND(SUM($N127-$O127)*$L127,0),0),0)</f>
        <v>0</v>
      </c>
      <c r="S127" s="28">
        <f>IF($P127&lt;&gt;'Master Info'!$B$2&amp;'Master Info'!$C$2,IFERROR(ROUND(SUM($N127-$O127)*$L127,0),0),0)</f>
        <v>0</v>
      </c>
      <c r="T127" s="29">
        <f t="shared" si="17"/>
        <v>0</v>
      </c>
    </row>
    <row r="128" spans="1:20" x14ac:dyDescent="0.25">
      <c r="A128" s="32">
        <f t="shared" si="14"/>
        <v>127</v>
      </c>
      <c r="B128" s="26" t="str">
        <f t="shared" si="15"/>
        <v>-</v>
      </c>
      <c r="C128" s="35"/>
      <c r="D128" s="35"/>
      <c r="E128" s="36"/>
      <c r="F128" s="37"/>
      <c r="G128" s="38"/>
      <c r="H128" s="27">
        <f>IFERROR(VLOOKUP($G128,'Product Master'!$B$1:$G$26,5,FALSE),0)</f>
        <v>0</v>
      </c>
      <c r="I128" s="39"/>
      <c r="J128" s="28">
        <f t="shared" si="11"/>
        <v>0</v>
      </c>
      <c r="K128" s="29">
        <f t="shared" si="16"/>
        <v>0</v>
      </c>
      <c r="L128" s="30">
        <f>IFERROR(VLOOKUP($G128,'Product Master'!$B$1:$G$26,6,FALSE),0)</f>
        <v>0</v>
      </c>
      <c r="M128" s="40"/>
      <c r="N128" s="28">
        <f t="shared" si="12"/>
        <v>0</v>
      </c>
      <c r="O128" s="28">
        <f t="shared" si="13"/>
        <v>0</v>
      </c>
      <c r="P128" s="28" t="str">
        <f>IFERROR(VLOOKUP(F128,'Master Info'!$A$13:$P$37,2,FALSE)&amp;VLOOKUP(F128,'Master Info'!$A$13:$P$37,3,FALSE),"")</f>
        <v/>
      </c>
      <c r="Q128" s="28">
        <f>IF($P128='Master Info'!$B$2&amp;'Master Info'!$C$2,IFERROR(ROUND(SUM($N128-$O128)*$L128,0),0),0)</f>
        <v>0</v>
      </c>
      <c r="R128" s="28">
        <f>IF($P128='Master Info'!$B$2&amp;'Master Info'!$C$2,IFERROR(ROUND(SUM($N128-$O128)*$L128,0),0),0)</f>
        <v>0</v>
      </c>
      <c r="S128" s="28">
        <f>IF($P128&lt;&gt;'Master Info'!$B$2&amp;'Master Info'!$C$2,IFERROR(ROUND(SUM($N128-$O128)*$L128,0),0),0)</f>
        <v>0</v>
      </c>
      <c r="T128" s="29">
        <f t="shared" si="17"/>
        <v>0</v>
      </c>
    </row>
    <row r="129" spans="1:20" x14ac:dyDescent="0.25">
      <c r="A129" s="32">
        <f t="shared" si="14"/>
        <v>128</v>
      </c>
      <c r="B129" s="26" t="str">
        <f t="shared" si="15"/>
        <v>-</v>
      </c>
      <c r="C129" s="35"/>
      <c r="D129" s="35"/>
      <c r="E129" s="36"/>
      <c r="F129" s="37"/>
      <c r="G129" s="38"/>
      <c r="H129" s="27">
        <f>IFERROR(VLOOKUP($G129,'Product Master'!$B$1:$G$26,5,FALSE),0)</f>
        <v>0</v>
      </c>
      <c r="I129" s="39"/>
      <c r="J129" s="28">
        <f t="shared" si="11"/>
        <v>0</v>
      </c>
      <c r="K129" s="29">
        <f t="shared" si="16"/>
        <v>0</v>
      </c>
      <c r="L129" s="30">
        <f>IFERROR(VLOOKUP($G129,'Product Master'!$B$1:$G$26,6,FALSE),0)</f>
        <v>0</v>
      </c>
      <c r="M129" s="40"/>
      <c r="N129" s="28">
        <f t="shared" si="12"/>
        <v>0</v>
      </c>
      <c r="O129" s="28">
        <f t="shared" si="13"/>
        <v>0</v>
      </c>
      <c r="P129" s="28" t="str">
        <f>IFERROR(VLOOKUP(F129,'Master Info'!$A$13:$P$37,2,FALSE)&amp;VLOOKUP(F129,'Master Info'!$A$13:$P$37,3,FALSE),"")</f>
        <v/>
      </c>
      <c r="Q129" s="28">
        <f>IF($P129='Master Info'!$B$2&amp;'Master Info'!$C$2,IFERROR(ROUND(SUM($N129-$O129)*$L129,0),0),0)</f>
        <v>0</v>
      </c>
      <c r="R129" s="28">
        <f>IF($P129='Master Info'!$B$2&amp;'Master Info'!$C$2,IFERROR(ROUND(SUM($N129-$O129)*$L129,0),0),0)</f>
        <v>0</v>
      </c>
      <c r="S129" s="28">
        <f>IF($P129&lt;&gt;'Master Info'!$B$2&amp;'Master Info'!$C$2,IFERROR(ROUND(SUM($N129-$O129)*$L129,0),0),0)</f>
        <v>0</v>
      </c>
      <c r="T129" s="29">
        <f t="shared" si="17"/>
        <v>0</v>
      </c>
    </row>
    <row r="130" spans="1:20" x14ac:dyDescent="0.25">
      <c r="A130" s="32">
        <f t="shared" si="14"/>
        <v>129</v>
      </c>
      <c r="B130" s="26" t="str">
        <f t="shared" si="15"/>
        <v>-</v>
      </c>
      <c r="C130" s="35"/>
      <c r="D130" s="35"/>
      <c r="E130" s="36"/>
      <c r="F130" s="37"/>
      <c r="G130" s="38"/>
      <c r="H130" s="27">
        <f>IFERROR(VLOOKUP($G130,'Product Master'!$B$1:$G$26,5,FALSE),0)</f>
        <v>0</v>
      </c>
      <c r="I130" s="39"/>
      <c r="J130" s="28">
        <f t="shared" si="11"/>
        <v>0</v>
      </c>
      <c r="K130" s="29">
        <f t="shared" si="16"/>
        <v>0</v>
      </c>
      <c r="L130" s="30">
        <f>IFERROR(VLOOKUP($G130,'Product Master'!$B$1:$G$26,6,FALSE),0)</f>
        <v>0</v>
      </c>
      <c r="M130" s="40"/>
      <c r="N130" s="28">
        <f t="shared" si="12"/>
        <v>0</v>
      </c>
      <c r="O130" s="28">
        <f t="shared" si="13"/>
        <v>0</v>
      </c>
      <c r="P130" s="28" t="str">
        <f>IFERROR(VLOOKUP(F130,'Master Info'!$A$13:$P$37,2,FALSE)&amp;VLOOKUP(F130,'Master Info'!$A$13:$P$37,3,FALSE),"")</f>
        <v/>
      </c>
      <c r="Q130" s="28">
        <f>IF($P130='Master Info'!$B$2&amp;'Master Info'!$C$2,IFERROR(ROUND(SUM($N130-$O130)*$L130,0),0),0)</f>
        <v>0</v>
      </c>
      <c r="R130" s="28">
        <f>IF($P130='Master Info'!$B$2&amp;'Master Info'!$C$2,IFERROR(ROUND(SUM($N130-$O130)*$L130,0),0),0)</f>
        <v>0</v>
      </c>
      <c r="S130" s="28">
        <f>IF($P130&lt;&gt;'Master Info'!$B$2&amp;'Master Info'!$C$2,IFERROR(ROUND(SUM($N130-$O130)*$L130,0),0),0)</f>
        <v>0</v>
      </c>
      <c r="T130" s="29">
        <f t="shared" si="17"/>
        <v>0</v>
      </c>
    </row>
    <row r="131" spans="1:20" x14ac:dyDescent="0.25">
      <c r="A131" s="32">
        <f t="shared" si="14"/>
        <v>130</v>
      </c>
      <c r="B131" s="26" t="str">
        <f t="shared" si="15"/>
        <v>-</v>
      </c>
      <c r="C131" s="35"/>
      <c r="D131" s="35"/>
      <c r="E131" s="36"/>
      <c r="F131" s="37"/>
      <c r="G131" s="38"/>
      <c r="H131" s="27">
        <f>IFERROR(VLOOKUP($G131,'Product Master'!$B$1:$G$26,5,FALSE),0)</f>
        <v>0</v>
      </c>
      <c r="I131" s="39"/>
      <c r="J131" s="28">
        <f t="shared" ref="J131:J194" si="18">IFERROR(ROUND($H131*$I131,0),0)</f>
        <v>0</v>
      </c>
      <c r="K131" s="29">
        <f t="shared" si="16"/>
        <v>0</v>
      </c>
      <c r="L131" s="30">
        <f>IFERROR(VLOOKUP($G131,'Product Master'!$B$1:$G$26,6,FALSE),0)</f>
        <v>0</v>
      </c>
      <c r="M131" s="40"/>
      <c r="N131" s="28">
        <f t="shared" ref="N131:N194" si="19">IFERROR(ROUND($H131*$M131,0),0)</f>
        <v>0</v>
      </c>
      <c r="O131" s="28">
        <f t="shared" ref="O131:O194" si="20">IFERROR(ROUND($J131*$M131,0),0)</f>
        <v>0</v>
      </c>
      <c r="P131" s="28" t="str">
        <f>IFERROR(VLOOKUP(F131,'Master Info'!$A$13:$P$37,2,FALSE)&amp;VLOOKUP(F131,'Master Info'!$A$13:$P$37,3,FALSE),"")</f>
        <v/>
      </c>
      <c r="Q131" s="28">
        <f>IF($P131='Master Info'!$B$2&amp;'Master Info'!$C$2,IFERROR(ROUND(SUM($N131-$O131)*$L131,0),0),0)</f>
        <v>0</v>
      </c>
      <c r="R131" s="28">
        <f>IF($P131='Master Info'!$B$2&amp;'Master Info'!$C$2,IFERROR(ROUND(SUM($N131-$O131)*$L131,0),0),0)</f>
        <v>0</v>
      </c>
      <c r="S131" s="28">
        <f>IF($P131&lt;&gt;'Master Info'!$B$2&amp;'Master Info'!$C$2,IFERROR(ROUND(SUM($N131-$O131)*$L131,0),0),0)</f>
        <v>0</v>
      </c>
      <c r="T131" s="29">
        <f t="shared" si="17"/>
        <v>0</v>
      </c>
    </row>
    <row r="132" spans="1:20" x14ac:dyDescent="0.25">
      <c r="A132" s="32">
        <f t="shared" si="14"/>
        <v>131</v>
      </c>
      <c r="B132" s="26" t="str">
        <f t="shared" si="15"/>
        <v>-</v>
      </c>
      <c r="C132" s="35"/>
      <c r="D132" s="35"/>
      <c r="E132" s="36"/>
      <c r="F132" s="37"/>
      <c r="G132" s="38"/>
      <c r="H132" s="27">
        <f>IFERROR(VLOOKUP($G132,'Product Master'!$B$1:$G$26,5,FALSE),0)</f>
        <v>0</v>
      </c>
      <c r="I132" s="39"/>
      <c r="J132" s="28">
        <f t="shared" si="18"/>
        <v>0</v>
      </c>
      <c r="K132" s="29">
        <f t="shared" si="16"/>
        <v>0</v>
      </c>
      <c r="L132" s="30">
        <f>IFERROR(VLOOKUP($G132,'Product Master'!$B$1:$G$26,6,FALSE),0)</f>
        <v>0</v>
      </c>
      <c r="M132" s="40"/>
      <c r="N132" s="28">
        <f t="shared" si="19"/>
        <v>0</v>
      </c>
      <c r="O132" s="28">
        <f t="shared" si="20"/>
        <v>0</v>
      </c>
      <c r="P132" s="28" t="str">
        <f>IFERROR(VLOOKUP(F132,'Master Info'!$A$13:$P$37,2,FALSE)&amp;VLOOKUP(F132,'Master Info'!$A$13:$P$37,3,FALSE),"")</f>
        <v/>
      </c>
      <c r="Q132" s="28">
        <f>IF($P132='Master Info'!$B$2&amp;'Master Info'!$C$2,IFERROR(ROUND(SUM($N132-$O132)*$L132,0),0),0)</f>
        <v>0</v>
      </c>
      <c r="R132" s="28">
        <f>IF($P132='Master Info'!$B$2&amp;'Master Info'!$C$2,IFERROR(ROUND(SUM($N132-$O132)*$L132,0),0),0)</f>
        <v>0</v>
      </c>
      <c r="S132" s="28">
        <f>IF($P132&lt;&gt;'Master Info'!$B$2&amp;'Master Info'!$C$2,IFERROR(ROUND(SUM($N132-$O132)*$L132,0),0),0)</f>
        <v>0</v>
      </c>
      <c r="T132" s="29">
        <f t="shared" si="17"/>
        <v>0</v>
      </c>
    </row>
    <row r="133" spans="1:20" x14ac:dyDescent="0.25">
      <c r="A133" s="32">
        <f t="shared" si="14"/>
        <v>132</v>
      </c>
      <c r="B133" s="26" t="str">
        <f t="shared" si="15"/>
        <v>-</v>
      </c>
      <c r="C133" s="35"/>
      <c r="D133" s="35"/>
      <c r="E133" s="36"/>
      <c r="F133" s="37"/>
      <c r="G133" s="38"/>
      <c r="H133" s="27">
        <f>IFERROR(VLOOKUP($G133,'Product Master'!$B$1:$G$26,5,FALSE),0)</f>
        <v>0</v>
      </c>
      <c r="I133" s="39"/>
      <c r="J133" s="28">
        <f t="shared" si="18"/>
        <v>0</v>
      </c>
      <c r="K133" s="29">
        <f t="shared" si="16"/>
        <v>0</v>
      </c>
      <c r="L133" s="30">
        <f>IFERROR(VLOOKUP($G133,'Product Master'!$B$1:$G$26,6,FALSE),0)</f>
        <v>0</v>
      </c>
      <c r="M133" s="40"/>
      <c r="N133" s="28">
        <f t="shared" si="19"/>
        <v>0</v>
      </c>
      <c r="O133" s="28">
        <f t="shared" si="20"/>
        <v>0</v>
      </c>
      <c r="P133" s="28" t="str">
        <f>IFERROR(VLOOKUP(F133,'Master Info'!$A$13:$P$37,2,FALSE)&amp;VLOOKUP(F133,'Master Info'!$A$13:$P$37,3,FALSE),"")</f>
        <v/>
      </c>
      <c r="Q133" s="28">
        <f>IF($P133='Master Info'!$B$2&amp;'Master Info'!$C$2,IFERROR(ROUND(SUM($N133-$O133)*$L133,0),0),0)</f>
        <v>0</v>
      </c>
      <c r="R133" s="28">
        <f>IF($P133='Master Info'!$B$2&amp;'Master Info'!$C$2,IFERROR(ROUND(SUM($N133-$O133)*$L133,0),0),0)</f>
        <v>0</v>
      </c>
      <c r="S133" s="28">
        <f>IF($P133&lt;&gt;'Master Info'!$B$2&amp;'Master Info'!$C$2,IFERROR(ROUND(SUM($N133-$O133)*$L133,0),0),0)</f>
        <v>0</v>
      </c>
      <c r="T133" s="29">
        <f t="shared" si="17"/>
        <v>0</v>
      </c>
    </row>
    <row r="134" spans="1:20" x14ac:dyDescent="0.25">
      <c r="A134" s="32">
        <f t="shared" si="14"/>
        <v>133</v>
      </c>
      <c r="B134" s="26" t="str">
        <f t="shared" si="15"/>
        <v>-</v>
      </c>
      <c r="C134" s="35"/>
      <c r="D134" s="35"/>
      <c r="E134" s="36"/>
      <c r="F134" s="37"/>
      <c r="G134" s="38"/>
      <c r="H134" s="27">
        <f>IFERROR(VLOOKUP($G134,'Product Master'!$B$1:$G$26,5,FALSE),0)</f>
        <v>0</v>
      </c>
      <c r="I134" s="39"/>
      <c r="J134" s="28">
        <f t="shared" si="18"/>
        <v>0</v>
      </c>
      <c r="K134" s="29">
        <f t="shared" si="16"/>
        <v>0</v>
      </c>
      <c r="L134" s="30">
        <f>IFERROR(VLOOKUP($G134,'Product Master'!$B$1:$G$26,6,FALSE),0)</f>
        <v>0</v>
      </c>
      <c r="M134" s="40"/>
      <c r="N134" s="28">
        <f t="shared" si="19"/>
        <v>0</v>
      </c>
      <c r="O134" s="28">
        <f t="shared" si="20"/>
        <v>0</v>
      </c>
      <c r="P134" s="28" t="str">
        <f>IFERROR(VLOOKUP(F134,'Master Info'!$A$13:$P$37,2,FALSE)&amp;VLOOKUP(F134,'Master Info'!$A$13:$P$37,3,FALSE),"")</f>
        <v/>
      </c>
      <c r="Q134" s="28">
        <f>IF($P134='Master Info'!$B$2&amp;'Master Info'!$C$2,IFERROR(ROUND(SUM($N134-$O134)*$L134,0),0),0)</f>
        <v>0</v>
      </c>
      <c r="R134" s="28">
        <f>IF($P134='Master Info'!$B$2&amp;'Master Info'!$C$2,IFERROR(ROUND(SUM($N134-$O134)*$L134,0),0),0)</f>
        <v>0</v>
      </c>
      <c r="S134" s="28">
        <f>IF($P134&lt;&gt;'Master Info'!$B$2&amp;'Master Info'!$C$2,IFERROR(ROUND(SUM($N134-$O134)*$L134,0),0),0)</f>
        <v>0</v>
      </c>
      <c r="T134" s="29">
        <f t="shared" si="17"/>
        <v>0</v>
      </c>
    </row>
    <row r="135" spans="1:20" x14ac:dyDescent="0.25">
      <c r="A135" s="32">
        <f t="shared" si="14"/>
        <v>134</v>
      </c>
      <c r="B135" s="26" t="str">
        <f t="shared" si="15"/>
        <v>-</v>
      </c>
      <c r="C135" s="35"/>
      <c r="D135" s="35"/>
      <c r="E135" s="36"/>
      <c r="F135" s="37"/>
      <c r="G135" s="38"/>
      <c r="H135" s="27">
        <f>IFERROR(VLOOKUP($G135,'Product Master'!$B$1:$G$26,5,FALSE),0)</f>
        <v>0</v>
      </c>
      <c r="I135" s="39"/>
      <c r="J135" s="28">
        <f t="shared" si="18"/>
        <v>0</v>
      </c>
      <c r="K135" s="29">
        <f t="shared" si="16"/>
        <v>0</v>
      </c>
      <c r="L135" s="30">
        <f>IFERROR(VLOOKUP($G135,'Product Master'!$B$1:$G$26,6,FALSE),0)</f>
        <v>0</v>
      </c>
      <c r="M135" s="40"/>
      <c r="N135" s="28">
        <f t="shared" si="19"/>
        <v>0</v>
      </c>
      <c r="O135" s="28">
        <f t="shared" si="20"/>
        <v>0</v>
      </c>
      <c r="P135" s="28" t="str">
        <f>IFERROR(VLOOKUP(F135,'Master Info'!$A$13:$P$37,2,FALSE)&amp;VLOOKUP(F135,'Master Info'!$A$13:$P$37,3,FALSE),"")</f>
        <v/>
      </c>
      <c r="Q135" s="28">
        <f>IF($P135='Master Info'!$B$2&amp;'Master Info'!$C$2,IFERROR(ROUND(SUM($N135-$O135)*$L135,0),0),0)</f>
        <v>0</v>
      </c>
      <c r="R135" s="28">
        <f>IF($P135='Master Info'!$B$2&amp;'Master Info'!$C$2,IFERROR(ROUND(SUM($N135-$O135)*$L135,0),0),0)</f>
        <v>0</v>
      </c>
      <c r="S135" s="28">
        <f>IF($P135&lt;&gt;'Master Info'!$B$2&amp;'Master Info'!$C$2,IFERROR(ROUND(SUM($N135-$O135)*$L135,0),0),0)</f>
        <v>0</v>
      </c>
      <c r="T135" s="29">
        <f t="shared" si="17"/>
        <v>0</v>
      </c>
    </row>
    <row r="136" spans="1:20" x14ac:dyDescent="0.25">
      <c r="A136" s="32">
        <f t="shared" si="14"/>
        <v>135</v>
      </c>
      <c r="B136" s="26" t="str">
        <f t="shared" si="15"/>
        <v>-</v>
      </c>
      <c r="C136" s="35"/>
      <c r="D136" s="35"/>
      <c r="E136" s="36"/>
      <c r="F136" s="37"/>
      <c r="G136" s="38"/>
      <c r="H136" s="27">
        <f>IFERROR(VLOOKUP($G136,'Product Master'!$B$1:$G$26,5,FALSE),0)</f>
        <v>0</v>
      </c>
      <c r="I136" s="39"/>
      <c r="J136" s="28">
        <f t="shared" si="18"/>
        <v>0</v>
      </c>
      <c r="K136" s="29">
        <f t="shared" si="16"/>
        <v>0</v>
      </c>
      <c r="L136" s="30">
        <f>IFERROR(VLOOKUP($G136,'Product Master'!$B$1:$G$26,6,FALSE),0)</f>
        <v>0</v>
      </c>
      <c r="M136" s="40"/>
      <c r="N136" s="28">
        <f t="shared" si="19"/>
        <v>0</v>
      </c>
      <c r="O136" s="28">
        <f t="shared" si="20"/>
        <v>0</v>
      </c>
      <c r="P136" s="28" t="str">
        <f>IFERROR(VLOOKUP(F136,'Master Info'!$A$13:$P$37,2,FALSE)&amp;VLOOKUP(F136,'Master Info'!$A$13:$P$37,3,FALSE),"")</f>
        <v/>
      </c>
      <c r="Q136" s="28">
        <f>IF($P136='Master Info'!$B$2&amp;'Master Info'!$C$2,IFERROR(ROUND(SUM($N136-$O136)*$L136,0),0),0)</f>
        <v>0</v>
      </c>
      <c r="R136" s="28">
        <f>IF($P136='Master Info'!$B$2&amp;'Master Info'!$C$2,IFERROR(ROUND(SUM($N136-$O136)*$L136,0),0),0)</f>
        <v>0</v>
      </c>
      <c r="S136" s="28">
        <f>IF($P136&lt;&gt;'Master Info'!$B$2&amp;'Master Info'!$C$2,IFERROR(ROUND(SUM($N136-$O136)*$L136,0),0),0)</f>
        <v>0</v>
      </c>
      <c r="T136" s="29">
        <f t="shared" si="17"/>
        <v>0</v>
      </c>
    </row>
    <row r="137" spans="1:20" x14ac:dyDescent="0.25">
      <c r="A137" s="32">
        <f t="shared" si="14"/>
        <v>136</v>
      </c>
      <c r="B137" s="26" t="str">
        <f t="shared" si="15"/>
        <v>-</v>
      </c>
      <c r="C137" s="35"/>
      <c r="D137" s="35"/>
      <c r="E137" s="36"/>
      <c r="F137" s="37"/>
      <c r="G137" s="38"/>
      <c r="H137" s="27">
        <f>IFERROR(VLOOKUP($G137,'Product Master'!$B$1:$G$26,5,FALSE),0)</f>
        <v>0</v>
      </c>
      <c r="I137" s="39"/>
      <c r="J137" s="28">
        <f t="shared" si="18"/>
        <v>0</v>
      </c>
      <c r="K137" s="29">
        <f t="shared" si="16"/>
        <v>0</v>
      </c>
      <c r="L137" s="30">
        <f>IFERROR(VLOOKUP($G137,'Product Master'!$B$1:$G$26,6,FALSE),0)</f>
        <v>0</v>
      </c>
      <c r="M137" s="40"/>
      <c r="N137" s="28">
        <f t="shared" si="19"/>
        <v>0</v>
      </c>
      <c r="O137" s="28">
        <f t="shared" si="20"/>
        <v>0</v>
      </c>
      <c r="P137" s="28" t="str">
        <f>IFERROR(VLOOKUP(F137,'Master Info'!$A$13:$P$37,2,FALSE)&amp;VLOOKUP(F137,'Master Info'!$A$13:$P$37,3,FALSE),"")</f>
        <v/>
      </c>
      <c r="Q137" s="28">
        <f>IF($P137='Master Info'!$B$2&amp;'Master Info'!$C$2,IFERROR(ROUND(SUM($N137-$O137)*$L137,0),0),0)</f>
        <v>0</v>
      </c>
      <c r="R137" s="28">
        <f>IF($P137='Master Info'!$B$2&amp;'Master Info'!$C$2,IFERROR(ROUND(SUM($N137-$O137)*$L137,0),0),0)</f>
        <v>0</v>
      </c>
      <c r="S137" s="28">
        <f>IF($P137&lt;&gt;'Master Info'!$B$2&amp;'Master Info'!$C$2,IFERROR(ROUND(SUM($N137-$O137)*$L137,0),0),0)</f>
        <v>0</v>
      </c>
      <c r="T137" s="29">
        <f t="shared" si="17"/>
        <v>0</v>
      </c>
    </row>
    <row r="138" spans="1:20" x14ac:dyDescent="0.25">
      <c r="A138" s="32">
        <f t="shared" si="14"/>
        <v>137</v>
      </c>
      <c r="B138" s="26" t="str">
        <f t="shared" si="15"/>
        <v>-</v>
      </c>
      <c r="C138" s="35"/>
      <c r="D138" s="35"/>
      <c r="E138" s="36"/>
      <c r="F138" s="37"/>
      <c r="G138" s="38"/>
      <c r="H138" s="27">
        <f>IFERROR(VLOOKUP($G138,'Product Master'!$B$1:$G$26,5,FALSE),0)</f>
        <v>0</v>
      </c>
      <c r="I138" s="39"/>
      <c r="J138" s="28">
        <f t="shared" si="18"/>
        <v>0</v>
      </c>
      <c r="K138" s="29">
        <f t="shared" si="16"/>
        <v>0</v>
      </c>
      <c r="L138" s="30">
        <f>IFERROR(VLOOKUP($G138,'Product Master'!$B$1:$G$26,6,FALSE),0)</f>
        <v>0</v>
      </c>
      <c r="M138" s="40"/>
      <c r="N138" s="28">
        <f t="shared" si="19"/>
        <v>0</v>
      </c>
      <c r="O138" s="28">
        <f t="shared" si="20"/>
        <v>0</v>
      </c>
      <c r="P138" s="28" t="str">
        <f>IFERROR(VLOOKUP(F138,'Master Info'!$A$13:$P$37,2,FALSE)&amp;VLOOKUP(F138,'Master Info'!$A$13:$P$37,3,FALSE),"")</f>
        <v/>
      </c>
      <c r="Q138" s="28">
        <f>IF($P138='Master Info'!$B$2&amp;'Master Info'!$C$2,IFERROR(ROUND(SUM($N138-$O138)*$L138,0),0),0)</f>
        <v>0</v>
      </c>
      <c r="R138" s="28">
        <f>IF($P138='Master Info'!$B$2&amp;'Master Info'!$C$2,IFERROR(ROUND(SUM($N138-$O138)*$L138,0),0),0)</f>
        <v>0</v>
      </c>
      <c r="S138" s="28">
        <f>IF($P138&lt;&gt;'Master Info'!$B$2&amp;'Master Info'!$C$2,IFERROR(ROUND(SUM($N138-$O138)*$L138,0),0),0)</f>
        <v>0</v>
      </c>
      <c r="T138" s="29">
        <f t="shared" si="17"/>
        <v>0</v>
      </c>
    </row>
    <row r="139" spans="1:20" x14ac:dyDescent="0.25">
      <c r="A139" s="32">
        <f t="shared" si="14"/>
        <v>138</v>
      </c>
      <c r="B139" s="26" t="str">
        <f t="shared" si="15"/>
        <v>-</v>
      </c>
      <c r="C139" s="35"/>
      <c r="D139" s="35"/>
      <c r="E139" s="36"/>
      <c r="F139" s="37"/>
      <c r="G139" s="38"/>
      <c r="H139" s="27">
        <f>IFERROR(VLOOKUP($G139,'Product Master'!$B$1:$G$26,5,FALSE),0)</f>
        <v>0</v>
      </c>
      <c r="I139" s="39"/>
      <c r="J139" s="28">
        <f t="shared" si="18"/>
        <v>0</v>
      </c>
      <c r="K139" s="29">
        <f t="shared" si="16"/>
        <v>0</v>
      </c>
      <c r="L139" s="30">
        <f>IFERROR(VLOOKUP($G139,'Product Master'!$B$1:$G$26,6,FALSE),0)</f>
        <v>0</v>
      </c>
      <c r="M139" s="40"/>
      <c r="N139" s="28">
        <f t="shared" si="19"/>
        <v>0</v>
      </c>
      <c r="O139" s="28">
        <f t="shared" si="20"/>
        <v>0</v>
      </c>
      <c r="P139" s="28" t="str">
        <f>IFERROR(VLOOKUP(F139,'Master Info'!$A$13:$P$37,2,FALSE)&amp;VLOOKUP(F139,'Master Info'!$A$13:$P$37,3,FALSE),"")</f>
        <v/>
      </c>
      <c r="Q139" s="28">
        <f>IF($P139='Master Info'!$B$2&amp;'Master Info'!$C$2,IFERROR(ROUND(SUM($N139-$O139)*$L139,0),0),0)</f>
        <v>0</v>
      </c>
      <c r="R139" s="28">
        <f>IF($P139='Master Info'!$B$2&amp;'Master Info'!$C$2,IFERROR(ROUND(SUM($N139-$O139)*$L139,0),0),0)</f>
        <v>0</v>
      </c>
      <c r="S139" s="28">
        <f>IF($P139&lt;&gt;'Master Info'!$B$2&amp;'Master Info'!$C$2,IFERROR(ROUND(SUM($N139-$O139)*$L139,0),0),0)</f>
        <v>0</v>
      </c>
      <c r="T139" s="29">
        <f t="shared" si="17"/>
        <v>0</v>
      </c>
    </row>
    <row r="140" spans="1:20" x14ac:dyDescent="0.25">
      <c r="A140" s="32">
        <f t="shared" si="14"/>
        <v>139</v>
      </c>
      <c r="B140" s="26" t="str">
        <f t="shared" si="15"/>
        <v>-</v>
      </c>
      <c r="C140" s="35"/>
      <c r="D140" s="35"/>
      <c r="E140" s="36"/>
      <c r="F140" s="37"/>
      <c r="G140" s="38"/>
      <c r="H140" s="27">
        <f>IFERROR(VLOOKUP($G140,'Product Master'!$B$1:$G$26,5,FALSE),0)</f>
        <v>0</v>
      </c>
      <c r="I140" s="39"/>
      <c r="J140" s="28">
        <f t="shared" si="18"/>
        <v>0</v>
      </c>
      <c r="K140" s="29">
        <f t="shared" si="16"/>
        <v>0</v>
      </c>
      <c r="L140" s="30">
        <f>IFERROR(VLOOKUP($G140,'Product Master'!$B$1:$G$26,6,FALSE),0)</f>
        <v>0</v>
      </c>
      <c r="M140" s="40"/>
      <c r="N140" s="28">
        <f t="shared" si="19"/>
        <v>0</v>
      </c>
      <c r="O140" s="28">
        <f t="shared" si="20"/>
        <v>0</v>
      </c>
      <c r="P140" s="28" t="str">
        <f>IFERROR(VLOOKUP(F140,'Master Info'!$A$13:$P$37,2,FALSE)&amp;VLOOKUP(F140,'Master Info'!$A$13:$P$37,3,FALSE),"")</f>
        <v/>
      </c>
      <c r="Q140" s="28">
        <f>IF($P140='Master Info'!$B$2&amp;'Master Info'!$C$2,IFERROR(ROUND(SUM($N140-$O140)*$L140,0),0),0)</f>
        <v>0</v>
      </c>
      <c r="R140" s="28">
        <f>IF($P140='Master Info'!$B$2&amp;'Master Info'!$C$2,IFERROR(ROUND(SUM($N140-$O140)*$L140,0),0),0)</f>
        <v>0</v>
      </c>
      <c r="S140" s="28">
        <f>IF($P140&lt;&gt;'Master Info'!$B$2&amp;'Master Info'!$C$2,IFERROR(ROUND(SUM($N140-$O140)*$L140,0),0),0)</f>
        <v>0</v>
      </c>
      <c r="T140" s="29">
        <f t="shared" si="17"/>
        <v>0</v>
      </c>
    </row>
    <row r="141" spans="1:20" x14ac:dyDescent="0.25">
      <c r="A141" s="32">
        <f t="shared" si="14"/>
        <v>140</v>
      </c>
      <c r="B141" s="26" t="str">
        <f t="shared" si="15"/>
        <v>-</v>
      </c>
      <c r="C141" s="35"/>
      <c r="D141" s="35"/>
      <c r="E141" s="36"/>
      <c r="F141" s="37"/>
      <c r="G141" s="38"/>
      <c r="H141" s="27">
        <f>IFERROR(VLOOKUP($G141,'Product Master'!$B$1:$G$26,5,FALSE),0)</f>
        <v>0</v>
      </c>
      <c r="I141" s="39"/>
      <c r="J141" s="28">
        <f t="shared" si="18"/>
        <v>0</v>
      </c>
      <c r="K141" s="29">
        <f t="shared" si="16"/>
        <v>0</v>
      </c>
      <c r="L141" s="30">
        <f>IFERROR(VLOOKUP($G141,'Product Master'!$B$1:$G$26,6,FALSE),0)</f>
        <v>0</v>
      </c>
      <c r="M141" s="40"/>
      <c r="N141" s="28">
        <f t="shared" si="19"/>
        <v>0</v>
      </c>
      <c r="O141" s="28">
        <f t="shared" si="20"/>
        <v>0</v>
      </c>
      <c r="P141" s="28" t="str">
        <f>IFERROR(VLOOKUP(F141,'Master Info'!$A$13:$P$37,2,FALSE)&amp;VLOOKUP(F141,'Master Info'!$A$13:$P$37,3,FALSE),"")</f>
        <v/>
      </c>
      <c r="Q141" s="28">
        <f>IF($P141='Master Info'!$B$2&amp;'Master Info'!$C$2,IFERROR(ROUND(SUM($N141-$O141)*$L141,0),0),0)</f>
        <v>0</v>
      </c>
      <c r="R141" s="28">
        <f>IF($P141='Master Info'!$B$2&amp;'Master Info'!$C$2,IFERROR(ROUND(SUM($N141-$O141)*$L141,0),0),0)</f>
        <v>0</v>
      </c>
      <c r="S141" s="28">
        <f>IF($P141&lt;&gt;'Master Info'!$B$2&amp;'Master Info'!$C$2,IFERROR(ROUND(SUM($N141-$O141)*$L141,0),0),0)</f>
        <v>0</v>
      </c>
      <c r="T141" s="29">
        <f t="shared" si="17"/>
        <v>0</v>
      </c>
    </row>
    <row r="142" spans="1:20" x14ac:dyDescent="0.25">
      <c r="A142" s="32">
        <f t="shared" si="14"/>
        <v>141</v>
      </c>
      <c r="B142" s="26" t="str">
        <f t="shared" si="15"/>
        <v>-</v>
      </c>
      <c r="C142" s="35"/>
      <c r="D142" s="35"/>
      <c r="E142" s="36"/>
      <c r="F142" s="37"/>
      <c r="G142" s="38"/>
      <c r="H142" s="27">
        <f>IFERROR(VLOOKUP($G142,'Product Master'!$B$1:$G$26,5,FALSE),0)</f>
        <v>0</v>
      </c>
      <c r="I142" s="39"/>
      <c r="J142" s="28">
        <f t="shared" si="18"/>
        <v>0</v>
      </c>
      <c r="K142" s="29">
        <f t="shared" si="16"/>
        <v>0</v>
      </c>
      <c r="L142" s="30">
        <f>IFERROR(VLOOKUP($G142,'Product Master'!$B$1:$G$26,6,FALSE),0)</f>
        <v>0</v>
      </c>
      <c r="M142" s="40"/>
      <c r="N142" s="28">
        <f t="shared" si="19"/>
        <v>0</v>
      </c>
      <c r="O142" s="28">
        <f t="shared" si="20"/>
        <v>0</v>
      </c>
      <c r="P142" s="28" t="str">
        <f>IFERROR(VLOOKUP(F142,'Master Info'!$A$13:$P$37,2,FALSE)&amp;VLOOKUP(F142,'Master Info'!$A$13:$P$37,3,FALSE),"")</f>
        <v/>
      </c>
      <c r="Q142" s="28">
        <f>IF($P142='Master Info'!$B$2&amp;'Master Info'!$C$2,IFERROR(ROUND(SUM($N142-$O142)*$L142,0),0),0)</f>
        <v>0</v>
      </c>
      <c r="R142" s="28">
        <f>IF($P142='Master Info'!$B$2&amp;'Master Info'!$C$2,IFERROR(ROUND(SUM($N142-$O142)*$L142,0),0),0)</f>
        <v>0</v>
      </c>
      <c r="S142" s="28">
        <f>IF($P142&lt;&gt;'Master Info'!$B$2&amp;'Master Info'!$C$2,IFERROR(ROUND(SUM($N142-$O142)*$L142,0),0),0)</f>
        <v>0</v>
      </c>
      <c r="T142" s="29">
        <f t="shared" si="17"/>
        <v>0</v>
      </c>
    </row>
    <row r="143" spans="1:20" x14ac:dyDescent="0.25">
      <c r="A143" s="32">
        <f t="shared" si="14"/>
        <v>142</v>
      </c>
      <c r="B143" s="26" t="str">
        <f t="shared" si="15"/>
        <v>-</v>
      </c>
      <c r="C143" s="35"/>
      <c r="D143" s="35"/>
      <c r="E143" s="36"/>
      <c r="F143" s="37"/>
      <c r="G143" s="38"/>
      <c r="H143" s="27">
        <f>IFERROR(VLOOKUP($G143,'Product Master'!$B$1:$G$26,5,FALSE),0)</f>
        <v>0</v>
      </c>
      <c r="I143" s="39"/>
      <c r="J143" s="28">
        <f t="shared" si="18"/>
        <v>0</v>
      </c>
      <c r="K143" s="29">
        <f t="shared" si="16"/>
        <v>0</v>
      </c>
      <c r="L143" s="30">
        <f>IFERROR(VLOOKUP($G143,'Product Master'!$B$1:$G$26,6,FALSE),0)</f>
        <v>0</v>
      </c>
      <c r="M143" s="40"/>
      <c r="N143" s="28">
        <f t="shared" si="19"/>
        <v>0</v>
      </c>
      <c r="O143" s="28">
        <f t="shared" si="20"/>
        <v>0</v>
      </c>
      <c r="P143" s="28" t="str">
        <f>IFERROR(VLOOKUP(F143,'Master Info'!$A$13:$P$37,2,FALSE)&amp;VLOOKUP(F143,'Master Info'!$A$13:$P$37,3,FALSE),"")</f>
        <v/>
      </c>
      <c r="Q143" s="28">
        <f>IF($P143='Master Info'!$B$2&amp;'Master Info'!$C$2,IFERROR(ROUND(SUM($N143-$O143)*$L143,0),0),0)</f>
        <v>0</v>
      </c>
      <c r="R143" s="28">
        <f>IF($P143='Master Info'!$B$2&amp;'Master Info'!$C$2,IFERROR(ROUND(SUM($N143-$O143)*$L143,0),0),0)</f>
        <v>0</v>
      </c>
      <c r="S143" s="28">
        <f>IF($P143&lt;&gt;'Master Info'!$B$2&amp;'Master Info'!$C$2,IFERROR(ROUND(SUM($N143-$O143)*$L143,0),0),0)</f>
        <v>0</v>
      </c>
      <c r="T143" s="29">
        <f t="shared" si="17"/>
        <v>0</v>
      </c>
    </row>
    <row r="144" spans="1:20" x14ac:dyDescent="0.25">
      <c r="A144" s="32">
        <f t="shared" si="14"/>
        <v>143</v>
      </c>
      <c r="B144" s="26" t="str">
        <f t="shared" si="15"/>
        <v>-</v>
      </c>
      <c r="C144" s="35"/>
      <c r="D144" s="35"/>
      <c r="E144" s="36"/>
      <c r="F144" s="37"/>
      <c r="G144" s="38"/>
      <c r="H144" s="27">
        <f>IFERROR(VLOOKUP($G144,'Product Master'!$B$1:$G$26,5,FALSE),0)</f>
        <v>0</v>
      </c>
      <c r="I144" s="39"/>
      <c r="J144" s="28">
        <f t="shared" si="18"/>
        <v>0</v>
      </c>
      <c r="K144" s="29">
        <f t="shared" si="16"/>
        <v>0</v>
      </c>
      <c r="L144" s="30">
        <f>IFERROR(VLOOKUP($G144,'Product Master'!$B$1:$G$26,6,FALSE),0)</f>
        <v>0</v>
      </c>
      <c r="M144" s="40"/>
      <c r="N144" s="28">
        <f t="shared" si="19"/>
        <v>0</v>
      </c>
      <c r="O144" s="28">
        <f t="shared" si="20"/>
        <v>0</v>
      </c>
      <c r="P144" s="28" t="str">
        <f>IFERROR(VLOOKUP(F144,'Master Info'!$A$13:$P$37,2,FALSE)&amp;VLOOKUP(F144,'Master Info'!$A$13:$P$37,3,FALSE),"")</f>
        <v/>
      </c>
      <c r="Q144" s="28">
        <f>IF($P144='Master Info'!$B$2&amp;'Master Info'!$C$2,IFERROR(ROUND(SUM($N144-$O144)*$L144,0),0),0)</f>
        <v>0</v>
      </c>
      <c r="R144" s="28">
        <f>IF($P144='Master Info'!$B$2&amp;'Master Info'!$C$2,IFERROR(ROUND(SUM($N144-$O144)*$L144,0),0),0)</f>
        <v>0</v>
      </c>
      <c r="S144" s="28">
        <f>IF($P144&lt;&gt;'Master Info'!$B$2&amp;'Master Info'!$C$2,IFERROR(ROUND(SUM($N144-$O144)*$L144,0),0),0)</f>
        <v>0</v>
      </c>
      <c r="T144" s="29">
        <f t="shared" si="17"/>
        <v>0</v>
      </c>
    </row>
    <row r="145" spans="1:20" x14ac:dyDescent="0.25">
      <c r="A145" s="32">
        <f t="shared" si="14"/>
        <v>144</v>
      </c>
      <c r="B145" s="26" t="str">
        <f t="shared" si="15"/>
        <v>-</v>
      </c>
      <c r="C145" s="35"/>
      <c r="D145" s="35"/>
      <c r="E145" s="36"/>
      <c r="F145" s="37"/>
      <c r="G145" s="38"/>
      <c r="H145" s="27">
        <f>IFERROR(VLOOKUP($G145,'Product Master'!$B$1:$G$26,5,FALSE),0)</f>
        <v>0</v>
      </c>
      <c r="I145" s="39"/>
      <c r="J145" s="28">
        <f t="shared" si="18"/>
        <v>0</v>
      </c>
      <c r="K145" s="29">
        <f t="shared" si="16"/>
        <v>0</v>
      </c>
      <c r="L145" s="30">
        <f>IFERROR(VLOOKUP($G145,'Product Master'!$B$1:$G$26,6,FALSE),0)</f>
        <v>0</v>
      </c>
      <c r="M145" s="40"/>
      <c r="N145" s="28">
        <f t="shared" si="19"/>
        <v>0</v>
      </c>
      <c r="O145" s="28">
        <f t="shared" si="20"/>
        <v>0</v>
      </c>
      <c r="P145" s="28" t="str">
        <f>IFERROR(VLOOKUP(F145,'Master Info'!$A$13:$P$37,2,FALSE)&amp;VLOOKUP(F145,'Master Info'!$A$13:$P$37,3,FALSE),"")</f>
        <v/>
      </c>
      <c r="Q145" s="28">
        <f>IF($P145='Master Info'!$B$2&amp;'Master Info'!$C$2,IFERROR(ROUND(SUM($N145-$O145)*$L145,0),0),0)</f>
        <v>0</v>
      </c>
      <c r="R145" s="28">
        <f>IF($P145='Master Info'!$B$2&amp;'Master Info'!$C$2,IFERROR(ROUND(SUM($N145-$O145)*$L145,0),0),0)</f>
        <v>0</v>
      </c>
      <c r="S145" s="28">
        <f>IF($P145&lt;&gt;'Master Info'!$B$2&amp;'Master Info'!$C$2,IFERROR(ROUND(SUM($N145-$O145)*$L145,0),0),0)</f>
        <v>0</v>
      </c>
      <c r="T145" s="29">
        <f t="shared" si="17"/>
        <v>0</v>
      </c>
    </row>
    <row r="146" spans="1:20" x14ac:dyDescent="0.25">
      <c r="A146" s="32">
        <f t="shared" si="14"/>
        <v>145</v>
      </c>
      <c r="B146" s="26" t="str">
        <f t="shared" si="15"/>
        <v>-</v>
      </c>
      <c r="C146" s="35"/>
      <c r="D146" s="35"/>
      <c r="E146" s="36"/>
      <c r="F146" s="37"/>
      <c r="G146" s="38"/>
      <c r="H146" s="27">
        <f>IFERROR(VLOOKUP($G146,'Product Master'!$B$1:$G$26,5,FALSE),0)</f>
        <v>0</v>
      </c>
      <c r="I146" s="39"/>
      <c r="J146" s="28">
        <f t="shared" si="18"/>
        <v>0</v>
      </c>
      <c r="K146" s="29">
        <f t="shared" si="16"/>
        <v>0</v>
      </c>
      <c r="L146" s="30">
        <f>IFERROR(VLOOKUP($G146,'Product Master'!$B$1:$G$26,6,FALSE),0)</f>
        <v>0</v>
      </c>
      <c r="M146" s="40"/>
      <c r="N146" s="28">
        <f t="shared" si="19"/>
        <v>0</v>
      </c>
      <c r="O146" s="28">
        <f t="shared" si="20"/>
        <v>0</v>
      </c>
      <c r="P146" s="28" t="str">
        <f>IFERROR(VLOOKUP(F146,'Master Info'!$A$13:$P$37,2,FALSE)&amp;VLOOKUP(F146,'Master Info'!$A$13:$P$37,3,FALSE),"")</f>
        <v/>
      </c>
      <c r="Q146" s="28">
        <f>IF($P146='Master Info'!$B$2&amp;'Master Info'!$C$2,IFERROR(ROUND(SUM($N146-$O146)*$L146,0),0),0)</f>
        <v>0</v>
      </c>
      <c r="R146" s="28">
        <f>IF($P146='Master Info'!$B$2&amp;'Master Info'!$C$2,IFERROR(ROUND(SUM($N146-$O146)*$L146,0),0),0)</f>
        <v>0</v>
      </c>
      <c r="S146" s="28">
        <f>IF($P146&lt;&gt;'Master Info'!$B$2&amp;'Master Info'!$C$2,IFERROR(ROUND(SUM($N146-$O146)*$L146,0),0),0)</f>
        <v>0</v>
      </c>
      <c r="T146" s="29">
        <f t="shared" si="17"/>
        <v>0</v>
      </c>
    </row>
    <row r="147" spans="1:20" x14ac:dyDescent="0.25">
      <c r="A147" s="32">
        <f t="shared" si="14"/>
        <v>146</v>
      </c>
      <c r="B147" s="26" t="str">
        <f t="shared" si="15"/>
        <v>-</v>
      </c>
      <c r="C147" s="35"/>
      <c r="D147" s="35"/>
      <c r="E147" s="36"/>
      <c r="F147" s="37"/>
      <c r="G147" s="38"/>
      <c r="H147" s="27">
        <f>IFERROR(VLOOKUP($G147,'Product Master'!$B$1:$G$26,5,FALSE),0)</f>
        <v>0</v>
      </c>
      <c r="I147" s="39"/>
      <c r="J147" s="28">
        <f t="shared" si="18"/>
        <v>0</v>
      </c>
      <c r="K147" s="29">
        <f t="shared" si="16"/>
        <v>0</v>
      </c>
      <c r="L147" s="30">
        <f>IFERROR(VLOOKUP($G147,'Product Master'!$B$1:$G$26,6,FALSE),0)</f>
        <v>0</v>
      </c>
      <c r="M147" s="40"/>
      <c r="N147" s="28">
        <f t="shared" si="19"/>
        <v>0</v>
      </c>
      <c r="O147" s="28">
        <f t="shared" si="20"/>
        <v>0</v>
      </c>
      <c r="P147" s="28" t="str">
        <f>IFERROR(VLOOKUP(F147,'Master Info'!$A$13:$P$37,2,FALSE)&amp;VLOOKUP(F147,'Master Info'!$A$13:$P$37,3,FALSE),"")</f>
        <v/>
      </c>
      <c r="Q147" s="28">
        <f>IF($P147='Master Info'!$B$2&amp;'Master Info'!$C$2,IFERROR(ROUND(SUM($N147-$O147)*$L147,0),0),0)</f>
        <v>0</v>
      </c>
      <c r="R147" s="28">
        <f>IF($P147='Master Info'!$B$2&amp;'Master Info'!$C$2,IFERROR(ROUND(SUM($N147-$O147)*$L147,0),0),0)</f>
        <v>0</v>
      </c>
      <c r="S147" s="28">
        <f>IF($P147&lt;&gt;'Master Info'!$B$2&amp;'Master Info'!$C$2,IFERROR(ROUND(SUM($N147-$O147)*$L147,0),0),0)</f>
        <v>0</v>
      </c>
      <c r="T147" s="29">
        <f t="shared" si="17"/>
        <v>0</v>
      </c>
    </row>
    <row r="148" spans="1:20" x14ac:dyDescent="0.25">
      <c r="A148" s="32">
        <f t="shared" si="14"/>
        <v>147</v>
      </c>
      <c r="B148" s="26" t="str">
        <f t="shared" si="15"/>
        <v>-</v>
      </c>
      <c r="C148" s="35"/>
      <c r="D148" s="35"/>
      <c r="E148" s="36"/>
      <c r="F148" s="37"/>
      <c r="G148" s="38"/>
      <c r="H148" s="27">
        <f>IFERROR(VLOOKUP($G148,'Product Master'!$B$1:$G$26,5,FALSE),0)</f>
        <v>0</v>
      </c>
      <c r="I148" s="39"/>
      <c r="J148" s="28">
        <f t="shared" si="18"/>
        <v>0</v>
      </c>
      <c r="K148" s="29">
        <f t="shared" si="16"/>
        <v>0</v>
      </c>
      <c r="L148" s="30">
        <f>IFERROR(VLOOKUP($G148,'Product Master'!$B$1:$G$26,6,FALSE),0)</f>
        <v>0</v>
      </c>
      <c r="M148" s="40"/>
      <c r="N148" s="28">
        <f t="shared" si="19"/>
        <v>0</v>
      </c>
      <c r="O148" s="28">
        <f t="shared" si="20"/>
        <v>0</v>
      </c>
      <c r="P148" s="28" t="str">
        <f>IFERROR(VLOOKUP(F148,'Master Info'!$A$13:$P$37,2,FALSE)&amp;VLOOKUP(F148,'Master Info'!$A$13:$P$37,3,FALSE),"")</f>
        <v/>
      </c>
      <c r="Q148" s="28">
        <f>IF($P148='Master Info'!$B$2&amp;'Master Info'!$C$2,IFERROR(ROUND(SUM($N148-$O148)*$L148,0),0),0)</f>
        <v>0</v>
      </c>
      <c r="R148" s="28">
        <f>IF($P148='Master Info'!$B$2&amp;'Master Info'!$C$2,IFERROR(ROUND(SUM($N148-$O148)*$L148,0),0),0)</f>
        <v>0</v>
      </c>
      <c r="S148" s="28">
        <f>IF($P148&lt;&gt;'Master Info'!$B$2&amp;'Master Info'!$C$2,IFERROR(ROUND(SUM($N148-$O148)*$L148,0),0),0)</f>
        <v>0</v>
      </c>
      <c r="T148" s="29">
        <f t="shared" si="17"/>
        <v>0</v>
      </c>
    </row>
    <row r="149" spans="1:20" x14ac:dyDescent="0.25">
      <c r="A149" s="32">
        <f t="shared" si="14"/>
        <v>148</v>
      </c>
      <c r="B149" s="26" t="str">
        <f t="shared" si="15"/>
        <v>-</v>
      </c>
      <c r="C149" s="35"/>
      <c r="D149" s="35"/>
      <c r="E149" s="36"/>
      <c r="F149" s="37"/>
      <c r="G149" s="38"/>
      <c r="H149" s="27">
        <f>IFERROR(VLOOKUP($G149,'Product Master'!$B$1:$G$26,5,FALSE),0)</f>
        <v>0</v>
      </c>
      <c r="I149" s="39"/>
      <c r="J149" s="28">
        <f t="shared" si="18"/>
        <v>0</v>
      </c>
      <c r="K149" s="29">
        <f t="shared" si="16"/>
        <v>0</v>
      </c>
      <c r="L149" s="30">
        <f>IFERROR(VLOOKUP($G149,'Product Master'!$B$1:$G$26,6,FALSE),0)</f>
        <v>0</v>
      </c>
      <c r="M149" s="40"/>
      <c r="N149" s="28">
        <f t="shared" si="19"/>
        <v>0</v>
      </c>
      <c r="O149" s="28">
        <f t="shared" si="20"/>
        <v>0</v>
      </c>
      <c r="P149" s="28" t="str">
        <f>IFERROR(VLOOKUP(F149,'Master Info'!$A$13:$P$37,2,FALSE)&amp;VLOOKUP(F149,'Master Info'!$A$13:$P$37,3,FALSE),"")</f>
        <v/>
      </c>
      <c r="Q149" s="28">
        <f>IF($P149='Master Info'!$B$2&amp;'Master Info'!$C$2,IFERROR(ROUND(SUM($N149-$O149)*$L149,0),0),0)</f>
        <v>0</v>
      </c>
      <c r="R149" s="28">
        <f>IF($P149='Master Info'!$B$2&amp;'Master Info'!$C$2,IFERROR(ROUND(SUM($N149-$O149)*$L149,0),0),0)</f>
        <v>0</v>
      </c>
      <c r="S149" s="28">
        <f>IF($P149&lt;&gt;'Master Info'!$B$2&amp;'Master Info'!$C$2,IFERROR(ROUND(SUM($N149-$O149)*$L149,0),0),0)</f>
        <v>0</v>
      </c>
      <c r="T149" s="29">
        <f t="shared" si="17"/>
        <v>0</v>
      </c>
    </row>
    <row r="150" spans="1:20" x14ac:dyDescent="0.25">
      <c r="A150" s="32">
        <f t="shared" si="14"/>
        <v>149</v>
      </c>
      <c r="B150" s="26" t="str">
        <f t="shared" si="15"/>
        <v>-</v>
      </c>
      <c r="C150" s="35"/>
      <c r="D150" s="35"/>
      <c r="E150" s="36"/>
      <c r="F150" s="37"/>
      <c r="G150" s="38"/>
      <c r="H150" s="27">
        <f>IFERROR(VLOOKUP($G150,'Product Master'!$B$1:$G$26,5,FALSE),0)</f>
        <v>0</v>
      </c>
      <c r="I150" s="39"/>
      <c r="J150" s="28">
        <f t="shared" si="18"/>
        <v>0</v>
      </c>
      <c r="K150" s="29">
        <f t="shared" si="16"/>
        <v>0</v>
      </c>
      <c r="L150" s="30">
        <f>IFERROR(VLOOKUP($G150,'Product Master'!$B$1:$G$26,6,FALSE),0)</f>
        <v>0</v>
      </c>
      <c r="M150" s="40"/>
      <c r="N150" s="28">
        <f t="shared" si="19"/>
        <v>0</v>
      </c>
      <c r="O150" s="28">
        <f t="shared" si="20"/>
        <v>0</v>
      </c>
      <c r="P150" s="28" t="str">
        <f>IFERROR(VLOOKUP(F150,'Master Info'!$A$13:$P$37,2,FALSE)&amp;VLOOKUP(F150,'Master Info'!$A$13:$P$37,3,FALSE),"")</f>
        <v/>
      </c>
      <c r="Q150" s="28">
        <f>IF($P150='Master Info'!$B$2&amp;'Master Info'!$C$2,IFERROR(ROUND(SUM($N150-$O150)*$L150,0),0),0)</f>
        <v>0</v>
      </c>
      <c r="R150" s="28">
        <f>IF($P150='Master Info'!$B$2&amp;'Master Info'!$C$2,IFERROR(ROUND(SUM($N150-$O150)*$L150,0),0),0)</f>
        <v>0</v>
      </c>
      <c r="S150" s="28">
        <f>IF($P150&lt;&gt;'Master Info'!$B$2&amp;'Master Info'!$C$2,IFERROR(ROUND(SUM($N150-$O150)*$L150,0),0),0)</f>
        <v>0</v>
      </c>
      <c r="T150" s="29">
        <f t="shared" si="17"/>
        <v>0</v>
      </c>
    </row>
    <row r="151" spans="1:20" x14ac:dyDescent="0.25">
      <c r="A151" s="32">
        <f t="shared" si="14"/>
        <v>150</v>
      </c>
      <c r="B151" s="26" t="str">
        <f t="shared" si="15"/>
        <v>-</v>
      </c>
      <c r="C151" s="35"/>
      <c r="D151" s="35"/>
      <c r="E151" s="36"/>
      <c r="F151" s="37"/>
      <c r="G151" s="38"/>
      <c r="H151" s="27">
        <f>IFERROR(VLOOKUP($G151,'Product Master'!$B$1:$G$26,5,FALSE),0)</f>
        <v>0</v>
      </c>
      <c r="I151" s="39"/>
      <c r="J151" s="28">
        <f t="shared" si="18"/>
        <v>0</v>
      </c>
      <c r="K151" s="29">
        <f t="shared" si="16"/>
        <v>0</v>
      </c>
      <c r="L151" s="30">
        <f>IFERROR(VLOOKUP($G151,'Product Master'!$B$1:$G$26,6,FALSE),0)</f>
        <v>0</v>
      </c>
      <c r="M151" s="40"/>
      <c r="N151" s="28">
        <f t="shared" si="19"/>
        <v>0</v>
      </c>
      <c r="O151" s="28">
        <f t="shared" si="20"/>
        <v>0</v>
      </c>
      <c r="P151" s="28" t="str">
        <f>IFERROR(VLOOKUP(F151,'Master Info'!$A$13:$P$37,2,FALSE)&amp;VLOOKUP(F151,'Master Info'!$A$13:$P$37,3,FALSE),"")</f>
        <v/>
      </c>
      <c r="Q151" s="28">
        <f>IF($P151='Master Info'!$B$2&amp;'Master Info'!$C$2,IFERROR(ROUND(SUM($N151-$O151)*$L151,0),0),0)</f>
        <v>0</v>
      </c>
      <c r="R151" s="28">
        <f>IF($P151='Master Info'!$B$2&amp;'Master Info'!$C$2,IFERROR(ROUND(SUM($N151-$O151)*$L151,0),0),0)</f>
        <v>0</v>
      </c>
      <c r="S151" s="28">
        <f>IF($P151&lt;&gt;'Master Info'!$B$2&amp;'Master Info'!$C$2,IFERROR(ROUND(SUM($N151-$O151)*$L151,0),0),0)</f>
        <v>0</v>
      </c>
      <c r="T151" s="29">
        <f t="shared" si="17"/>
        <v>0</v>
      </c>
    </row>
    <row r="152" spans="1:20" x14ac:dyDescent="0.25">
      <c r="A152" s="32">
        <f t="shared" ref="A152:A215" si="21">A151+1</f>
        <v>151</v>
      </c>
      <c r="B152" s="26" t="str">
        <f t="shared" ref="B152:B215" si="22">C152&amp;"-"&amp;D152</f>
        <v>-</v>
      </c>
      <c r="C152" s="35"/>
      <c r="D152" s="35"/>
      <c r="E152" s="36"/>
      <c r="F152" s="37"/>
      <c r="G152" s="38"/>
      <c r="H152" s="27">
        <f>IFERROR(VLOOKUP($G152,'Product Master'!$B$1:$G$26,5,FALSE),0)</f>
        <v>0</v>
      </c>
      <c r="I152" s="39"/>
      <c r="J152" s="28">
        <f t="shared" si="18"/>
        <v>0</v>
      </c>
      <c r="K152" s="29">
        <f t="shared" ref="K152:K215" si="23">IFERROR(H152-J152,0)</f>
        <v>0</v>
      </c>
      <c r="L152" s="30">
        <f>IFERROR(VLOOKUP($G152,'Product Master'!$B$1:$G$26,6,FALSE),0)</f>
        <v>0</v>
      </c>
      <c r="M152" s="40"/>
      <c r="N152" s="28">
        <f t="shared" si="19"/>
        <v>0</v>
      </c>
      <c r="O152" s="28">
        <f t="shared" si="20"/>
        <v>0</v>
      </c>
      <c r="P152" s="28" t="str">
        <f>IFERROR(VLOOKUP(F152,'Master Info'!$A$13:$P$37,2,FALSE)&amp;VLOOKUP(F152,'Master Info'!$A$13:$P$37,3,FALSE),"")</f>
        <v/>
      </c>
      <c r="Q152" s="28">
        <f>IF($P152='Master Info'!$B$2&amp;'Master Info'!$C$2,IFERROR(ROUND(SUM($N152-$O152)*$L152,0),0),0)</f>
        <v>0</v>
      </c>
      <c r="R152" s="28">
        <f>IF($P152='Master Info'!$B$2&amp;'Master Info'!$C$2,IFERROR(ROUND(SUM($N152-$O152)*$L152,0),0),0)</f>
        <v>0</v>
      </c>
      <c r="S152" s="28">
        <f>IF($P152&lt;&gt;'Master Info'!$B$2&amp;'Master Info'!$C$2,IFERROR(ROUND(SUM($N152-$O152)*$L152,0),0),0)</f>
        <v>0</v>
      </c>
      <c r="T152" s="29">
        <f t="shared" ref="T152:T215" si="24">SUM(N152,-O152,Q152,R152,S152)</f>
        <v>0</v>
      </c>
    </row>
    <row r="153" spans="1:20" x14ac:dyDescent="0.25">
      <c r="A153" s="32">
        <f t="shared" si="21"/>
        <v>152</v>
      </c>
      <c r="B153" s="26" t="str">
        <f t="shared" si="22"/>
        <v>-</v>
      </c>
      <c r="C153" s="35"/>
      <c r="D153" s="35"/>
      <c r="E153" s="36"/>
      <c r="F153" s="37"/>
      <c r="G153" s="38"/>
      <c r="H153" s="27">
        <f>IFERROR(VLOOKUP($G153,'Product Master'!$B$1:$G$26,5,FALSE),0)</f>
        <v>0</v>
      </c>
      <c r="I153" s="39"/>
      <c r="J153" s="28">
        <f t="shared" si="18"/>
        <v>0</v>
      </c>
      <c r="K153" s="29">
        <f t="shared" si="23"/>
        <v>0</v>
      </c>
      <c r="L153" s="30">
        <f>IFERROR(VLOOKUP($G153,'Product Master'!$B$1:$G$26,6,FALSE),0)</f>
        <v>0</v>
      </c>
      <c r="M153" s="40"/>
      <c r="N153" s="28">
        <f t="shared" si="19"/>
        <v>0</v>
      </c>
      <c r="O153" s="28">
        <f t="shared" si="20"/>
        <v>0</v>
      </c>
      <c r="P153" s="28" t="str">
        <f>IFERROR(VLOOKUP(F153,'Master Info'!$A$13:$P$37,2,FALSE)&amp;VLOOKUP(F153,'Master Info'!$A$13:$P$37,3,FALSE),"")</f>
        <v/>
      </c>
      <c r="Q153" s="28">
        <f>IF($P153='Master Info'!$B$2&amp;'Master Info'!$C$2,IFERROR(ROUND(SUM($N153-$O153)*$L153,0),0),0)</f>
        <v>0</v>
      </c>
      <c r="R153" s="28">
        <f>IF($P153='Master Info'!$B$2&amp;'Master Info'!$C$2,IFERROR(ROUND(SUM($N153-$O153)*$L153,0),0),0)</f>
        <v>0</v>
      </c>
      <c r="S153" s="28">
        <f>IF($P153&lt;&gt;'Master Info'!$B$2&amp;'Master Info'!$C$2,IFERROR(ROUND(SUM($N153-$O153)*$L153,0),0),0)</f>
        <v>0</v>
      </c>
      <c r="T153" s="29">
        <f t="shared" si="24"/>
        <v>0</v>
      </c>
    </row>
    <row r="154" spans="1:20" x14ac:dyDescent="0.25">
      <c r="A154" s="32">
        <f t="shared" si="21"/>
        <v>153</v>
      </c>
      <c r="B154" s="26" t="str">
        <f t="shared" si="22"/>
        <v>-</v>
      </c>
      <c r="C154" s="35"/>
      <c r="D154" s="35"/>
      <c r="E154" s="36"/>
      <c r="F154" s="37"/>
      <c r="G154" s="38"/>
      <c r="H154" s="27">
        <f>IFERROR(VLOOKUP($G154,'Product Master'!$B$1:$G$26,5,FALSE),0)</f>
        <v>0</v>
      </c>
      <c r="I154" s="39"/>
      <c r="J154" s="28">
        <f t="shared" si="18"/>
        <v>0</v>
      </c>
      <c r="K154" s="29">
        <f t="shared" si="23"/>
        <v>0</v>
      </c>
      <c r="L154" s="30">
        <f>IFERROR(VLOOKUP($G154,'Product Master'!$B$1:$G$26,6,FALSE),0)</f>
        <v>0</v>
      </c>
      <c r="M154" s="40"/>
      <c r="N154" s="28">
        <f t="shared" si="19"/>
        <v>0</v>
      </c>
      <c r="O154" s="28">
        <f t="shared" si="20"/>
        <v>0</v>
      </c>
      <c r="P154" s="28" t="str">
        <f>IFERROR(VLOOKUP(F154,'Master Info'!$A$13:$P$37,2,FALSE)&amp;VLOOKUP(F154,'Master Info'!$A$13:$P$37,3,FALSE),"")</f>
        <v/>
      </c>
      <c r="Q154" s="28">
        <f>IF($P154='Master Info'!$B$2&amp;'Master Info'!$C$2,IFERROR(ROUND(SUM($N154-$O154)*$L154,0),0),0)</f>
        <v>0</v>
      </c>
      <c r="R154" s="28">
        <f>IF($P154='Master Info'!$B$2&amp;'Master Info'!$C$2,IFERROR(ROUND(SUM($N154-$O154)*$L154,0),0),0)</f>
        <v>0</v>
      </c>
      <c r="S154" s="28">
        <f>IF($P154&lt;&gt;'Master Info'!$B$2&amp;'Master Info'!$C$2,IFERROR(ROUND(SUM($N154-$O154)*$L154,0),0),0)</f>
        <v>0</v>
      </c>
      <c r="T154" s="29">
        <f t="shared" si="24"/>
        <v>0</v>
      </c>
    </row>
    <row r="155" spans="1:20" x14ac:dyDescent="0.25">
      <c r="A155" s="32">
        <f t="shared" si="21"/>
        <v>154</v>
      </c>
      <c r="B155" s="26" t="str">
        <f t="shared" si="22"/>
        <v>-</v>
      </c>
      <c r="C155" s="35"/>
      <c r="D155" s="35"/>
      <c r="E155" s="36"/>
      <c r="F155" s="37"/>
      <c r="G155" s="38"/>
      <c r="H155" s="27">
        <f>IFERROR(VLOOKUP($G155,'Product Master'!$B$1:$G$26,5,FALSE),0)</f>
        <v>0</v>
      </c>
      <c r="I155" s="39"/>
      <c r="J155" s="28">
        <f t="shared" si="18"/>
        <v>0</v>
      </c>
      <c r="K155" s="29">
        <f t="shared" si="23"/>
        <v>0</v>
      </c>
      <c r="L155" s="30">
        <f>IFERROR(VLOOKUP($G155,'Product Master'!$B$1:$G$26,6,FALSE),0)</f>
        <v>0</v>
      </c>
      <c r="M155" s="40"/>
      <c r="N155" s="28">
        <f t="shared" si="19"/>
        <v>0</v>
      </c>
      <c r="O155" s="28">
        <f t="shared" si="20"/>
        <v>0</v>
      </c>
      <c r="P155" s="28" t="str">
        <f>IFERROR(VLOOKUP(F155,'Master Info'!$A$13:$P$37,2,FALSE)&amp;VLOOKUP(F155,'Master Info'!$A$13:$P$37,3,FALSE),"")</f>
        <v/>
      </c>
      <c r="Q155" s="28">
        <f>IF($P155='Master Info'!$B$2&amp;'Master Info'!$C$2,IFERROR(ROUND(SUM($N155-$O155)*$L155,0),0),0)</f>
        <v>0</v>
      </c>
      <c r="R155" s="28">
        <f>IF($P155='Master Info'!$B$2&amp;'Master Info'!$C$2,IFERROR(ROUND(SUM($N155-$O155)*$L155,0),0),0)</f>
        <v>0</v>
      </c>
      <c r="S155" s="28">
        <f>IF($P155&lt;&gt;'Master Info'!$B$2&amp;'Master Info'!$C$2,IFERROR(ROUND(SUM($N155-$O155)*$L155,0),0),0)</f>
        <v>0</v>
      </c>
      <c r="T155" s="29">
        <f t="shared" si="24"/>
        <v>0</v>
      </c>
    </row>
    <row r="156" spans="1:20" x14ac:dyDescent="0.25">
      <c r="A156" s="32">
        <f t="shared" si="21"/>
        <v>155</v>
      </c>
      <c r="B156" s="26" t="str">
        <f t="shared" si="22"/>
        <v>-</v>
      </c>
      <c r="C156" s="35"/>
      <c r="D156" s="35"/>
      <c r="E156" s="36"/>
      <c r="F156" s="37"/>
      <c r="G156" s="38"/>
      <c r="H156" s="27">
        <f>IFERROR(VLOOKUP($G156,'Product Master'!$B$1:$G$26,5,FALSE),0)</f>
        <v>0</v>
      </c>
      <c r="I156" s="39"/>
      <c r="J156" s="28">
        <f t="shared" si="18"/>
        <v>0</v>
      </c>
      <c r="K156" s="29">
        <f t="shared" si="23"/>
        <v>0</v>
      </c>
      <c r="L156" s="30">
        <f>IFERROR(VLOOKUP($G156,'Product Master'!$B$1:$G$26,6,FALSE),0)</f>
        <v>0</v>
      </c>
      <c r="M156" s="40"/>
      <c r="N156" s="28">
        <f t="shared" si="19"/>
        <v>0</v>
      </c>
      <c r="O156" s="28">
        <f t="shared" si="20"/>
        <v>0</v>
      </c>
      <c r="P156" s="28" t="str">
        <f>IFERROR(VLOOKUP(F156,'Master Info'!$A$13:$P$37,2,FALSE)&amp;VLOOKUP(F156,'Master Info'!$A$13:$P$37,3,FALSE),"")</f>
        <v/>
      </c>
      <c r="Q156" s="28">
        <f>IF($P156='Master Info'!$B$2&amp;'Master Info'!$C$2,IFERROR(ROUND(SUM($N156-$O156)*$L156,0),0),0)</f>
        <v>0</v>
      </c>
      <c r="R156" s="28">
        <f>IF($P156='Master Info'!$B$2&amp;'Master Info'!$C$2,IFERROR(ROUND(SUM($N156-$O156)*$L156,0),0),0)</f>
        <v>0</v>
      </c>
      <c r="S156" s="28">
        <f>IF($P156&lt;&gt;'Master Info'!$B$2&amp;'Master Info'!$C$2,IFERROR(ROUND(SUM($N156-$O156)*$L156,0),0),0)</f>
        <v>0</v>
      </c>
      <c r="T156" s="29">
        <f t="shared" si="24"/>
        <v>0</v>
      </c>
    </row>
    <row r="157" spans="1:20" x14ac:dyDescent="0.25">
      <c r="A157" s="32">
        <f t="shared" si="21"/>
        <v>156</v>
      </c>
      <c r="B157" s="26" t="str">
        <f t="shared" si="22"/>
        <v>-</v>
      </c>
      <c r="C157" s="35"/>
      <c r="D157" s="35"/>
      <c r="E157" s="36"/>
      <c r="F157" s="37"/>
      <c r="G157" s="38"/>
      <c r="H157" s="27">
        <f>IFERROR(VLOOKUP($G157,'Product Master'!$B$1:$G$26,5,FALSE),0)</f>
        <v>0</v>
      </c>
      <c r="I157" s="39"/>
      <c r="J157" s="28">
        <f t="shared" si="18"/>
        <v>0</v>
      </c>
      <c r="K157" s="29">
        <f t="shared" si="23"/>
        <v>0</v>
      </c>
      <c r="L157" s="30">
        <f>IFERROR(VLOOKUP($G157,'Product Master'!$B$1:$G$26,6,FALSE),0)</f>
        <v>0</v>
      </c>
      <c r="M157" s="40"/>
      <c r="N157" s="28">
        <f t="shared" si="19"/>
        <v>0</v>
      </c>
      <c r="O157" s="28">
        <f t="shared" si="20"/>
        <v>0</v>
      </c>
      <c r="P157" s="28" t="str">
        <f>IFERROR(VLOOKUP(F157,'Master Info'!$A$13:$P$37,2,FALSE)&amp;VLOOKUP(F157,'Master Info'!$A$13:$P$37,3,FALSE),"")</f>
        <v/>
      </c>
      <c r="Q157" s="28">
        <f>IF($P157='Master Info'!$B$2&amp;'Master Info'!$C$2,IFERROR(ROUND(SUM($N157-$O157)*$L157,0),0),0)</f>
        <v>0</v>
      </c>
      <c r="R157" s="28">
        <f>IF($P157='Master Info'!$B$2&amp;'Master Info'!$C$2,IFERROR(ROUND(SUM($N157-$O157)*$L157,0),0),0)</f>
        <v>0</v>
      </c>
      <c r="S157" s="28">
        <f>IF($P157&lt;&gt;'Master Info'!$B$2&amp;'Master Info'!$C$2,IFERROR(ROUND(SUM($N157-$O157)*$L157,0),0),0)</f>
        <v>0</v>
      </c>
      <c r="T157" s="29">
        <f t="shared" si="24"/>
        <v>0</v>
      </c>
    </row>
    <row r="158" spans="1:20" x14ac:dyDescent="0.25">
      <c r="A158" s="32">
        <f t="shared" si="21"/>
        <v>157</v>
      </c>
      <c r="B158" s="26" t="str">
        <f t="shared" si="22"/>
        <v>-</v>
      </c>
      <c r="C158" s="35"/>
      <c r="D158" s="35"/>
      <c r="E158" s="36"/>
      <c r="F158" s="37"/>
      <c r="G158" s="38"/>
      <c r="H158" s="27">
        <f>IFERROR(VLOOKUP($G158,'Product Master'!$B$1:$G$26,5,FALSE),0)</f>
        <v>0</v>
      </c>
      <c r="I158" s="39"/>
      <c r="J158" s="28">
        <f t="shared" si="18"/>
        <v>0</v>
      </c>
      <c r="K158" s="29">
        <f t="shared" si="23"/>
        <v>0</v>
      </c>
      <c r="L158" s="30">
        <f>IFERROR(VLOOKUP($G158,'Product Master'!$B$1:$G$26,6,FALSE),0)</f>
        <v>0</v>
      </c>
      <c r="M158" s="40"/>
      <c r="N158" s="28">
        <f t="shared" si="19"/>
        <v>0</v>
      </c>
      <c r="O158" s="28">
        <f t="shared" si="20"/>
        <v>0</v>
      </c>
      <c r="P158" s="28" t="str">
        <f>IFERROR(VLOOKUP(F158,'Master Info'!$A$13:$P$37,2,FALSE)&amp;VLOOKUP(F158,'Master Info'!$A$13:$P$37,3,FALSE),"")</f>
        <v/>
      </c>
      <c r="Q158" s="28">
        <f>IF($P158='Master Info'!$B$2&amp;'Master Info'!$C$2,IFERROR(ROUND(SUM($N158-$O158)*$L158,0),0),0)</f>
        <v>0</v>
      </c>
      <c r="R158" s="28">
        <f>IF($P158='Master Info'!$B$2&amp;'Master Info'!$C$2,IFERROR(ROUND(SUM($N158-$O158)*$L158,0),0),0)</f>
        <v>0</v>
      </c>
      <c r="S158" s="28">
        <f>IF($P158&lt;&gt;'Master Info'!$B$2&amp;'Master Info'!$C$2,IFERROR(ROUND(SUM($N158-$O158)*$L158,0),0),0)</f>
        <v>0</v>
      </c>
      <c r="T158" s="29">
        <f t="shared" si="24"/>
        <v>0</v>
      </c>
    </row>
    <row r="159" spans="1:20" x14ac:dyDescent="0.25">
      <c r="A159" s="32">
        <f t="shared" si="21"/>
        <v>158</v>
      </c>
      <c r="B159" s="26" t="str">
        <f t="shared" si="22"/>
        <v>-</v>
      </c>
      <c r="C159" s="35"/>
      <c r="D159" s="35"/>
      <c r="E159" s="36"/>
      <c r="F159" s="37"/>
      <c r="G159" s="38"/>
      <c r="H159" s="27">
        <f>IFERROR(VLOOKUP($G159,'Product Master'!$B$1:$G$26,5,FALSE),0)</f>
        <v>0</v>
      </c>
      <c r="I159" s="39"/>
      <c r="J159" s="28">
        <f t="shared" si="18"/>
        <v>0</v>
      </c>
      <c r="K159" s="29">
        <f t="shared" si="23"/>
        <v>0</v>
      </c>
      <c r="L159" s="30">
        <f>IFERROR(VLOOKUP($G159,'Product Master'!$B$1:$G$26,6,FALSE),0)</f>
        <v>0</v>
      </c>
      <c r="M159" s="40"/>
      <c r="N159" s="28">
        <f t="shared" si="19"/>
        <v>0</v>
      </c>
      <c r="O159" s="28">
        <f t="shared" si="20"/>
        <v>0</v>
      </c>
      <c r="P159" s="28" t="str">
        <f>IFERROR(VLOOKUP(F159,'Master Info'!$A$13:$P$37,2,FALSE)&amp;VLOOKUP(F159,'Master Info'!$A$13:$P$37,3,FALSE),"")</f>
        <v/>
      </c>
      <c r="Q159" s="28">
        <f>IF($P159='Master Info'!$B$2&amp;'Master Info'!$C$2,IFERROR(ROUND(SUM($N159-$O159)*$L159,0),0),0)</f>
        <v>0</v>
      </c>
      <c r="R159" s="28">
        <f>IF($P159='Master Info'!$B$2&amp;'Master Info'!$C$2,IFERROR(ROUND(SUM($N159-$O159)*$L159,0),0),0)</f>
        <v>0</v>
      </c>
      <c r="S159" s="28">
        <f>IF($P159&lt;&gt;'Master Info'!$B$2&amp;'Master Info'!$C$2,IFERROR(ROUND(SUM($N159-$O159)*$L159,0),0),0)</f>
        <v>0</v>
      </c>
      <c r="T159" s="29">
        <f t="shared" si="24"/>
        <v>0</v>
      </c>
    </row>
    <row r="160" spans="1:20" x14ac:dyDescent="0.25">
      <c r="A160" s="32">
        <f t="shared" si="21"/>
        <v>159</v>
      </c>
      <c r="B160" s="26" t="str">
        <f t="shared" si="22"/>
        <v>-</v>
      </c>
      <c r="C160" s="35"/>
      <c r="D160" s="35"/>
      <c r="E160" s="36"/>
      <c r="F160" s="37"/>
      <c r="G160" s="38"/>
      <c r="H160" s="27">
        <f>IFERROR(VLOOKUP($G160,'Product Master'!$B$1:$G$26,5,FALSE),0)</f>
        <v>0</v>
      </c>
      <c r="I160" s="39"/>
      <c r="J160" s="28">
        <f t="shared" si="18"/>
        <v>0</v>
      </c>
      <c r="K160" s="29">
        <f t="shared" si="23"/>
        <v>0</v>
      </c>
      <c r="L160" s="30">
        <f>IFERROR(VLOOKUP($G160,'Product Master'!$B$1:$G$26,6,FALSE),0)</f>
        <v>0</v>
      </c>
      <c r="M160" s="40"/>
      <c r="N160" s="28">
        <f t="shared" si="19"/>
        <v>0</v>
      </c>
      <c r="O160" s="28">
        <f t="shared" si="20"/>
        <v>0</v>
      </c>
      <c r="P160" s="28" t="str">
        <f>IFERROR(VLOOKUP(F160,'Master Info'!$A$13:$P$37,2,FALSE)&amp;VLOOKUP(F160,'Master Info'!$A$13:$P$37,3,FALSE),"")</f>
        <v/>
      </c>
      <c r="Q160" s="28">
        <f>IF($P160='Master Info'!$B$2&amp;'Master Info'!$C$2,IFERROR(ROUND(SUM($N160-$O160)*$L160,0),0),0)</f>
        <v>0</v>
      </c>
      <c r="R160" s="28">
        <f>IF($P160='Master Info'!$B$2&amp;'Master Info'!$C$2,IFERROR(ROUND(SUM($N160-$O160)*$L160,0),0),0)</f>
        <v>0</v>
      </c>
      <c r="S160" s="28">
        <f>IF($P160&lt;&gt;'Master Info'!$B$2&amp;'Master Info'!$C$2,IFERROR(ROUND(SUM($N160-$O160)*$L160,0),0),0)</f>
        <v>0</v>
      </c>
      <c r="T160" s="29">
        <f t="shared" si="24"/>
        <v>0</v>
      </c>
    </row>
    <row r="161" spans="1:20" x14ac:dyDescent="0.25">
      <c r="A161" s="32">
        <f t="shared" si="21"/>
        <v>160</v>
      </c>
      <c r="B161" s="26" t="str">
        <f t="shared" si="22"/>
        <v>-</v>
      </c>
      <c r="C161" s="35"/>
      <c r="D161" s="35"/>
      <c r="E161" s="36"/>
      <c r="F161" s="37"/>
      <c r="G161" s="38"/>
      <c r="H161" s="27">
        <f>IFERROR(VLOOKUP($G161,'Product Master'!$B$1:$G$26,5,FALSE),0)</f>
        <v>0</v>
      </c>
      <c r="I161" s="39"/>
      <c r="J161" s="28">
        <f t="shared" si="18"/>
        <v>0</v>
      </c>
      <c r="K161" s="29">
        <f t="shared" si="23"/>
        <v>0</v>
      </c>
      <c r="L161" s="30">
        <f>IFERROR(VLOOKUP($G161,'Product Master'!$B$1:$G$26,6,FALSE),0)</f>
        <v>0</v>
      </c>
      <c r="M161" s="40"/>
      <c r="N161" s="28">
        <f t="shared" si="19"/>
        <v>0</v>
      </c>
      <c r="O161" s="28">
        <f t="shared" si="20"/>
        <v>0</v>
      </c>
      <c r="P161" s="28" t="str">
        <f>IFERROR(VLOOKUP(F161,'Master Info'!$A$13:$P$37,2,FALSE)&amp;VLOOKUP(F161,'Master Info'!$A$13:$P$37,3,FALSE),"")</f>
        <v/>
      </c>
      <c r="Q161" s="28">
        <f>IF($P161='Master Info'!$B$2&amp;'Master Info'!$C$2,IFERROR(ROUND(SUM($N161-$O161)*$L161,0),0),0)</f>
        <v>0</v>
      </c>
      <c r="R161" s="28">
        <f>IF($P161='Master Info'!$B$2&amp;'Master Info'!$C$2,IFERROR(ROUND(SUM($N161-$O161)*$L161,0),0),0)</f>
        <v>0</v>
      </c>
      <c r="S161" s="28">
        <f>IF($P161&lt;&gt;'Master Info'!$B$2&amp;'Master Info'!$C$2,IFERROR(ROUND(SUM($N161-$O161)*$L161,0),0),0)</f>
        <v>0</v>
      </c>
      <c r="T161" s="29">
        <f t="shared" si="24"/>
        <v>0</v>
      </c>
    </row>
    <row r="162" spans="1:20" x14ac:dyDescent="0.25">
      <c r="A162" s="32">
        <f t="shared" si="21"/>
        <v>161</v>
      </c>
      <c r="B162" s="26" t="str">
        <f t="shared" si="22"/>
        <v>-</v>
      </c>
      <c r="C162" s="35"/>
      <c r="D162" s="35"/>
      <c r="E162" s="36"/>
      <c r="F162" s="37"/>
      <c r="G162" s="38"/>
      <c r="H162" s="27">
        <f>IFERROR(VLOOKUP($G162,'Product Master'!$B$1:$G$26,5,FALSE),0)</f>
        <v>0</v>
      </c>
      <c r="I162" s="39"/>
      <c r="J162" s="28">
        <f t="shared" si="18"/>
        <v>0</v>
      </c>
      <c r="K162" s="29">
        <f t="shared" si="23"/>
        <v>0</v>
      </c>
      <c r="L162" s="30">
        <f>IFERROR(VLOOKUP($G162,'Product Master'!$B$1:$G$26,6,FALSE),0)</f>
        <v>0</v>
      </c>
      <c r="M162" s="40"/>
      <c r="N162" s="28">
        <f t="shared" si="19"/>
        <v>0</v>
      </c>
      <c r="O162" s="28">
        <f t="shared" si="20"/>
        <v>0</v>
      </c>
      <c r="P162" s="28" t="str">
        <f>IFERROR(VLOOKUP(F162,'Master Info'!$A$13:$P$37,2,FALSE)&amp;VLOOKUP(F162,'Master Info'!$A$13:$P$37,3,FALSE),"")</f>
        <v/>
      </c>
      <c r="Q162" s="28">
        <f>IF($P162='Master Info'!$B$2&amp;'Master Info'!$C$2,IFERROR(ROUND(SUM($N162-$O162)*$L162,0),0),0)</f>
        <v>0</v>
      </c>
      <c r="R162" s="28">
        <f>IF($P162='Master Info'!$B$2&amp;'Master Info'!$C$2,IFERROR(ROUND(SUM($N162-$O162)*$L162,0),0),0)</f>
        <v>0</v>
      </c>
      <c r="S162" s="28">
        <f>IF($P162&lt;&gt;'Master Info'!$B$2&amp;'Master Info'!$C$2,IFERROR(ROUND(SUM($N162-$O162)*$L162,0),0),0)</f>
        <v>0</v>
      </c>
      <c r="T162" s="29">
        <f t="shared" si="24"/>
        <v>0</v>
      </c>
    </row>
    <row r="163" spans="1:20" x14ac:dyDescent="0.25">
      <c r="A163" s="32">
        <f t="shared" si="21"/>
        <v>162</v>
      </c>
      <c r="B163" s="26" t="str">
        <f t="shared" si="22"/>
        <v>-</v>
      </c>
      <c r="C163" s="35"/>
      <c r="D163" s="35"/>
      <c r="E163" s="36"/>
      <c r="F163" s="37"/>
      <c r="G163" s="38"/>
      <c r="H163" s="27">
        <f>IFERROR(VLOOKUP($G163,'Product Master'!$B$1:$G$26,5,FALSE),0)</f>
        <v>0</v>
      </c>
      <c r="I163" s="39"/>
      <c r="J163" s="28">
        <f t="shared" si="18"/>
        <v>0</v>
      </c>
      <c r="K163" s="29">
        <f t="shared" si="23"/>
        <v>0</v>
      </c>
      <c r="L163" s="30">
        <f>IFERROR(VLOOKUP($G163,'Product Master'!$B$1:$G$26,6,FALSE),0)</f>
        <v>0</v>
      </c>
      <c r="M163" s="40"/>
      <c r="N163" s="28">
        <f t="shared" si="19"/>
        <v>0</v>
      </c>
      <c r="O163" s="28">
        <f t="shared" si="20"/>
        <v>0</v>
      </c>
      <c r="P163" s="28" t="str">
        <f>IFERROR(VLOOKUP(F163,'Master Info'!$A$13:$P$37,2,FALSE)&amp;VLOOKUP(F163,'Master Info'!$A$13:$P$37,3,FALSE),"")</f>
        <v/>
      </c>
      <c r="Q163" s="28">
        <f>IF($P163='Master Info'!$B$2&amp;'Master Info'!$C$2,IFERROR(ROUND(SUM($N163-$O163)*$L163,0),0),0)</f>
        <v>0</v>
      </c>
      <c r="R163" s="28">
        <f>IF($P163='Master Info'!$B$2&amp;'Master Info'!$C$2,IFERROR(ROUND(SUM($N163-$O163)*$L163,0),0),0)</f>
        <v>0</v>
      </c>
      <c r="S163" s="28">
        <f>IF($P163&lt;&gt;'Master Info'!$B$2&amp;'Master Info'!$C$2,IFERROR(ROUND(SUM($N163-$O163)*$L163,0),0),0)</f>
        <v>0</v>
      </c>
      <c r="T163" s="29">
        <f t="shared" si="24"/>
        <v>0</v>
      </c>
    </row>
    <row r="164" spans="1:20" x14ac:dyDescent="0.25">
      <c r="A164" s="32">
        <f t="shared" si="21"/>
        <v>163</v>
      </c>
      <c r="B164" s="26" t="str">
        <f t="shared" si="22"/>
        <v>-</v>
      </c>
      <c r="C164" s="35"/>
      <c r="D164" s="35"/>
      <c r="E164" s="36"/>
      <c r="F164" s="37"/>
      <c r="G164" s="38"/>
      <c r="H164" s="27">
        <f>IFERROR(VLOOKUP($G164,'Product Master'!$B$1:$G$26,5,FALSE),0)</f>
        <v>0</v>
      </c>
      <c r="I164" s="39"/>
      <c r="J164" s="28">
        <f t="shared" si="18"/>
        <v>0</v>
      </c>
      <c r="K164" s="29">
        <f t="shared" si="23"/>
        <v>0</v>
      </c>
      <c r="L164" s="30">
        <f>IFERROR(VLOOKUP($G164,'Product Master'!$B$1:$G$26,6,FALSE),0)</f>
        <v>0</v>
      </c>
      <c r="M164" s="40"/>
      <c r="N164" s="28">
        <f t="shared" si="19"/>
        <v>0</v>
      </c>
      <c r="O164" s="28">
        <f t="shared" si="20"/>
        <v>0</v>
      </c>
      <c r="P164" s="28" t="str">
        <f>IFERROR(VLOOKUP(F164,'Master Info'!$A$13:$P$37,2,FALSE)&amp;VLOOKUP(F164,'Master Info'!$A$13:$P$37,3,FALSE),"")</f>
        <v/>
      </c>
      <c r="Q164" s="28">
        <f>IF($P164='Master Info'!$B$2&amp;'Master Info'!$C$2,IFERROR(ROUND(SUM($N164-$O164)*$L164,0),0),0)</f>
        <v>0</v>
      </c>
      <c r="R164" s="28">
        <f>IF($P164='Master Info'!$B$2&amp;'Master Info'!$C$2,IFERROR(ROUND(SUM($N164-$O164)*$L164,0),0),0)</f>
        <v>0</v>
      </c>
      <c r="S164" s="28">
        <f>IF($P164&lt;&gt;'Master Info'!$B$2&amp;'Master Info'!$C$2,IFERROR(ROUND(SUM($N164-$O164)*$L164,0),0),0)</f>
        <v>0</v>
      </c>
      <c r="T164" s="29">
        <f t="shared" si="24"/>
        <v>0</v>
      </c>
    </row>
    <row r="165" spans="1:20" x14ac:dyDescent="0.25">
      <c r="A165" s="32">
        <f t="shared" si="21"/>
        <v>164</v>
      </c>
      <c r="B165" s="26" t="str">
        <f t="shared" si="22"/>
        <v>-</v>
      </c>
      <c r="C165" s="35"/>
      <c r="D165" s="35"/>
      <c r="E165" s="36"/>
      <c r="F165" s="37"/>
      <c r="G165" s="38"/>
      <c r="H165" s="27">
        <f>IFERROR(VLOOKUP($G165,'Product Master'!$B$1:$G$26,5,FALSE),0)</f>
        <v>0</v>
      </c>
      <c r="I165" s="39"/>
      <c r="J165" s="28">
        <f t="shared" si="18"/>
        <v>0</v>
      </c>
      <c r="K165" s="29">
        <f t="shared" si="23"/>
        <v>0</v>
      </c>
      <c r="L165" s="30">
        <f>IFERROR(VLOOKUP($G165,'Product Master'!$B$1:$G$26,6,FALSE),0)</f>
        <v>0</v>
      </c>
      <c r="M165" s="40"/>
      <c r="N165" s="28">
        <f t="shared" si="19"/>
        <v>0</v>
      </c>
      <c r="O165" s="28">
        <f t="shared" si="20"/>
        <v>0</v>
      </c>
      <c r="P165" s="28" t="str">
        <f>IFERROR(VLOOKUP(F165,'Master Info'!$A$13:$P$37,2,FALSE)&amp;VLOOKUP(F165,'Master Info'!$A$13:$P$37,3,FALSE),"")</f>
        <v/>
      </c>
      <c r="Q165" s="28">
        <f>IF($P165='Master Info'!$B$2&amp;'Master Info'!$C$2,IFERROR(ROUND(SUM($N165-$O165)*$L165,0),0),0)</f>
        <v>0</v>
      </c>
      <c r="R165" s="28">
        <f>IF($P165='Master Info'!$B$2&amp;'Master Info'!$C$2,IFERROR(ROUND(SUM($N165-$O165)*$L165,0),0),0)</f>
        <v>0</v>
      </c>
      <c r="S165" s="28">
        <f>IF($P165&lt;&gt;'Master Info'!$B$2&amp;'Master Info'!$C$2,IFERROR(ROUND(SUM($N165-$O165)*$L165,0),0),0)</f>
        <v>0</v>
      </c>
      <c r="T165" s="29">
        <f t="shared" si="24"/>
        <v>0</v>
      </c>
    </row>
    <row r="166" spans="1:20" x14ac:dyDescent="0.25">
      <c r="A166" s="32">
        <f t="shared" si="21"/>
        <v>165</v>
      </c>
      <c r="B166" s="26" t="str">
        <f t="shared" si="22"/>
        <v>-</v>
      </c>
      <c r="C166" s="35"/>
      <c r="D166" s="35"/>
      <c r="E166" s="36"/>
      <c r="F166" s="37"/>
      <c r="G166" s="38"/>
      <c r="H166" s="27">
        <f>IFERROR(VLOOKUP($G166,'Product Master'!$B$1:$G$26,5,FALSE),0)</f>
        <v>0</v>
      </c>
      <c r="I166" s="39"/>
      <c r="J166" s="28">
        <f t="shared" si="18"/>
        <v>0</v>
      </c>
      <c r="K166" s="29">
        <f t="shared" si="23"/>
        <v>0</v>
      </c>
      <c r="L166" s="30">
        <f>IFERROR(VLOOKUP($G166,'Product Master'!$B$1:$G$26,6,FALSE),0)</f>
        <v>0</v>
      </c>
      <c r="M166" s="40"/>
      <c r="N166" s="28">
        <f t="shared" si="19"/>
        <v>0</v>
      </c>
      <c r="O166" s="28">
        <f t="shared" si="20"/>
        <v>0</v>
      </c>
      <c r="P166" s="28" t="str">
        <f>IFERROR(VLOOKUP(F166,'Master Info'!$A$13:$P$37,2,FALSE)&amp;VLOOKUP(F166,'Master Info'!$A$13:$P$37,3,FALSE),"")</f>
        <v/>
      </c>
      <c r="Q166" s="28">
        <f>IF($P166='Master Info'!$B$2&amp;'Master Info'!$C$2,IFERROR(ROUND(SUM($N166-$O166)*$L166,0),0),0)</f>
        <v>0</v>
      </c>
      <c r="R166" s="28">
        <f>IF($P166='Master Info'!$B$2&amp;'Master Info'!$C$2,IFERROR(ROUND(SUM($N166-$O166)*$L166,0),0),0)</f>
        <v>0</v>
      </c>
      <c r="S166" s="28">
        <f>IF($P166&lt;&gt;'Master Info'!$B$2&amp;'Master Info'!$C$2,IFERROR(ROUND(SUM($N166-$O166)*$L166,0),0),0)</f>
        <v>0</v>
      </c>
      <c r="T166" s="29">
        <f t="shared" si="24"/>
        <v>0</v>
      </c>
    </row>
    <row r="167" spans="1:20" x14ac:dyDescent="0.25">
      <c r="A167" s="32">
        <f t="shared" si="21"/>
        <v>166</v>
      </c>
      <c r="B167" s="26" t="str">
        <f t="shared" si="22"/>
        <v>-</v>
      </c>
      <c r="C167" s="35"/>
      <c r="D167" s="35"/>
      <c r="E167" s="36"/>
      <c r="F167" s="37"/>
      <c r="G167" s="38"/>
      <c r="H167" s="27">
        <f>IFERROR(VLOOKUP($G167,'Product Master'!$B$1:$G$26,5,FALSE),0)</f>
        <v>0</v>
      </c>
      <c r="I167" s="39"/>
      <c r="J167" s="28">
        <f t="shared" si="18"/>
        <v>0</v>
      </c>
      <c r="K167" s="29">
        <f t="shared" si="23"/>
        <v>0</v>
      </c>
      <c r="L167" s="30">
        <f>IFERROR(VLOOKUP($G167,'Product Master'!$B$1:$G$26,6,FALSE),0)</f>
        <v>0</v>
      </c>
      <c r="M167" s="40"/>
      <c r="N167" s="28">
        <f t="shared" si="19"/>
        <v>0</v>
      </c>
      <c r="O167" s="28">
        <f t="shared" si="20"/>
        <v>0</v>
      </c>
      <c r="P167" s="28" t="str">
        <f>IFERROR(VLOOKUP(F167,'Master Info'!$A$13:$P$37,2,FALSE)&amp;VLOOKUP(F167,'Master Info'!$A$13:$P$37,3,FALSE),"")</f>
        <v/>
      </c>
      <c r="Q167" s="28">
        <f>IF($P167='Master Info'!$B$2&amp;'Master Info'!$C$2,IFERROR(ROUND(SUM($N167-$O167)*$L167,0),0),0)</f>
        <v>0</v>
      </c>
      <c r="R167" s="28">
        <f>IF($P167='Master Info'!$B$2&amp;'Master Info'!$C$2,IFERROR(ROUND(SUM($N167-$O167)*$L167,0),0),0)</f>
        <v>0</v>
      </c>
      <c r="S167" s="28">
        <f>IF($P167&lt;&gt;'Master Info'!$B$2&amp;'Master Info'!$C$2,IFERROR(ROUND(SUM($N167-$O167)*$L167,0),0),0)</f>
        <v>0</v>
      </c>
      <c r="T167" s="29">
        <f t="shared" si="24"/>
        <v>0</v>
      </c>
    </row>
    <row r="168" spans="1:20" x14ac:dyDescent="0.25">
      <c r="A168" s="32">
        <f t="shared" si="21"/>
        <v>167</v>
      </c>
      <c r="B168" s="26" t="str">
        <f t="shared" si="22"/>
        <v>-</v>
      </c>
      <c r="C168" s="35"/>
      <c r="D168" s="35"/>
      <c r="E168" s="36"/>
      <c r="F168" s="37"/>
      <c r="G168" s="38"/>
      <c r="H168" s="27">
        <f>IFERROR(VLOOKUP($G168,'Product Master'!$B$1:$G$26,5,FALSE),0)</f>
        <v>0</v>
      </c>
      <c r="I168" s="39"/>
      <c r="J168" s="28">
        <f t="shared" si="18"/>
        <v>0</v>
      </c>
      <c r="K168" s="29">
        <f t="shared" si="23"/>
        <v>0</v>
      </c>
      <c r="L168" s="30">
        <f>IFERROR(VLOOKUP($G168,'Product Master'!$B$1:$G$26,6,FALSE),0)</f>
        <v>0</v>
      </c>
      <c r="M168" s="40"/>
      <c r="N168" s="28">
        <f t="shared" si="19"/>
        <v>0</v>
      </c>
      <c r="O168" s="28">
        <f t="shared" si="20"/>
        <v>0</v>
      </c>
      <c r="P168" s="28" t="str">
        <f>IFERROR(VLOOKUP(F168,'Master Info'!$A$13:$P$37,2,FALSE)&amp;VLOOKUP(F168,'Master Info'!$A$13:$P$37,3,FALSE),"")</f>
        <v/>
      </c>
      <c r="Q168" s="28">
        <f>IF($P168='Master Info'!$B$2&amp;'Master Info'!$C$2,IFERROR(ROUND(SUM($N168-$O168)*$L168,0),0),0)</f>
        <v>0</v>
      </c>
      <c r="R168" s="28">
        <f>IF($P168='Master Info'!$B$2&amp;'Master Info'!$C$2,IFERROR(ROUND(SUM($N168-$O168)*$L168,0),0),0)</f>
        <v>0</v>
      </c>
      <c r="S168" s="28">
        <f>IF($P168&lt;&gt;'Master Info'!$B$2&amp;'Master Info'!$C$2,IFERROR(ROUND(SUM($N168-$O168)*$L168,0),0),0)</f>
        <v>0</v>
      </c>
      <c r="T168" s="29">
        <f t="shared" si="24"/>
        <v>0</v>
      </c>
    </row>
    <row r="169" spans="1:20" x14ac:dyDescent="0.25">
      <c r="A169" s="32">
        <f t="shared" si="21"/>
        <v>168</v>
      </c>
      <c r="B169" s="26" t="str">
        <f t="shared" si="22"/>
        <v>-</v>
      </c>
      <c r="C169" s="35"/>
      <c r="D169" s="35"/>
      <c r="E169" s="36"/>
      <c r="F169" s="37"/>
      <c r="G169" s="38"/>
      <c r="H169" s="27">
        <f>IFERROR(VLOOKUP($G169,'Product Master'!$B$1:$G$26,5,FALSE),0)</f>
        <v>0</v>
      </c>
      <c r="I169" s="39"/>
      <c r="J169" s="28">
        <f t="shared" si="18"/>
        <v>0</v>
      </c>
      <c r="K169" s="29">
        <f t="shared" si="23"/>
        <v>0</v>
      </c>
      <c r="L169" s="30">
        <f>IFERROR(VLOOKUP($G169,'Product Master'!$B$1:$G$26,6,FALSE),0)</f>
        <v>0</v>
      </c>
      <c r="M169" s="40"/>
      <c r="N169" s="28">
        <f t="shared" si="19"/>
        <v>0</v>
      </c>
      <c r="O169" s="28">
        <f t="shared" si="20"/>
        <v>0</v>
      </c>
      <c r="P169" s="28" t="str">
        <f>IFERROR(VLOOKUP(F169,'Master Info'!$A$13:$P$37,2,FALSE)&amp;VLOOKUP(F169,'Master Info'!$A$13:$P$37,3,FALSE),"")</f>
        <v/>
      </c>
      <c r="Q169" s="28">
        <f>IF($P169='Master Info'!$B$2&amp;'Master Info'!$C$2,IFERROR(ROUND(SUM($N169-$O169)*$L169,0),0),0)</f>
        <v>0</v>
      </c>
      <c r="R169" s="28">
        <f>IF($P169='Master Info'!$B$2&amp;'Master Info'!$C$2,IFERROR(ROUND(SUM($N169-$O169)*$L169,0),0),0)</f>
        <v>0</v>
      </c>
      <c r="S169" s="28">
        <f>IF($P169&lt;&gt;'Master Info'!$B$2&amp;'Master Info'!$C$2,IFERROR(ROUND(SUM($N169-$O169)*$L169,0),0),0)</f>
        <v>0</v>
      </c>
      <c r="T169" s="29">
        <f t="shared" si="24"/>
        <v>0</v>
      </c>
    </row>
    <row r="170" spans="1:20" x14ac:dyDescent="0.25">
      <c r="A170" s="32">
        <f t="shared" si="21"/>
        <v>169</v>
      </c>
      <c r="B170" s="26" t="str">
        <f t="shared" si="22"/>
        <v>-</v>
      </c>
      <c r="C170" s="35"/>
      <c r="D170" s="35"/>
      <c r="E170" s="36"/>
      <c r="F170" s="37"/>
      <c r="G170" s="38"/>
      <c r="H170" s="27">
        <f>IFERROR(VLOOKUP($G170,'Product Master'!$B$1:$G$26,5,FALSE),0)</f>
        <v>0</v>
      </c>
      <c r="I170" s="39"/>
      <c r="J170" s="28">
        <f t="shared" si="18"/>
        <v>0</v>
      </c>
      <c r="K170" s="29">
        <f t="shared" si="23"/>
        <v>0</v>
      </c>
      <c r="L170" s="30">
        <f>IFERROR(VLOOKUP($G170,'Product Master'!$B$1:$G$26,6,FALSE),0)</f>
        <v>0</v>
      </c>
      <c r="M170" s="40"/>
      <c r="N170" s="28">
        <f t="shared" si="19"/>
        <v>0</v>
      </c>
      <c r="O170" s="28">
        <f t="shared" si="20"/>
        <v>0</v>
      </c>
      <c r="P170" s="28" t="str">
        <f>IFERROR(VLOOKUP(F170,'Master Info'!$A$13:$P$37,2,FALSE)&amp;VLOOKUP(F170,'Master Info'!$A$13:$P$37,3,FALSE),"")</f>
        <v/>
      </c>
      <c r="Q170" s="28">
        <f>IF($P170='Master Info'!$B$2&amp;'Master Info'!$C$2,IFERROR(ROUND(SUM($N170-$O170)*$L170,0),0),0)</f>
        <v>0</v>
      </c>
      <c r="R170" s="28">
        <f>IF($P170='Master Info'!$B$2&amp;'Master Info'!$C$2,IFERROR(ROUND(SUM($N170-$O170)*$L170,0),0),0)</f>
        <v>0</v>
      </c>
      <c r="S170" s="28">
        <f>IF($P170&lt;&gt;'Master Info'!$B$2&amp;'Master Info'!$C$2,IFERROR(ROUND(SUM($N170-$O170)*$L170,0),0),0)</f>
        <v>0</v>
      </c>
      <c r="T170" s="29">
        <f t="shared" si="24"/>
        <v>0</v>
      </c>
    </row>
    <row r="171" spans="1:20" x14ac:dyDescent="0.25">
      <c r="A171" s="32">
        <f t="shared" si="21"/>
        <v>170</v>
      </c>
      <c r="B171" s="26" t="str">
        <f t="shared" si="22"/>
        <v>-</v>
      </c>
      <c r="C171" s="35"/>
      <c r="D171" s="35"/>
      <c r="E171" s="36"/>
      <c r="F171" s="37"/>
      <c r="G171" s="38"/>
      <c r="H171" s="27">
        <f>IFERROR(VLOOKUP($G171,'Product Master'!$B$1:$G$26,5,FALSE),0)</f>
        <v>0</v>
      </c>
      <c r="I171" s="39"/>
      <c r="J171" s="28">
        <f t="shared" si="18"/>
        <v>0</v>
      </c>
      <c r="K171" s="29">
        <f t="shared" si="23"/>
        <v>0</v>
      </c>
      <c r="L171" s="30">
        <f>IFERROR(VLOOKUP($G171,'Product Master'!$B$1:$G$26,6,FALSE),0)</f>
        <v>0</v>
      </c>
      <c r="M171" s="40"/>
      <c r="N171" s="28">
        <f t="shared" si="19"/>
        <v>0</v>
      </c>
      <c r="O171" s="28">
        <f t="shared" si="20"/>
        <v>0</v>
      </c>
      <c r="P171" s="28" t="str">
        <f>IFERROR(VLOOKUP(F171,'Master Info'!$A$13:$P$37,2,FALSE)&amp;VLOOKUP(F171,'Master Info'!$A$13:$P$37,3,FALSE),"")</f>
        <v/>
      </c>
      <c r="Q171" s="28">
        <f>IF($P171='Master Info'!$B$2&amp;'Master Info'!$C$2,IFERROR(ROUND(SUM($N171-$O171)*$L171,0),0),0)</f>
        <v>0</v>
      </c>
      <c r="R171" s="28">
        <f>IF($P171='Master Info'!$B$2&amp;'Master Info'!$C$2,IFERROR(ROUND(SUM($N171-$O171)*$L171,0),0),0)</f>
        <v>0</v>
      </c>
      <c r="S171" s="28">
        <f>IF($P171&lt;&gt;'Master Info'!$B$2&amp;'Master Info'!$C$2,IFERROR(ROUND(SUM($N171-$O171)*$L171,0),0),0)</f>
        <v>0</v>
      </c>
      <c r="T171" s="29">
        <f t="shared" si="24"/>
        <v>0</v>
      </c>
    </row>
    <row r="172" spans="1:20" x14ac:dyDescent="0.25">
      <c r="A172" s="32">
        <f t="shared" si="21"/>
        <v>171</v>
      </c>
      <c r="B172" s="26" t="str">
        <f t="shared" si="22"/>
        <v>-</v>
      </c>
      <c r="C172" s="35"/>
      <c r="D172" s="35"/>
      <c r="E172" s="36"/>
      <c r="F172" s="37"/>
      <c r="G172" s="38"/>
      <c r="H172" s="27">
        <f>IFERROR(VLOOKUP($G172,'Product Master'!$B$1:$G$26,5,FALSE),0)</f>
        <v>0</v>
      </c>
      <c r="I172" s="39"/>
      <c r="J172" s="28">
        <f t="shared" si="18"/>
        <v>0</v>
      </c>
      <c r="K172" s="29">
        <f t="shared" si="23"/>
        <v>0</v>
      </c>
      <c r="L172" s="30">
        <f>IFERROR(VLOOKUP($G172,'Product Master'!$B$1:$G$26,6,FALSE),0)</f>
        <v>0</v>
      </c>
      <c r="M172" s="40"/>
      <c r="N172" s="28">
        <f t="shared" si="19"/>
        <v>0</v>
      </c>
      <c r="O172" s="28">
        <f t="shared" si="20"/>
        <v>0</v>
      </c>
      <c r="P172" s="28" t="str">
        <f>IFERROR(VLOOKUP(F172,'Master Info'!$A$13:$P$37,2,FALSE)&amp;VLOOKUP(F172,'Master Info'!$A$13:$P$37,3,FALSE),"")</f>
        <v/>
      </c>
      <c r="Q172" s="28">
        <f>IF($P172='Master Info'!$B$2&amp;'Master Info'!$C$2,IFERROR(ROUND(SUM($N172-$O172)*$L172,0),0),0)</f>
        <v>0</v>
      </c>
      <c r="R172" s="28">
        <f>IF($P172='Master Info'!$B$2&amp;'Master Info'!$C$2,IFERROR(ROUND(SUM($N172-$O172)*$L172,0),0),0)</f>
        <v>0</v>
      </c>
      <c r="S172" s="28">
        <f>IF($P172&lt;&gt;'Master Info'!$B$2&amp;'Master Info'!$C$2,IFERROR(ROUND(SUM($N172-$O172)*$L172,0),0),0)</f>
        <v>0</v>
      </c>
      <c r="T172" s="29">
        <f t="shared" si="24"/>
        <v>0</v>
      </c>
    </row>
    <row r="173" spans="1:20" x14ac:dyDescent="0.25">
      <c r="A173" s="32">
        <f t="shared" si="21"/>
        <v>172</v>
      </c>
      <c r="B173" s="26" t="str">
        <f t="shared" si="22"/>
        <v>-</v>
      </c>
      <c r="C173" s="35"/>
      <c r="D173" s="35"/>
      <c r="E173" s="36"/>
      <c r="F173" s="37"/>
      <c r="G173" s="38"/>
      <c r="H173" s="27">
        <f>IFERROR(VLOOKUP($G173,'Product Master'!$B$1:$G$26,5,FALSE),0)</f>
        <v>0</v>
      </c>
      <c r="I173" s="39"/>
      <c r="J173" s="28">
        <f t="shared" si="18"/>
        <v>0</v>
      </c>
      <c r="K173" s="29">
        <f t="shared" si="23"/>
        <v>0</v>
      </c>
      <c r="L173" s="30">
        <f>IFERROR(VLOOKUP($G173,'Product Master'!$B$1:$G$26,6,FALSE),0)</f>
        <v>0</v>
      </c>
      <c r="M173" s="40"/>
      <c r="N173" s="28">
        <f t="shared" si="19"/>
        <v>0</v>
      </c>
      <c r="O173" s="28">
        <f t="shared" si="20"/>
        <v>0</v>
      </c>
      <c r="P173" s="28" t="str">
        <f>IFERROR(VLOOKUP(F173,'Master Info'!$A$13:$P$37,2,FALSE)&amp;VLOOKUP(F173,'Master Info'!$A$13:$P$37,3,FALSE),"")</f>
        <v/>
      </c>
      <c r="Q173" s="28">
        <f>IF($P173='Master Info'!$B$2&amp;'Master Info'!$C$2,IFERROR(ROUND(SUM($N173-$O173)*$L173,0),0),0)</f>
        <v>0</v>
      </c>
      <c r="R173" s="28">
        <f>IF($P173='Master Info'!$B$2&amp;'Master Info'!$C$2,IFERROR(ROUND(SUM($N173-$O173)*$L173,0),0),0)</f>
        <v>0</v>
      </c>
      <c r="S173" s="28">
        <f>IF($P173&lt;&gt;'Master Info'!$B$2&amp;'Master Info'!$C$2,IFERROR(ROUND(SUM($N173-$O173)*$L173,0),0),0)</f>
        <v>0</v>
      </c>
      <c r="T173" s="29">
        <f t="shared" si="24"/>
        <v>0</v>
      </c>
    </row>
    <row r="174" spans="1:20" x14ac:dyDescent="0.25">
      <c r="A174" s="32">
        <f t="shared" si="21"/>
        <v>173</v>
      </c>
      <c r="B174" s="26" t="str">
        <f t="shared" si="22"/>
        <v>-</v>
      </c>
      <c r="C174" s="35"/>
      <c r="D174" s="35"/>
      <c r="E174" s="36"/>
      <c r="F174" s="37"/>
      <c r="G174" s="38"/>
      <c r="H174" s="27">
        <f>IFERROR(VLOOKUP($G174,'Product Master'!$B$1:$G$26,5,FALSE),0)</f>
        <v>0</v>
      </c>
      <c r="I174" s="39"/>
      <c r="J174" s="28">
        <f t="shared" si="18"/>
        <v>0</v>
      </c>
      <c r="K174" s="29">
        <f t="shared" si="23"/>
        <v>0</v>
      </c>
      <c r="L174" s="30">
        <f>IFERROR(VLOOKUP($G174,'Product Master'!$B$1:$G$26,6,FALSE),0)</f>
        <v>0</v>
      </c>
      <c r="M174" s="40"/>
      <c r="N174" s="28">
        <f t="shared" si="19"/>
        <v>0</v>
      </c>
      <c r="O174" s="28">
        <f t="shared" si="20"/>
        <v>0</v>
      </c>
      <c r="P174" s="28" t="str">
        <f>IFERROR(VLOOKUP(F174,'Master Info'!$A$13:$P$37,2,FALSE)&amp;VLOOKUP(F174,'Master Info'!$A$13:$P$37,3,FALSE),"")</f>
        <v/>
      </c>
      <c r="Q174" s="28">
        <f>IF($P174='Master Info'!$B$2&amp;'Master Info'!$C$2,IFERROR(ROUND(SUM($N174-$O174)*$L174,0),0),0)</f>
        <v>0</v>
      </c>
      <c r="R174" s="28">
        <f>IF($P174='Master Info'!$B$2&amp;'Master Info'!$C$2,IFERROR(ROUND(SUM($N174-$O174)*$L174,0),0),0)</f>
        <v>0</v>
      </c>
      <c r="S174" s="28">
        <f>IF($P174&lt;&gt;'Master Info'!$B$2&amp;'Master Info'!$C$2,IFERROR(ROUND(SUM($N174-$O174)*$L174,0),0),0)</f>
        <v>0</v>
      </c>
      <c r="T174" s="29">
        <f t="shared" si="24"/>
        <v>0</v>
      </c>
    </row>
    <row r="175" spans="1:20" x14ac:dyDescent="0.25">
      <c r="A175" s="32">
        <f t="shared" si="21"/>
        <v>174</v>
      </c>
      <c r="B175" s="26" t="str">
        <f t="shared" si="22"/>
        <v>-</v>
      </c>
      <c r="C175" s="35"/>
      <c r="D175" s="35"/>
      <c r="E175" s="36"/>
      <c r="F175" s="37"/>
      <c r="G175" s="38"/>
      <c r="H175" s="27">
        <f>IFERROR(VLOOKUP($G175,'Product Master'!$B$1:$G$26,5,FALSE),0)</f>
        <v>0</v>
      </c>
      <c r="I175" s="39"/>
      <c r="J175" s="28">
        <f t="shared" si="18"/>
        <v>0</v>
      </c>
      <c r="K175" s="29">
        <f t="shared" si="23"/>
        <v>0</v>
      </c>
      <c r="L175" s="30">
        <f>IFERROR(VLOOKUP($G175,'Product Master'!$B$1:$G$26,6,FALSE),0)</f>
        <v>0</v>
      </c>
      <c r="M175" s="40"/>
      <c r="N175" s="28">
        <f t="shared" si="19"/>
        <v>0</v>
      </c>
      <c r="O175" s="28">
        <f t="shared" si="20"/>
        <v>0</v>
      </c>
      <c r="P175" s="28" t="str">
        <f>IFERROR(VLOOKUP(F175,'Master Info'!$A$13:$P$37,2,FALSE)&amp;VLOOKUP(F175,'Master Info'!$A$13:$P$37,3,FALSE),"")</f>
        <v/>
      </c>
      <c r="Q175" s="28">
        <f>IF($P175='Master Info'!$B$2&amp;'Master Info'!$C$2,IFERROR(ROUND(SUM($N175-$O175)*$L175,0),0),0)</f>
        <v>0</v>
      </c>
      <c r="R175" s="28">
        <f>IF($P175='Master Info'!$B$2&amp;'Master Info'!$C$2,IFERROR(ROUND(SUM($N175-$O175)*$L175,0),0),0)</f>
        <v>0</v>
      </c>
      <c r="S175" s="28">
        <f>IF($P175&lt;&gt;'Master Info'!$B$2&amp;'Master Info'!$C$2,IFERROR(ROUND(SUM($N175-$O175)*$L175,0),0),0)</f>
        <v>0</v>
      </c>
      <c r="T175" s="29">
        <f t="shared" si="24"/>
        <v>0</v>
      </c>
    </row>
    <row r="176" spans="1:20" x14ac:dyDescent="0.25">
      <c r="A176" s="32">
        <f t="shared" si="21"/>
        <v>175</v>
      </c>
      <c r="B176" s="26" t="str">
        <f t="shared" si="22"/>
        <v>-</v>
      </c>
      <c r="C176" s="35"/>
      <c r="D176" s="35"/>
      <c r="E176" s="36"/>
      <c r="F176" s="37"/>
      <c r="G176" s="38"/>
      <c r="H176" s="27">
        <f>IFERROR(VLOOKUP($G176,'Product Master'!$B$1:$G$26,5,FALSE),0)</f>
        <v>0</v>
      </c>
      <c r="I176" s="39"/>
      <c r="J176" s="28">
        <f t="shared" si="18"/>
        <v>0</v>
      </c>
      <c r="K176" s="29">
        <f t="shared" si="23"/>
        <v>0</v>
      </c>
      <c r="L176" s="30">
        <f>IFERROR(VLOOKUP($G176,'Product Master'!$B$1:$G$26,6,FALSE),0)</f>
        <v>0</v>
      </c>
      <c r="M176" s="40"/>
      <c r="N176" s="28">
        <f t="shared" si="19"/>
        <v>0</v>
      </c>
      <c r="O176" s="28">
        <f t="shared" si="20"/>
        <v>0</v>
      </c>
      <c r="P176" s="28" t="str">
        <f>IFERROR(VLOOKUP(F176,'Master Info'!$A$13:$P$37,2,FALSE)&amp;VLOOKUP(F176,'Master Info'!$A$13:$P$37,3,FALSE),"")</f>
        <v/>
      </c>
      <c r="Q176" s="28">
        <f>IF($P176='Master Info'!$B$2&amp;'Master Info'!$C$2,IFERROR(ROUND(SUM($N176-$O176)*$L176,0),0),0)</f>
        <v>0</v>
      </c>
      <c r="R176" s="28">
        <f>IF($P176='Master Info'!$B$2&amp;'Master Info'!$C$2,IFERROR(ROUND(SUM($N176-$O176)*$L176,0),0),0)</f>
        <v>0</v>
      </c>
      <c r="S176" s="28">
        <f>IF($P176&lt;&gt;'Master Info'!$B$2&amp;'Master Info'!$C$2,IFERROR(ROUND(SUM($N176-$O176)*$L176,0),0),0)</f>
        <v>0</v>
      </c>
      <c r="T176" s="29">
        <f t="shared" si="24"/>
        <v>0</v>
      </c>
    </row>
    <row r="177" spans="1:20" x14ac:dyDescent="0.25">
      <c r="A177" s="32">
        <f t="shared" si="21"/>
        <v>176</v>
      </c>
      <c r="B177" s="26" t="str">
        <f t="shared" si="22"/>
        <v>-</v>
      </c>
      <c r="C177" s="35"/>
      <c r="D177" s="35"/>
      <c r="E177" s="36"/>
      <c r="F177" s="37"/>
      <c r="G177" s="38"/>
      <c r="H177" s="27">
        <f>IFERROR(VLOOKUP($G177,'Product Master'!$B$1:$G$26,5,FALSE),0)</f>
        <v>0</v>
      </c>
      <c r="I177" s="39"/>
      <c r="J177" s="28">
        <f t="shared" si="18"/>
        <v>0</v>
      </c>
      <c r="K177" s="29">
        <f t="shared" si="23"/>
        <v>0</v>
      </c>
      <c r="L177" s="30">
        <f>IFERROR(VLOOKUP($G177,'Product Master'!$B$1:$G$26,6,FALSE),0)</f>
        <v>0</v>
      </c>
      <c r="M177" s="40"/>
      <c r="N177" s="28">
        <f t="shared" si="19"/>
        <v>0</v>
      </c>
      <c r="O177" s="28">
        <f t="shared" si="20"/>
        <v>0</v>
      </c>
      <c r="P177" s="28" t="str">
        <f>IFERROR(VLOOKUP(F177,'Master Info'!$A$13:$P$37,2,FALSE)&amp;VLOOKUP(F177,'Master Info'!$A$13:$P$37,3,FALSE),"")</f>
        <v/>
      </c>
      <c r="Q177" s="28">
        <f>IF($P177='Master Info'!$B$2&amp;'Master Info'!$C$2,IFERROR(ROUND(SUM($N177-$O177)*$L177,0),0),0)</f>
        <v>0</v>
      </c>
      <c r="R177" s="28">
        <f>IF($P177='Master Info'!$B$2&amp;'Master Info'!$C$2,IFERROR(ROUND(SUM($N177-$O177)*$L177,0),0),0)</f>
        <v>0</v>
      </c>
      <c r="S177" s="28">
        <f>IF($P177&lt;&gt;'Master Info'!$B$2&amp;'Master Info'!$C$2,IFERROR(ROUND(SUM($N177-$O177)*$L177,0),0),0)</f>
        <v>0</v>
      </c>
      <c r="T177" s="29">
        <f t="shared" si="24"/>
        <v>0</v>
      </c>
    </row>
    <row r="178" spans="1:20" x14ac:dyDescent="0.25">
      <c r="A178" s="32">
        <f t="shared" si="21"/>
        <v>177</v>
      </c>
      <c r="B178" s="26" t="str">
        <f t="shared" si="22"/>
        <v>-</v>
      </c>
      <c r="C178" s="35"/>
      <c r="D178" s="35"/>
      <c r="E178" s="36"/>
      <c r="F178" s="37"/>
      <c r="G178" s="38"/>
      <c r="H178" s="27">
        <f>IFERROR(VLOOKUP($G178,'Product Master'!$B$1:$G$26,5,FALSE),0)</f>
        <v>0</v>
      </c>
      <c r="I178" s="39"/>
      <c r="J178" s="28">
        <f t="shared" si="18"/>
        <v>0</v>
      </c>
      <c r="K178" s="29">
        <f t="shared" si="23"/>
        <v>0</v>
      </c>
      <c r="L178" s="30">
        <f>IFERROR(VLOOKUP($G178,'Product Master'!$B$1:$G$26,6,FALSE),0)</f>
        <v>0</v>
      </c>
      <c r="M178" s="40"/>
      <c r="N178" s="28">
        <f t="shared" si="19"/>
        <v>0</v>
      </c>
      <c r="O178" s="28">
        <f t="shared" si="20"/>
        <v>0</v>
      </c>
      <c r="P178" s="28" t="str">
        <f>IFERROR(VLOOKUP(F178,'Master Info'!$A$13:$P$37,2,FALSE)&amp;VLOOKUP(F178,'Master Info'!$A$13:$P$37,3,FALSE),"")</f>
        <v/>
      </c>
      <c r="Q178" s="28">
        <f>IF($P178='Master Info'!$B$2&amp;'Master Info'!$C$2,IFERROR(ROUND(SUM($N178-$O178)*$L178,0),0),0)</f>
        <v>0</v>
      </c>
      <c r="R178" s="28">
        <f>IF($P178='Master Info'!$B$2&amp;'Master Info'!$C$2,IFERROR(ROUND(SUM($N178-$O178)*$L178,0),0),0)</f>
        <v>0</v>
      </c>
      <c r="S178" s="28">
        <f>IF($P178&lt;&gt;'Master Info'!$B$2&amp;'Master Info'!$C$2,IFERROR(ROUND(SUM($N178-$O178)*$L178,0),0),0)</f>
        <v>0</v>
      </c>
      <c r="T178" s="29">
        <f t="shared" si="24"/>
        <v>0</v>
      </c>
    </row>
    <row r="179" spans="1:20" x14ac:dyDescent="0.25">
      <c r="A179" s="32">
        <f t="shared" si="21"/>
        <v>178</v>
      </c>
      <c r="B179" s="26" t="str">
        <f t="shared" si="22"/>
        <v>-</v>
      </c>
      <c r="C179" s="35"/>
      <c r="D179" s="35"/>
      <c r="E179" s="36"/>
      <c r="F179" s="37"/>
      <c r="G179" s="38"/>
      <c r="H179" s="27">
        <f>IFERROR(VLOOKUP($G179,'Product Master'!$B$1:$G$26,5,FALSE),0)</f>
        <v>0</v>
      </c>
      <c r="I179" s="39"/>
      <c r="J179" s="28">
        <f t="shared" si="18"/>
        <v>0</v>
      </c>
      <c r="K179" s="29">
        <f t="shared" si="23"/>
        <v>0</v>
      </c>
      <c r="L179" s="30">
        <f>IFERROR(VLOOKUP($G179,'Product Master'!$B$1:$G$26,6,FALSE),0)</f>
        <v>0</v>
      </c>
      <c r="M179" s="40"/>
      <c r="N179" s="28">
        <f t="shared" si="19"/>
        <v>0</v>
      </c>
      <c r="O179" s="28">
        <f t="shared" si="20"/>
        <v>0</v>
      </c>
      <c r="P179" s="28" t="str">
        <f>IFERROR(VLOOKUP(F179,'Master Info'!$A$13:$P$37,2,FALSE)&amp;VLOOKUP(F179,'Master Info'!$A$13:$P$37,3,FALSE),"")</f>
        <v/>
      </c>
      <c r="Q179" s="28">
        <f>IF($P179='Master Info'!$B$2&amp;'Master Info'!$C$2,IFERROR(ROUND(SUM($N179-$O179)*$L179,0),0),0)</f>
        <v>0</v>
      </c>
      <c r="R179" s="28">
        <f>IF($P179='Master Info'!$B$2&amp;'Master Info'!$C$2,IFERROR(ROUND(SUM($N179-$O179)*$L179,0),0),0)</f>
        <v>0</v>
      </c>
      <c r="S179" s="28">
        <f>IF($P179&lt;&gt;'Master Info'!$B$2&amp;'Master Info'!$C$2,IFERROR(ROUND(SUM($N179-$O179)*$L179,0),0),0)</f>
        <v>0</v>
      </c>
      <c r="T179" s="29">
        <f t="shared" si="24"/>
        <v>0</v>
      </c>
    </row>
    <row r="180" spans="1:20" x14ac:dyDescent="0.25">
      <c r="A180" s="32">
        <f t="shared" si="21"/>
        <v>179</v>
      </c>
      <c r="B180" s="26" t="str">
        <f t="shared" si="22"/>
        <v>-</v>
      </c>
      <c r="C180" s="35"/>
      <c r="D180" s="35"/>
      <c r="E180" s="36"/>
      <c r="F180" s="37"/>
      <c r="G180" s="38"/>
      <c r="H180" s="27">
        <f>IFERROR(VLOOKUP($G180,'Product Master'!$B$1:$G$26,5,FALSE),0)</f>
        <v>0</v>
      </c>
      <c r="I180" s="39"/>
      <c r="J180" s="28">
        <f t="shared" si="18"/>
        <v>0</v>
      </c>
      <c r="K180" s="29">
        <f t="shared" si="23"/>
        <v>0</v>
      </c>
      <c r="L180" s="30">
        <f>IFERROR(VLOOKUP($G180,'Product Master'!$B$1:$G$26,6,FALSE),0)</f>
        <v>0</v>
      </c>
      <c r="M180" s="40"/>
      <c r="N180" s="28">
        <f t="shared" si="19"/>
        <v>0</v>
      </c>
      <c r="O180" s="28">
        <f t="shared" si="20"/>
        <v>0</v>
      </c>
      <c r="P180" s="28" t="str">
        <f>IFERROR(VLOOKUP(F180,'Master Info'!$A$13:$P$37,2,FALSE)&amp;VLOOKUP(F180,'Master Info'!$A$13:$P$37,3,FALSE),"")</f>
        <v/>
      </c>
      <c r="Q180" s="28">
        <f>IF($P180='Master Info'!$B$2&amp;'Master Info'!$C$2,IFERROR(ROUND(SUM($N180-$O180)*$L180,0),0),0)</f>
        <v>0</v>
      </c>
      <c r="R180" s="28">
        <f>IF($P180='Master Info'!$B$2&amp;'Master Info'!$C$2,IFERROR(ROUND(SUM($N180-$O180)*$L180,0),0),0)</f>
        <v>0</v>
      </c>
      <c r="S180" s="28">
        <f>IF($P180&lt;&gt;'Master Info'!$B$2&amp;'Master Info'!$C$2,IFERROR(ROUND(SUM($N180-$O180)*$L180,0),0),0)</f>
        <v>0</v>
      </c>
      <c r="T180" s="29">
        <f t="shared" si="24"/>
        <v>0</v>
      </c>
    </row>
    <row r="181" spans="1:20" x14ac:dyDescent="0.25">
      <c r="A181" s="32">
        <f t="shared" si="21"/>
        <v>180</v>
      </c>
      <c r="B181" s="26" t="str">
        <f t="shared" si="22"/>
        <v>-</v>
      </c>
      <c r="C181" s="35"/>
      <c r="D181" s="35"/>
      <c r="E181" s="36"/>
      <c r="F181" s="37"/>
      <c r="G181" s="38"/>
      <c r="H181" s="27">
        <f>IFERROR(VLOOKUP($G181,'Product Master'!$B$1:$G$26,5,FALSE),0)</f>
        <v>0</v>
      </c>
      <c r="I181" s="39"/>
      <c r="J181" s="28">
        <f t="shared" si="18"/>
        <v>0</v>
      </c>
      <c r="K181" s="29">
        <f t="shared" si="23"/>
        <v>0</v>
      </c>
      <c r="L181" s="30">
        <f>IFERROR(VLOOKUP($G181,'Product Master'!$B$1:$G$26,6,FALSE),0)</f>
        <v>0</v>
      </c>
      <c r="M181" s="40"/>
      <c r="N181" s="28">
        <f t="shared" si="19"/>
        <v>0</v>
      </c>
      <c r="O181" s="28">
        <f t="shared" si="20"/>
        <v>0</v>
      </c>
      <c r="P181" s="28" t="str">
        <f>IFERROR(VLOOKUP(F181,'Master Info'!$A$13:$P$37,2,FALSE)&amp;VLOOKUP(F181,'Master Info'!$A$13:$P$37,3,FALSE),"")</f>
        <v/>
      </c>
      <c r="Q181" s="28">
        <f>IF($P181='Master Info'!$B$2&amp;'Master Info'!$C$2,IFERROR(ROUND(SUM($N181-$O181)*$L181,0),0),0)</f>
        <v>0</v>
      </c>
      <c r="R181" s="28">
        <f>IF($P181='Master Info'!$B$2&amp;'Master Info'!$C$2,IFERROR(ROUND(SUM($N181-$O181)*$L181,0),0),0)</f>
        <v>0</v>
      </c>
      <c r="S181" s="28">
        <f>IF($P181&lt;&gt;'Master Info'!$B$2&amp;'Master Info'!$C$2,IFERROR(ROUND(SUM($N181-$O181)*$L181,0),0),0)</f>
        <v>0</v>
      </c>
      <c r="T181" s="29">
        <f t="shared" si="24"/>
        <v>0</v>
      </c>
    </row>
    <row r="182" spans="1:20" x14ac:dyDescent="0.25">
      <c r="A182" s="32">
        <f t="shared" si="21"/>
        <v>181</v>
      </c>
      <c r="B182" s="26" t="str">
        <f t="shared" si="22"/>
        <v>-</v>
      </c>
      <c r="C182" s="35"/>
      <c r="D182" s="35"/>
      <c r="E182" s="36"/>
      <c r="F182" s="37"/>
      <c r="G182" s="38"/>
      <c r="H182" s="27">
        <f>IFERROR(VLOOKUP($G182,'Product Master'!$B$1:$G$26,5,FALSE),0)</f>
        <v>0</v>
      </c>
      <c r="I182" s="39"/>
      <c r="J182" s="28">
        <f t="shared" si="18"/>
        <v>0</v>
      </c>
      <c r="K182" s="29">
        <f t="shared" si="23"/>
        <v>0</v>
      </c>
      <c r="L182" s="30">
        <f>IFERROR(VLOOKUP($G182,'Product Master'!$B$1:$G$26,6,FALSE),0)</f>
        <v>0</v>
      </c>
      <c r="M182" s="40"/>
      <c r="N182" s="28">
        <f t="shared" si="19"/>
        <v>0</v>
      </c>
      <c r="O182" s="28">
        <f t="shared" si="20"/>
        <v>0</v>
      </c>
      <c r="P182" s="28" t="str">
        <f>IFERROR(VLOOKUP(F182,'Master Info'!$A$13:$P$37,2,FALSE)&amp;VLOOKUP(F182,'Master Info'!$A$13:$P$37,3,FALSE),"")</f>
        <v/>
      </c>
      <c r="Q182" s="28">
        <f>IF($P182='Master Info'!$B$2&amp;'Master Info'!$C$2,IFERROR(ROUND(SUM($N182-$O182)*$L182,0),0),0)</f>
        <v>0</v>
      </c>
      <c r="R182" s="28">
        <f>IF($P182='Master Info'!$B$2&amp;'Master Info'!$C$2,IFERROR(ROUND(SUM($N182-$O182)*$L182,0),0),0)</f>
        <v>0</v>
      </c>
      <c r="S182" s="28">
        <f>IF($P182&lt;&gt;'Master Info'!$B$2&amp;'Master Info'!$C$2,IFERROR(ROUND(SUM($N182-$O182)*$L182,0),0),0)</f>
        <v>0</v>
      </c>
      <c r="T182" s="29">
        <f t="shared" si="24"/>
        <v>0</v>
      </c>
    </row>
    <row r="183" spans="1:20" x14ac:dyDescent="0.25">
      <c r="A183" s="32">
        <f t="shared" si="21"/>
        <v>182</v>
      </c>
      <c r="B183" s="26" t="str">
        <f t="shared" si="22"/>
        <v>-</v>
      </c>
      <c r="C183" s="35"/>
      <c r="D183" s="35"/>
      <c r="E183" s="36"/>
      <c r="F183" s="37"/>
      <c r="G183" s="38"/>
      <c r="H183" s="27">
        <f>IFERROR(VLOOKUP($G183,'Product Master'!$B$1:$G$26,5,FALSE),0)</f>
        <v>0</v>
      </c>
      <c r="I183" s="39"/>
      <c r="J183" s="28">
        <f t="shared" si="18"/>
        <v>0</v>
      </c>
      <c r="K183" s="29">
        <f t="shared" si="23"/>
        <v>0</v>
      </c>
      <c r="L183" s="30">
        <f>IFERROR(VLOOKUP($G183,'Product Master'!$B$1:$G$26,6,FALSE),0)</f>
        <v>0</v>
      </c>
      <c r="M183" s="40"/>
      <c r="N183" s="28">
        <f t="shared" si="19"/>
        <v>0</v>
      </c>
      <c r="O183" s="28">
        <f t="shared" si="20"/>
        <v>0</v>
      </c>
      <c r="P183" s="28" t="str">
        <f>IFERROR(VLOOKUP(F183,'Master Info'!$A$13:$P$37,2,FALSE)&amp;VLOOKUP(F183,'Master Info'!$A$13:$P$37,3,FALSE),"")</f>
        <v/>
      </c>
      <c r="Q183" s="28">
        <f>IF($P183='Master Info'!$B$2&amp;'Master Info'!$C$2,IFERROR(ROUND(SUM($N183-$O183)*$L183,0),0),0)</f>
        <v>0</v>
      </c>
      <c r="R183" s="28">
        <f>IF($P183='Master Info'!$B$2&amp;'Master Info'!$C$2,IFERROR(ROUND(SUM($N183-$O183)*$L183,0),0),0)</f>
        <v>0</v>
      </c>
      <c r="S183" s="28">
        <f>IF($P183&lt;&gt;'Master Info'!$B$2&amp;'Master Info'!$C$2,IFERROR(ROUND(SUM($N183-$O183)*$L183,0),0),0)</f>
        <v>0</v>
      </c>
      <c r="T183" s="29">
        <f t="shared" si="24"/>
        <v>0</v>
      </c>
    </row>
    <row r="184" spans="1:20" x14ac:dyDescent="0.25">
      <c r="A184" s="32">
        <f t="shared" si="21"/>
        <v>183</v>
      </c>
      <c r="B184" s="26" t="str">
        <f t="shared" si="22"/>
        <v>-</v>
      </c>
      <c r="C184" s="35"/>
      <c r="D184" s="35"/>
      <c r="E184" s="36"/>
      <c r="F184" s="37"/>
      <c r="G184" s="38"/>
      <c r="H184" s="27">
        <f>IFERROR(VLOOKUP($G184,'Product Master'!$B$1:$G$26,5,FALSE),0)</f>
        <v>0</v>
      </c>
      <c r="I184" s="39"/>
      <c r="J184" s="28">
        <f t="shared" si="18"/>
        <v>0</v>
      </c>
      <c r="K184" s="29">
        <f t="shared" si="23"/>
        <v>0</v>
      </c>
      <c r="L184" s="30">
        <f>IFERROR(VLOOKUP($G184,'Product Master'!$B$1:$G$26,6,FALSE),0)</f>
        <v>0</v>
      </c>
      <c r="M184" s="40"/>
      <c r="N184" s="28">
        <f t="shared" si="19"/>
        <v>0</v>
      </c>
      <c r="O184" s="28">
        <f t="shared" si="20"/>
        <v>0</v>
      </c>
      <c r="P184" s="28" t="str">
        <f>IFERROR(VLOOKUP(F184,'Master Info'!$A$13:$P$37,2,FALSE)&amp;VLOOKUP(F184,'Master Info'!$A$13:$P$37,3,FALSE),"")</f>
        <v/>
      </c>
      <c r="Q184" s="28">
        <f>IF($P184='Master Info'!$B$2&amp;'Master Info'!$C$2,IFERROR(ROUND(SUM($N184-$O184)*$L184,0),0),0)</f>
        <v>0</v>
      </c>
      <c r="R184" s="28">
        <f>IF($P184='Master Info'!$B$2&amp;'Master Info'!$C$2,IFERROR(ROUND(SUM($N184-$O184)*$L184,0),0),0)</f>
        <v>0</v>
      </c>
      <c r="S184" s="28">
        <f>IF($P184&lt;&gt;'Master Info'!$B$2&amp;'Master Info'!$C$2,IFERROR(ROUND(SUM($N184-$O184)*$L184,0),0),0)</f>
        <v>0</v>
      </c>
      <c r="T184" s="29">
        <f t="shared" si="24"/>
        <v>0</v>
      </c>
    </row>
    <row r="185" spans="1:20" x14ac:dyDescent="0.25">
      <c r="A185" s="32">
        <f t="shared" si="21"/>
        <v>184</v>
      </c>
      <c r="B185" s="26" t="str">
        <f t="shared" si="22"/>
        <v>-</v>
      </c>
      <c r="C185" s="35"/>
      <c r="D185" s="35"/>
      <c r="E185" s="36"/>
      <c r="F185" s="37"/>
      <c r="G185" s="38"/>
      <c r="H185" s="27">
        <f>IFERROR(VLOOKUP($G185,'Product Master'!$B$1:$G$26,5,FALSE),0)</f>
        <v>0</v>
      </c>
      <c r="I185" s="39"/>
      <c r="J185" s="28">
        <f t="shared" si="18"/>
        <v>0</v>
      </c>
      <c r="K185" s="29">
        <f t="shared" si="23"/>
        <v>0</v>
      </c>
      <c r="L185" s="30">
        <f>IFERROR(VLOOKUP($G185,'Product Master'!$B$1:$G$26,6,FALSE),0)</f>
        <v>0</v>
      </c>
      <c r="M185" s="40"/>
      <c r="N185" s="28">
        <f t="shared" si="19"/>
        <v>0</v>
      </c>
      <c r="O185" s="28">
        <f t="shared" si="20"/>
        <v>0</v>
      </c>
      <c r="P185" s="28" t="str">
        <f>IFERROR(VLOOKUP(F185,'Master Info'!$A$13:$P$37,2,FALSE)&amp;VLOOKUP(F185,'Master Info'!$A$13:$P$37,3,FALSE),"")</f>
        <v/>
      </c>
      <c r="Q185" s="28">
        <f>IF($P185='Master Info'!$B$2&amp;'Master Info'!$C$2,IFERROR(ROUND(SUM($N185-$O185)*$L185,0),0),0)</f>
        <v>0</v>
      </c>
      <c r="R185" s="28">
        <f>IF($P185='Master Info'!$B$2&amp;'Master Info'!$C$2,IFERROR(ROUND(SUM($N185-$O185)*$L185,0),0),0)</f>
        <v>0</v>
      </c>
      <c r="S185" s="28">
        <f>IF($P185&lt;&gt;'Master Info'!$B$2&amp;'Master Info'!$C$2,IFERROR(ROUND(SUM($N185-$O185)*$L185,0),0),0)</f>
        <v>0</v>
      </c>
      <c r="T185" s="29">
        <f t="shared" si="24"/>
        <v>0</v>
      </c>
    </row>
    <row r="186" spans="1:20" x14ac:dyDescent="0.25">
      <c r="A186" s="32">
        <f t="shared" si="21"/>
        <v>185</v>
      </c>
      <c r="B186" s="26" t="str">
        <f t="shared" si="22"/>
        <v>-</v>
      </c>
      <c r="C186" s="35"/>
      <c r="D186" s="35"/>
      <c r="E186" s="36"/>
      <c r="F186" s="37"/>
      <c r="G186" s="38"/>
      <c r="H186" s="27">
        <f>IFERROR(VLOOKUP($G186,'Product Master'!$B$1:$G$26,5,FALSE),0)</f>
        <v>0</v>
      </c>
      <c r="I186" s="39"/>
      <c r="J186" s="28">
        <f t="shared" si="18"/>
        <v>0</v>
      </c>
      <c r="K186" s="29">
        <f t="shared" si="23"/>
        <v>0</v>
      </c>
      <c r="L186" s="30">
        <f>IFERROR(VLOOKUP($G186,'Product Master'!$B$1:$G$26,6,FALSE),0)</f>
        <v>0</v>
      </c>
      <c r="M186" s="40"/>
      <c r="N186" s="28">
        <f t="shared" si="19"/>
        <v>0</v>
      </c>
      <c r="O186" s="28">
        <f t="shared" si="20"/>
        <v>0</v>
      </c>
      <c r="P186" s="28" t="str">
        <f>IFERROR(VLOOKUP(F186,'Master Info'!$A$13:$P$37,2,FALSE)&amp;VLOOKUP(F186,'Master Info'!$A$13:$P$37,3,FALSE),"")</f>
        <v/>
      </c>
      <c r="Q186" s="28">
        <f>IF($P186='Master Info'!$B$2&amp;'Master Info'!$C$2,IFERROR(ROUND(SUM($N186-$O186)*$L186,0),0),0)</f>
        <v>0</v>
      </c>
      <c r="R186" s="28">
        <f>IF($P186='Master Info'!$B$2&amp;'Master Info'!$C$2,IFERROR(ROUND(SUM($N186-$O186)*$L186,0),0),0)</f>
        <v>0</v>
      </c>
      <c r="S186" s="28">
        <f>IF($P186&lt;&gt;'Master Info'!$B$2&amp;'Master Info'!$C$2,IFERROR(ROUND(SUM($N186-$O186)*$L186,0),0),0)</f>
        <v>0</v>
      </c>
      <c r="T186" s="29">
        <f t="shared" si="24"/>
        <v>0</v>
      </c>
    </row>
    <row r="187" spans="1:20" x14ac:dyDescent="0.25">
      <c r="A187" s="32">
        <f t="shared" si="21"/>
        <v>186</v>
      </c>
      <c r="B187" s="26" t="str">
        <f t="shared" si="22"/>
        <v>-</v>
      </c>
      <c r="C187" s="35"/>
      <c r="D187" s="35"/>
      <c r="E187" s="36"/>
      <c r="F187" s="37"/>
      <c r="G187" s="38"/>
      <c r="H187" s="27">
        <f>IFERROR(VLOOKUP($G187,'Product Master'!$B$1:$G$26,5,FALSE),0)</f>
        <v>0</v>
      </c>
      <c r="I187" s="39"/>
      <c r="J187" s="28">
        <f t="shared" si="18"/>
        <v>0</v>
      </c>
      <c r="K187" s="29">
        <f t="shared" si="23"/>
        <v>0</v>
      </c>
      <c r="L187" s="30">
        <f>IFERROR(VLOOKUP($G187,'Product Master'!$B$1:$G$26,6,FALSE),0)</f>
        <v>0</v>
      </c>
      <c r="M187" s="40"/>
      <c r="N187" s="28">
        <f t="shared" si="19"/>
        <v>0</v>
      </c>
      <c r="O187" s="28">
        <f t="shared" si="20"/>
        <v>0</v>
      </c>
      <c r="P187" s="28" t="str">
        <f>IFERROR(VLOOKUP(F187,'Master Info'!$A$13:$P$37,2,FALSE)&amp;VLOOKUP(F187,'Master Info'!$A$13:$P$37,3,FALSE),"")</f>
        <v/>
      </c>
      <c r="Q187" s="28">
        <f>IF($P187='Master Info'!$B$2&amp;'Master Info'!$C$2,IFERROR(ROUND(SUM($N187-$O187)*$L187,0),0),0)</f>
        <v>0</v>
      </c>
      <c r="R187" s="28">
        <f>IF($P187='Master Info'!$B$2&amp;'Master Info'!$C$2,IFERROR(ROUND(SUM($N187-$O187)*$L187,0),0),0)</f>
        <v>0</v>
      </c>
      <c r="S187" s="28">
        <f>IF($P187&lt;&gt;'Master Info'!$B$2&amp;'Master Info'!$C$2,IFERROR(ROUND(SUM($N187-$O187)*$L187,0),0),0)</f>
        <v>0</v>
      </c>
      <c r="T187" s="29">
        <f t="shared" si="24"/>
        <v>0</v>
      </c>
    </row>
    <row r="188" spans="1:20" x14ac:dyDescent="0.25">
      <c r="A188" s="32">
        <f t="shared" si="21"/>
        <v>187</v>
      </c>
      <c r="B188" s="26" t="str">
        <f t="shared" si="22"/>
        <v>-</v>
      </c>
      <c r="C188" s="35"/>
      <c r="D188" s="35"/>
      <c r="E188" s="36"/>
      <c r="F188" s="37"/>
      <c r="G188" s="38"/>
      <c r="H188" s="27">
        <f>IFERROR(VLOOKUP($G188,'Product Master'!$B$1:$G$26,5,FALSE),0)</f>
        <v>0</v>
      </c>
      <c r="I188" s="39"/>
      <c r="J188" s="28">
        <f t="shared" si="18"/>
        <v>0</v>
      </c>
      <c r="K188" s="29">
        <f t="shared" si="23"/>
        <v>0</v>
      </c>
      <c r="L188" s="30">
        <f>IFERROR(VLOOKUP($G188,'Product Master'!$B$1:$G$26,6,FALSE),0)</f>
        <v>0</v>
      </c>
      <c r="M188" s="40"/>
      <c r="N188" s="28">
        <f t="shared" si="19"/>
        <v>0</v>
      </c>
      <c r="O188" s="28">
        <f t="shared" si="20"/>
        <v>0</v>
      </c>
      <c r="P188" s="28" t="str">
        <f>IFERROR(VLOOKUP(F188,'Master Info'!$A$13:$P$37,2,FALSE)&amp;VLOOKUP(F188,'Master Info'!$A$13:$P$37,3,FALSE),"")</f>
        <v/>
      </c>
      <c r="Q188" s="28">
        <f>IF($P188='Master Info'!$B$2&amp;'Master Info'!$C$2,IFERROR(ROUND(SUM($N188-$O188)*$L188,0),0),0)</f>
        <v>0</v>
      </c>
      <c r="R188" s="28">
        <f>IF($P188='Master Info'!$B$2&amp;'Master Info'!$C$2,IFERROR(ROUND(SUM($N188-$O188)*$L188,0),0),0)</f>
        <v>0</v>
      </c>
      <c r="S188" s="28">
        <f>IF($P188&lt;&gt;'Master Info'!$B$2&amp;'Master Info'!$C$2,IFERROR(ROUND(SUM($N188-$O188)*$L188,0),0),0)</f>
        <v>0</v>
      </c>
      <c r="T188" s="29">
        <f t="shared" si="24"/>
        <v>0</v>
      </c>
    </row>
    <row r="189" spans="1:20" x14ac:dyDescent="0.25">
      <c r="A189" s="32">
        <f t="shared" si="21"/>
        <v>188</v>
      </c>
      <c r="B189" s="26" t="str">
        <f t="shared" si="22"/>
        <v>-</v>
      </c>
      <c r="C189" s="35"/>
      <c r="D189" s="35"/>
      <c r="E189" s="36"/>
      <c r="F189" s="37"/>
      <c r="G189" s="38"/>
      <c r="H189" s="27">
        <f>IFERROR(VLOOKUP($G189,'Product Master'!$B$1:$G$26,5,FALSE),0)</f>
        <v>0</v>
      </c>
      <c r="I189" s="39"/>
      <c r="J189" s="28">
        <f t="shared" si="18"/>
        <v>0</v>
      </c>
      <c r="K189" s="29">
        <f t="shared" si="23"/>
        <v>0</v>
      </c>
      <c r="L189" s="30">
        <f>IFERROR(VLOOKUP($G189,'Product Master'!$B$1:$G$26,6,FALSE),0)</f>
        <v>0</v>
      </c>
      <c r="M189" s="40"/>
      <c r="N189" s="28">
        <f t="shared" si="19"/>
        <v>0</v>
      </c>
      <c r="O189" s="28">
        <f t="shared" si="20"/>
        <v>0</v>
      </c>
      <c r="P189" s="28" t="str">
        <f>IFERROR(VLOOKUP(F189,'Master Info'!$A$13:$P$37,2,FALSE)&amp;VLOOKUP(F189,'Master Info'!$A$13:$P$37,3,FALSE),"")</f>
        <v/>
      </c>
      <c r="Q189" s="28">
        <f>IF($P189='Master Info'!$B$2&amp;'Master Info'!$C$2,IFERROR(ROUND(SUM($N189-$O189)*$L189,0),0),0)</f>
        <v>0</v>
      </c>
      <c r="R189" s="28">
        <f>IF($P189='Master Info'!$B$2&amp;'Master Info'!$C$2,IFERROR(ROUND(SUM($N189-$O189)*$L189,0),0),0)</f>
        <v>0</v>
      </c>
      <c r="S189" s="28">
        <f>IF($P189&lt;&gt;'Master Info'!$B$2&amp;'Master Info'!$C$2,IFERROR(ROUND(SUM($N189-$O189)*$L189,0),0),0)</f>
        <v>0</v>
      </c>
      <c r="T189" s="29">
        <f t="shared" si="24"/>
        <v>0</v>
      </c>
    </row>
    <row r="190" spans="1:20" x14ac:dyDescent="0.25">
      <c r="A190" s="32">
        <f t="shared" si="21"/>
        <v>189</v>
      </c>
      <c r="B190" s="26" t="str">
        <f t="shared" si="22"/>
        <v>-</v>
      </c>
      <c r="C190" s="35"/>
      <c r="D190" s="35"/>
      <c r="E190" s="36"/>
      <c r="F190" s="37"/>
      <c r="G190" s="38"/>
      <c r="H190" s="27">
        <f>IFERROR(VLOOKUP($G190,'Product Master'!$B$1:$G$26,5,FALSE),0)</f>
        <v>0</v>
      </c>
      <c r="I190" s="39"/>
      <c r="J190" s="28">
        <f t="shared" si="18"/>
        <v>0</v>
      </c>
      <c r="K190" s="29">
        <f t="shared" si="23"/>
        <v>0</v>
      </c>
      <c r="L190" s="30">
        <f>IFERROR(VLOOKUP($G190,'Product Master'!$B$1:$G$26,6,FALSE),0)</f>
        <v>0</v>
      </c>
      <c r="M190" s="40"/>
      <c r="N190" s="28">
        <f t="shared" si="19"/>
        <v>0</v>
      </c>
      <c r="O190" s="28">
        <f t="shared" si="20"/>
        <v>0</v>
      </c>
      <c r="P190" s="28" t="str">
        <f>IFERROR(VLOOKUP(F190,'Master Info'!$A$13:$P$37,2,FALSE)&amp;VLOOKUP(F190,'Master Info'!$A$13:$P$37,3,FALSE),"")</f>
        <v/>
      </c>
      <c r="Q190" s="28">
        <f>IF($P190='Master Info'!$B$2&amp;'Master Info'!$C$2,IFERROR(ROUND(SUM($N190-$O190)*$L190,0),0),0)</f>
        <v>0</v>
      </c>
      <c r="R190" s="28">
        <f>IF($P190='Master Info'!$B$2&amp;'Master Info'!$C$2,IFERROR(ROUND(SUM($N190-$O190)*$L190,0),0),0)</f>
        <v>0</v>
      </c>
      <c r="S190" s="28">
        <f>IF($P190&lt;&gt;'Master Info'!$B$2&amp;'Master Info'!$C$2,IFERROR(ROUND(SUM($N190-$O190)*$L190,0),0),0)</f>
        <v>0</v>
      </c>
      <c r="T190" s="29">
        <f t="shared" si="24"/>
        <v>0</v>
      </c>
    </row>
    <row r="191" spans="1:20" x14ac:dyDescent="0.25">
      <c r="A191" s="32">
        <f t="shared" si="21"/>
        <v>190</v>
      </c>
      <c r="B191" s="26" t="str">
        <f t="shared" si="22"/>
        <v>-</v>
      </c>
      <c r="C191" s="35"/>
      <c r="D191" s="35"/>
      <c r="E191" s="36"/>
      <c r="F191" s="37"/>
      <c r="G191" s="38"/>
      <c r="H191" s="27">
        <f>IFERROR(VLOOKUP($G191,'Product Master'!$B$1:$G$26,5,FALSE),0)</f>
        <v>0</v>
      </c>
      <c r="I191" s="39"/>
      <c r="J191" s="28">
        <f t="shared" si="18"/>
        <v>0</v>
      </c>
      <c r="K191" s="29">
        <f t="shared" si="23"/>
        <v>0</v>
      </c>
      <c r="L191" s="30">
        <f>IFERROR(VLOOKUP($G191,'Product Master'!$B$1:$G$26,6,FALSE),0)</f>
        <v>0</v>
      </c>
      <c r="M191" s="40"/>
      <c r="N191" s="28">
        <f t="shared" si="19"/>
        <v>0</v>
      </c>
      <c r="O191" s="28">
        <f t="shared" si="20"/>
        <v>0</v>
      </c>
      <c r="P191" s="28" t="str">
        <f>IFERROR(VLOOKUP(F191,'Master Info'!$A$13:$P$37,2,FALSE)&amp;VLOOKUP(F191,'Master Info'!$A$13:$P$37,3,FALSE),"")</f>
        <v/>
      </c>
      <c r="Q191" s="28">
        <f>IF($P191='Master Info'!$B$2&amp;'Master Info'!$C$2,IFERROR(ROUND(SUM($N191-$O191)*$L191,0),0),0)</f>
        <v>0</v>
      </c>
      <c r="R191" s="28">
        <f>IF($P191='Master Info'!$B$2&amp;'Master Info'!$C$2,IFERROR(ROUND(SUM($N191-$O191)*$L191,0),0),0)</f>
        <v>0</v>
      </c>
      <c r="S191" s="28">
        <f>IF($P191&lt;&gt;'Master Info'!$B$2&amp;'Master Info'!$C$2,IFERROR(ROUND(SUM($N191-$O191)*$L191,0),0),0)</f>
        <v>0</v>
      </c>
      <c r="T191" s="29">
        <f t="shared" si="24"/>
        <v>0</v>
      </c>
    </row>
    <row r="192" spans="1:20" x14ac:dyDescent="0.25">
      <c r="A192" s="32">
        <f t="shared" si="21"/>
        <v>191</v>
      </c>
      <c r="B192" s="26" t="str">
        <f t="shared" si="22"/>
        <v>-</v>
      </c>
      <c r="C192" s="35"/>
      <c r="D192" s="35"/>
      <c r="E192" s="36"/>
      <c r="F192" s="37"/>
      <c r="G192" s="38"/>
      <c r="H192" s="27">
        <f>IFERROR(VLOOKUP($G192,'Product Master'!$B$1:$G$26,5,FALSE),0)</f>
        <v>0</v>
      </c>
      <c r="I192" s="39"/>
      <c r="J192" s="28">
        <f t="shared" si="18"/>
        <v>0</v>
      </c>
      <c r="K192" s="29">
        <f t="shared" si="23"/>
        <v>0</v>
      </c>
      <c r="L192" s="30">
        <f>IFERROR(VLOOKUP($G192,'Product Master'!$B$1:$G$26,6,FALSE),0)</f>
        <v>0</v>
      </c>
      <c r="M192" s="40"/>
      <c r="N192" s="28">
        <f t="shared" si="19"/>
        <v>0</v>
      </c>
      <c r="O192" s="28">
        <f t="shared" si="20"/>
        <v>0</v>
      </c>
      <c r="P192" s="28" t="str">
        <f>IFERROR(VLOOKUP(F192,'Master Info'!$A$13:$P$37,2,FALSE)&amp;VLOOKUP(F192,'Master Info'!$A$13:$P$37,3,FALSE),"")</f>
        <v/>
      </c>
      <c r="Q192" s="28">
        <f>IF($P192='Master Info'!$B$2&amp;'Master Info'!$C$2,IFERROR(ROUND(SUM($N192-$O192)*$L192,0),0),0)</f>
        <v>0</v>
      </c>
      <c r="R192" s="28">
        <f>IF($P192='Master Info'!$B$2&amp;'Master Info'!$C$2,IFERROR(ROUND(SUM($N192-$O192)*$L192,0),0),0)</f>
        <v>0</v>
      </c>
      <c r="S192" s="28">
        <f>IF($P192&lt;&gt;'Master Info'!$B$2&amp;'Master Info'!$C$2,IFERROR(ROUND(SUM($N192-$O192)*$L192,0),0),0)</f>
        <v>0</v>
      </c>
      <c r="T192" s="29">
        <f t="shared" si="24"/>
        <v>0</v>
      </c>
    </row>
    <row r="193" spans="1:20" x14ac:dyDescent="0.25">
      <c r="A193" s="32">
        <f t="shared" si="21"/>
        <v>192</v>
      </c>
      <c r="B193" s="26" t="str">
        <f t="shared" si="22"/>
        <v>-</v>
      </c>
      <c r="C193" s="35"/>
      <c r="D193" s="35"/>
      <c r="E193" s="36"/>
      <c r="F193" s="37"/>
      <c r="G193" s="38"/>
      <c r="H193" s="27">
        <f>IFERROR(VLOOKUP($G193,'Product Master'!$B$1:$G$26,5,FALSE),0)</f>
        <v>0</v>
      </c>
      <c r="I193" s="39"/>
      <c r="J193" s="28">
        <f t="shared" si="18"/>
        <v>0</v>
      </c>
      <c r="K193" s="29">
        <f t="shared" si="23"/>
        <v>0</v>
      </c>
      <c r="L193" s="30">
        <f>IFERROR(VLOOKUP($G193,'Product Master'!$B$1:$G$26,6,FALSE),0)</f>
        <v>0</v>
      </c>
      <c r="M193" s="40"/>
      <c r="N193" s="28">
        <f t="shared" si="19"/>
        <v>0</v>
      </c>
      <c r="O193" s="28">
        <f t="shared" si="20"/>
        <v>0</v>
      </c>
      <c r="P193" s="28" t="str">
        <f>IFERROR(VLOOKUP(F193,'Master Info'!$A$13:$P$37,2,FALSE)&amp;VLOOKUP(F193,'Master Info'!$A$13:$P$37,3,FALSE),"")</f>
        <v/>
      </c>
      <c r="Q193" s="28">
        <f>IF($P193='Master Info'!$B$2&amp;'Master Info'!$C$2,IFERROR(ROUND(SUM($N193-$O193)*$L193,0),0),0)</f>
        <v>0</v>
      </c>
      <c r="R193" s="28">
        <f>IF($P193='Master Info'!$B$2&amp;'Master Info'!$C$2,IFERROR(ROUND(SUM($N193-$O193)*$L193,0),0),0)</f>
        <v>0</v>
      </c>
      <c r="S193" s="28">
        <f>IF($P193&lt;&gt;'Master Info'!$B$2&amp;'Master Info'!$C$2,IFERROR(ROUND(SUM($N193-$O193)*$L193,0),0),0)</f>
        <v>0</v>
      </c>
      <c r="T193" s="29">
        <f t="shared" si="24"/>
        <v>0</v>
      </c>
    </row>
    <row r="194" spans="1:20" x14ac:dyDescent="0.25">
      <c r="A194" s="32">
        <f t="shared" si="21"/>
        <v>193</v>
      </c>
      <c r="B194" s="26" t="str">
        <f t="shared" si="22"/>
        <v>-</v>
      </c>
      <c r="C194" s="35"/>
      <c r="D194" s="35"/>
      <c r="E194" s="36"/>
      <c r="F194" s="37"/>
      <c r="G194" s="38"/>
      <c r="H194" s="27">
        <f>IFERROR(VLOOKUP($G194,'Product Master'!$B$1:$G$26,5,FALSE),0)</f>
        <v>0</v>
      </c>
      <c r="I194" s="39"/>
      <c r="J194" s="28">
        <f t="shared" si="18"/>
        <v>0</v>
      </c>
      <c r="K194" s="29">
        <f t="shared" si="23"/>
        <v>0</v>
      </c>
      <c r="L194" s="30">
        <f>IFERROR(VLOOKUP($G194,'Product Master'!$B$1:$G$26,6,FALSE),0)</f>
        <v>0</v>
      </c>
      <c r="M194" s="40"/>
      <c r="N194" s="28">
        <f t="shared" si="19"/>
        <v>0</v>
      </c>
      <c r="O194" s="28">
        <f t="shared" si="20"/>
        <v>0</v>
      </c>
      <c r="P194" s="28" t="str">
        <f>IFERROR(VLOOKUP(F194,'Master Info'!$A$13:$P$37,2,FALSE)&amp;VLOOKUP(F194,'Master Info'!$A$13:$P$37,3,FALSE),"")</f>
        <v/>
      </c>
      <c r="Q194" s="28">
        <f>IF($P194='Master Info'!$B$2&amp;'Master Info'!$C$2,IFERROR(ROUND(SUM($N194-$O194)*$L194,0),0),0)</f>
        <v>0</v>
      </c>
      <c r="R194" s="28">
        <f>IF($P194='Master Info'!$B$2&amp;'Master Info'!$C$2,IFERROR(ROUND(SUM($N194-$O194)*$L194,0),0),0)</f>
        <v>0</v>
      </c>
      <c r="S194" s="28">
        <f>IF($P194&lt;&gt;'Master Info'!$B$2&amp;'Master Info'!$C$2,IFERROR(ROUND(SUM($N194-$O194)*$L194,0),0),0)</f>
        <v>0</v>
      </c>
      <c r="T194" s="29">
        <f t="shared" si="24"/>
        <v>0</v>
      </c>
    </row>
    <row r="195" spans="1:20" x14ac:dyDescent="0.25">
      <c r="A195" s="32">
        <f t="shared" si="21"/>
        <v>194</v>
      </c>
      <c r="B195" s="26" t="str">
        <f t="shared" si="22"/>
        <v>-</v>
      </c>
      <c r="C195" s="35"/>
      <c r="D195" s="35"/>
      <c r="E195" s="36"/>
      <c r="F195" s="37"/>
      <c r="G195" s="38"/>
      <c r="H195" s="27">
        <f>IFERROR(VLOOKUP($G195,'Product Master'!$B$1:$G$26,5,FALSE),0)</f>
        <v>0</v>
      </c>
      <c r="I195" s="39"/>
      <c r="J195" s="28">
        <f t="shared" ref="J195:J258" si="25">IFERROR(ROUND($H195*$I195,0),0)</f>
        <v>0</v>
      </c>
      <c r="K195" s="29">
        <f t="shared" si="23"/>
        <v>0</v>
      </c>
      <c r="L195" s="30">
        <f>IFERROR(VLOOKUP($G195,'Product Master'!$B$1:$G$26,6,FALSE),0)</f>
        <v>0</v>
      </c>
      <c r="M195" s="40"/>
      <c r="N195" s="28">
        <f t="shared" ref="N195:N258" si="26">IFERROR(ROUND($H195*$M195,0),0)</f>
        <v>0</v>
      </c>
      <c r="O195" s="28">
        <f t="shared" ref="O195:O258" si="27">IFERROR(ROUND($J195*$M195,0),0)</f>
        <v>0</v>
      </c>
      <c r="P195" s="28" t="str">
        <f>IFERROR(VLOOKUP(F195,'Master Info'!$A$13:$P$37,2,FALSE)&amp;VLOOKUP(F195,'Master Info'!$A$13:$P$37,3,FALSE),"")</f>
        <v/>
      </c>
      <c r="Q195" s="28">
        <f>IF($P195='Master Info'!$B$2&amp;'Master Info'!$C$2,IFERROR(ROUND(SUM($N195-$O195)*$L195,0),0),0)</f>
        <v>0</v>
      </c>
      <c r="R195" s="28">
        <f>IF($P195='Master Info'!$B$2&amp;'Master Info'!$C$2,IFERROR(ROUND(SUM($N195-$O195)*$L195,0),0),0)</f>
        <v>0</v>
      </c>
      <c r="S195" s="28">
        <f>IF($P195&lt;&gt;'Master Info'!$B$2&amp;'Master Info'!$C$2,IFERROR(ROUND(SUM($N195-$O195)*$L195,0),0),0)</f>
        <v>0</v>
      </c>
      <c r="T195" s="29">
        <f t="shared" si="24"/>
        <v>0</v>
      </c>
    </row>
    <row r="196" spans="1:20" x14ac:dyDescent="0.25">
      <c r="A196" s="32">
        <f t="shared" si="21"/>
        <v>195</v>
      </c>
      <c r="B196" s="26" t="str">
        <f t="shared" si="22"/>
        <v>-</v>
      </c>
      <c r="C196" s="35"/>
      <c r="D196" s="35"/>
      <c r="E196" s="36"/>
      <c r="F196" s="37"/>
      <c r="G196" s="38"/>
      <c r="H196" s="27">
        <f>IFERROR(VLOOKUP($G196,'Product Master'!$B$1:$G$26,5,FALSE),0)</f>
        <v>0</v>
      </c>
      <c r="I196" s="39"/>
      <c r="J196" s="28">
        <f t="shared" si="25"/>
        <v>0</v>
      </c>
      <c r="K196" s="29">
        <f t="shared" si="23"/>
        <v>0</v>
      </c>
      <c r="L196" s="30">
        <f>IFERROR(VLOOKUP($G196,'Product Master'!$B$1:$G$26,6,FALSE),0)</f>
        <v>0</v>
      </c>
      <c r="M196" s="40"/>
      <c r="N196" s="28">
        <f t="shared" si="26"/>
        <v>0</v>
      </c>
      <c r="O196" s="28">
        <f t="shared" si="27"/>
        <v>0</v>
      </c>
      <c r="P196" s="28" t="str">
        <f>IFERROR(VLOOKUP(F196,'Master Info'!$A$13:$P$37,2,FALSE)&amp;VLOOKUP(F196,'Master Info'!$A$13:$P$37,3,FALSE),"")</f>
        <v/>
      </c>
      <c r="Q196" s="28">
        <f>IF($P196='Master Info'!$B$2&amp;'Master Info'!$C$2,IFERROR(ROUND(SUM($N196-$O196)*$L196,0),0),0)</f>
        <v>0</v>
      </c>
      <c r="R196" s="28">
        <f>IF($P196='Master Info'!$B$2&amp;'Master Info'!$C$2,IFERROR(ROUND(SUM($N196-$O196)*$L196,0),0),0)</f>
        <v>0</v>
      </c>
      <c r="S196" s="28">
        <f>IF($P196&lt;&gt;'Master Info'!$B$2&amp;'Master Info'!$C$2,IFERROR(ROUND(SUM($N196-$O196)*$L196,0),0),0)</f>
        <v>0</v>
      </c>
      <c r="T196" s="29">
        <f t="shared" si="24"/>
        <v>0</v>
      </c>
    </row>
    <row r="197" spans="1:20" x14ac:dyDescent="0.25">
      <c r="A197" s="32">
        <f t="shared" si="21"/>
        <v>196</v>
      </c>
      <c r="B197" s="26" t="str">
        <f t="shared" si="22"/>
        <v>-</v>
      </c>
      <c r="C197" s="35"/>
      <c r="D197" s="35"/>
      <c r="E197" s="36"/>
      <c r="F197" s="37"/>
      <c r="G197" s="38"/>
      <c r="H197" s="27">
        <f>IFERROR(VLOOKUP($G197,'Product Master'!$B$1:$G$26,5,FALSE),0)</f>
        <v>0</v>
      </c>
      <c r="I197" s="39"/>
      <c r="J197" s="28">
        <f t="shared" si="25"/>
        <v>0</v>
      </c>
      <c r="K197" s="29">
        <f t="shared" si="23"/>
        <v>0</v>
      </c>
      <c r="L197" s="30">
        <f>IFERROR(VLOOKUP($G197,'Product Master'!$B$1:$G$26,6,FALSE),0)</f>
        <v>0</v>
      </c>
      <c r="M197" s="40"/>
      <c r="N197" s="28">
        <f t="shared" si="26"/>
        <v>0</v>
      </c>
      <c r="O197" s="28">
        <f t="shared" si="27"/>
        <v>0</v>
      </c>
      <c r="P197" s="28" t="str">
        <f>IFERROR(VLOOKUP(F197,'Master Info'!$A$13:$P$37,2,FALSE)&amp;VLOOKUP(F197,'Master Info'!$A$13:$P$37,3,FALSE),"")</f>
        <v/>
      </c>
      <c r="Q197" s="28">
        <f>IF($P197='Master Info'!$B$2&amp;'Master Info'!$C$2,IFERROR(ROUND(SUM($N197-$O197)*$L197,0),0),0)</f>
        <v>0</v>
      </c>
      <c r="R197" s="28">
        <f>IF($P197='Master Info'!$B$2&amp;'Master Info'!$C$2,IFERROR(ROUND(SUM($N197-$O197)*$L197,0),0),0)</f>
        <v>0</v>
      </c>
      <c r="S197" s="28">
        <f>IF($P197&lt;&gt;'Master Info'!$B$2&amp;'Master Info'!$C$2,IFERROR(ROUND(SUM($N197-$O197)*$L197,0),0),0)</f>
        <v>0</v>
      </c>
      <c r="T197" s="29">
        <f t="shared" si="24"/>
        <v>0</v>
      </c>
    </row>
    <row r="198" spans="1:20" x14ac:dyDescent="0.25">
      <c r="A198" s="32">
        <f t="shared" si="21"/>
        <v>197</v>
      </c>
      <c r="B198" s="26" t="str">
        <f t="shared" si="22"/>
        <v>-</v>
      </c>
      <c r="C198" s="35"/>
      <c r="D198" s="35"/>
      <c r="E198" s="36"/>
      <c r="F198" s="37"/>
      <c r="G198" s="38"/>
      <c r="H198" s="27">
        <f>IFERROR(VLOOKUP($G198,'Product Master'!$B$1:$G$26,5,FALSE),0)</f>
        <v>0</v>
      </c>
      <c r="I198" s="39"/>
      <c r="J198" s="28">
        <f t="shared" si="25"/>
        <v>0</v>
      </c>
      <c r="K198" s="29">
        <f t="shared" si="23"/>
        <v>0</v>
      </c>
      <c r="L198" s="30">
        <f>IFERROR(VLOOKUP($G198,'Product Master'!$B$1:$G$26,6,FALSE),0)</f>
        <v>0</v>
      </c>
      <c r="M198" s="40"/>
      <c r="N198" s="28">
        <f t="shared" si="26"/>
        <v>0</v>
      </c>
      <c r="O198" s="28">
        <f t="shared" si="27"/>
        <v>0</v>
      </c>
      <c r="P198" s="28" t="str">
        <f>IFERROR(VLOOKUP(F198,'Master Info'!$A$13:$P$37,2,FALSE)&amp;VLOOKUP(F198,'Master Info'!$A$13:$P$37,3,FALSE),"")</f>
        <v/>
      </c>
      <c r="Q198" s="28">
        <f>IF($P198='Master Info'!$B$2&amp;'Master Info'!$C$2,IFERROR(ROUND(SUM($N198-$O198)*$L198,0),0),0)</f>
        <v>0</v>
      </c>
      <c r="R198" s="28">
        <f>IF($P198='Master Info'!$B$2&amp;'Master Info'!$C$2,IFERROR(ROUND(SUM($N198-$O198)*$L198,0),0),0)</f>
        <v>0</v>
      </c>
      <c r="S198" s="28">
        <f>IF($P198&lt;&gt;'Master Info'!$B$2&amp;'Master Info'!$C$2,IFERROR(ROUND(SUM($N198-$O198)*$L198,0),0),0)</f>
        <v>0</v>
      </c>
      <c r="T198" s="29">
        <f t="shared" si="24"/>
        <v>0</v>
      </c>
    </row>
    <row r="199" spans="1:20" x14ac:dyDescent="0.25">
      <c r="A199" s="32">
        <f t="shared" si="21"/>
        <v>198</v>
      </c>
      <c r="B199" s="26" t="str">
        <f t="shared" si="22"/>
        <v>-</v>
      </c>
      <c r="C199" s="35"/>
      <c r="D199" s="35"/>
      <c r="E199" s="36"/>
      <c r="F199" s="37"/>
      <c r="G199" s="38"/>
      <c r="H199" s="27">
        <f>IFERROR(VLOOKUP($G199,'Product Master'!$B$1:$G$26,5,FALSE),0)</f>
        <v>0</v>
      </c>
      <c r="I199" s="39"/>
      <c r="J199" s="28">
        <f t="shared" si="25"/>
        <v>0</v>
      </c>
      <c r="K199" s="29">
        <f t="shared" si="23"/>
        <v>0</v>
      </c>
      <c r="L199" s="30">
        <f>IFERROR(VLOOKUP($G199,'Product Master'!$B$1:$G$26,6,FALSE),0)</f>
        <v>0</v>
      </c>
      <c r="M199" s="40"/>
      <c r="N199" s="28">
        <f t="shared" si="26"/>
        <v>0</v>
      </c>
      <c r="O199" s="28">
        <f t="shared" si="27"/>
        <v>0</v>
      </c>
      <c r="P199" s="28" t="str">
        <f>IFERROR(VLOOKUP(F199,'Master Info'!$A$13:$P$37,2,FALSE)&amp;VLOOKUP(F199,'Master Info'!$A$13:$P$37,3,FALSE),"")</f>
        <v/>
      </c>
      <c r="Q199" s="28">
        <f>IF($P199='Master Info'!$B$2&amp;'Master Info'!$C$2,IFERROR(ROUND(SUM($N199-$O199)*$L199,0),0),0)</f>
        <v>0</v>
      </c>
      <c r="R199" s="28">
        <f>IF($P199='Master Info'!$B$2&amp;'Master Info'!$C$2,IFERROR(ROUND(SUM($N199-$O199)*$L199,0),0),0)</f>
        <v>0</v>
      </c>
      <c r="S199" s="28">
        <f>IF($P199&lt;&gt;'Master Info'!$B$2&amp;'Master Info'!$C$2,IFERROR(ROUND(SUM($N199-$O199)*$L199,0),0),0)</f>
        <v>0</v>
      </c>
      <c r="T199" s="29">
        <f t="shared" si="24"/>
        <v>0</v>
      </c>
    </row>
    <row r="200" spans="1:20" x14ac:dyDescent="0.25">
      <c r="A200" s="32">
        <f t="shared" si="21"/>
        <v>199</v>
      </c>
      <c r="B200" s="26" t="str">
        <f t="shared" si="22"/>
        <v>-</v>
      </c>
      <c r="C200" s="35"/>
      <c r="D200" s="35"/>
      <c r="E200" s="36"/>
      <c r="F200" s="37"/>
      <c r="G200" s="38"/>
      <c r="H200" s="27">
        <f>IFERROR(VLOOKUP($G200,'Product Master'!$B$1:$G$26,5,FALSE),0)</f>
        <v>0</v>
      </c>
      <c r="I200" s="39"/>
      <c r="J200" s="28">
        <f t="shared" si="25"/>
        <v>0</v>
      </c>
      <c r="K200" s="29">
        <f t="shared" si="23"/>
        <v>0</v>
      </c>
      <c r="L200" s="30">
        <f>IFERROR(VLOOKUP($G200,'Product Master'!$B$1:$G$26,6,FALSE),0)</f>
        <v>0</v>
      </c>
      <c r="M200" s="40"/>
      <c r="N200" s="28">
        <f t="shared" si="26"/>
        <v>0</v>
      </c>
      <c r="O200" s="28">
        <f t="shared" si="27"/>
        <v>0</v>
      </c>
      <c r="P200" s="28" t="str">
        <f>IFERROR(VLOOKUP(F200,'Master Info'!$A$13:$P$37,2,FALSE)&amp;VLOOKUP(F200,'Master Info'!$A$13:$P$37,3,FALSE),"")</f>
        <v/>
      </c>
      <c r="Q200" s="28">
        <f>IF($P200='Master Info'!$B$2&amp;'Master Info'!$C$2,IFERROR(ROUND(SUM($N200-$O200)*$L200,0),0),0)</f>
        <v>0</v>
      </c>
      <c r="R200" s="28">
        <f>IF($P200='Master Info'!$B$2&amp;'Master Info'!$C$2,IFERROR(ROUND(SUM($N200-$O200)*$L200,0),0),0)</f>
        <v>0</v>
      </c>
      <c r="S200" s="28">
        <f>IF($P200&lt;&gt;'Master Info'!$B$2&amp;'Master Info'!$C$2,IFERROR(ROUND(SUM($N200-$O200)*$L200,0),0),0)</f>
        <v>0</v>
      </c>
      <c r="T200" s="29">
        <f t="shared" si="24"/>
        <v>0</v>
      </c>
    </row>
    <row r="201" spans="1:20" x14ac:dyDescent="0.25">
      <c r="A201" s="32">
        <f t="shared" si="21"/>
        <v>200</v>
      </c>
      <c r="B201" s="26" t="str">
        <f t="shared" si="22"/>
        <v>-</v>
      </c>
      <c r="C201" s="35"/>
      <c r="D201" s="35"/>
      <c r="E201" s="36"/>
      <c r="F201" s="37"/>
      <c r="G201" s="38"/>
      <c r="H201" s="27">
        <f>IFERROR(VLOOKUP($G201,'Product Master'!$B$1:$G$26,5,FALSE),0)</f>
        <v>0</v>
      </c>
      <c r="I201" s="39"/>
      <c r="J201" s="28">
        <f t="shared" si="25"/>
        <v>0</v>
      </c>
      <c r="K201" s="29">
        <f t="shared" si="23"/>
        <v>0</v>
      </c>
      <c r="L201" s="30">
        <f>IFERROR(VLOOKUP($G201,'Product Master'!$B$1:$G$26,6,FALSE),0)</f>
        <v>0</v>
      </c>
      <c r="M201" s="40"/>
      <c r="N201" s="28">
        <f t="shared" si="26"/>
        <v>0</v>
      </c>
      <c r="O201" s="28">
        <f t="shared" si="27"/>
        <v>0</v>
      </c>
      <c r="P201" s="28" t="str">
        <f>IFERROR(VLOOKUP(F201,'Master Info'!$A$13:$P$37,2,FALSE)&amp;VLOOKUP(F201,'Master Info'!$A$13:$P$37,3,FALSE),"")</f>
        <v/>
      </c>
      <c r="Q201" s="28">
        <f>IF($P201='Master Info'!$B$2&amp;'Master Info'!$C$2,IFERROR(ROUND(SUM($N201-$O201)*$L201,0),0),0)</f>
        <v>0</v>
      </c>
      <c r="R201" s="28">
        <f>IF($P201='Master Info'!$B$2&amp;'Master Info'!$C$2,IFERROR(ROUND(SUM($N201-$O201)*$L201,0),0),0)</f>
        <v>0</v>
      </c>
      <c r="S201" s="28">
        <f>IF($P201&lt;&gt;'Master Info'!$B$2&amp;'Master Info'!$C$2,IFERROR(ROUND(SUM($N201-$O201)*$L201,0),0),0)</f>
        <v>0</v>
      </c>
      <c r="T201" s="29">
        <f t="shared" si="24"/>
        <v>0</v>
      </c>
    </row>
    <row r="202" spans="1:20" x14ac:dyDescent="0.25">
      <c r="A202" s="32">
        <f t="shared" si="21"/>
        <v>201</v>
      </c>
      <c r="B202" s="26" t="str">
        <f t="shared" si="22"/>
        <v>-</v>
      </c>
      <c r="C202" s="35"/>
      <c r="D202" s="35"/>
      <c r="E202" s="36"/>
      <c r="F202" s="37"/>
      <c r="G202" s="38"/>
      <c r="H202" s="27">
        <f>IFERROR(VLOOKUP($G202,'Product Master'!$B$1:$G$26,5,FALSE),0)</f>
        <v>0</v>
      </c>
      <c r="I202" s="39"/>
      <c r="J202" s="28">
        <f t="shared" si="25"/>
        <v>0</v>
      </c>
      <c r="K202" s="29">
        <f t="shared" si="23"/>
        <v>0</v>
      </c>
      <c r="L202" s="30">
        <f>IFERROR(VLOOKUP($G202,'Product Master'!$B$1:$G$26,6,FALSE),0)</f>
        <v>0</v>
      </c>
      <c r="M202" s="40"/>
      <c r="N202" s="28">
        <f t="shared" si="26"/>
        <v>0</v>
      </c>
      <c r="O202" s="28">
        <f t="shared" si="27"/>
        <v>0</v>
      </c>
      <c r="P202" s="28" t="str">
        <f>IFERROR(VLOOKUP(F202,'Master Info'!$A$13:$P$37,2,FALSE)&amp;VLOOKUP(F202,'Master Info'!$A$13:$P$37,3,FALSE),"")</f>
        <v/>
      </c>
      <c r="Q202" s="28">
        <f>IF($P202='Master Info'!$B$2&amp;'Master Info'!$C$2,IFERROR(ROUND(SUM($N202-$O202)*$L202,0),0),0)</f>
        <v>0</v>
      </c>
      <c r="R202" s="28">
        <f>IF($P202='Master Info'!$B$2&amp;'Master Info'!$C$2,IFERROR(ROUND(SUM($N202-$O202)*$L202,0),0),0)</f>
        <v>0</v>
      </c>
      <c r="S202" s="28">
        <f>IF($P202&lt;&gt;'Master Info'!$B$2&amp;'Master Info'!$C$2,IFERROR(ROUND(SUM($N202-$O202)*$L202,0),0),0)</f>
        <v>0</v>
      </c>
      <c r="T202" s="29">
        <f t="shared" si="24"/>
        <v>0</v>
      </c>
    </row>
    <row r="203" spans="1:20" x14ac:dyDescent="0.25">
      <c r="A203" s="32">
        <f t="shared" si="21"/>
        <v>202</v>
      </c>
      <c r="B203" s="26" t="str">
        <f t="shared" si="22"/>
        <v>-</v>
      </c>
      <c r="C203" s="35"/>
      <c r="D203" s="35"/>
      <c r="E203" s="36"/>
      <c r="F203" s="37"/>
      <c r="G203" s="38"/>
      <c r="H203" s="27">
        <f>IFERROR(VLOOKUP($G203,'Product Master'!$B$1:$G$26,5,FALSE),0)</f>
        <v>0</v>
      </c>
      <c r="I203" s="39"/>
      <c r="J203" s="28">
        <f t="shared" si="25"/>
        <v>0</v>
      </c>
      <c r="K203" s="29">
        <f t="shared" si="23"/>
        <v>0</v>
      </c>
      <c r="L203" s="30">
        <f>IFERROR(VLOOKUP($G203,'Product Master'!$B$1:$G$26,6,FALSE),0)</f>
        <v>0</v>
      </c>
      <c r="M203" s="40"/>
      <c r="N203" s="28">
        <f t="shared" si="26"/>
        <v>0</v>
      </c>
      <c r="O203" s="28">
        <f t="shared" si="27"/>
        <v>0</v>
      </c>
      <c r="P203" s="28" t="str">
        <f>IFERROR(VLOOKUP(F203,'Master Info'!$A$13:$P$37,2,FALSE)&amp;VLOOKUP(F203,'Master Info'!$A$13:$P$37,3,FALSE),"")</f>
        <v/>
      </c>
      <c r="Q203" s="28">
        <f>IF($P203='Master Info'!$B$2&amp;'Master Info'!$C$2,IFERROR(ROUND(SUM($N203-$O203)*$L203,0),0),0)</f>
        <v>0</v>
      </c>
      <c r="R203" s="28">
        <f>IF($P203='Master Info'!$B$2&amp;'Master Info'!$C$2,IFERROR(ROUND(SUM($N203-$O203)*$L203,0),0),0)</f>
        <v>0</v>
      </c>
      <c r="S203" s="28">
        <f>IF($P203&lt;&gt;'Master Info'!$B$2&amp;'Master Info'!$C$2,IFERROR(ROUND(SUM($N203-$O203)*$L203,0),0),0)</f>
        <v>0</v>
      </c>
      <c r="T203" s="29">
        <f t="shared" si="24"/>
        <v>0</v>
      </c>
    </row>
    <row r="204" spans="1:20" x14ac:dyDescent="0.25">
      <c r="A204" s="32">
        <f t="shared" si="21"/>
        <v>203</v>
      </c>
      <c r="B204" s="26" t="str">
        <f t="shared" si="22"/>
        <v>-</v>
      </c>
      <c r="C204" s="35"/>
      <c r="D204" s="35"/>
      <c r="E204" s="36"/>
      <c r="F204" s="37"/>
      <c r="G204" s="38"/>
      <c r="H204" s="27">
        <f>IFERROR(VLOOKUP($G204,'Product Master'!$B$1:$G$26,5,FALSE),0)</f>
        <v>0</v>
      </c>
      <c r="I204" s="39"/>
      <c r="J204" s="28">
        <f t="shared" si="25"/>
        <v>0</v>
      </c>
      <c r="K204" s="29">
        <f t="shared" si="23"/>
        <v>0</v>
      </c>
      <c r="L204" s="30">
        <f>IFERROR(VLOOKUP($G204,'Product Master'!$B$1:$G$26,6,FALSE),0)</f>
        <v>0</v>
      </c>
      <c r="M204" s="40"/>
      <c r="N204" s="28">
        <f t="shared" si="26"/>
        <v>0</v>
      </c>
      <c r="O204" s="28">
        <f t="shared" si="27"/>
        <v>0</v>
      </c>
      <c r="P204" s="28" t="str">
        <f>IFERROR(VLOOKUP(F204,'Master Info'!$A$13:$P$37,2,FALSE)&amp;VLOOKUP(F204,'Master Info'!$A$13:$P$37,3,FALSE),"")</f>
        <v/>
      </c>
      <c r="Q204" s="28">
        <f>IF($P204='Master Info'!$B$2&amp;'Master Info'!$C$2,IFERROR(ROUND(SUM($N204-$O204)*$L204,0),0),0)</f>
        <v>0</v>
      </c>
      <c r="R204" s="28">
        <f>IF($P204='Master Info'!$B$2&amp;'Master Info'!$C$2,IFERROR(ROUND(SUM($N204-$O204)*$L204,0),0),0)</f>
        <v>0</v>
      </c>
      <c r="S204" s="28">
        <f>IF($P204&lt;&gt;'Master Info'!$B$2&amp;'Master Info'!$C$2,IFERROR(ROUND(SUM($N204-$O204)*$L204,0),0),0)</f>
        <v>0</v>
      </c>
      <c r="T204" s="29">
        <f t="shared" si="24"/>
        <v>0</v>
      </c>
    </row>
    <row r="205" spans="1:20" x14ac:dyDescent="0.25">
      <c r="A205" s="32">
        <f t="shared" si="21"/>
        <v>204</v>
      </c>
      <c r="B205" s="26" t="str">
        <f t="shared" si="22"/>
        <v>-</v>
      </c>
      <c r="C205" s="35"/>
      <c r="D205" s="35"/>
      <c r="E205" s="36"/>
      <c r="F205" s="37"/>
      <c r="G205" s="38"/>
      <c r="H205" s="27">
        <f>IFERROR(VLOOKUP($G205,'Product Master'!$B$1:$G$26,5,FALSE),0)</f>
        <v>0</v>
      </c>
      <c r="I205" s="39"/>
      <c r="J205" s="28">
        <f t="shared" si="25"/>
        <v>0</v>
      </c>
      <c r="K205" s="29">
        <f t="shared" si="23"/>
        <v>0</v>
      </c>
      <c r="L205" s="30">
        <f>IFERROR(VLOOKUP($G205,'Product Master'!$B$1:$G$26,6,FALSE),0)</f>
        <v>0</v>
      </c>
      <c r="M205" s="40"/>
      <c r="N205" s="28">
        <f t="shared" si="26"/>
        <v>0</v>
      </c>
      <c r="O205" s="28">
        <f t="shared" si="27"/>
        <v>0</v>
      </c>
      <c r="P205" s="28" t="str">
        <f>IFERROR(VLOOKUP(F205,'Master Info'!$A$13:$P$37,2,FALSE)&amp;VLOOKUP(F205,'Master Info'!$A$13:$P$37,3,FALSE),"")</f>
        <v/>
      </c>
      <c r="Q205" s="28">
        <f>IF($P205='Master Info'!$B$2&amp;'Master Info'!$C$2,IFERROR(ROUND(SUM($N205-$O205)*$L205,0),0),0)</f>
        <v>0</v>
      </c>
      <c r="R205" s="28">
        <f>IF($P205='Master Info'!$B$2&amp;'Master Info'!$C$2,IFERROR(ROUND(SUM($N205-$O205)*$L205,0),0),0)</f>
        <v>0</v>
      </c>
      <c r="S205" s="28">
        <f>IF($P205&lt;&gt;'Master Info'!$B$2&amp;'Master Info'!$C$2,IFERROR(ROUND(SUM($N205-$O205)*$L205,0),0),0)</f>
        <v>0</v>
      </c>
      <c r="T205" s="29">
        <f t="shared" si="24"/>
        <v>0</v>
      </c>
    </row>
    <row r="206" spans="1:20" x14ac:dyDescent="0.25">
      <c r="A206" s="32">
        <f t="shared" si="21"/>
        <v>205</v>
      </c>
      <c r="B206" s="26" t="str">
        <f t="shared" si="22"/>
        <v>-</v>
      </c>
      <c r="C206" s="35"/>
      <c r="D206" s="35"/>
      <c r="E206" s="36"/>
      <c r="F206" s="37"/>
      <c r="G206" s="38"/>
      <c r="H206" s="27">
        <f>IFERROR(VLOOKUP($G206,'Product Master'!$B$1:$G$26,5,FALSE),0)</f>
        <v>0</v>
      </c>
      <c r="I206" s="39"/>
      <c r="J206" s="28">
        <f t="shared" si="25"/>
        <v>0</v>
      </c>
      <c r="K206" s="29">
        <f t="shared" si="23"/>
        <v>0</v>
      </c>
      <c r="L206" s="30">
        <f>IFERROR(VLOOKUP($G206,'Product Master'!$B$1:$G$26,6,FALSE),0)</f>
        <v>0</v>
      </c>
      <c r="M206" s="40"/>
      <c r="N206" s="28">
        <f t="shared" si="26"/>
        <v>0</v>
      </c>
      <c r="O206" s="28">
        <f t="shared" si="27"/>
        <v>0</v>
      </c>
      <c r="P206" s="28" t="str">
        <f>IFERROR(VLOOKUP(F206,'Master Info'!$A$13:$P$37,2,FALSE)&amp;VLOOKUP(F206,'Master Info'!$A$13:$P$37,3,FALSE),"")</f>
        <v/>
      </c>
      <c r="Q206" s="28">
        <f>IF($P206='Master Info'!$B$2&amp;'Master Info'!$C$2,IFERROR(ROUND(SUM($N206-$O206)*$L206,0),0),0)</f>
        <v>0</v>
      </c>
      <c r="R206" s="28">
        <f>IF($P206='Master Info'!$B$2&amp;'Master Info'!$C$2,IFERROR(ROUND(SUM($N206-$O206)*$L206,0),0),0)</f>
        <v>0</v>
      </c>
      <c r="S206" s="28">
        <f>IF($P206&lt;&gt;'Master Info'!$B$2&amp;'Master Info'!$C$2,IFERROR(ROUND(SUM($N206-$O206)*$L206,0),0),0)</f>
        <v>0</v>
      </c>
      <c r="T206" s="29">
        <f t="shared" si="24"/>
        <v>0</v>
      </c>
    </row>
    <row r="207" spans="1:20" x14ac:dyDescent="0.25">
      <c r="A207" s="32">
        <f t="shared" si="21"/>
        <v>206</v>
      </c>
      <c r="B207" s="26" t="str">
        <f t="shared" si="22"/>
        <v>-</v>
      </c>
      <c r="C207" s="35"/>
      <c r="D207" s="35"/>
      <c r="E207" s="36"/>
      <c r="F207" s="37"/>
      <c r="G207" s="38"/>
      <c r="H207" s="27">
        <f>IFERROR(VLOOKUP($G207,'Product Master'!$B$1:$G$26,5,FALSE),0)</f>
        <v>0</v>
      </c>
      <c r="I207" s="39"/>
      <c r="J207" s="28">
        <f t="shared" si="25"/>
        <v>0</v>
      </c>
      <c r="K207" s="29">
        <f t="shared" si="23"/>
        <v>0</v>
      </c>
      <c r="L207" s="30">
        <f>IFERROR(VLOOKUP($G207,'Product Master'!$B$1:$G$26,6,FALSE),0)</f>
        <v>0</v>
      </c>
      <c r="M207" s="40"/>
      <c r="N207" s="28">
        <f t="shared" si="26"/>
        <v>0</v>
      </c>
      <c r="O207" s="28">
        <f t="shared" si="27"/>
        <v>0</v>
      </c>
      <c r="P207" s="28" t="str">
        <f>IFERROR(VLOOKUP(F207,'Master Info'!$A$13:$P$37,2,FALSE)&amp;VLOOKUP(F207,'Master Info'!$A$13:$P$37,3,FALSE),"")</f>
        <v/>
      </c>
      <c r="Q207" s="28">
        <f>IF($P207='Master Info'!$B$2&amp;'Master Info'!$C$2,IFERROR(ROUND(SUM($N207-$O207)*$L207,0),0),0)</f>
        <v>0</v>
      </c>
      <c r="R207" s="28">
        <f>IF($P207='Master Info'!$B$2&amp;'Master Info'!$C$2,IFERROR(ROUND(SUM($N207-$O207)*$L207,0),0),0)</f>
        <v>0</v>
      </c>
      <c r="S207" s="28">
        <f>IF($P207&lt;&gt;'Master Info'!$B$2&amp;'Master Info'!$C$2,IFERROR(ROUND(SUM($N207-$O207)*$L207,0),0),0)</f>
        <v>0</v>
      </c>
      <c r="T207" s="29">
        <f t="shared" si="24"/>
        <v>0</v>
      </c>
    </row>
    <row r="208" spans="1:20" x14ac:dyDescent="0.25">
      <c r="A208" s="32">
        <f t="shared" si="21"/>
        <v>207</v>
      </c>
      <c r="B208" s="26" t="str">
        <f t="shared" si="22"/>
        <v>-</v>
      </c>
      <c r="C208" s="35"/>
      <c r="D208" s="35"/>
      <c r="E208" s="36"/>
      <c r="F208" s="37"/>
      <c r="G208" s="38"/>
      <c r="H208" s="27">
        <f>IFERROR(VLOOKUP($G208,'Product Master'!$B$1:$G$26,5,FALSE),0)</f>
        <v>0</v>
      </c>
      <c r="I208" s="39"/>
      <c r="J208" s="28">
        <f t="shared" si="25"/>
        <v>0</v>
      </c>
      <c r="K208" s="29">
        <f t="shared" si="23"/>
        <v>0</v>
      </c>
      <c r="L208" s="30">
        <f>IFERROR(VLOOKUP($G208,'Product Master'!$B$1:$G$26,6,FALSE),0)</f>
        <v>0</v>
      </c>
      <c r="M208" s="40"/>
      <c r="N208" s="28">
        <f t="shared" si="26"/>
        <v>0</v>
      </c>
      <c r="O208" s="28">
        <f t="shared" si="27"/>
        <v>0</v>
      </c>
      <c r="P208" s="28" t="str">
        <f>IFERROR(VLOOKUP(F208,'Master Info'!$A$13:$P$37,2,FALSE)&amp;VLOOKUP(F208,'Master Info'!$A$13:$P$37,3,FALSE),"")</f>
        <v/>
      </c>
      <c r="Q208" s="28">
        <f>IF($P208='Master Info'!$B$2&amp;'Master Info'!$C$2,IFERROR(ROUND(SUM($N208-$O208)*$L208,0),0),0)</f>
        <v>0</v>
      </c>
      <c r="R208" s="28">
        <f>IF($P208='Master Info'!$B$2&amp;'Master Info'!$C$2,IFERROR(ROUND(SUM($N208-$O208)*$L208,0),0),0)</f>
        <v>0</v>
      </c>
      <c r="S208" s="28">
        <f>IF($P208&lt;&gt;'Master Info'!$B$2&amp;'Master Info'!$C$2,IFERROR(ROUND(SUM($N208-$O208)*$L208,0),0),0)</f>
        <v>0</v>
      </c>
      <c r="T208" s="29">
        <f t="shared" si="24"/>
        <v>0</v>
      </c>
    </row>
    <row r="209" spans="1:20" x14ac:dyDescent="0.25">
      <c r="A209" s="32">
        <f t="shared" si="21"/>
        <v>208</v>
      </c>
      <c r="B209" s="26" t="str">
        <f t="shared" si="22"/>
        <v>-</v>
      </c>
      <c r="C209" s="35"/>
      <c r="D209" s="35"/>
      <c r="E209" s="36"/>
      <c r="F209" s="37"/>
      <c r="G209" s="38"/>
      <c r="H209" s="27">
        <f>IFERROR(VLOOKUP($G209,'Product Master'!$B$1:$G$26,5,FALSE),0)</f>
        <v>0</v>
      </c>
      <c r="I209" s="39"/>
      <c r="J209" s="28">
        <f t="shared" si="25"/>
        <v>0</v>
      </c>
      <c r="K209" s="29">
        <f t="shared" si="23"/>
        <v>0</v>
      </c>
      <c r="L209" s="30">
        <f>IFERROR(VLOOKUP($G209,'Product Master'!$B$1:$G$26,6,FALSE),0)</f>
        <v>0</v>
      </c>
      <c r="M209" s="40"/>
      <c r="N209" s="28">
        <f t="shared" si="26"/>
        <v>0</v>
      </c>
      <c r="O209" s="28">
        <f t="shared" si="27"/>
        <v>0</v>
      </c>
      <c r="P209" s="28" t="str">
        <f>IFERROR(VLOOKUP(F209,'Master Info'!$A$13:$P$37,2,FALSE)&amp;VLOOKUP(F209,'Master Info'!$A$13:$P$37,3,FALSE),"")</f>
        <v/>
      </c>
      <c r="Q209" s="28">
        <f>IF($P209='Master Info'!$B$2&amp;'Master Info'!$C$2,IFERROR(ROUND(SUM($N209-$O209)*$L209,0),0),0)</f>
        <v>0</v>
      </c>
      <c r="R209" s="28">
        <f>IF($P209='Master Info'!$B$2&amp;'Master Info'!$C$2,IFERROR(ROUND(SUM($N209-$O209)*$L209,0),0),0)</f>
        <v>0</v>
      </c>
      <c r="S209" s="28">
        <f>IF($P209&lt;&gt;'Master Info'!$B$2&amp;'Master Info'!$C$2,IFERROR(ROUND(SUM($N209-$O209)*$L209,0),0),0)</f>
        <v>0</v>
      </c>
      <c r="T209" s="29">
        <f t="shared" si="24"/>
        <v>0</v>
      </c>
    </row>
    <row r="210" spans="1:20" x14ac:dyDescent="0.25">
      <c r="A210" s="32">
        <f t="shared" si="21"/>
        <v>209</v>
      </c>
      <c r="B210" s="26" t="str">
        <f t="shared" si="22"/>
        <v>-</v>
      </c>
      <c r="C210" s="35"/>
      <c r="D210" s="35"/>
      <c r="E210" s="36"/>
      <c r="F210" s="37"/>
      <c r="G210" s="38"/>
      <c r="H210" s="27">
        <f>IFERROR(VLOOKUP($G210,'Product Master'!$B$1:$G$26,5,FALSE),0)</f>
        <v>0</v>
      </c>
      <c r="I210" s="39"/>
      <c r="J210" s="28">
        <f t="shared" si="25"/>
        <v>0</v>
      </c>
      <c r="K210" s="29">
        <f t="shared" si="23"/>
        <v>0</v>
      </c>
      <c r="L210" s="30">
        <f>IFERROR(VLOOKUP($G210,'Product Master'!$B$1:$G$26,6,FALSE),0)</f>
        <v>0</v>
      </c>
      <c r="M210" s="40"/>
      <c r="N210" s="28">
        <f t="shared" si="26"/>
        <v>0</v>
      </c>
      <c r="O210" s="28">
        <f t="shared" si="27"/>
        <v>0</v>
      </c>
      <c r="P210" s="28" t="str">
        <f>IFERROR(VLOOKUP(F210,'Master Info'!$A$13:$P$37,2,FALSE)&amp;VLOOKUP(F210,'Master Info'!$A$13:$P$37,3,FALSE),"")</f>
        <v/>
      </c>
      <c r="Q210" s="28">
        <f>IF($P210='Master Info'!$B$2&amp;'Master Info'!$C$2,IFERROR(ROUND(SUM($N210-$O210)*$L210,0),0),0)</f>
        <v>0</v>
      </c>
      <c r="R210" s="28">
        <f>IF($P210='Master Info'!$B$2&amp;'Master Info'!$C$2,IFERROR(ROUND(SUM($N210-$O210)*$L210,0),0),0)</f>
        <v>0</v>
      </c>
      <c r="S210" s="28">
        <f>IF($P210&lt;&gt;'Master Info'!$B$2&amp;'Master Info'!$C$2,IFERROR(ROUND(SUM($N210-$O210)*$L210,0),0),0)</f>
        <v>0</v>
      </c>
      <c r="T210" s="29">
        <f t="shared" si="24"/>
        <v>0</v>
      </c>
    </row>
    <row r="211" spans="1:20" x14ac:dyDescent="0.25">
      <c r="A211" s="32">
        <f t="shared" si="21"/>
        <v>210</v>
      </c>
      <c r="B211" s="26" t="str">
        <f t="shared" si="22"/>
        <v>-</v>
      </c>
      <c r="C211" s="35"/>
      <c r="D211" s="35"/>
      <c r="E211" s="36"/>
      <c r="F211" s="37"/>
      <c r="G211" s="38"/>
      <c r="H211" s="27">
        <f>IFERROR(VLOOKUP($G211,'Product Master'!$B$1:$G$26,5,FALSE),0)</f>
        <v>0</v>
      </c>
      <c r="I211" s="39"/>
      <c r="J211" s="28">
        <f t="shared" si="25"/>
        <v>0</v>
      </c>
      <c r="K211" s="29">
        <f t="shared" si="23"/>
        <v>0</v>
      </c>
      <c r="L211" s="30">
        <f>IFERROR(VLOOKUP($G211,'Product Master'!$B$1:$G$26,6,FALSE),0)</f>
        <v>0</v>
      </c>
      <c r="M211" s="40"/>
      <c r="N211" s="28">
        <f t="shared" si="26"/>
        <v>0</v>
      </c>
      <c r="O211" s="28">
        <f t="shared" si="27"/>
        <v>0</v>
      </c>
      <c r="P211" s="28" t="str">
        <f>IFERROR(VLOOKUP(F211,'Master Info'!$A$13:$P$37,2,FALSE)&amp;VLOOKUP(F211,'Master Info'!$A$13:$P$37,3,FALSE),"")</f>
        <v/>
      </c>
      <c r="Q211" s="28">
        <f>IF($P211='Master Info'!$B$2&amp;'Master Info'!$C$2,IFERROR(ROUND(SUM($N211-$O211)*$L211,0),0),0)</f>
        <v>0</v>
      </c>
      <c r="R211" s="28">
        <f>IF($P211='Master Info'!$B$2&amp;'Master Info'!$C$2,IFERROR(ROUND(SUM($N211-$O211)*$L211,0),0),0)</f>
        <v>0</v>
      </c>
      <c r="S211" s="28">
        <f>IF($P211&lt;&gt;'Master Info'!$B$2&amp;'Master Info'!$C$2,IFERROR(ROUND(SUM($N211-$O211)*$L211,0),0),0)</f>
        <v>0</v>
      </c>
      <c r="T211" s="29">
        <f t="shared" si="24"/>
        <v>0</v>
      </c>
    </row>
    <row r="212" spans="1:20" x14ac:dyDescent="0.25">
      <c r="A212" s="32">
        <f t="shared" si="21"/>
        <v>211</v>
      </c>
      <c r="B212" s="26" t="str">
        <f t="shared" si="22"/>
        <v>-</v>
      </c>
      <c r="C212" s="35"/>
      <c r="D212" s="35"/>
      <c r="E212" s="36"/>
      <c r="F212" s="37"/>
      <c r="G212" s="38"/>
      <c r="H212" s="27">
        <f>IFERROR(VLOOKUP($G212,'Product Master'!$B$1:$G$26,5,FALSE),0)</f>
        <v>0</v>
      </c>
      <c r="I212" s="39"/>
      <c r="J212" s="28">
        <f t="shared" si="25"/>
        <v>0</v>
      </c>
      <c r="K212" s="29">
        <f t="shared" si="23"/>
        <v>0</v>
      </c>
      <c r="L212" s="30">
        <f>IFERROR(VLOOKUP($G212,'Product Master'!$B$1:$G$26,6,FALSE),0)</f>
        <v>0</v>
      </c>
      <c r="M212" s="40"/>
      <c r="N212" s="28">
        <f t="shared" si="26"/>
        <v>0</v>
      </c>
      <c r="O212" s="28">
        <f t="shared" si="27"/>
        <v>0</v>
      </c>
      <c r="P212" s="28" t="str">
        <f>IFERROR(VLOOKUP(F212,'Master Info'!$A$13:$P$37,2,FALSE)&amp;VLOOKUP(F212,'Master Info'!$A$13:$P$37,3,FALSE),"")</f>
        <v/>
      </c>
      <c r="Q212" s="28">
        <f>IF($P212='Master Info'!$B$2&amp;'Master Info'!$C$2,IFERROR(ROUND(SUM($N212-$O212)*$L212,0),0),0)</f>
        <v>0</v>
      </c>
      <c r="R212" s="28">
        <f>IF($P212='Master Info'!$B$2&amp;'Master Info'!$C$2,IFERROR(ROUND(SUM($N212-$O212)*$L212,0),0),0)</f>
        <v>0</v>
      </c>
      <c r="S212" s="28">
        <f>IF($P212&lt;&gt;'Master Info'!$B$2&amp;'Master Info'!$C$2,IFERROR(ROUND(SUM($N212-$O212)*$L212,0),0),0)</f>
        <v>0</v>
      </c>
      <c r="T212" s="29">
        <f t="shared" si="24"/>
        <v>0</v>
      </c>
    </row>
    <row r="213" spans="1:20" x14ac:dyDescent="0.25">
      <c r="A213" s="32">
        <f t="shared" si="21"/>
        <v>212</v>
      </c>
      <c r="B213" s="26" t="str">
        <f t="shared" si="22"/>
        <v>-</v>
      </c>
      <c r="C213" s="35"/>
      <c r="D213" s="35"/>
      <c r="E213" s="36"/>
      <c r="F213" s="37"/>
      <c r="G213" s="38"/>
      <c r="H213" s="27">
        <f>IFERROR(VLOOKUP($G213,'Product Master'!$B$1:$G$26,5,FALSE),0)</f>
        <v>0</v>
      </c>
      <c r="I213" s="39"/>
      <c r="J213" s="28">
        <f t="shared" si="25"/>
        <v>0</v>
      </c>
      <c r="K213" s="29">
        <f t="shared" si="23"/>
        <v>0</v>
      </c>
      <c r="L213" s="30">
        <f>IFERROR(VLOOKUP($G213,'Product Master'!$B$1:$G$26,6,FALSE),0)</f>
        <v>0</v>
      </c>
      <c r="M213" s="40"/>
      <c r="N213" s="28">
        <f t="shared" si="26"/>
        <v>0</v>
      </c>
      <c r="O213" s="28">
        <f t="shared" si="27"/>
        <v>0</v>
      </c>
      <c r="P213" s="28" t="str">
        <f>IFERROR(VLOOKUP(F213,'Master Info'!$A$13:$P$37,2,FALSE)&amp;VLOOKUP(F213,'Master Info'!$A$13:$P$37,3,FALSE),"")</f>
        <v/>
      </c>
      <c r="Q213" s="28">
        <f>IF($P213='Master Info'!$B$2&amp;'Master Info'!$C$2,IFERROR(ROUND(SUM($N213-$O213)*$L213,0),0),0)</f>
        <v>0</v>
      </c>
      <c r="R213" s="28">
        <f>IF($P213='Master Info'!$B$2&amp;'Master Info'!$C$2,IFERROR(ROUND(SUM($N213-$O213)*$L213,0),0),0)</f>
        <v>0</v>
      </c>
      <c r="S213" s="28">
        <f>IF($P213&lt;&gt;'Master Info'!$B$2&amp;'Master Info'!$C$2,IFERROR(ROUND(SUM($N213-$O213)*$L213,0),0),0)</f>
        <v>0</v>
      </c>
      <c r="T213" s="29">
        <f t="shared" si="24"/>
        <v>0</v>
      </c>
    </row>
    <row r="214" spans="1:20" x14ac:dyDescent="0.25">
      <c r="A214" s="32">
        <f t="shared" si="21"/>
        <v>213</v>
      </c>
      <c r="B214" s="26" t="str">
        <f t="shared" si="22"/>
        <v>-</v>
      </c>
      <c r="C214" s="35"/>
      <c r="D214" s="35"/>
      <c r="E214" s="36"/>
      <c r="F214" s="37"/>
      <c r="G214" s="38"/>
      <c r="H214" s="27">
        <f>IFERROR(VLOOKUP($G214,'Product Master'!$B$1:$G$26,5,FALSE),0)</f>
        <v>0</v>
      </c>
      <c r="I214" s="39"/>
      <c r="J214" s="28">
        <f t="shared" si="25"/>
        <v>0</v>
      </c>
      <c r="K214" s="29">
        <f t="shared" si="23"/>
        <v>0</v>
      </c>
      <c r="L214" s="30">
        <f>IFERROR(VLOOKUP($G214,'Product Master'!$B$1:$G$26,6,FALSE),0)</f>
        <v>0</v>
      </c>
      <c r="M214" s="40"/>
      <c r="N214" s="28">
        <f t="shared" si="26"/>
        <v>0</v>
      </c>
      <c r="O214" s="28">
        <f t="shared" si="27"/>
        <v>0</v>
      </c>
      <c r="P214" s="28" t="str">
        <f>IFERROR(VLOOKUP(F214,'Master Info'!$A$13:$P$37,2,FALSE)&amp;VLOOKUP(F214,'Master Info'!$A$13:$P$37,3,FALSE),"")</f>
        <v/>
      </c>
      <c r="Q214" s="28">
        <f>IF($P214='Master Info'!$B$2&amp;'Master Info'!$C$2,IFERROR(ROUND(SUM($N214-$O214)*$L214,0),0),0)</f>
        <v>0</v>
      </c>
      <c r="R214" s="28">
        <f>IF($P214='Master Info'!$B$2&amp;'Master Info'!$C$2,IFERROR(ROUND(SUM($N214-$O214)*$L214,0),0),0)</f>
        <v>0</v>
      </c>
      <c r="S214" s="28">
        <f>IF($P214&lt;&gt;'Master Info'!$B$2&amp;'Master Info'!$C$2,IFERROR(ROUND(SUM($N214-$O214)*$L214,0),0),0)</f>
        <v>0</v>
      </c>
      <c r="T214" s="29">
        <f t="shared" si="24"/>
        <v>0</v>
      </c>
    </row>
    <row r="215" spans="1:20" x14ac:dyDescent="0.25">
      <c r="A215" s="32">
        <f t="shared" si="21"/>
        <v>214</v>
      </c>
      <c r="B215" s="26" t="str">
        <f t="shared" si="22"/>
        <v>-</v>
      </c>
      <c r="C215" s="35"/>
      <c r="D215" s="35"/>
      <c r="E215" s="36"/>
      <c r="F215" s="37"/>
      <c r="G215" s="38"/>
      <c r="H215" s="27">
        <f>IFERROR(VLOOKUP($G215,'Product Master'!$B$1:$G$26,5,FALSE),0)</f>
        <v>0</v>
      </c>
      <c r="I215" s="39"/>
      <c r="J215" s="28">
        <f t="shared" si="25"/>
        <v>0</v>
      </c>
      <c r="K215" s="29">
        <f t="shared" si="23"/>
        <v>0</v>
      </c>
      <c r="L215" s="30">
        <f>IFERROR(VLOOKUP($G215,'Product Master'!$B$1:$G$26,6,FALSE),0)</f>
        <v>0</v>
      </c>
      <c r="M215" s="40"/>
      <c r="N215" s="28">
        <f t="shared" si="26"/>
        <v>0</v>
      </c>
      <c r="O215" s="28">
        <f t="shared" si="27"/>
        <v>0</v>
      </c>
      <c r="P215" s="28" t="str">
        <f>IFERROR(VLOOKUP(F215,'Master Info'!$A$13:$P$37,2,FALSE)&amp;VLOOKUP(F215,'Master Info'!$A$13:$P$37,3,FALSE),"")</f>
        <v/>
      </c>
      <c r="Q215" s="28">
        <f>IF($P215='Master Info'!$B$2&amp;'Master Info'!$C$2,IFERROR(ROUND(SUM($N215-$O215)*$L215,0),0),0)</f>
        <v>0</v>
      </c>
      <c r="R215" s="28">
        <f>IF($P215='Master Info'!$B$2&amp;'Master Info'!$C$2,IFERROR(ROUND(SUM($N215-$O215)*$L215,0),0),0)</f>
        <v>0</v>
      </c>
      <c r="S215" s="28">
        <f>IF($P215&lt;&gt;'Master Info'!$B$2&amp;'Master Info'!$C$2,IFERROR(ROUND(SUM($N215-$O215)*$L215,0),0),0)</f>
        <v>0</v>
      </c>
      <c r="T215" s="29">
        <f t="shared" si="24"/>
        <v>0</v>
      </c>
    </row>
    <row r="216" spans="1:20" x14ac:dyDescent="0.25">
      <c r="A216" s="32">
        <f t="shared" ref="A216:A279" si="28">A215+1</f>
        <v>215</v>
      </c>
      <c r="B216" s="26" t="str">
        <f t="shared" ref="B216:B279" si="29">C216&amp;"-"&amp;D216</f>
        <v>-</v>
      </c>
      <c r="C216" s="35"/>
      <c r="D216" s="35"/>
      <c r="E216" s="36"/>
      <c r="F216" s="37"/>
      <c r="G216" s="38"/>
      <c r="H216" s="27">
        <f>IFERROR(VLOOKUP($G216,'Product Master'!$B$1:$G$26,5,FALSE),0)</f>
        <v>0</v>
      </c>
      <c r="I216" s="39"/>
      <c r="J216" s="28">
        <f t="shared" si="25"/>
        <v>0</v>
      </c>
      <c r="K216" s="29">
        <f t="shared" ref="K216:K279" si="30">IFERROR(H216-J216,0)</f>
        <v>0</v>
      </c>
      <c r="L216" s="30">
        <f>IFERROR(VLOOKUP($G216,'Product Master'!$B$1:$G$26,6,FALSE),0)</f>
        <v>0</v>
      </c>
      <c r="M216" s="40"/>
      <c r="N216" s="28">
        <f t="shared" si="26"/>
        <v>0</v>
      </c>
      <c r="O216" s="28">
        <f t="shared" si="27"/>
        <v>0</v>
      </c>
      <c r="P216" s="28" t="str">
        <f>IFERROR(VLOOKUP(F216,'Master Info'!$A$13:$P$37,2,FALSE)&amp;VLOOKUP(F216,'Master Info'!$A$13:$P$37,3,FALSE),"")</f>
        <v/>
      </c>
      <c r="Q216" s="28">
        <f>IF($P216='Master Info'!$B$2&amp;'Master Info'!$C$2,IFERROR(ROUND(SUM($N216-$O216)*$L216,0),0),0)</f>
        <v>0</v>
      </c>
      <c r="R216" s="28">
        <f>IF($P216='Master Info'!$B$2&amp;'Master Info'!$C$2,IFERROR(ROUND(SUM($N216-$O216)*$L216,0),0),0)</f>
        <v>0</v>
      </c>
      <c r="S216" s="28">
        <f>IF($P216&lt;&gt;'Master Info'!$B$2&amp;'Master Info'!$C$2,IFERROR(ROUND(SUM($N216-$O216)*$L216,0),0),0)</f>
        <v>0</v>
      </c>
      <c r="T216" s="29">
        <f t="shared" ref="T216:T279" si="31">SUM(N216,-O216,Q216,R216,S216)</f>
        <v>0</v>
      </c>
    </row>
    <row r="217" spans="1:20" x14ac:dyDescent="0.25">
      <c r="A217" s="32">
        <f t="shared" si="28"/>
        <v>216</v>
      </c>
      <c r="B217" s="26" t="str">
        <f t="shared" si="29"/>
        <v>-</v>
      </c>
      <c r="C217" s="35"/>
      <c r="D217" s="35"/>
      <c r="E217" s="36"/>
      <c r="F217" s="37"/>
      <c r="G217" s="38"/>
      <c r="H217" s="27">
        <f>IFERROR(VLOOKUP($G217,'Product Master'!$B$1:$G$26,5,FALSE),0)</f>
        <v>0</v>
      </c>
      <c r="I217" s="39"/>
      <c r="J217" s="28">
        <f t="shared" si="25"/>
        <v>0</v>
      </c>
      <c r="K217" s="29">
        <f t="shared" si="30"/>
        <v>0</v>
      </c>
      <c r="L217" s="30">
        <f>IFERROR(VLOOKUP($G217,'Product Master'!$B$1:$G$26,6,FALSE),0)</f>
        <v>0</v>
      </c>
      <c r="M217" s="40"/>
      <c r="N217" s="28">
        <f t="shared" si="26"/>
        <v>0</v>
      </c>
      <c r="O217" s="28">
        <f t="shared" si="27"/>
        <v>0</v>
      </c>
      <c r="P217" s="28" t="str">
        <f>IFERROR(VLOOKUP(F217,'Master Info'!$A$13:$P$37,2,FALSE)&amp;VLOOKUP(F217,'Master Info'!$A$13:$P$37,3,FALSE),"")</f>
        <v/>
      </c>
      <c r="Q217" s="28">
        <f>IF($P217='Master Info'!$B$2&amp;'Master Info'!$C$2,IFERROR(ROUND(SUM($N217-$O217)*$L217,0),0),0)</f>
        <v>0</v>
      </c>
      <c r="R217" s="28">
        <f>IF($P217='Master Info'!$B$2&amp;'Master Info'!$C$2,IFERROR(ROUND(SUM($N217-$O217)*$L217,0),0),0)</f>
        <v>0</v>
      </c>
      <c r="S217" s="28">
        <f>IF($P217&lt;&gt;'Master Info'!$B$2&amp;'Master Info'!$C$2,IFERROR(ROUND(SUM($N217-$O217)*$L217,0),0),0)</f>
        <v>0</v>
      </c>
      <c r="T217" s="29">
        <f t="shared" si="31"/>
        <v>0</v>
      </c>
    </row>
    <row r="218" spans="1:20" x14ac:dyDescent="0.25">
      <c r="A218" s="32">
        <f t="shared" si="28"/>
        <v>217</v>
      </c>
      <c r="B218" s="26" t="str">
        <f t="shared" si="29"/>
        <v>-</v>
      </c>
      <c r="C218" s="35"/>
      <c r="D218" s="35"/>
      <c r="E218" s="36"/>
      <c r="F218" s="37"/>
      <c r="G218" s="38"/>
      <c r="H218" s="27">
        <f>IFERROR(VLOOKUP($G218,'Product Master'!$B$1:$G$26,5,FALSE),0)</f>
        <v>0</v>
      </c>
      <c r="I218" s="39"/>
      <c r="J218" s="28">
        <f t="shared" si="25"/>
        <v>0</v>
      </c>
      <c r="K218" s="29">
        <f t="shared" si="30"/>
        <v>0</v>
      </c>
      <c r="L218" s="30">
        <f>IFERROR(VLOOKUP($G218,'Product Master'!$B$1:$G$26,6,FALSE),0)</f>
        <v>0</v>
      </c>
      <c r="M218" s="40"/>
      <c r="N218" s="28">
        <f t="shared" si="26"/>
        <v>0</v>
      </c>
      <c r="O218" s="28">
        <f t="shared" si="27"/>
        <v>0</v>
      </c>
      <c r="P218" s="28" t="str">
        <f>IFERROR(VLOOKUP(F218,'Master Info'!$A$13:$P$37,2,FALSE)&amp;VLOOKUP(F218,'Master Info'!$A$13:$P$37,3,FALSE),"")</f>
        <v/>
      </c>
      <c r="Q218" s="28">
        <f>IF($P218='Master Info'!$B$2&amp;'Master Info'!$C$2,IFERROR(ROUND(SUM($N218-$O218)*$L218,0),0),0)</f>
        <v>0</v>
      </c>
      <c r="R218" s="28">
        <f>IF($P218='Master Info'!$B$2&amp;'Master Info'!$C$2,IFERROR(ROUND(SUM($N218-$O218)*$L218,0),0),0)</f>
        <v>0</v>
      </c>
      <c r="S218" s="28">
        <f>IF($P218&lt;&gt;'Master Info'!$B$2&amp;'Master Info'!$C$2,IFERROR(ROUND(SUM($N218-$O218)*$L218,0),0),0)</f>
        <v>0</v>
      </c>
      <c r="T218" s="29">
        <f t="shared" si="31"/>
        <v>0</v>
      </c>
    </row>
    <row r="219" spans="1:20" x14ac:dyDescent="0.25">
      <c r="A219" s="32">
        <f t="shared" si="28"/>
        <v>218</v>
      </c>
      <c r="B219" s="26" t="str">
        <f t="shared" si="29"/>
        <v>-</v>
      </c>
      <c r="C219" s="35"/>
      <c r="D219" s="35"/>
      <c r="E219" s="36"/>
      <c r="F219" s="37"/>
      <c r="G219" s="38"/>
      <c r="H219" s="27">
        <f>IFERROR(VLOOKUP($G219,'Product Master'!$B$1:$G$26,5,FALSE),0)</f>
        <v>0</v>
      </c>
      <c r="I219" s="39"/>
      <c r="J219" s="28">
        <f t="shared" si="25"/>
        <v>0</v>
      </c>
      <c r="K219" s="29">
        <f t="shared" si="30"/>
        <v>0</v>
      </c>
      <c r="L219" s="30">
        <f>IFERROR(VLOOKUP($G219,'Product Master'!$B$1:$G$26,6,FALSE),0)</f>
        <v>0</v>
      </c>
      <c r="M219" s="40"/>
      <c r="N219" s="28">
        <f t="shared" si="26"/>
        <v>0</v>
      </c>
      <c r="O219" s="28">
        <f t="shared" si="27"/>
        <v>0</v>
      </c>
      <c r="P219" s="28" t="str">
        <f>IFERROR(VLOOKUP(F219,'Master Info'!$A$13:$P$37,2,FALSE)&amp;VLOOKUP(F219,'Master Info'!$A$13:$P$37,3,FALSE),"")</f>
        <v/>
      </c>
      <c r="Q219" s="28">
        <f>IF($P219='Master Info'!$B$2&amp;'Master Info'!$C$2,IFERROR(ROUND(SUM($N219-$O219)*$L219,0),0),0)</f>
        <v>0</v>
      </c>
      <c r="R219" s="28">
        <f>IF($P219='Master Info'!$B$2&amp;'Master Info'!$C$2,IFERROR(ROUND(SUM($N219-$O219)*$L219,0),0),0)</f>
        <v>0</v>
      </c>
      <c r="S219" s="28">
        <f>IF($P219&lt;&gt;'Master Info'!$B$2&amp;'Master Info'!$C$2,IFERROR(ROUND(SUM($N219-$O219)*$L219,0),0),0)</f>
        <v>0</v>
      </c>
      <c r="T219" s="29">
        <f t="shared" si="31"/>
        <v>0</v>
      </c>
    </row>
    <row r="220" spans="1:20" x14ac:dyDescent="0.25">
      <c r="A220" s="32">
        <f t="shared" si="28"/>
        <v>219</v>
      </c>
      <c r="B220" s="26" t="str">
        <f t="shared" si="29"/>
        <v>-</v>
      </c>
      <c r="C220" s="35"/>
      <c r="D220" s="35"/>
      <c r="E220" s="36"/>
      <c r="F220" s="37"/>
      <c r="G220" s="38"/>
      <c r="H220" s="27">
        <f>IFERROR(VLOOKUP($G220,'Product Master'!$B$1:$G$26,5,FALSE),0)</f>
        <v>0</v>
      </c>
      <c r="I220" s="39"/>
      <c r="J220" s="28">
        <f t="shared" si="25"/>
        <v>0</v>
      </c>
      <c r="K220" s="29">
        <f t="shared" si="30"/>
        <v>0</v>
      </c>
      <c r="L220" s="30">
        <f>IFERROR(VLOOKUP($G220,'Product Master'!$B$1:$G$26,6,FALSE),0)</f>
        <v>0</v>
      </c>
      <c r="M220" s="40"/>
      <c r="N220" s="28">
        <f t="shared" si="26"/>
        <v>0</v>
      </c>
      <c r="O220" s="28">
        <f t="shared" si="27"/>
        <v>0</v>
      </c>
      <c r="P220" s="28" t="str">
        <f>IFERROR(VLOOKUP(F220,'Master Info'!$A$13:$P$37,2,FALSE)&amp;VLOOKUP(F220,'Master Info'!$A$13:$P$37,3,FALSE),"")</f>
        <v/>
      </c>
      <c r="Q220" s="28">
        <f>IF($P220='Master Info'!$B$2&amp;'Master Info'!$C$2,IFERROR(ROUND(SUM($N220-$O220)*$L220,0),0),0)</f>
        <v>0</v>
      </c>
      <c r="R220" s="28">
        <f>IF($P220='Master Info'!$B$2&amp;'Master Info'!$C$2,IFERROR(ROUND(SUM($N220-$O220)*$L220,0),0),0)</f>
        <v>0</v>
      </c>
      <c r="S220" s="28">
        <f>IF($P220&lt;&gt;'Master Info'!$B$2&amp;'Master Info'!$C$2,IFERROR(ROUND(SUM($N220-$O220)*$L220,0),0),0)</f>
        <v>0</v>
      </c>
      <c r="T220" s="29">
        <f t="shared" si="31"/>
        <v>0</v>
      </c>
    </row>
    <row r="221" spans="1:20" x14ac:dyDescent="0.25">
      <c r="A221" s="32">
        <f t="shared" si="28"/>
        <v>220</v>
      </c>
      <c r="B221" s="26" t="str">
        <f t="shared" si="29"/>
        <v>-</v>
      </c>
      <c r="C221" s="35"/>
      <c r="D221" s="35"/>
      <c r="E221" s="36"/>
      <c r="F221" s="37"/>
      <c r="G221" s="38"/>
      <c r="H221" s="27">
        <f>IFERROR(VLOOKUP($G221,'Product Master'!$B$1:$G$26,5,FALSE),0)</f>
        <v>0</v>
      </c>
      <c r="I221" s="39"/>
      <c r="J221" s="28">
        <f t="shared" si="25"/>
        <v>0</v>
      </c>
      <c r="K221" s="29">
        <f t="shared" si="30"/>
        <v>0</v>
      </c>
      <c r="L221" s="30">
        <f>IFERROR(VLOOKUP($G221,'Product Master'!$B$1:$G$26,6,FALSE),0)</f>
        <v>0</v>
      </c>
      <c r="M221" s="40"/>
      <c r="N221" s="28">
        <f t="shared" si="26"/>
        <v>0</v>
      </c>
      <c r="O221" s="28">
        <f t="shared" si="27"/>
        <v>0</v>
      </c>
      <c r="P221" s="28" t="str">
        <f>IFERROR(VLOOKUP(F221,'Master Info'!$A$13:$P$37,2,FALSE)&amp;VLOOKUP(F221,'Master Info'!$A$13:$P$37,3,FALSE),"")</f>
        <v/>
      </c>
      <c r="Q221" s="28">
        <f>IF($P221='Master Info'!$B$2&amp;'Master Info'!$C$2,IFERROR(ROUND(SUM($N221-$O221)*$L221,0),0),0)</f>
        <v>0</v>
      </c>
      <c r="R221" s="28">
        <f>IF($P221='Master Info'!$B$2&amp;'Master Info'!$C$2,IFERROR(ROUND(SUM($N221-$O221)*$L221,0),0),0)</f>
        <v>0</v>
      </c>
      <c r="S221" s="28">
        <f>IF($P221&lt;&gt;'Master Info'!$B$2&amp;'Master Info'!$C$2,IFERROR(ROUND(SUM($N221-$O221)*$L221,0),0),0)</f>
        <v>0</v>
      </c>
      <c r="T221" s="29">
        <f t="shared" si="31"/>
        <v>0</v>
      </c>
    </row>
    <row r="222" spans="1:20" x14ac:dyDescent="0.25">
      <c r="A222" s="32">
        <f t="shared" si="28"/>
        <v>221</v>
      </c>
      <c r="B222" s="26" t="str">
        <f t="shared" si="29"/>
        <v>-</v>
      </c>
      <c r="C222" s="35"/>
      <c r="D222" s="35"/>
      <c r="E222" s="36"/>
      <c r="F222" s="37"/>
      <c r="G222" s="38"/>
      <c r="H222" s="27">
        <f>IFERROR(VLOOKUP($G222,'Product Master'!$B$1:$G$26,5,FALSE),0)</f>
        <v>0</v>
      </c>
      <c r="I222" s="39"/>
      <c r="J222" s="28">
        <f t="shared" si="25"/>
        <v>0</v>
      </c>
      <c r="K222" s="29">
        <f t="shared" si="30"/>
        <v>0</v>
      </c>
      <c r="L222" s="30">
        <f>IFERROR(VLOOKUP($G222,'Product Master'!$B$1:$G$26,6,FALSE),0)</f>
        <v>0</v>
      </c>
      <c r="M222" s="40"/>
      <c r="N222" s="28">
        <f t="shared" si="26"/>
        <v>0</v>
      </c>
      <c r="O222" s="28">
        <f t="shared" si="27"/>
        <v>0</v>
      </c>
      <c r="P222" s="28" t="str">
        <f>IFERROR(VLOOKUP(F222,'Master Info'!$A$13:$P$37,2,FALSE)&amp;VLOOKUP(F222,'Master Info'!$A$13:$P$37,3,FALSE),"")</f>
        <v/>
      </c>
      <c r="Q222" s="28">
        <f>IF($P222='Master Info'!$B$2&amp;'Master Info'!$C$2,IFERROR(ROUND(SUM($N222-$O222)*$L222,0),0),0)</f>
        <v>0</v>
      </c>
      <c r="R222" s="28">
        <f>IF($P222='Master Info'!$B$2&amp;'Master Info'!$C$2,IFERROR(ROUND(SUM($N222-$O222)*$L222,0),0),0)</f>
        <v>0</v>
      </c>
      <c r="S222" s="28">
        <f>IF($P222&lt;&gt;'Master Info'!$B$2&amp;'Master Info'!$C$2,IFERROR(ROUND(SUM($N222-$O222)*$L222,0),0),0)</f>
        <v>0</v>
      </c>
      <c r="T222" s="29">
        <f t="shared" si="31"/>
        <v>0</v>
      </c>
    </row>
    <row r="223" spans="1:20" x14ac:dyDescent="0.25">
      <c r="A223" s="32">
        <f t="shared" si="28"/>
        <v>222</v>
      </c>
      <c r="B223" s="26" t="str">
        <f t="shared" si="29"/>
        <v>-</v>
      </c>
      <c r="C223" s="35"/>
      <c r="D223" s="35"/>
      <c r="E223" s="36"/>
      <c r="F223" s="37"/>
      <c r="G223" s="38"/>
      <c r="H223" s="27">
        <f>IFERROR(VLOOKUP($G223,'Product Master'!$B$1:$G$26,5,FALSE),0)</f>
        <v>0</v>
      </c>
      <c r="I223" s="39"/>
      <c r="J223" s="28">
        <f t="shared" si="25"/>
        <v>0</v>
      </c>
      <c r="K223" s="29">
        <f t="shared" si="30"/>
        <v>0</v>
      </c>
      <c r="L223" s="30">
        <f>IFERROR(VLOOKUP($G223,'Product Master'!$B$1:$G$26,6,FALSE),0)</f>
        <v>0</v>
      </c>
      <c r="M223" s="40"/>
      <c r="N223" s="28">
        <f t="shared" si="26"/>
        <v>0</v>
      </c>
      <c r="O223" s="28">
        <f t="shared" si="27"/>
        <v>0</v>
      </c>
      <c r="P223" s="28" t="str">
        <f>IFERROR(VLOOKUP(F223,'Master Info'!$A$13:$P$37,2,FALSE)&amp;VLOOKUP(F223,'Master Info'!$A$13:$P$37,3,FALSE),"")</f>
        <v/>
      </c>
      <c r="Q223" s="28">
        <f>IF($P223='Master Info'!$B$2&amp;'Master Info'!$C$2,IFERROR(ROUND(SUM($N223-$O223)*$L223,0),0),0)</f>
        <v>0</v>
      </c>
      <c r="R223" s="28">
        <f>IF($P223='Master Info'!$B$2&amp;'Master Info'!$C$2,IFERROR(ROUND(SUM($N223-$O223)*$L223,0),0),0)</f>
        <v>0</v>
      </c>
      <c r="S223" s="28">
        <f>IF($P223&lt;&gt;'Master Info'!$B$2&amp;'Master Info'!$C$2,IFERROR(ROUND(SUM($N223-$O223)*$L223,0),0),0)</f>
        <v>0</v>
      </c>
      <c r="T223" s="29">
        <f t="shared" si="31"/>
        <v>0</v>
      </c>
    </row>
    <row r="224" spans="1:20" x14ac:dyDescent="0.25">
      <c r="A224" s="32">
        <f t="shared" si="28"/>
        <v>223</v>
      </c>
      <c r="B224" s="26" t="str">
        <f t="shared" si="29"/>
        <v>-</v>
      </c>
      <c r="C224" s="35"/>
      <c r="D224" s="35"/>
      <c r="E224" s="36"/>
      <c r="F224" s="37"/>
      <c r="G224" s="38"/>
      <c r="H224" s="27">
        <f>IFERROR(VLOOKUP($G224,'Product Master'!$B$1:$G$26,5,FALSE),0)</f>
        <v>0</v>
      </c>
      <c r="I224" s="39"/>
      <c r="J224" s="28">
        <f t="shared" si="25"/>
        <v>0</v>
      </c>
      <c r="K224" s="29">
        <f t="shared" si="30"/>
        <v>0</v>
      </c>
      <c r="L224" s="30">
        <f>IFERROR(VLOOKUP($G224,'Product Master'!$B$1:$G$26,6,FALSE),0)</f>
        <v>0</v>
      </c>
      <c r="M224" s="40"/>
      <c r="N224" s="28">
        <f t="shared" si="26"/>
        <v>0</v>
      </c>
      <c r="O224" s="28">
        <f t="shared" si="27"/>
        <v>0</v>
      </c>
      <c r="P224" s="28" t="str">
        <f>IFERROR(VLOOKUP(F224,'Master Info'!$A$13:$P$37,2,FALSE)&amp;VLOOKUP(F224,'Master Info'!$A$13:$P$37,3,FALSE),"")</f>
        <v/>
      </c>
      <c r="Q224" s="28">
        <f>IF($P224='Master Info'!$B$2&amp;'Master Info'!$C$2,IFERROR(ROUND(SUM($N224-$O224)*$L224,0),0),0)</f>
        <v>0</v>
      </c>
      <c r="R224" s="28">
        <f>IF($P224='Master Info'!$B$2&amp;'Master Info'!$C$2,IFERROR(ROUND(SUM($N224-$O224)*$L224,0),0),0)</f>
        <v>0</v>
      </c>
      <c r="S224" s="28">
        <f>IF($P224&lt;&gt;'Master Info'!$B$2&amp;'Master Info'!$C$2,IFERROR(ROUND(SUM($N224-$O224)*$L224,0),0),0)</f>
        <v>0</v>
      </c>
      <c r="T224" s="29">
        <f t="shared" si="31"/>
        <v>0</v>
      </c>
    </row>
    <row r="225" spans="1:20" x14ac:dyDescent="0.25">
      <c r="A225" s="32">
        <f t="shared" si="28"/>
        <v>224</v>
      </c>
      <c r="B225" s="26" t="str">
        <f t="shared" si="29"/>
        <v>-</v>
      </c>
      <c r="C225" s="35"/>
      <c r="D225" s="35"/>
      <c r="E225" s="36"/>
      <c r="F225" s="37"/>
      <c r="G225" s="38"/>
      <c r="H225" s="27">
        <f>IFERROR(VLOOKUP($G225,'Product Master'!$B$1:$G$26,5,FALSE),0)</f>
        <v>0</v>
      </c>
      <c r="I225" s="39"/>
      <c r="J225" s="28">
        <f t="shared" si="25"/>
        <v>0</v>
      </c>
      <c r="K225" s="29">
        <f t="shared" si="30"/>
        <v>0</v>
      </c>
      <c r="L225" s="30">
        <f>IFERROR(VLOOKUP($G225,'Product Master'!$B$1:$G$26,6,FALSE),0)</f>
        <v>0</v>
      </c>
      <c r="M225" s="40"/>
      <c r="N225" s="28">
        <f t="shared" si="26"/>
        <v>0</v>
      </c>
      <c r="O225" s="28">
        <f t="shared" si="27"/>
        <v>0</v>
      </c>
      <c r="P225" s="28" t="str">
        <f>IFERROR(VLOOKUP(F225,'Master Info'!$A$13:$P$37,2,FALSE)&amp;VLOOKUP(F225,'Master Info'!$A$13:$P$37,3,FALSE),"")</f>
        <v/>
      </c>
      <c r="Q225" s="28">
        <f>IF($P225='Master Info'!$B$2&amp;'Master Info'!$C$2,IFERROR(ROUND(SUM($N225-$O225)*$L225,0),0),0)</f>
        <v>0</v>
      </c>
      <c r="R225" s="28">
        <f>IF($P225='Master Info'!$B$2&amp;'Master Info'!$C$2,IFERROR(ROUND(SUM($N225-$O225)*$L225,0),0),0)</f>
        <v>0</v>
      </c>
      <c r="S225" s="28">
        <f>IF($P225&lt;&gt;'Master Info'!$B$2&amp;'Master Info'!$C$2,IFERROR(ROUND(SUM($N225-$O225)*$L225,0),0),0)</f>
        <v>0</v>
      </c>
      <c r="T225" s="29">
        <f t="shared" si="31"/>
        <v>0</v>
      </c>
    </row>
    <row r="226" spans="1:20" x14ac:dyDescent="0.25">
      <c r="A226" s="32">
        <f t="shared" si="28"/>
        <v>225</v>
      </c>
      <c r="B226" s="26" t="str">
        <f t="shared" si="29"/>
        <v>-</v>
      </c>
      <c r="C226" s="35"/>
      <c r="D226" s="35"/>
      <c r="E226" s="36"/>
      <c r="F226" s="37"/>
      <c r="G226" s="38"/>
      <c r="H226" s="27">
        <f>IFERROR(VLOOKUP($G226,'Product Master'!$B$1:$G$26,5,FALSE),0)</f>
        <v>0</v>
      </c>
      <c r="I226" s="39"/>
      <c r="J226" s="28">
        <f t="shared" si="25"/>
        <v>0</v>
      </c>
      <c r="K226" s="29">
        <f t="shared" si="30"/>
        <v>0</v>
      </c>
      <c r="L226" s="30">
        <f>IFERROR(VLOOKUP($G226,'Product Master'!$B$1:$G$26,6,FALSE),0)</f>
        <v>0</v>
      </c>
      <c r="M226" s="40"/>
      <c r="N226" s="28">
        <f t="shared" si="26"/>
        <v>0</v>
      </c>
      <c r="O226" s="28">
        <f t="shared" si="27"/>
        <v>0</v>
      </c>
      <c r="P226" s="28" t="str">
        <f>IFERROR(VLOOKUP(F226,'Master Info'!$A$13:$P$37,2,FALSE)&amp;VLOOKUP(F226,'Master Info'!$A$13:$P$37,3,FALSE),"")</f>
        <v/>
      </c>
      <c r="Q226" s="28">
        <f>IF($P226='Master Info'!$B$2&amp;'Master Info'!$C$2,IFERROR(ROUND(SUM($N226-$O226)*$L226,0),0),0)</f>
        <v>0</v>
      </c>
      <c r="R226" s="28">
        <f>IF($P226='Master Info'!$B$2&amp;'Master Info'!$C$2,IFERROR(ROUND(SUM($N226-$O226)*$L226,0),0),0)</f>
        <v>0</v>
      </c>
      <c r="S226" s="28">
        <f>IF($P226&lt;&gt;'Master Info'!$B$2&amp;'Master Info'!$C$2,IFERROR(ROUND(SUM($N226-$O226)*$L226,0),0),0)</f>
        <v>0</v>
      </c>
      <c r="T226" s="29">
        <f t="shared" si="31"/>
        <v>0</v>
      </c>
    </row>
    <row r="227" spans="1:20" x14ac:dyDescent="0.25">
      <c r="A227" s="32">
        <f t="shared" si="28"/>
        <v>226</v>
      </c>
      <c r="B227" s="26" t="str">
        <f t="shared" si="29"/>
        <v>-</v>
      </c>
      <c r="C227" s="35"/>
      <c r="D227" s="35"/>
      <c r="E227" s="36"/>
      <c r="F227" s="37"/>
      <c r="G227" s="38"/>
      <c r="H227" s="27">
        <f>IFERROR(VLOOKUP($G227,'Product Master'!$B$1:$G$26,5,FALSE),0)</f>
        <v>0</v>
      </c>
      <c r="I227" s="39"/>
      <c r="J227" s="28">
        <f t="shared" si="25"/>
        <v>0</v>
      </c>
      <c r="K227" s="29">
        <f t="shared" si="30"/>
        <v>0</v>
      </c>
      <c r="L227" s="30">
        <f>IFERROR(VLOOKUP($G227,'Product Master'!$B$1:$G$26,6,FALSE),0)</f>
        <v>0</v>
      </c>
      <c r="M227" s="40"/>
      <c r="N227" s="28">
        <f t="shared" si="26"/>
        <v>0</v>
      </c>
      <c r="O227" s="28">
        <f t="shared" si="27"/>
        <v>0</v>
      </c>
      <c r="P227" s="28" t="str">
        <f>IFERROR(VLOOKUP(F227,'Master Info'!$A$13:$P$37,2,FALSE)&amp;VLOOKUP(F227,'Master Info'!$A$13:$P$37,3,FALSE),"")</f>
        <v/>
      </c>
      <c r="Q227" s="28">
        <f>IF($P227='Master Info'!$B$2&amp;'Master Info'!$C$2,IFERROR(ROUND(SUM($N227-$O227)*$L227,0),0),0)</f>
        <v>0</v>
      </c>
      <c r="R227" s="28">
        <f>IF($P227='Master Info'!$B$2&amp;'Master Info'!$C$2,IFERROR(ROUND(SUM($N227-$O227)*$L227,0),0),0)</f>
        <v>0</v>
      </c>
      <c r="S227" s="28">
        <f>IF($P227&lt;&gt;'Master Info'!$B$2&amp;'Master Info'!$C$2,IFERROR(ROUND(SUM($N227-$O227)*$L227,0),0),0)</f>
        <v>0</v>
      </c>
      <c r="T227" s="29">
        <f t="shared" si="31"/>
        <v>0</v>
      </c>
    </row>
    <row r="228" spans="1:20" x14ac:dyDescent="0.25">
      <c r="A228" s="32">
        <f t="shared" si="28"/>
        <v>227</v>
      </c>
      <c r="B228" s="26" t="str">
        <f t="shared" si="29"/>
        <v>-</v>
      </c>
      <c r="C228" s="35"/>
      <c r="D228" s="35"/>
      <c r="E228" s="36"/>
      <c r="F228" s="37"/>
      <c r="G228" s="38"/>
      <c r="H228" s="27">
        <f>IFERROR(VLOOKUP($G228,'Product Master'!$B$1:$G$26,5,FALSE),0)</f>
        <v>0</v>
      </c>
      <c r="I228" s="39"/>
      <c r="J228" s="28">
        <f t="shared" si="25"/>
        <v>0</v>
      </c>
      <c r="K228" s="29">
        <f t="shared" si="30"/>
        <v>0</v>
      </c>
      <c r="L228" s="30">
        <f>IFERROR(VLOOKUP($G228,'Product Master'!$B$1:$G$26,6,FALSE),0)</f>
        <v>0</v>
      </c>
      <c r="M228" s="40"/>
      <c r="N228" s="28">
        <f t="shared" si="26"/>
        <v>0</v>
      </c>
      <c r="O228" s="28">
        <f t="shared" si="27"/>
        <v>0</v>
      </c>
      <c r="P228" s="28" t="str">
        <f>IFERROR(VLOOKUP(F228,'Master Info'!$A$13:$P$37,2,FALSE)&amp;VLOOKUP(F228,'Master Info'!$A$13:$P$37,3,FALSE),"")</f>
        <v/>
      </c>
      <c r="Q228" s="28">
        <f>IF($P228='Master Info'!$B$2&amp;'Master Info'!$C$2,IFERROR(ROUND(SUM($N228-$O228)*$L228,0),0),0)</f>
        <v>0</v>
      </c>
      <c r="R228" s="28">
        <f>IF($P228='Master Info'!$B$2&amp;'Master Info'!$C$2,IFERROR(ROUND(SUM($N228-$O228)*$L228,0),0),0)</f>
        <v>0</v>
      </c>
      <c r="S228" s="28">
        <f>IF($P228&lt;&gt;'Master Info'!$B$2&amp;'Master Info'!$C$2,IFERROR(ROUND(SUM($N228-$O228)*$L228,0),0),0)</f>
        <v>0</v>
      </c>
      <c r="T228" s="29">
        <f t="shared" si="31"/>
        <v>0</v>
      </c>
    </row>
    <row r="229" spans="1:20" x14ac:dyDescent="0.25">
      <c r="A229" s="32">
        <f t="shared" si="28"/>
        <v>228</v>
      </c>
      <c r="B229" s="26" t="str">
        <f t="shared" si="29"/>
        <v>-</v>
      </c>
      <c r="C229" s="35"/>
      <c r="D229" s="35"/>
      <c r="E229" s="36"/>
      <c r="F229" s="37"/>
      <c r="G229" s="38"/>
      <c r="H229" s="27">
        <f>IFERROR(VLOOKUP($G229,'Product Master'!$B$1:$G$26,5,FALSE),0)</f>
        <v>0</v>
      </c>
      <c r="I229" s="39"/>
      <c r="J229" s="28">
        <f t="shared" si="25"/>
        <v>0</v>
      </c>
      <c r="K229" s="29">
        <f t="shared" si="30"/>
        <v>0</v>
      </c>
      <c r="L229" s="30">
        <f>IFERROR(VLOOKUP($G229,'Product Master'!$B$1:$G$26,6,FALSE),0)</f>
        <v>0</v>
      </c>
      <c r="M229" s="40"/>
      <c r="N229" s="28">
        <f t="shared" si="26"/>
        <v>0</v>
      </c>
      <c r="O229" s="28">
        <f t="shared" si="27"/>
        <v>0</v>
      </c>
      <c r="P229" s="28" t="str">
        <f>IFERROR(VLOOKUP(F229,'Master Info'!$A$13:$P$37,2,FALSE)&amp;VLOOKUP(F229,'Master Info'!$A$13:$P$37,3,FALSE),"")</f>
        <v/>
      </c>
      <c r="Q229" s="28">
        <f>IF($P229='Master Info'!$B$2&amp;'Master Info'!$C$2,IFERROR(ROUND(SUM($N229-$O229)*$L229,0),0),0)</f>
        <v>0</v>
      </c>
      <c r="R229" s="28">
        <f>IF($P229='Master Info'!$B$2&amp;'Master Info'!$C$2,IFERROR(ROUND(SUM($N229-$O229)*$L229,0),0),0)</f>
        <v>0</v>
      </c>
      <c r="S229" s="28">
        <f>IF($P229&lt;&gt;'Master Info'!$B$2&amp;'Master Info'!$C$2,IFERROR(ROUND(SUM($N229-$O229)*$L229,0),0),0)</f>
        <v>0</v>
      </c>
      <c r="T229" s="29">
        <f t="shared" si="31"/>
        <v>0</v>
      </c>
    </row>
    <row r="230" spans="1:20" x14ac:dyDescent="0.25">
      <c r="A230" s="32">
        <f t="shared" si="28"/>
        <v>229</v>
      </c>
      <c r="B230" s="26" t="str">
        <f t="shared" si="29"/>
        <v>-</v>
      </c>
      <c r="C230" s="35"/>
      <c r="D230" s="35"/>
      <c r="E230" s="36"/>
      <c r="F230" s="37"/>
      <c r="G230" s="38"/>
      <c r="H230" s="27">
        <f>IFERROR(VLOOKUP($G230,'Product Master'!$B$1:$G$26,5,FALSE),0)</f>
        <v>0</v>
      </c>
      <c r="I230" s="39"/>
      <c r="J230" s="28">
        <f t="shared" si="25"/>
        <v>0</v>
      </c>
      <c r="K230" s="29">
        <f t="shared" si="30"/>
        <v>0</v>
      </c>
      <c r="L230" s="30">
        <f>IFERROR(VLOOKUP($G230,'Product Master'!$B$1:$G$26,6,FALSE),0)</f>
        <v>0</v>
      </c>
      <c r="M230" s="40"/>
      <c r="N230" s="28">
        <f t="shared" si="26"/>
        <v>0</v>
      </c>
      <c r="O230" s="28">
        <f t="shared" si="27"/>
        <v>0</v>
      </c>
      <c r="P230" s="28" t="str">
        <f>IFERROR(VLOOKUP(F230,'Master Info'!$A$13:$P$37,2,FALSE)&amp;VLOOKUP(F230,'Master Info'!$A$13:$P$37,3,FALSE),"")</f>
        <v/>
      </c>
      <c r="Q230" s="28">
        <f>IF($P230='Master Info'!$B$2&amp;'Master Info'!$C$2,IFERROR(ROUND(SUM($N230-$O230)*$L230,0),0),0)</f>
        <v>0</v>
      </c>
      <c r="R230" s="28">
        <f>IF($P230='Master Info'!$B$2&amp;'Master Info'!$C$2,IFERROR(ROUND(SUM($N230-$O230)*$L230,0),0),0)</f>
        <v>0</v>
      </c>
      <c r="S230" s="28">
        <f>IF($P230&lt;&gt;'Master Info'!$B$2&amp;'Master Info'!$C$2,IFERROR(ROUND(SUM($N230-$O230)*$L230,0),0),0)</f>
        <v>0</v>
      </c>
      <c r="T230" s="29">
        <f t="shared" si="31"/>
        <v>0</v>
      </c>
    </row>
    <row r="231" spans="1:20" x14ac:dyDescent="0.25">
      <c r="A231" s="32">
        <f t="shared" si="28"/>
        <v>230</v>
      </c>
      <c r="B231" s="26" t="str">
        <f t="shared" si="29"/>
        <v>-</v>
      </c>
      <c r="C231" s="35"/>
      <c r="D231" s="35"/>
      <c r="E231" s="36"/>
      <c r="F231" s="37"/>
      <c r="G231" s="38"/>
      <c r="H231" s="27">
        <f>IFERROR(VLOOKUP($G231,'Product Master'!$B$1:$G$26,5,FALSE),0)</f>
        <v>0</v>
      </c>
      <c r="I231" s="39"/>
      <c r="J231" s="28">
        <f t="shared" si="25"/>
        <v>0</v>
      </c>
      <c r="K231" s="29">
        <f t="shared" si="30"/>
        <v>0</v>
      </c>
      <c r="L231" s="30">
        <f>IFERROR(VLOOKUP($G231,'Product Master'!$B$1:$G$26,6,FALSE),0)</f>
        <v>0</v>
      </c>
      <c r="M231" s="40"/>
      <c r="N231" s="28">
        <f t="shared" si="26"/>
        <v>0</v>
      </c>
      <c r="O231" s="28">
        <f t="shared" si="27"/>
        <v>0</v>
      </c>
      <c r="P231" s="28" t="str">
        <f>IFERROR(VLOOKUP(F231,'Master Info'!$A$13:$P$37,2,FALSE)&amp;VLOOKUP(F231,'Master Info'!$A$13:$P$37,3,FALSE),"")</f>
        <v/>
      </c>
      <c r="Q231" s="28">
        <f>IF($P231='Master Info'!$B$2&amp;'Master Info'!$C$2,IFERROR(ROUND(SUM($N231-$O231)*$L231,0),0),0)</f>
        <v>0</v>
      </c>
      <c r="R231" s="28">
        <f>IF($P231='Master Info'!$B$2&amp;'Master Info'!$C$2,IFERROR(ROUND(SUM($N231-$O231)*$L231,0),0),0)</f>
        <v>0</v>
      </c>
      <c r="S231" s="28">
        <f>IF($P231&lt;&gt;'Master Info'!$B$2&amp;'Master Info'!$C$2,IFERROR(ROUND(SUM($N231-$O231)*$L231,0),0),0)</f>
        <v>0</v>
      </c>
      <c r="T231" s="29">
        <f t="shared" si="31"/>
        <v>0</v>
      </c>
    </row>
    <row r="232" spans="1:20" x14ac:dyDescent="0.25">
      <c r="A232" s="32">
        <f t="shared" si="28"/>
        <v>231</v>
      </c>
      <c r="B232" s="26" t="str">
        <f t="shared" si="29"/>
        <v>-</v>
      </c>
      <c r="C232" s="35"/>
      <c r="D232" s="35"/>
      <c r="E232" s="36"/>
      <c r="F232" s="37"/>
      <c r="G232" s="38"/>
      <c r="H232" s="27">
        <f>IFERROR(VLOOKUP($G232,'Product Master'!$B$1:$G$26,5,FALSE),0)</f>
        <v>0</v>
      </c>
      <c r="I232" s="39"/>
      <c r="J232" s="28">
        <f t="shared" si="25"/>
        <v>0</v>
      </c>
      <c r="K232" s="29">
        <f t="shared" si="30"/>
        <v>0</v>
      </c>
      <c r="L232" s="30">
        <f>IFERROR(VLOOKUP($G232,'Product Master'!$B$1:$G$26,6,FALSE),0)</f>
        <v>0</v>
      </c>
      <c r="M232" s="40"/>
      <c r="N232" s="28">
        <f t="shared" si="26"/>
        <v>0</v>
      </c>
      <c r="O232" s="28">
        <f t="shared" si="27"/>
        <v>0</v>
      </c>
      <c r="P232" s="28" t="str">
        <f>IFERROR(VLOOKUP(F232,'Master Info'!$A$13:$P$37,2,FALSE)&amp;VLOOKUP(F232,'Master Info'!$A$13:$P$37,3,FALSE),"")</f>
        <v/>
      </c>
      <c r="Q232" s="28">
        <f>IF($P232='Master Info'!$B$2&amp;'Master Info'!$C$2,IFERROR(ROUND(SUM($N232-$O232)*$L232,0),0),0)</f>
        <v>0</v>
      </c>
      <c r="R232" s="28">
        <f>IF($P232='Master Info'!$B$2&amp;'Master Info'!$C$2,IFERROR(ROUND(SUM($N232-$O232)*$L232,0),0),0)</f>
        <v>0</v>
      </c>
      <c r="S232" s="28">
        <f>IF($P232&lt;&gt;'Master Info'!$B$2&amp;'Master Info'!$C$2,IFERROR(ROUND(SUM($N232-$O232)*$L232,0),0),0)</f>
        <v>0</v>
      </c>
      <c r="T232" s="29">
        <f t="shared" si="31"/>
        <v>0</v>
      </c>
    </row>
    <row r="233" spans="1:20" x14ac:dyDescent="0.25">
      <c r="A233" s="32">
        <f t="shared" si="28"/>
        <v>232</v>
      </c>
      <c r="B233" s="26" t="str">
        <f t="shared" si="29"/>
        <v>-</v>
      </c>
      <c r="C233" s="35"/>
      <c r="D233" s="35"/>
      <c r="E233" s="36"/>
      <c r="F233" s="37"/>
      <c r="G233" s="38"/>
      <c r="H233" s="27">
        <f>IFERROR(VLOOKUP($G233,'Product Master'!$B$1:$G$26,5,FALSE),0)</f>
        <v>0</v>
      </c>
      <c r="I233" s="39"/>
      <c r="J233" s="28">
        <f t="shared" si="25"/>
        <v>0</v>
      </c>
      <c r="K233" s="29">
        <f t="shared" si="30"/>
        <v>0</v>
      </c>
      <c r="L233" s="30">
        <f>IFERROR(VLOOKUP($G233,'Product Master'!$B$1:$G$26,6,FALSE),0)</f>
        <v>0</v>
      </c>
      <c r="M233" s="40"/>
      <c r="N233" s="28">
        <f t="shared" si="26"/>
        <v>0</v>
      </c>
      <c r="O233" s="28">
        <f t="shared" si="27"/>
        <v>0</v>
      </c>
      <c r="P233" s="28" t="str">
        <f>IFERROR(VLOOKUP(F233,'Master Info'!$A$13:$P$37,2,FALSE)&amp;VLOOKUP(F233,'Master Info'!$A$13:$P$37,3,FALSE),"")</f>
        <v/>
      </c>
      <c r="Q233" s="28">
        <f>IF($P233='Master Info'!$B$2&amp;'Master Info'!$C$2,IFERROR(ROUND(SUM($N233-$O233)*$L233,0),0),0)</f>
        <v>0</v>
      </c>
      <c r="R233" s="28">
        <f>IF($P233='Master Info'!$B$2&amp;'Master Info'!$C$2,IFERROR(ROUND(SUM($N233-$O233)*$L233,0),0),0)</f>
        <v>0</v>
      </c>
      <c r="S233" s="28">
        <f>IF($P233&lt;&gt;'Master Info'!$B$2&amp;'Master Info'!$C$2,IFERROR(ROUND(SUM($N233-$O233)*$L233,0),0),0)</f>
        <v>0</v>
      </c>
      <c r="T233" s="29">
        <f t="shared" si="31"/>
        <v>0</v>
      </c>
    </row>
    <row r="234" spans="1:20" x14ac:dyDescent="0.25">
      <c r="A234" s="32">
        <f t="shared" si="28"/>
        <v>233</v>
      </c>
      <c r="B234" s="26" t="str">
        <f t="shared" si="29"/>
        <v>-</v>
      </c>
      <c r="C234" s="35"/>
      <c r="D234" s="35"/>
      <c r="E234" s="36"/>
      <c r="F234" s="37"/>
      <c r="G234" s="38"/>
      <c r="H234" s="27">
        <f>IFERROR(VLOOKUP($G234,'Product Master'!$B$1:$G$26,5,FALSE),0)</f>
        <v>0</v>
      </c>
      <c r="I234" s="39"/>
      <c r="J234" s="28">
        <f t="shared" si="25"/>
        <v>0</v>
      </c>
      <c r="K234" s="29">
        <f t="shared" si="30"/>
        <v>0</v>
      </c>
      <c r="L234" s="30">
        <f>IFERROR(VLOOKUP($G234,'Product Master'!$B$1:$G$26,6,FALSE),0)</f>
        <v>0</v>
      </c>
      <c r="M234" s="40"/>
      <c r="N234" s="28">
        <f t="shared" si="26"/>
        <v>0</v>
      </c>
      <c r="O234" s="28">
        <f t="shared" si="27"/>
        <v>0</v>
      </c>
      <c r="P234" s="28" t="str">
        <f>IFERROR(VLOOKUP(F234,'Master Info'!$A$13:$P$37,2,FALSE)&amp;VLOOKUP(F234,'Master Info'!$A$13:$P$37,3,FALSE),"")</f>
        <v/>
      </c>
      <c r="Q234" s="28">
        <f>IF($P234='Master Info'!$B$2&amp;'Master Info'!$C$2,IFERROR(ROUND(SUM($N234-$O234)*$L234,0),0),0)</f>
        <v>0</v>
      </c>
      <c r="R234" s="28">
        <f>IF($P234='Master Info'!$B$2&amp;'Master Info'!$C$2,IFERROR(ROUND(SUM($N234-$O234)*$L234,0),0),0)</f>
        <v>0</v>
      </c>
      <c r="S234" s="28">
        <f>IF($P234&lt;&gt;'Master Info'!$B$2&amp;'Master Info'!$C$2,IFERROR(ROUND(SUM($N234-$O234)*$L234,0),0),0)</f>
        <v>0</v>
      </c>
      <c r="T234" s="29">
        <f t="shared" si="31"/>
        <v>0</v>
      </c>
    </row>
    <row r="235" spans="1:20" x14ac:dyDescent="0.25">
      <c r="A235" s="32">
        <f t="shared" si="28"/>
        <v>234</v>
      </c>
      <c r="B235" s="26" t="str">
        <f t="shared" si="29"/>
        <v>-</v>
      </c>
      <c r="C235" s="35"/>
      <c r="D235" s="35"/>
      <c r="E235" s="36"/>
      <c r="F235" s="37"/>
      <c r="G235" s="38"/>
      <c r="H235" s="27">
        <f>IFERROR(VLOOKUP($G235,'Product Master'!$B$1:$G$26,5,FALSE),0)</f>
        <v>0</v>
      </c>
      <c r="I235" s="39"/>
      <c r="J235" s="28">
        <f t="shared" si="25"/>
        <v>0</v>
      </c>
      <c r="K235" s="29">
        <f t="shared" si="30"/>
        <v>0</v>
      </c>
      <c r="L235" s="30">
        <f>IFERROR(VLOOKUP($G235,'Product Master'!$B$1:$G$26,6,FALSE),0)</f>
        <v>0</v>
      </c>
      <c r="M235" s="40"/>
      <c r="N235" s="28">
        <f t="shared" si="26"/>
        <v>0</v>
      </c>
      <c r="O235" s="28">
        <f t="shared" si="27"/>
        <v>0</v>
      </c>
      <c r="P235" s="28" t="str">
        <f>IFERROR(VLOOKUP(F235,'Master Info'!$A$13:$P$37,2,FALSE)&amp;VLOOKUP(F235,'Master Info'!$A$13:$P$37,3,FALSE),"")</f>
        <v/>
      </c>
      <c r="Q235" s="28">
        <f>IF($P235='Master Info'!$B$2&amp;'Master Info'!$C$2,IFERROR(ROUND(SUM($N235-$O235)*$L235,0),0),0)</f>
        <v>0</v>
      </c>
      <c r="R235" s="28">
        <f>IF($P235='Master Info'!$B$2&amp;'Master Info'!$C$2,IFERROR(ROUND(SUM($N235-$O235)*$L235,0),0),0)</f>
        <v>0</v>
      </c>
      <c r="S235" s="28">
        <f>IF($P235&lt;&gt;'Master Info'!$B$2&amp;'Master Info'!$C$2,IFERROR(ROUND(SUM($N235-$O235)*$L235,0),0),0)</f>
        <v>0</v>
      </c>
      <c r="T235" s="29">
        <f t="shared" si="31"/>
        <v>0</v>
      </c>
    </row>
    <row r="236" spans="1:20" x14ac:dyDescent="0.25">
      <c r="A236" s="32">
        <f t="shared" si="28"/>
        <v>235</v>
      </c>
      <c r="B236" s="26" t="str">
        <f t="shared" si="29"/>
        <v>-</v>
      </c>
      <c r="C236" s="35"/>
      <c r="D236" s="35"/>
      <c r="E236" s="36"/>
      <c r="F236" s="37"/>
      <c r="G236" s="38"/>
      <c r="H236" s="27">
        <f>IFERROR(VLOOKUP($G236,'Product Master'!$B$1:$G$26,5,FALSE),0)</f>
        <v>0</v>
      </c>
      <c r="I236" s="39"/>
      <c r="J236" s="28">
        <f t="shared" si="25"/>
        <v>0</v>
      </c>
      <c r="K236" s="29">
        <f t="shared" si="30"/>
        <v>0</v>
      </c>
      <c r="L236" s="30">
        <f>IFERROR(VLOOKUP($G236,'Product Master'!$B$1:$G$26,6,FALSE),0)</f>
        <v>0</v>
      </c>
      <c r="M236" s="40"/>
      <c r="N236" s="28">
        <f t="shared" si="26"/>
        <v>0</v>
      </c>
      <c r="O236" s="28">
        <f t="shared" si="27"/>
        <v>0</v>
      </c>
      <c r="P236" s="28" t="str">
        <f>IFERROR(VLOOKUP(F236,'Master Info'!$A$13:$P$37,2,FALSE)&amp;VLOOKUP(F236,'Master Info'!$A$13:$P$37,3,FALSE),"")</f>
        <v/>
      </c>
      <c r="Q236" s="28">
        <f>IF($P236='Master Info'!$B$2&amp;'Master Info'!$C$2,IFERROR(ROUND(SUM($N236-$O236)*$L236,0),0),0)</f>
        <v>0</v>
      </c>
      <c r="R236" s="28">
        <f>IF($P236='Master Info'!$B$2&amp;'Master Info'!$C$2,IFERROR(ROUND(SUM($N236-$O236)*$L236,0),0),0)</f>
        <v>0</v>
      </c>
      <c r="S236" s="28">
        <f>IF($P236&lt;&gt;'Master Info'!$B$2&amp;'Master Info'!$C$2,IFERROR(ROUND(SUM($N236-$O236)*$L236,0),0),0)</f>
        <v>0</v>
      </c>
      <c r="T236" s="29">
        <f t="shared" si="31"/>
        <v>0</v>
      </c>
    </row>
    <row r="237" spans="1:20" x14ac:dyDescent="0.25">
      <c r="A237" s="32">
        <f t="shared" si="28"/>
        <v>236</v>
      </c>
      <c r="B237" s="26" t="str">
        <f t="shared" si="29"/>
        <v>-</v>
      </c>
      <c r="C237" s="35"/>
      <c r="D237" s="35"/>
      <c r="E237" s="36"/>
      <c r="F237" s="37"/>
      <c r="G237" s="38"/>
      <c r="H237" s="27">
        <f>IFERROR(VLOOKUP($G237,'Product Master'!$B$1:$G$26,5,FALSE),0)</f>
        <v>0</v>
      </c>
      <c r="I237" s="39"/>
      <c r="J237" s="28">
        <f t="shared" si="25"/>
        <v>0</v>
      </c>
      <c r="K237" s="29">
        <f t="shared" si="30"/>
        <v>0</v>
      </c>
      <c r="L237" s="30">
        <f>IFERROR(VLOOKUP($G237,'Product Master'!$B$1:$G$26,6,FALSE),0)</f>
        <v>0</v>
      </c>
      <c r="M237" s="40"/>
      <c r="N237" s="28">
        <f t="shared" si="26"/>
        <v>0</v>
      </c>
      <c r="O237" s="28">
        <f t="shared" si="27"/>
        <v>0</v>
      </c>
      <c r="P237" s="28" t="str">
        <f>IFERROR(VLOOKUP(F237,'Master Info'!$A$13:$P$37,2,FALSE)&amp;VLOOKUP(F237,'Master Info'!$A$13:$P$37,3,FALSE),"")</f>
        <v/>
      </c>
      <c r="Q237" s="28">
        <f>IF($P237='Master Info'!$B$2&amp;'Master Info'!$C$2,IFERROR(ROUND(SUM($N237-$O237)*$L237,0),0),0)</f>
        <v>0</v>
      </c>
      <c r="R237" s="28">
        <f>IF($P237='Master Info'!$B$2&amp;'Master Info'!$C$2,IFERROR(ROUND(SUM($N237-$O237)*$L237,0),0),0)</f>
        <v>0</v>
      </c>
      <c r="S237" s="28">
        <f>IF($P237&lt;&gt;'Master Info'!$B$2&amp;'Master Info'!$C$2,IFERROR(ROUND(SUM($N237-$O237)*$L237,0),0),0)</f>
        <v>0</v>
      </c>
      <c r="T237" s="29">
        <f t="shared" si="31"/>
        <v>0</v>
      </c>
    </row>
    <row r="238" spans="1:20" x14ac:dyDescent="0.25">
      <c r="A238" s="32">
        <f t="shared" si="28"/>
        <v>237</v>
      </c>
      <c r="B238" s="26" t="str">
        <f t="shared" si="29"/>
        <v>-</v>
      </c>
      <c r="C238" s="35"/>
      <c r="D238" s="35"/>
      <c r="E238" s="36"/>
      <c r="F238" s="37"/>
      <c r="G238" s="38"/>
      <c r="H238" s="27">
        <f>IFERROR(VLOOKUP($G238,'Product Master'!$B$1:$G$26,5,FALSE),0)</f>
        <v>0</v>
      </c>
      <c r="I238" s="39"/>
      <c r="J238" s="28">
        <f t="shared" si="25"/>
        <v>0</v>
      </c>
      <c r="K238" s="29">
        <f t="shared" si="30"/>
        <v>0</v>
      </c>
      <c r="L238" s="30">
        <f>IFERROR(VLOOKUP($G238,'Product Master'!$B$1:$G$26,6,FALSE),0)</f>
        <v>0</v>
      </c>
      <c r="M238" s="40"/>
      <c r="N238" s="28">
        <f t="shared" si="26"/>
        <v>0</v>
      </c>
      <c r="O238" s="28">
        <f t="shared" si="27"/>
        <v>0</v>
      </c>
      <c r="P238" s="28" t="str">
        <f>IFERROR(VLOOKUP(F238,'Master Info'!$A$13:$P$37,2,FALSE)&amp;VLOOKUP(F238,'Master Info'!$A$13:$P$37,3,FALSE),"")</f>
        <v/>
      </c>
      <c r="Q238" s="28">
        <f>IF($P238='Master Info'!$B$2&amp;'Master Info'!$C$2,IFERROR(ROUND(SUM($N238-$O238)*$L238,0),0),0)</f>
        <v>0</v>
      </c>
      <c r="R238" s="28">
        <f>IF($P238='Master Info'!$B$2&amp;'Master Info'!$C$2,IFERROR(ROUND(SUM($N238-$O238)*$L238,0),0),0)</f>
        <v>0</v>
      </c>
      <c r="S238" s="28">
        <f>IF($P238&lt;&gt;'Master Info'!$B$2&amp;'Master Info'!$C$2,IFERROR(ROUND(SUM($N238-$O238)*$L238,0),0),0)</f>
        <v>0</v>
      </c>
      <c r="T238" s="29">
        <f t="shared" si="31"/>
        <v>0</v>
      </c>
    </row>
    <row r="239" spans="1:20" x14ac:dyDescent="0.25">
      <c r="A239" s="32">
        <f t="shared" si="28"/>
        <v>238</v>
      </c>
      <c r="B239" s="26" t="str">
        <f t="shared" si="29"/>
        <v>-</v>
      </c>
      <c r="C239" s="35"/>
      <c r="D239" s="35"/>
      <c r="E239" s="36"/>
      <c r="F239" s="37"/>
      <c r="G239" s="38"/>
      <c r="H239" s="27">
        <f>IFERROR(VLOOKUP($G239,'Product Master'!$B$1:$G$26,5,FALSE),0)</f>
        <v>0</v>
      </c>
      <c r="I239" s="39"/>
      <c r="J239" s="28">
        <f t="shared" si="25"/>
        <v>0</v>
      </c>
      <c r="K239" s="29">
        <f t="shared" si="30"/>
        <v>0</v>
      </c>
      <c r="L239" s="30">
        <f>IFERROR(VLOOKUP($G239,'Product Master'!$B$1:$G$26,6,FALSE),0)</f>
        <v>0</v>
      </c>
      <c r="M239" s="40"/>
      <c r="N239" s="28">
        <f t="shared" si="26"/>
        <v>0</v>
      </c>
      <c r="O239" s="28">
        <f t="shared" si="27"/>
        <v>0</v>
      </c>
      <c r="P239" s="28" t="str">
        <f>IFERROR(VLOOKUP(F239,'Master Info'!$A$13:$P$37,2,FALSE)&amp;VLOOKUP(F239,'Master Info'!$A$13:$P$37,3,FALSE),"")</f>
        <v/>
      </c>
      <c r="Q239" s="28">
        <f>IF($P239='Master Info'!$B$2&amp;'Master Info'!$C$2,IFERROR(ROUND(SUM($N239-$O239)*$L239,0),0),0)</f>
        <v>0</v>
      </c>
      <c r="R239" s="28">
        <f>IF($P239='Master Info'!$B$2&amp;'Master Info'!$C$2,IFERROR(ROUND(SUM($N239-$O239)*$L239,0),0),0)</f>
        <v>0</v>
      </c>
      <c r="S239" s="28">
        <f>IF($P239&lt;&gt;'Master Info'!$B$2&amp;'Master Info'!$C$2,IFERROR(ROUND(SUM($N239-$O239)*$L239,0),0),0)</f>
        <v>0</v>
      </c>
      <c r="T239" s="29">
        <f t="shared" si="31"/>
        <v>0</v>
      </c>
    </row>
    <row r="240" spans="1:20" x14ac:dyDescent="0.25">
      <c r="A240" s="32">
        <f t="shared" si="28"/>
        <v>239</v>
      </c>
      <c r="B240" s="26" t="str">
        <f t="shared" si="29"/>
        <v>-</v>
      </c>
      <c r="C240" s="35"/>
      <c r="D240" s="35"/>
      <c r="E240" s="36"/>
      <c r="F240" s="37"/>
      <c r="G240" s="38"/>
      <c r="H240" s="27">
        <f>IFERROR(VLOOKUP($G240,'Product Master'!$B$1:$G$26,5,FALSE),0)</f>
        <v>0</v>
      </c>
      <c r="I240" s="39"/>
      <c r="J240" s="28">
        <f t="shared" si="25"/>
        <v>0</v>
      </c>
      <c r="K240" s="29">
        <f t="shared" si="30"/>
        <v>0</v>
      </c>
      <c r="L240" s="30">
        <f>IFERROR(VLOOKUP($G240,'Product Master'!$B$1:$G$26,6,FALSE),0)</f>
        <v>0</v>
      </c>
      <c r="M240" s="40"/>
      <c r="N240" s="28">
        <f t="shared" si="26"/>
        <v>0</v>
      </c>
      <c r="O240" s="28">
        <f t="shared" si="27"/>
        <v>0</v>
      </c>
      <c r="P240" s="28" t="str">
        <f>IFERROR(VLOOKUP(F240,'Master Info'!$A$13:$P$37,2,FALSE)&amp;VLOOKUP(F240,'Master Info'!$A$13:$P$37,3,FALSE),"")</f>
        <v/>
      </c>
      <c r="Q240" s="28">
        <f>IF($P240='Master Info'!$B$2&amp;'Master Info'!$C$2,IFERROR(ROUND(SUM($N240-$O240)*$L240,0),0),0)</f>
        <v>0</v>
      </c>
      <c r="R240" s="28">
        <f>IF($P240='Master Info'!$B$2&amp;'Master Info'!$C$2,IFERROR(ROUND(SUM($N240-$O240)*$L240,0),0),0)</f>
        <v>0</v>
      </c>
      <c r="S240" s="28">
        <f>IF($P240&lt;&gt;'Master Info'!$B$2&amp;'Master Info'!$C$2,IFERROR(ROUND(SUM($N240-$O240)*$L240,0),0),0)</f>
        <v>0</v>
      </c>
      <c r="T240" s="29">
        <f t="shared" si="31"/>
        <v>0</v>
      </c>
    </row>
    <row r="241" spans="1:20" x14ac:dyDescent="0.25">
      <c r="A241" s="32">
        <f t="shared" si="28"/>
        <v>240</v>
      </c>
      <c r="B241" s="26" t="str">
        <f t="shared" si="29"/>
        <v>-</v>
      </c>
      <c r="C241" s="35"/>
      <c r="D241" s="35"/>
      <c r="E241" s="36"/>
      <c r="F241" s="37"/>
      <c r="G241" s="38"/>
      <c r="H241" s="27">
        <f>IFERROR(VLOOKUP($G241,'Product Master'!$B$1:$G$26,5,FALSE),0)</f>
        <v>0</v>
      </c>
      <c r="I241" s="39"/>
      <c r="J241" s="28">
        <f t="shared" si="25"/>
        <v>0</v>
      </c>
      <c r="K241" s="29">
        <f t="shared" si="30"/>
        <v>0</v>
      </c>
      <c r="L241" s="30">
        <f>IFERROR(VLOOKUP($G241,'Product Master'!$B$1:$G$26,6,FALSE),0)</f>
        <v>0</v>
      </c>
      <c r="M241" s="40"/>
      <c r="N241" s="28">
        <f t="shared" si="26"/>
        <v>0</v>
      </c>
      <c r="O241" s="28">
        <f t="shared" si="27"/>
        <v>0</v>
      </c>
      <c r="P241" s="28" t="str">
        <f>IFERROR(VLOOKUP(F241,'Master Info'!$A$13:$P$37,2,FALSE)&amp;VLOOKUP(F241,'Master Info'!$A$13:$P$37,3,FALSE),"")</f>
        <v/>
      </c>
      <c r="Q241" s="28">
        <f>IF($P241='Master Info'!$B$2&amp;'Master Info'!$C$2,IFERROR(ROUND(SUM($N241-$O241)*$L241,0),0),0)</f>
        <v>0</v>
      </c>
      <c r="R241" s="28">
        <f>IF($P241='Master Info'!$B$2&amp;'Master Info'!$C$2,IFERROR(ROUND(SUM($N241-$O241)*$L241,0),0),0)</f>
        <v>0</v>
      </c>
      <c r="S241" s="28">
        <f>IF($P241&lt;&gt;'Master Info'!$B$2&amp;'Master Info'!$C$2,IFERROR(ROUND(SUM($N241-$O241)*$L241,0),0),0)</f>
        <v>0</v>
      </c>
      <c r="T241" s="29">
        <f t="shared" si="31"/>
        <v>0</v>
      </c>
    </row>
    <row r="242" spans="1:20" x14ac:dyDescent="0.25">
      <c r="A242" s="32">
        <f t="shared" si="28"/>
        <v>241</v>
      </c>
      <c r="B242" s="26" t="str">
        <f t="shared" si="29"/>
        <v>-</v>
      </c>
      <c r="C242" s="35"/>
      <c r="D242" s="35"/>
      <c r="E242" s="36"/>
      <c r="F242" s="37"/>
      <c r="G242" s="38"/>
      <c r="H242" s="27">
        <f>IFERROR(VLOOKUP($G242,'Product Master'!$B$1:$G$26,5,FALSE),0)</f>
        <v>0</v>
      </c>
      <c r="I242" s="39"/>
      <c r="J242" s="28">
        <f t="shared" si="25"/>
        <v>0</v>
      </c>
      <c r="K242" s="29">
        <f t="shared" si="30"/>
        <v>0</v>
      </c>
      <c r="L242" s="30">
        <f>IFERROR(VLOOKUP($G242,'Product Master'!$B$1:$G$26,6,FALSE),0)</f>
        <v>0</v>
      </c>
      <c r="M242" s="40"/>
      <c r="N242" s="28">
        <f t="shared" si="26"/>
        <v>0</v>
      </c>
      <c r="O242" s="28">
        <f t="shared" si="27"/>
        <v>0</v>
      </c>
      <c r="P242" s="28" t="str">
        <f>IFERROR(VLOOKUP(F242,'Master Info'!$A$13:$P$37,2,FALSE)&amp;VLOOKUP(F242,'Master Info'!$A$13:$P$37,3,FALSE),"")</f>
        <v/>
      </c>
      <c r="Q242" s="28">
        <f>IF($P242='Master Info'!$B$2&amp;'Master Info'!$C$2,IFERROR(ROUND(SUM($N242-$O242)*$L242,0),0),0)</f>
        <v>0</v>
      </c>
      <c r="R242" s="28">
        <f>IF($P242='Master Info'!$B$2&amp;'Master Info'!$C$2,IFERROR(ROUND(SUM($N242-$O242)*$L242,0),0),0)</f>
        <v>0</v>
      </c>
      <c r="S242" s="28">
        <f>IF($P242&lt;&gt;'Master Info'!$B$2&amp;'Master Info'!$C$2,IFERROR(ROUND(SUM($N242-$O242)*$L242,0),0),0)</f>
        <v>0</v>
      </c>
      <c r="T242" s="29">
        <f t="shared" si="31"/>
        <v>0</v>
      </c>
    </row>
    <row r="243" spans="1:20" x14ac:dyDescent="0.25">
      <c r="A243" s="32">
        <f t="shared" si="28"/>
        <v>242</v>
      </c>
      <c r="B243" s="26" t="str">
        <f t="shared" si="29"/>
        <v>-</v>
      </c>
      <c r="C243" s="35"/>
      <c r="D243" s="35"/>
      <c r="E243" s="36"/>
      <c r="F243" s="37"/>
      <c r="G243" s="38"/>
      <c r="H243" s="27">
        <f>IFERROR(VLOOKUP($G243,'Product Master'!$B$1:$G$26,5,FALSE),0)</f>
        <v>0</v>
      </c>
      <c r="I243" s="39"/>
      <c r="J243" s="28">
        <f t="shared" si="25"/>
        <v>0</v>
      </c>
      <c r="K243" s="29">
        <f t="shared" si="30"/>
        <v>0</v>
      </c>
      <c r="L243" s="30">
        <f>IFERROR(VLOOKUP($G243,'Product Master'!$B$1:$G$26,6,FALSE),0)</f>
        <v>0</v>
      </c>
      <c r="M243" s="40"/>
      <c r="N243" s="28">
        <f t="shared" si="26"/>
        <v>0</v>
      </c>
      <c r="O243" s="28">
        <f t="shared" si="27"/>
        <v>0</v>
      </c>
      <c r="P243" s="28" t="str">
        <f>IFERROR(VLOOKUP(F243,'Master Info'!$A$13:$P$37,2,FALSE)&amp;VLOOKUP(F243,'Master Info'!$A$13:$P$37,3,FALSE),"")</f>
        <v/>
      </c>
      <c r="Q243" s="28">
        <f>IF($P243='Master Info'!$B$2&amp;'Master Info'!$C$2,IFERROR(ROUND(SUM($N243-$O243)*$L243,0),0),0)</f>
        <v>0</v>
      </c>
      <c r="R243" s="28">
        <f>IF($P243='Master Info'!$B$2&amp;'Master Info'!$C$2,IFERROR(ROUND(SUM($N243-$O243)*$L243,0),0),0)</f>
        <v>0</v>
      </c>
      <c r="S243" s="28">
        <f>IF($P243&lt;&gt;'Master Info'!$B$2&amp;'Master Info'!$C$2,IFERROR(ROUND(SUM($N243-$O243)*$L243,0),0),0)</f>
        <v>0</v>
      </c>
      <c r="T243" s="29">
        <f t="shared" si="31"/>
        <v>0</v>
      </c>
    </row>
    <row r="244" spans="1:20" x14ac:dyDescent="0.25">
      <c r="A244" s="32">
        <f t="shared" si="28"/>
        <v>243</v>
      </c>
      <c r="B244" s="26" t="str">
        <f t="shared" si="29"/>
        <v>-</v>
      </c>
      <c r="C244" s="35"/>
      <c r="D244" s="35"/>
      <c r="E244" s="36"/>
      <c r="F244" s="37"/>
      <c r="G244" s="38"/>
      <c r="H244" s="27">
        <f>IFERROR(VLOOKUP($G244,'Product Master'!$B$1:$G$26,5,FALSE),0)</f>
        <v>0</v>
      </c>
      <c r="I244" s="39"/>
      <c r="J244" s="28">
        <f t="shared" si="25"/>
        <v>0</v>
      </c>
      <c r="K244" s="29">
        <f t="shared" si="30"/>
        <v>0</v>
      </c>
      <c r="L244" s="30">
        <f>IFERROR(VLOOKUP($G244,'Product Master'!$B$1:$G$26,6,FALSE),0)</f>
        <v>0</v>
      </c>
      <c r="M244" s="40"/>
      <c r="N244" s="28">
        <f t="shared" si="26"/>
        <v>0</v>
      </c>
      <c r="O244" s="28">
        <f t="shared" si="27"/>
        <v>0</v>
      </c>
      <c r="P244" s="28" t="str">
        <f>IFERROR(VLOOKUP(F244,'Master Info'!$A$13:$P$37,2,FALSE)&amp;VLOOKUP(F244,'Master Info'!$A$13:$P$37,3,FALSE),"")</f>
        <v/>
      </c>
      <c r="Q244" s="28">
        <f>IF($P244='Master Info'!$B$2&amp;'Master Info'!$C$2,IFERROR(ROUND(SUM($N244-$O244)*$L244,0),0),0)</f>
        <v>0</v>
      </c>
      <c r="R244" s="28">
        <f>IF($P244='Master Info'!$B$2&amp;'Master Info'!$C$2,IFERROR(ROUND(SUM($N244-$O244)*$L244,0),0),0)</f>
        <v>0</v>
      </c>
      <c r="S244" s="28">
        <f>IF($P244&lt;&gt;'Master Info'!$B$2&amp;'Master Info'!$C$2,IFERROR(ROUND(SUM($N244-$O244)*$L244,0),0),0)</f>
        <v>0</v>
      </c>
      <c r="T244" s="29">
        <f t="shared" si="31"/>
        <v>0</v>
      </c>
    </row>
    <row r="245" spans="1:20" x14ac:dyDescent="0.25">
      <c r="A245" s="32">
        <f t="shared" si="28"/>
        <v>244</v>
      </c>
      <c r="B245" s="26" t="str">
        <f t="shared" si="29"/>
        <v>-</v>
      </c>
      <c r="C245" s="35"/>
      <c r="D245" s="35"/>
      <c r="E245" s="36"/>
      <c r="F245" s="37"/>
      <c r="G245" s="38"/>
      <c r="H245" s="27">
        <f>IFERROR(VLOOKUP($G245,'Product Master'!$B$1:$G$26,5,FALSE),0)</f>
        <v>0</v>
      </c>
      <c r="I245" s="39"/>
      <c r="J245" s="28">
        <f t="shared" si="25"/>
        <v>0</v>
      </c>
      <c r="K245" s="29">
        <f t="shared" si="30"/>
        <v>0</v>
      </c>
      <c r="L245" s="30">
        <f>IFERROR(VLOOKUP($G245,'Product Master'!$B$1:$G$26,6,FALSE),0)</f>
        <v>0</v>
      </c>
      <c r="M245" s="40"/>
      <c r="N245" s="28">
        <f t="shared" si="26"/>
        <v>0</v>
      </c>
      <c r="O245" s="28">
        <f t="shared" si="27"/>
        <v>0</v>
      </c>
      <c r="P245" s="28" t="str">
        <f>IFERROR(VLOOKUP(F245,'Master Info'!$A$13:$P$37,2,FALSE)&amp;VLOOKUP(F245,'Master Info'!$A$13:$P$37,3,FALSE),"")</f>
        <v/>
      </c>
      <c r="Q245" s="28">
        <f>IF($P245='Master Info'!$B$2&amp;'Master Info'!$C$2,IFERROR(ROUND(SUM($N245-$O245)*$L245,0),0),0)</f>
        <v>0</v>
      </c>
      <c r="R245" s="28">
        <f>IF($P245='Master Info'!$B$2&amp;'Master Info'!$C$2,IFERROR(ROUND(SUM($N245-$O245)*$L245,0),0),0)</f>
        <v>0</v>
      </c>
      <c r="S245" s="28">
        <f>IF($P245&lt;&gt;'Master Info'!$B$2&amp;'Master Info'!$C$2,IFERROR(ROUND(SUM($N245-$O245)*$L245,0),0),0)</f>
        <v>0</v>
      </c>
      <c r="T245" s="29">
        <f t="shared" si="31"/>
        <v>0</v>
      </c>
    </row>
    <row r="246" spans="1:20" x14ac:dyDescent="0.25">
      <c r="A246" s="32">
        <f t="shared" si="28"/>
        <v>245</v>
      </c>
      <c r="B246" s="26" t="str">
        <f t="shared" si="29"/>
        <v>-</v>
      </c>
      <c r="C246" s="35"/>
      <c r="D246" s="35"/>
      <c r="E246" s="36"/>
      <c r="F246" s="37"/>
      <c r="G246" s="38"/>
      <c r="H246" s="27">
        <f>IFERROR(VLOOKUP($G246,'Product Master'!$B$1:$G$26,5,FALSE),0)</f>
        <v>0</v>
      </c>
      <c r="I246" s="39"/>
      <c r="J246" s="28">
        <f t="shared" si="25"/>
        <v>0</v>
      </c>
      <c r="K246" s="29">
        <f t="shared" si="30"/>
        <v>0</v>
      </c>
      <c r="L246" s="30">
        <f>IFERROR(VLOOKUP($G246,'Product Master'!$B$1:$G$26,6,FALSE),0)</f>
        <v>0</v>
      </c>
      <c r="M246" s="40"/>
      <c r="N246" s="28">
        <f t="shared" si="26"/>
        <v>0</v>
      </c>
      <c r="O246" s="28">
        <f t="shared" si="27"/>
        <v>0</v>
      </c>
      <c r="P246" s="28" t="str">
        <f>IFERROR(VLOOKUP(F246,'Master Info'!$A$13:$P$37,2,FALSE)&amp;VLOOKUP(F246,'Master Info'!$A$13:$P$37,3,FALSE),"")</f>
        <v/>
      </c>
      <c r="Q246" s="28">
        <f>IF($P246='Master Info'!$B$2&amp;'Master Info'!$C$2,IFERROR(ROUND(SUM($N246-$O246)*$L246,0),0),0)</f>
        <v>0</v>
      </c>
      <c r="R246" s="28">
        <f>IF($P246='Master Info'!$B$2&amp;'Master Info'!$C$2,IFERROR(ROUND(SUM($N246-$O246)*$L246,0),0),0)</f>
        <v>0</v>
      </c>
      <c r="S246" s="28">
        <f>IF($P246&lt;&gt;'Master Info'!$B$2&amp;'Master Info'!$C$2,IFERROR(ROUND(SUM($N246-$O246)*$L246,0),0),0)</f>
        <v>0</v>
      </c>
      <c r="T246" s="29">
        <f t="shared" si="31"/>
        <v>0</v>
      </c>
    </row>
    <row r="247" spans="1:20" x14ac:dyDescent="0.25">
      <c r="A247" s="32">
        <f t="shared" si="28"/>
        <v>246</v>
      </c>
      <c r="B247" s="26" t="str">
        <f t="shared" si="29"/>
        <v>-</v>
      </c>
      <c r="C247" s="35"/>
      <c r="D247" s="35"/>
      <c r="E247" s="36"/>
      <c r="F247" s="37"/>
      <c r="G247" s="38"/>
      <c r="H247" s="27">
        <f>IFERROR(VLOOKUP($G247,'Product Master'!$B$1:$G$26,5,FALSE),0)</f>
        <v>0</v>
      </c>
      <c r="I247" s="39"/>
      <c r="J247" s="28">
        <f t="shared" si="25"/>
        <v>0</v>
      </c>
      <c r="K247" s="29">
        <f t="shared" si="30"/>
        <v>0</v>
      </c>
      <c r="L247" s="30">
        <f>IFERROR(VLOOKUP($G247,'Product Master'!$B$1:$G$26,6,FALSE),0)</f>
        <v>0</v>
      </c>
      <c r="M247" s="40"/>
      <c r="N247" s="28">
        <f t="shared" si="26"/>
        <v>0</v>
      </c>
      <c r="O247" s="28">
        <f t="shared" si="27"/>
        <v>0</v>
      </c>
      <c r="P247" s="28" t="str">
        <f>IFERROR(VLOOKUP(F247,'Master Info'!$A$13:$P$37,2,FALSE)&amp;VLOOKUP(F247,'Master Info'!$A$13:$P$37,3,FALSE),"")</f>
        <v/>
      </c>
      <c r="Q247" s="28">
        <f>IF($P247='Master Info'!$B$2&amp;'Master Info'!$C$2,IFERROR(ROUND(SUM($N247-$O247)*$L247,0),0),0)</f>
        <v>0</v>
      </c>
      <c r="R247" s="28">
        <f>IF($P247='Master Info'!$B$2&amp;'Master Info'!$C$2,IFERROR(ROUND(SUM($N247-$O247)*$L247,0),0),0)</f>
        <v>0</v>
      </c>
      <c r="S247" s="28">
        <f>IF($P247&lt;&gt;'Master Info'!$B$2&amp;'Master Info'!$C$2,IFERROR(ROUND(SUM($N247-$O247)*$L247,0),0),0)</f>
        <v>0</v>
      </c>
      <c r="T247" s="29">
        <f t="shared" si="31"/>
        <v>0</v>
      </c>
    </row>
    <row r="248" spans="1:20" x14ac:dyDescent="0.25">
      <c r="A248" s="32">
        <f t="shared" si="28"/>
        <v>247</v>
      </c>
      <c r="B248" s="26" t="str">
        <f t="shared" si="29"/>
        <v>-</v>
      </c>
      <c r="C248" s="35"/>
      <c r="D248" s="35"/>
      <c r="E248" s="36"/>
      <c r="F248" s="37"/>
      <c r="G248" s="38"/>
      <c r="H248" s="27">
        <f>IFERROR(VLOOKUP($G248,'Product Master'!$B$1:$G$26,5,FALSE),0)</f>
        <v>0</v>
      </c>
      <c r="I248" s="39"/>
      <c r="J248" s="28">
        <f t="shared" si="25"/>
        <v>0</v>
      </c>
      <c r="K248" s="29">
        <f t="shared" si="30"/>
        <v>0</v>
      </c>
      <c r="L248" s="30">
        <f>IFERROR(VLOOKUP($G248,'Product Master'!$B$1:$G$26,6,FALSE),0)</f>
        <v>0</v>
      </c>
      <c r="M248" s="40"/>
      <c r="N248" s="28">
        <f t="shared" si="26"/>
        <v>0</v>
      </c>
      <c r="O248" s="28">
        <f t="shared" si="27"/>
        <v>0</v>
      </c>
      <c r="P248" s="28" t="str">
        <f>IFERROR(VLOOKUP(F248,'Master Info'!$A$13:$P$37,2,FALSE)&amp;VLOOKUP(F248,'Master Info'!$A$13:$P$37,3,FALSE),"")</f>
        <v/>
      </c>
      <c r="Q248" s="28">
        <f>IF($P248='Master Info'!$B$2&amp;'Master Info'!$C$2,IFERROR(ROUND(SUM($N248-$O248)*$L248,0),0),0)</f>
        <v>0</v>
      </c>
      <c r="R248" s="28">
        <f>IF($P248='Master Info'!$B$2&amp;'Master Info'!$C$2,IFERROR(ROUND(SUM($N248-$O248)*$L248,0),0),0)</f>
        <v>0</v>
      </c>
      <c r="S248" s="28">
        <f>IF($P248&lt;&gt;'Master Info'!$B$2&amp;'Master Info'!$C$2,IFERROR(ROUND(SUM($N248-$O248)*$L248,0),0),0)</f>
        <v>0</v>
      </c>
      <c r="T248" s="29">
        <f t="shared" si="31"/>
        <v>0</v>
      </c>
    </row>
    <row r="249" spans="1:20" x14ac:dyDescent="0.25">
      <c r="A249" s="32">
        <f t="shared" si="28"/>
        <v>248</v>
      </c>
      <c r="B249" s="26" t="str">
        <f t="shared" si="29"/>
        <v>-</v>
      </c>
      <c r="C249" s="35"/>
      <c r="D249" s="35"/>
      <c r="E249" s="36"/>
      <c r="F249" s="37"/>
      <c r="G249" s="38"/>
      <c r="H249" s="27">
        <f>IFERROR(VLOOKUP($G249,'Product Master'!$B$1:$G$26,5,FALSE),0)</f>
        <v>0</v>
      </c>
      <c r="I249" s="39"/>
      <c r="J249" s="28">
        <f t="shared" si="25"/>
        <v>0</v>
      </c>
      <c r="K249" s="29">
        <f t="shared" si="30"/>
        <v>0</v>
      </c>
      <c r="L249" s="30">
        <f>IFERROR(VLOOKUP($G249,'Product Master'!$B$1:$G$26,6,FALSE),0)</f>
        <v>0</v>
      </c>
      <c r="M249" s="40"/>
      <c r="N249" s="28">
        <f t="shared" si="26"/>
        <v>0</v>
      </c>
      <c r="O249" s="28">
        <f t="shared" si="27"/>
        <v>0</v>
      </c>
      <c r="P249" s="28" t="str">
        <f>IFERROR(VLOOKUP(F249,'Master Info'!$A$13:$P$37,2,FALSE)&amp;VLOOKUP(F249,'Master Info'!$A$13:$P$37,3,FALSE),"")</f>
        <v/>
      </c>
      <c r="Q249" s="28">
        <f>IF($P249='Master Info'!$B$2&amp;'Master Info'!$C$2,IFERROR(ROUND(SUM($N249-$O249)*$L249,0),0),0)</f>
        <v>0</v>
      </c>
      <c r="R249" s="28">
        <f>IF($P249='Master Info'!$B$2&amp;'Master Info'!$C$2,IFERROR(ROUND(SUM($N249-$O249)*$L249,0),0),0)</f>
        <v>0</v>
      </c>
      <c r="S249" s="28">
        <f>IF($P249&lt;&gt;'Master Info'!$B$2&amp;'Master Info'!$C$2,IFERROR(ROUND(SUM($N249-$O249)*$L249,0),0),0)</f>
        <v>0</v>
      </c>
      <c r="T249" s="29">
        <f t="shared" si="31"/>
        <v>0</v>
      </c>
    </row>
    <row r="250" spans="1:20" x14ac:dyDescent="0.25">
      <c r="A250" s="32">
        <f t="shared" si="28"/>
        <v>249</v>
      </c>
      <c r="B250" s="26" t="str">
        <f t="shared" si="29"/>
        <v>-</v>
      </c>
      <c r="C250" s="35"/>
      <c r="D250" s="35"/>
      <c r="E250" s="36"/>
      <c r="F250" s="37"/>
      <c r="G250" s="38"/>
      <c r="H250" s="27">
        <f>IFERROR(VLOOKUP($G250,'Product Master'!$B$1:$G$26,5,FALSE),0)</f>
        <v>0</v>
      </c>
      <c r="I250" s="39"/>
      <c r="J250" s="28">
        <f t="shared" si="25"/>
        <v>0</v>
      </c>
      <c r="K250" s="29">
        <f t="shared" si="30"/>
        <v>0</v>
      </c>
      <c r="L250" s="30">
        <f>IFERROR(VLOOKUP($G250,'Product Master'!$B$1:$G$26,6,FALSE),0)</f>
        <v>0</v>
      </c>
      <c r="M250" s="40"/>
      <c r="N250" s="28">
        <f t="shared" si="26"/>
        <v>0</v>
      </c>
      <c r="O250" s="28">
        <f t="shared" si="27"/>
        <v>0</v>
      </c>
      <c r="P250" s="28" t="str">
        <f>IFERROR(VLOOKUP(F250,'Master Info'!$A$13:$P$37,2,FALSE)&amp;VLOOKUP(F250,'Master Info'!$A$13:$P$37,3,FALSE),"")</f>
        <v/>
      </c>
      <c r="Q250" s="28">
        <f>IF($P250='Master Info'!$B$2&amp;'Master Info'!$C$2,IFERROR(ROUND(SUM($N250-$O250)*$L250,0),0),0)</f>
        <v>0</v>
      </c>
      <c r="R250" s="28">
        <f>IF($P250='Master Info'!$B$2&amp;'Master Info'!$C$2,IFERROR(ROUND(SUM($N250-$O250)*$L250,0),0),0)</f>
        <v>0</v>
      </c>
      <c r="S250" s="28">
        <f>IF($P250&lt;&gt;'Master Info'!$B$2&amp;'Master Info'!$C$2,IFERROR(ROUND(SUM($N250-$O250)*$L250,0),0),0)</f>
        <v>0</v>
      </c>
      <c r="T250" s="29">
        <f t="shared" si="31"/>
        <v>0</v>
      </c>
    </row>
    <row r="251" spans="1:20" x14ac:dyDescent="0.25">
      <c r="A251" s="32">
        <f t="shared" si="28"/>
        <v>250</v>
      </c>
      <c r="B251" s="26" t="str">
        <f t="shared" si="29"/>
        <v>-</v>
      </c>
      <c r="C251" s="35"/>
      <c r="D251" s="35"/>
      <c r="E251" s="36"/>
      <c r="F251" s="37"/>
      <c r="G251" s="38"/>
      <c r="H251" s="27">
        <f>IFERROR(VLOOKUP($G251,'Product Master'!$B$1:$G$26,5,FALSE),0)</f>
        <v>0</v>
      </c>
      <c r="I251" s="39"/>
      <c r="J251" s="28">
        <f t="shared" si="25"/>
        <v>0</v>
      </c>
      <c r="K251" s="29">
        <f t="shared" si="30"/>
        <v>0</v>
      </c>
      <c r="L251" s="30">
        <f>IFERROR(VLOOKUP($G251,'Product Master'!$B$1:$G$26,6,FALSE),0)</f>
        <v>0</v>
      </c>
      <c r="M251" s="40"/>
      <c r="N251" s="28">
        <f t="shared" si="26"/>
        <v>0</v>
      </c>
      <c r="O251" s="28">
        <f t="shared" si="27"/>
        <v>0</v>
      </c>
      <c r="P251" s="28" t="str">
        <f>IFERROR(VLOOKUP(F251,'Master Info'!$A$13:$P$37,2,FALSE)&amp;VLOOKUP(F251,'Master Info'!$A$13:$P$37,3,FALSE),"")</f>
        <v/>
      </c>
      <c r="Q251" s="28">
        <f>IF($P251='Master Info'!$B$2&amp;'Master Info'!$C$2,IFERROR(ROUND(SUM($N251-$O251)*$L251,0),0),0)</f>
        <v>0</v>
      </c>
      <c r="R251" s="28">
        <f>IF($P251='Master Info'!$B$2&amp;'Master Info'!$C$2,IFERROR(ROUND(SUM($N251-$O251)*$L251,0),0),0)</f>
        <v>0</v>
      </c>
      <c r="S251" s="28">
        <f>IF($P251&lt;&gt;'Master Info'!$B$2&amp;'Master Info'!$C$2,IFERROR(ROUND(SUM($N251-$O251)*$L251,0),0),0)</f>
        <v>0</v>
      </c>
      <c r="T251" s="29">
        <f t="shared" si="31"/>
        <v>0</v>
      </c>
    </row>
    <row r="252" spans="1:20" x14ac:dyDescent="0.25">
      <c r="A252" s="32">
        <f t="shared" si="28"/>
        <v>251</v>
      </c>
      <c r="B252" s="26" t="str">
        <f t="shared" si="29"/>
        <v>-</v>
      </c>
      <c r="C252" s="35"/>
      <c r="D252" s="35"/>
      <c r="E252" s="36"/>
      <c r="F252" s="37"/>
      <c r="G252" s="38"/>
      <c r="H252" s="27">
        <f>IFERROR(VLOOKUP($G252,'Product Master'!$B$1:$G$26,5,FALSE),0)</f>
        <v>0</v>
      </c>
      <c r="I252" s="39"/>
      <c r="J252" s="28">
        <f t="shared" si="25"/>
        <v>0</v>
      </c>
      <c r="K252" s="29">
        <f t="shared" si="30"/>
        <v>0</v>
      </c>
      <c r="L252" s="30">
        <f>IFERROR(VLOOKUP($G252,'Product Master'!$B$1:$G$26,6,FALSE),0)</f>
        <v>0</v>
      </c>
      <c r="M252" s="40"/>
      <c r="N252" s="28">
        <f t="shared" si="26"/>
        <v>0</v>
      </c>
      <c r="O252" s="28">
        <f t="shared" si="27"/>
        <v>0</v>
      </c>
      <c r="P252" s="28" t="str">
        <f>IFERROR(VLOOKUP(F252,'Master Info'!$A$13:$P$37,2,FALSE)&amp;VLOOKUP(F252,'Master Info'!$A$13:$P$37,3,FALSE),"")</f>
        <v/>
      </c>
      <c r="Q252" s="28">
        <f>IF($P252='Master Info'!$B$2&amp;'Master Info'!$C$2,IFERROR(ROUND(SUM($N252-$O252)*$L252,0),0),0)</f>
        <v>0</v>
      </c>
      <c r="R252" s="28">
        <f>IF($P252='Master Info'!$B$2&amp;'Master Info'!$C$2,IFERROR(ROUND(SUM($N252-$O252)*$L252,0),0),0)</f>
        <v>0</v>
      </c>
      <c r="S252" s="28">
        <f>IF($P252&lt;&gt;'Master Info'!$B$2&amp;'Master Info'!$C$2,IFERROR(ROUND(SUM($N252-$O252)*$L252,0),0),0)</f>
        <v>0</v>
      </c>
      <c r="T252" s="29">
        <f t="shared" si="31"/>
        <v>0</v>
      </c>
    </row>
    <row r="253" spans="1:20" x14ac:dyDescent="0.25">
      <c r="A253" s="32">
        <f t="shared" si="28"/>
        <v>252</v>
      </c>
      <c r="B253" s="26" t="str">
        <f t="shared" si="29"/>
        <v>-</v>
      </c>
      <c r="C253" s="35"/>
      <c r="D253" s="35"/>
      <c r="E253" s="36"/>
      <c r="F253" s="37"/>
      <c r="G253" s="38"/>
      <c r="H253" s="27">
        <f>IFERROR(VLOOKUP($G253,'Product Master'!$B$1:$G$26,5,FALSE),0)</f>
        <v>0</v>
      </c>
      <c r="I253" s="39"/>
      <c r="J253" s="28">
        <f t="shared" si="25"/>
        <v>0</v>
      </c>
      <c r="K253" s="29">
        <f t="shared" si="30"/>
        <v>0</v>
      </c>
      <c r="L253" s="30">
        <f>IFERROR(VLOOKUP($G253,'Product Master'!$B$1:$G$26,6,FALSE),0)</f>
        <v>0</v>
      </c>
      <c r="M253" s="40"/>
      <c r="N253" s="28">
        <f t="shared" si="26"/>
        <v>0</v>
      </c>
      <c r="O253" s="28">
        <f t="shared" si="27"/>
        <v>0</v>
      </c>
      <c r="P253" s="28" t="str">
        <f>IFERROR(VLOOKUP(F253,'Master Info'!$A$13:$P$37,2,FALSE)&amp;VLOOKUP(F253,'Master Info'!$A$13:$P$37,3,FALSE),"")</f>
        <v/>
      </c>
      <c r="Q253" s="28">
        <f>IF($P253='Master Info'!$B$2&amp;'Master Info'!$C$2,IFERROR(ROUND(SUM($N253-$O253)*$L253,0),0),0)</f>
        <v>0</v>
      </c>
      <c r="R253" s="28">
        <f>IF($P253='Master Info'!$B$2&amp;'Master Info'!$C$2,IFERROR(ROUND(SUM($N253-$O253)*$L253,0),0),0)</f>
        <v>0</v>
      </c>
      <c r="S253" s="28">
        <f>IF($P253&lt;&gt;'Master Info'!$B$2&amp;'Master Info'!$C$2,IFERROR(ROUND(SUM($N253-$O253)*$L253,0),0),0)</f>
        <v>0</v>
      </c>
      <c r="T253" s="29">
        <f t="shared" si="31"/>
        <v>0</v>
      </c>
    </row>
    <row r="254" spans="1:20" x14ac:dyDescent="0.25">
      <c r="A254" s="32">
        <f t="shared" si="28"/>
        <v>253</v>
      </c>
      <c r="B254" s="26" t="str">
        <f t="shared" si="29"/>
        <v>-</v>
      </c>
      <c r="C254" s="35"/>
      <c r="D254" s="35"/>
      <c r="E254" s="36"/>
      <c r="F254" s="37"/>
      <c r="G254" s="38"/>
      <c r="H254" s="27">
        <f>IFERROR(VLOOKUP($G254,'Product Master'!$B$1:$G$26,5,FALSE),0)</f>
        <v>0</v>
      </c>
      <c r="I254" s="39"/>
      <c r="J254" s="28">
        <f t="shared" si="25"/>
        <v>0</v>
      </c>
      <c r="K254" s="29">
        <f t="shared" si="30"/>
        <v>0</v>
      </c>
      <c r="L254" s="30">
        <f>IFERROR(VLOOKUP($G254,'Product Master'!$B$1:$G$26,6,FALSE),0)</f>
        <v>0</v>
      </c>
      <c r="M254" s="40"/>
      <c r="N254" s="28">
        <f t="shared" si="26"/>
        <v>0</v>
      </c>
      <c r="O254" s="28">
        <f t="shared" si="27"/>
        <v>0</v>
      </c>
      <c r="P254" s="28" t="str">
        <f>IFERROR(VLOOKUP(F254,'Master Info'!$A$13:$P$37,2,FALSE)&amp;VLOOKUP(F254,'Master Info'!$A$13:$P$37,3,FALSE),"")</f>
        <v/>
      </c>
      <c r="Q254" s="28">
        <f>IF($P254='Master Info'!$B$2&amp;'Master Info'!$C$2,IFERROR(ROUND(SUM($N254-$O254)*$L254,0),0),0)</f>
        <v>0</v>
      </c>
      <c r="R254" s="28">
        <f>IF($P254='Master Info'!$B$2&amp;'Master Info'!$C$2,IFERROR(ROUND(SUM($N254-$O254)*$L254,0),0),0)</f>
        <v>0</v>
      </c>
      <c r="S254" s="28">
        <f>IF($P254&lt;&gt;'Master Info'!$B$2&amp;'Master Info'!$C$2,IFERROR(ROUND(SUM($N254-$O254)*$L254,0),0),0)</f>
        <v>0</v>
      </c>
      <c r="T254" s="29">
        <f t="shared" si="31"/>
        <v>0</v>
      </c>
    </row>
    <row r="255" spans="1:20" x14ac:dyDescent="0.25">
      <c r="A255" s="32">
        <f t="shared" si="28"/>
        <v>254</v>
      </c>
      <c r="B255" s="26" t="str">
        <f t="shared" si="29"/>
        <v>-</v>
      </c>
      <c r="C255" s="35"/>
      <c r="D255" s="35"/>
      <c r="E255" s="36"/>
      <c r="F255" s="37"/>
      <c r="G255" s="38"/>
      <c r="H255" s="27">
        <f>IFERROR(VLOOKUP($G255,'Product Master'!$B$1:$G$26,5,FALSE),0)</f>
        <v>0</v>
      </c>
      <c r="I255" s="39"/>
      <c r="J255" s="28">
        <f t="shared" si="25"/>
        <v>0</v>
      </c>
      <c r="K255" s="29">
        <f t="shared" si="30"/>
        <v>0</v>
      </c>
      <c r="L255" s="30">
        <f>IFERROR(VLOOKUP($G255,'Product Master'!$B$1:$G$26,6,FALSE),0)</f>
        <v>0</v>
      </c>
      <c r="M255" s="40"/>
      <c r="N255" s="28">
        <f t="shared" si="26"/>
        <v>0</v>
      </c>
      <c r="O255" s="28">
        <f t="shared" si="27"/>
        <v>0</v>
      </c>
      <c r="P255" s="28" t="str">
        <f>IFERROR(VLOOKUP(F255,'Master Info'!$A$13:$P$37,2,FALSE)&amp;VLOOKUP(F255,'Master Info'!$A$13:$P$37,3,FALSE),"")</f>
        <v/>
      </c>
      <c r="Q255" s="28">
        <f>IF($P255='Master Info'!$B$2&amp;'Master Info'!$C$2,IFERROR(ROUND(SUM($N255-$O255)*$L255,0),0),0)</f>
        <v>0</v>
      </c>
      <c r="R255" s="28">
        <f>IF($P255='Master Info'!$B$2&amp;'Master Info'!$C$2,IFERROR(ROUND(SUM($N255-$O255)*$L255,0),0),0)</f>
        <v>0</v>
      </c>
      <c r="S255" s="28">
        <f>IF($P255&lt;&gt;'Master Info'!$B$2&amp;'Master Info'!$C$2,IFERROR(ROUND(SUM($N255-$O255)*$L255,0),0),0)</f>
        <v>0</v>
      </c>
      <c r="T255" s="29">
        <f t="shared" si="31"/>
        <v>0</v>
      </c>
    </row>
    <row r="256" spans="1:20" x14ac:dyDescent="0.25">
      <c r="A256" s="32">
        <f t="shared" si="28"/>
        <v>255</v>
      </c>
      <c r="B256" s="26" t="str">
        <f t="shared" si="29"/>
        <v>-</v>
      </c>
      <c r="C256" s="35"/>
      <c r="D256" s="35"/>
      <c r="E256" s="36"/>
      <c r="F256" s="37"/>
      <c r="G256" s="38"/>
      <c r="H256" s="27">
        <f>IFERROR(VLOOKUP($G256,'Product Master'!$B$1:$G$26,5,FALSE),0)</f>
        <v>0</v>
      </c>
      <c r="I256" s="39"/>
      <c r="J256" s="28">
        <f t="shared" si="25"/>
        <v>0</v>
      </c>
      <c r="K256" s="29">
        <f t="shared" si="30"/>
        <v>0</v>
      </c>
      <c r="L256" s="30">
        <f>IFERROR(VLOOKUP($G256,'Product Master'!$B$1:$G$26,6,FALSE),0)</f>
        <v>0</v>
      </c>
      <c r="M256" s="40"/>
      <c r="N256" s="28">
        <f t="shared" si="26"/>
        <v>0</v>
      </c>
      <c r="O256" s="28">
        <f t="shared" si="27"/>
        <v>0</v>
      </c>
      <c r="P256" s="28" t="str">
        <f>IFERROR(VLOOKUP(F256,'Master Info'!$A$13:$P$37,2,FALSE)&amp;VLOOKUP(F256,'Master Info'!$A$13:$P$37,3,FALSE),"")</f>
        <v/>
      </c>
      <c r="Q256" s="28">
        <f>IF($P256='Master Info'!$B$2&amp;'Master Info'!$C$2,IFERROR(ROUND(SUM($N256-$O256)*$L256,0),0),0)</f>
        <v>0</v>
      </c>
      <c r="R256" s="28">
        <f>IF($P256='Master Info'!$B$2&amp;'Master Info'!$C$2,IFERROR(ROUND(SUM($N256-$O256)*$L256,0),0),0)</f>
        <v>0</v>
      </c>
      <c r="S256" s="28">
        <f>IF($P256&lt;&gt;'Master Info'!$B$2&amp;'Master Info'!$C$2,IFERROR(ROUND(SUM($N256-$O256)*$L256,0),0),0)</f>
        <v>0</v>
      </c>
      <c r="T256" s="29">
        <f t="shared" si="31"/>
        <v>0</v>
      </c>
    </row>
    <row r="257" spans="1:20" x14ac:dyDescent="0.25">
      <c r="A257" s="32">
        <f t="shared" si="28"/>
        <v>256</v>
      </c>
      <c r="B257" s="26" t="str">
        <f t="shared" si="29"/>
        <v>-</v>
      </c>
      <c r="C257" s="35"/>
      <c r="D257" s="35"/>
      <c r="E257" s="36"/>
      <c r="F257" s="37"/>
      <c r="G257" s="38"/>
      <c r="H257" s="27">
        <f>IFERROR(VLOOKUP($G257,'Product Master'!$B$1:$G$26,5,FALSE),0)</f>
        <v>0</v>
      </c>
      <c r="I257" s="39"/>
      <c r="J257" s="28">
        <f t="shared" si="25"/>
        <v>0</v>
      </c>
      <c r="K257" s="29">
        <f t="shared" si="30"/>
        <v>0</v>
      </c>
      <c r="L257" s="30">
        <f>IFERROR(VLOOKUP($G257,'Product Master'!$B$1:$G$26,6,FALSE),0)</f>
        <v>0</v>
      </c>
      <c r="M257" s="40"/>
      <c r="N257" s="28">
        <f t="shared" si="26"/>
        <v>0</v>
      </c>
      <c r="O257" s="28">
        <f t="shared" si="27"/>
        <v>0</v>
      </c>
      <c r="P257" s="28" t="str">
        <f>IFERROR(VLOOKUP(F257,'Master Info'!$A$13:$P$37,2,FALSE)&amp;VLOOKUP(F257,'Master Info'!$A$13:$P$37,3,FALSE),"")</f>
        <v/>
      </c>
      <c r="Q257" s="28">
        <f>IF($P257='Master Info'!$B$2&amp;'Master Info'!$C$2,IFERROR(ROUND(SUM($N257-$O257)*$L257,0),0),0)</f>
        <v>0</v>
      </c>
      <c r="R257" s="28">
        <f>IF($P257='Master Info'!$B$2&amp;'Master Info'!$C$2,IFERROR(ROUND(SUM($N257-$O257)*$L257,0),0),0)</f>
        <v>0</v>
      </c>
      <c r="S257" s="28">
        <f>IF($P257&lt;&gt;'Master Info'!$B$2&amp;'Master Info'!$C$2,IFERROR(ROUND(SUM($N257-$O257)*$L257,0),0),0)</f>
        <v>0</v>
      </c>
      <c r="T257" s="29">
        <f t="shared" si="31"/>
        <v>0</v>
      </c>
    </row>
    <row r="258" spans="1:20" x14ac:dyDescent="0.25">
      <c r="A258" s="32">
        <f t="shared" si="28"/>
        <v>257</v>
      </c>
      <c r="B258" s="26" t="str">
        <f t="shared" si="29"/>
        <v>-</v>
      </c>
      <c r="C258" s="35"/>
      <c r="D258" s="35"/>
      <c r="E258" s="36"/>
      <c r="F258" s="37"/>
      <c r="G258" s="38"/>
      <c r="H258" s="27">
        <f>IFERROR(VLOOKUP($G258,'Product Master'!$B$1:$G$26,5,FALSE),0)</f>
        <v>0</v>
      </c>
      <c r="I258" s="39"/>
      <c r="J258" s="28">
        <f t="shared" si="25"/>
        <v>0</v>
      </c>
      <c r="K258" s="29">
        <f t="shared" si="30"/>
        <v>0</v>
      </c>
      <c r="L258" s="30">
        <f>IFERROR(VLOOKUP($G258,'Product Master'!$B$1:$G$26,6,FALSE),0)</f>
        <v>0</v>
      </c>
      <c r="M258" s="40"/>
      <c r="N258" s="28">
        <f t="shared" si="26"/>
        <v>0</v>
      </c>
      <c r="O258" s="28">
        <f t="shared" si="27"/>
        <v>0</v>
      </c>
      <c r="P258" s="28" t="str">
        <f>IFERROR(VLOOKUP(F258,'Master Info'!$A$13:$P$37,2,FALSE)&amp;VLOOKUP(F258,'Master Info'!$A$13:$P$37,3,FALSE),"")</f>
        <v/>
      </c>
      <c r="Q258" s="28">
        <f>IF($P258='Master Info'!$B$2&amp;'Master Info'!$C$2,IFERROR(ROUND(SUM($N258-$O258)*$L258,0),0),0)</f>
        <v>0</v>
      </c>
      <c r="R258" s="28">
        <f>IF($P258='Master Info'!$B$2&amp;'Master Info'!$C$2,IFERROR(ROUND(SUM($N258-$O258)*$L258,0),0),0)</f>
        <v>0</v>
      </c>
      <c r="S258" s="28">
        <f>IF($P258&lt;&gt;'Master Info'!$B$2&amp;'Master Info'!$C$2,IFERROR(ROUND(SUM($N258-$O258)*$L258,0),0),0)</f>
        <v>0</v>
      </c>
      <c r="T258" s="29">
        <f t="shared" si="31"/>
        <v>0</v>
      </c>
    </row>
    <row r="259" spans="1:20" x14ac:dyDescent="0.25">
      <c r="A259" s="32">
        <f t="shared" si="28"/>
        <v>258</v>
      </c>
      <c r="B259" s="26" t="str">
        <f t="shared" si="29"/>
        <v>-</v>
      </c>
      <c r="C259" s="35"/>
      <c r="D259" s="35"/>
      <c r="E259" s="36"/>
      <c r="F259" s="37"/>
      <c r="G259" s="38"/>
      <c r="H259" s="27">
        <f>IFERROR(VLOOKUP($G259,'Product Master'!$B$1:$G$26,5,FALSE),0)</f>
        <v>0</v>
      </c>
      <c r="I259" s="39"/>
      <c r="J259" s="28">
        <f t="shared" ref="J259:J322" si="32">IFERROR(ROUND($H259*$I259,0),0)</f>
        <v>0</v>
      </c>
      <c r="K259" s="29">
        <f t="shared" si="30"/>
        <v>0</v>
      </c>
      <c r="L259" s="30">
        <f>IFERROR(VLOOKUP($G259,'Product Master'!$B$1:$G$26,6,FALSE),0)</f>
        <v>0</v>
      </c>
      <c r="M259" s="40"/>
      <c r="N259" s="28">
        <f t="shared" ref="N259:N322" si="33">IFERROR(ROUND($H259*$M259,0),0)</f>
        <v>0</v>
      </c>
      <c r="O259" s="28">
        <f t="shared" ref="O259:O322" si="34">IFERROR(ROUND($J259*$M259,0),0)</f>
        <v>0</v>
      </c>
      <c r="P259" s="28" t="str">
        <f>IFERROR(VLOOKUP(F259,'Master Info'!$A$13:$P$37,2,FALSE)&amp;VLOOKUP(F259,'Master Info'!$A$13:$P$37,3,FALSE),"")</f>
        <v/>
      </c>
      <c r="Q259" s="28">
        <f>IF($P259='Master Info'!$B$2&amp;'Master Info'!$C$2,IFERROR(ROUND(SUM($N259-$O259)*$L259,0),0),0)</f>
        <v>0</v>
      </c>
      <c r="R259" s="28">
        <f>IF($P259='Master Info'!$B$2&amp;'Master Info'!$C$2,IFERROR(ROUND(SUM($N259-$O259)*$L259,0),0),0)</f>
        <v>0</v>
      </c>
      <c r="S259" s="28">
        <f>IF($P259&lt;&gt;'Master Info'!$B$2&amp;'Master Info'!$C$2,IFERROR(ROUND(SUM($N259-$O259)*$L259,0),0),0)</f>
        <v>0</v>
      </c>
      <c r="T259" s="29">
        <f t="shared" si="31"/>
        <v>0</v>
      </c>
    </row>
    <row r="260" spans="1:20" x14ac:dyDescent="0.25">
      <c r="A260" s="32">
        <f t="shared" si="28"/>
        <v>259</v>
      </c>
      <c r="B260" s="26" t="str">
        <f t="shared" si="29"/>
        <v>-</v>
      </c>
      <c r="C260" s="35"/>
      <c r="D260" s="35"/>
      <c r="E260" s="36"/>
      <c r="F260" s="37"/>
      <c r="G260" s="38"/>
      <c r="H260" s="27">
        <f>IFERROR(VLOOKUP($G260,'Product Master'!$B$1:$G$26,5,FALSE),0)</f>
        <v>0</v>
      </c>
      <c r="I260" s="39"/>
      <c r="J260" s="28">
        <f t="shared" si="32"/>
        <v>0</v>
      </c>
      <c r="K260" s="29">
        <f t="shared" si="30"/>
        <v>0</v>
      </c>
      <c r="L260" s="30">
        <f>IFERROR(VLOOKUP($G260,'Product Master'!$B$1:$G$26,6,FALSE),0)</f>
        <v>0</v>
      </c>
      <c r="M260" s="40"/>
      <c r="N260" s="28">
        <f t="shared" si="33"/>
        <v>0</v>
      </c>
      <c r="O260" s="28">
        <f t="shared" si="34"/>
        <v>0</v>
      </c>
      <c r="P260" s="28" t="str">
        <f>IFERROR(VLOOKUP(F260,'Master Info'!$A$13:$P$37,2,FALSE)&amp;VLOOKUP(F260,'Master Info'!$A$13:$P$37,3,FALSE),"")</f>
        <v/>
      </c>
      <c r="Q260" s="28">
        <f>IF($P260='Master Info'!$B$2&amp;'Master Info'!$C$2,IFERROR(ROUND(SUM($N260-$O260)*$L260,0),0),0)</f>
        <v>0</v>
      </c>
      <c r="R260" s="28">
        <f>IF($P260='Master Info'!$B$2&amp;'Master Info'!$C$2,IFERROR(ROUND(SUM($N260-$O260)*$L260,0),0),0)</f>
        <v>0</v>
      </c>
      <c r="S260" s="28">
        <f>IF($P260&lt;&gt;'Master Info'!$B$2&amp;'Master Info'!$C$2,IFERROR(ROUND(SUM($N260-$O260)*$L260,0),0),0)</f>
        <v>0</v>
      </c>
      <c r="T260" s="29">
        <f t="shared" si="31"/>
        <v>0</v>
      </c>
    </row>
    <row r="261" spans="1:20" x14ac:dyDescent="0.25">
      <c r="A261" s="32">
        <f t="shared" si="28"/>
        <v>260</v>
      </c>
      <c r="B261" s="26" t="str">
        <f t="shared" si="29"/>
        <v>-</v>
      </c>
      <c r="C261" s="35"/>
      <c r="D261" s="35"/>
      <c r="E261" s="36"/>
      <c r="F261" s="37"/>
      <c r="G261" s="38"/>
      <c r="H261" s="27">
        <f>IFERROR(VLOOKUP($G261,'Product Master'!$B$1:$G$26,5,FALSE),0)</f>
        <v>0</v>
      </c>
      <c r="I261" s="39"/>
      <c r="J261" s="28">
        <f t="shared" si="32"/>
        <v>0</v>
      </c>
      <c r="K261" s="29">
        <f t="shared" si="30"/>
        <v>0</v>
      </c>
      <c r="L261" s="30">
        <f>IFERROR(VLOOKUP($G261,'Product Master'!$B$1:$G$26,6,FALSE),0)</f>
        <v>0</v>
      </c>
      <c r="M261" s="40"/>
      <c r="N261" s="28">
        <f t="shared" si="33"/>
        <v>0</v>
      </c>
      <c r="O261" s="28">
        <f t="shared" si="34"/>
        <v>0</v>
      </c>
      <c r="P261" s="28" t="str">
        <f>IFERROR(VLOOKUP(F261,'Master Info'!$A$13:$P$37,2,FALSE)&amp;VLOOKUP(F261,'Master Info'!$A$13:$P$37,3,FALSE),"")</f>
        <v/>
      </c>
      <c r="Q261" s="28">
        <f>IF($P261='Master Info'!$B$2&amp;'Master Info'!$C$2,IFERROR(ROUND(SUM($N261-$O261)*$L261,0),0),0)</f>
        <v>0</v>
      </c>
      <c r="R261" s="28">
        <f>IF($P261='Master Info'!$B$2&amp;'Master Info'!$C$2,IFERROR(ROUND(SUM($N261-$O261)*$L261,0),0),0)</f>
        <v>0</v>
      </c>
      <c r="S261" s="28">
        <f>IF($P261&lt;&gt;'Master Info'!$B$2&amp;'Master Info'!$C$2,IFERROR(ROUND(SUM($N261-$O261)*$L261,0),0),0)</f>
        <v>0</v>
      </c>
      <c r="T261" s="29">
        <f t="shared" si="31"/>
        <v>0</v>
      </c>
    </row>
    <row r="262" spans="1:20" x14ac:dyDescent="0.25">
      <c r="A262" s="32">
        <f t="shared" si="28"/>
        <v>261</v>
      </c>
      <c r="B262" s="26" t="str">
        <f t="shared" si="29"/>
        <v>-</v>
      </c>
      <c r="C262" s="35"/>
      <c r="D262" s="35"/>
      <c r="E262" s="36"/>
      <c r="F262" s="37"/>
      <c r="G262" s="38"/>
      <c r="H262" s="27">
        <f>IFERROR(VLOOKUP($G262,'Product Master'!$B$1:$G$26,5,FALSE),0)</f>
        <v>0</v>
      </c>
      <c r="I262" s="39"/>
      <c r="J262" s="28">
        <f t="shared" si="32"/>
        <v>0</v>
      </c>
      <c r="K262" s="29">
        <f t="shared" si="30"/>
        <v>0</v>
      </c>
      <c r="L262" s="30">
        <f>IFERROR(VLOOKUP($G262,'Product Master'!$B$1:$G$26,6,FALSE),0)</f>
        <v>0</v>
      </c>
      <c r="M262" s="40"/>
      <c r="N262" s="28">
        <f t="shared" si="33"/>
        <v>0</v>
      </c>
      <c r="O262" s="28">
        <f t="shared" si="34"/>
        <v>0</v>
      </c>
      <c r="P262" s="28" t="str">
        <f>IFERROR(VLOOKUP(F262,'Master Info'!$A$13:$P$37,2,FALSE)&amp;VLOOKUP(F262,'Master Info'!$A$13:$P$37,3,FALSE),"")</f>
        <v/>
      </c>
      <c r="Q262" s="28">
        <f>IF($P262='Master Info'!$B$2&amp;'Master Info'!$C$2,IFERROR(ROUND(SUM($N262-$O262)*$L262,0),0),0)</f>
        <v>0</v>
      </c>
      <c r="R262" s="28">
        <f>IF($P262='Master Info'!$B$2&amp;'Master Info'!$C$2,IFERROR(ROUND(SUM($N262-$O262)*$L262,0),0),0)</f>
        <v>0</v>
      </c>
      <c r="S262" s="28">
        <f>IF($P262&lt;&gt;'Master Info'!$B$2&amp;'Master Info'!$C$2,IFERROR(ROUND(SUM($N262-$O262)*$L262,0),0),0)</f>
        <v>0</v>
      </c>
      <c r="T262" s="29">
        <f t="shared" si="31"/>
        <v>0</v>
      </c>
    </row>
    <row r="263" spans="1:20" x14ac:dyDescent="0.25">
      <c r="A263" s="32">
        <f t="shared" si="28"/>
        <v>262</v>
      </c>
      <c r="B263" s="26" t="str">
        <f t="shared" si="29"/>
        <v>-</v>
      </c>
      <c r="C263" s="35"/>
      <c r="D263" s="35"/>
      <c r="E263" s="36"/>
      <c r="F263" s="37"/>
      <c r="G263" s="38"/>
      <c r="H263" s="27">
        <f>IFERROR(VLOOKUP($G263,'Product Master'!$B$1:$G$26,5,FALSE),0)</f>
        <v>0</v>
      </c>
      <c r="I263" s="39"/>
      <c r="J263" s="28">
        <f t="shared" si="32"/>
        <v>0</v>
      </c>
      <c r="K263" s="29">
        <f t="shared" si="30"/>
        <v>0</v>
      </c>
      <c r="L263" s="30">
        <f>IFERROR(VLOOKUP($G263,'Product Master'!$B$1:$G$26,6,FALSE),0)</f>
        <v>0</v>
      </c>
      <c r="M263" s="40"/>
      <c r="N263" s="28">
        <f t="shared" si="33"/>
        <v>0</v>
      </c>
      <c r="O263" s="28">
        <f t="shared" si="34"/>
        <v>0</v>
      </c>
      <c r="P263" s="28" t="str">
        <f>IFERROR(VLOOKUP(F263,'Master Info'!$A$13:$P$37,2,FALSE)&amp;VLOOKUP(F263,'Master Info'!$A$13:$P$37,3,FALSE),"")</f>
        <v/>
      </c>
      <c r="Q263" s="28">
        <f>IF($P263='Master Info'!$B$2&amp;'Master Info'!$C$2,IFERROR(ROUND(SUM($N263-$O263)*$L263,0),0),0)</f>
        <v>0</v>
      </c>
      <c r="R263" s="28">
        <f>IF($P263='Master Info'!$B$2&amp;'Master Info'!$C$2,IFERROR(ROUND(SUM($N263-$O263)*$L263,0),0),0)</f>
        <v>0</v>
      </c>
      <c r="S263" s="28">
        <f>IF($P263&lt;&gt;'Master Info'!$B$2&amp;'Master Info'!$C$2,IFERROR(ROUND(SUM($N263-$O263)*$L263,0),0),0)</f>
        <v>0</v>
      </c>
      <c r="T263" s="29">
        <f t="shared" si="31"/>
        <v>0</v>
      </c>
    </row>
    <row r="264" spans="1:20" x14ac:dyDescent="0.25">
      <c r="A264" s="32">
        <f t="shared" si="28"/>
        <v>263</v>
      </c>
      <c r="B264" s="26" t="str">
        <f t="shared" si="29"/>
        <v>-</v>
      </c>
      <c r="C264" s="35"/>
      <c r="D264" s="35"/>
      <c r="E264" s="36"/>
      <c r="F264" s="37"/>
      <c r="G264" s="38"/>
      <c r="H264" s="27">
        <f>IFERROR(VLOOKUP($G264,'Product Master'!$B$1:$G$26,5,FALSE),0)</f>
        <v>0</v>
      </c>
      <c r="I264" s="39"/>
      <c r="J264" s="28">
        <f t="shared" si="32"/>
        <v>0</v>
      </c>
      <c r="K264" s="29">
        <f t="shared" si="30"/>
        <v>0</v>
      </c>
      <c r="L264" s="30">
        <f>IFERROR(VLOOKUP($G264,'Product Master'!$B$1:$G$26,6,FALSE),0)</f>
        <v>0</v>
      </c>
      <c r="M264" s="40"/>
      <c r="N264" s="28">
        <f t="shared" si="33"/>
        <v>0</v>
      </c>
      <c r="O264" s="28">
        <f t="shared" si="34"/>
        <v>0</v>
      </c>
      <c r="P264" s="28" t="str">
        <f>IFERROR(VLOOKUP(F264,'Master Info'!$A$13:$P$37,2,FALSE)&amp;VLOOKUP(F264,'Master Info'!$A$13:$P$37,3,FALSE),"")</f>
        <v/>
      </c>
      <c r="Q264" s="28">
        <f>IF($P264='Master Info'!$B$2&amp;'Master Info'!$C$2,IFERROR(ROUND(SUM($N264-$O264)*$L264,0),0),0)</f>
        <v>0</v>
      </c>
      <c r="R264" s="28">
        <f>IF($P264='Master Info'!$B$2&amp;'Master Info'!$C$2,IFERROR(ROUND(SUM($N264-$O264)*$L264,0),0),0)</f>
        <v>0</v>
      </c>
      <c r="S264" s="28">
        <f>IF($P264&lt;&gt;'Master Info'!$B$2&amp;'Master Info'!$C$2,IFERROR(ROUND(SUM($N264-$O264)*$L264,0),0),0)</f>
        <v>0</v>
      </c>
      <c r="T264" s="29">
        <f t="shared" si="31"/>
        <v>0</v>
      </c>
    </row>
    <row r="265" spans="1:20" x14ac:dyDescent="0.25">
      <c r="A265" s="32">
        <f t="shared" si="28"/>
        <v>264</v>
      </c>
      <c r="B265" s="26" t="str">
        <f t="shared" si="29"/>
        <v>-</v>
      </c>
      <c r="C265" s="35"/>
      <c r="D265" s="35"/>
      <c r="E265" s="36"/>
      <c r="F265" s="37"/>
      <c r="G265" s="38"/>
      <c r="H265" s="27">
        <f>IFERROR(VLOOKUP($G265,'Product Master'!$B$1:$G$26,5,FALSE),0)</f>
        <v>0</v>
      </c>
      <c r="I265" s="39"/>
      <c r="J265" s="28">
        <f t="shared" si="32"/>
        <v>0</v>
      </c>
      <c r="K265" s="29">
        <f t="shared" si="30"/>
        <v>0</v>
      </c>
      <c r="L265" s="30">
        <f>IFERROR(VLOOKUP($G265,'Product Master'!$B$1:$G$26,6,FALSE),0)</f>
        <v>0</v>
      </c>
      <c r="M265" s="40"/>
      <c r="N265" s="28">
        <f t="shared" si="33"/>
        <v>0</v>
      </c>
      <c r="O265" s="28">
        <f t="shared" si="34"/>
        <v>0</v>
      </c>
      <c r="P265" s="28" t="str">
        <f>IFERROR(VLOOKUP(F265,'Master Info'!$A$13:$P$37,2,FALSE)&amp;VLOOKUP(F265,'Master Info'!$A$13:$P$37,3,FALSE),"")</f>
        <v/>
      </c>
      <c r="Q265" s="28">
        <f>IF($P265='Master Info'!$B$2&amp;'Master Info'!$C$2,IFERROR(ROUND(SUM($N265-$O265)*$L265,0),0),0)</f>
        <v>0</v>
      </c>
      <c r="R265" s="28">
        <f>IF($P265='Master Info'!$B$2&amp;'Master Info'!$C$2,IFERROR(ROUND(SUM($N265-$O265)*$L265,0),0),0)</f>
        <v>0</v>
      </c>
      <c r="S265" s="28">
        <f>IF($P265&lt;&gt;'Master Info'!$B$2&amp;'Master Info'!$C$2,IFERROR(ROUND(SUM($N265-$O265)*$L265,0),0),0)</f>
        <v>0</v>
      </c>
      <c r="T265" s="29">
        <f t="shared" si="31"/>
        <v>0</v>
      </c>
    </row>
    <row r="266" spans="1:20" x14ac:dyDescent="0.25">
      <c r="A266" s="32">
        <f t="shared" si="28"/>
        <v>265</v>
      </c>
      <c r="B266" s="26" t="str">
        <f t="shared" si="29"/>
        <v>-</v>
      </c>
      <c r="C266" s="35"/>
      <c r="D266" s="35"/>
      <c r="E266" s="36"/>
      <c r="F266" s="37"/>
      <c r="G266" s="38"/>
      <c r="H266" s="27">
        <f>IFERROR(VLOOKUP($G266,'Product Master'!$B$1:$G$26,5,FALSE),0)</f>
        <v>0</v>
      </c>
      <c r="I266" s="39"/>
      <c r="J266" s="28">
        <f t="shared" si="32"/>
        <v>0</v>
      </c>
      <c r="K266" s="29">
        <f t="shared" si="30"/>
        <v>0</v>
      </c>
      <c r="L266" s="30">
        <f>IFERROR(VLOOKUP($G266,'Product Master'!$B$1:$G$26,6,FALSE),0)</f>
        <v>0</v>
      </c>
      <c r="M266" s="40"/>
      <c r="N266" s="28">
        <f t="shared" si="33"/>
        <v>0</v>
      </c>
      <c r="O266" s="28">
        <f t="shared" si="34"/>
        <v>0</v>
      </c>
      <c r="P266" s="28" t="str">
        <f>IFERROR(VLOOKUP(F266,'Master Info'!$A$13:$P$37,2,FALSE)&amp;VLOOKUP(F266,'Master Info'!$A$13:$P$37,3,FALSE),"")</f>
        <v/>
      </c>
      <c r="Q266" s="28">
        <f>IF($P266='Master Info'!$B$2&amp;'Master Info'!$C$2,IFERROR(ROUND(SUM($N266-$O266)*$L266,0),0),0)</f>
        <v>0</v>
      </c>
      <c r="R266" s="28">
        <f>IF($P266='Master Info'!$B$2&amp;'Master Info'!$C$2,IFERROR(ROUND(SUM($N266-$O266)*$L266,0),0),0)</f>
        <v>0</v>
      </c>
      <c r="S266" s="28">
        <f>IF($P266&lt;&gt;'Master Info'!$B$2&amp;'Master Info'!$C$2,IFERROR(ROUND(SUM($N266-$O266)*$L266,0),0),0)</f>
        <v>0</v>
      </c>
      <c r="T266" s="29">
        <f t="shared" si="31"/>
        <v>0</v>
      </c>
    </row>
    <row r="267" spans="1:20" x14ac:dyDescent="0.25">
      <c r="A267" s="32">
        <f t="shared" si="28"/>
        <v>266</v>
      </c>
      <c r="B267" s="26" t="str">
        <f t="shared" si="29"/>
        <v>-</v>
      </c>
      <c r="C267" s="35"/>
      <c r="D267" s="35"/>
      <c r="E267" s="36"/>
      <c r="F267" s="37"/>
      <c r="G267" s="38"/>
      <c r="H267" s="27">
        <f>IFERROR(VLOOKUP($G267,'Product Master'!$B$1:$G$26,5,FALSE),0)</f>
        <v>0</v>
      </c>
      <c r="I267" s="39"/>
      <c r="J267" s="28">
        <f t="shared" si="32"/>
        <v>0</v>
      </c>
      <c r="K267" s="29">
        <f t="shared" si="30"/>
        <v>0</v>
      </c>
      <c r="L267" s="30">
        <f>IFERROR(VLOOKUP($G267,'Product Master'!$B$1:$G$26,6,FALSE),0)</f>
        <v>0</v>
      </c>
      <c r="M267" s="40"/>
      <c r="N267" s="28">
        <f t="shared" si="33"/>
        <v>0</v>
      </c>
      <c r="O267" s="28">
        <f t="shared" si="34"/>
        <v>0</v>
      </c>
      <c r="P267" s="28" t="str">
        <f>IFERROR(VLOOKUP(F267,'Master Info'!$A$13:$P$37,2,FALSE)&amp;VLOOKUP(F267,'Master Info'!$A$13:$P$37,3,FALSE),"")</f>
        <v/>
      </c>
      <c r="Q267" s="28">
        <f>IF($P267='Master Info'!$B$2&amp;'Master Info'!$C$2,IFERROR(ROUND(SUM($N267-$O267)*$L267,0),0),0)</f>
        <v>0</v>
      </c>
      <c r="R267" s="28">
        <f>IF($P267='Master Info'!$B$2&amp;'Master Info'!$C$2,IFERROR(ROUND(SUM($N267-$O267)*$L267,0),0),0)</f>
        <v>0</v>
      </c>
      <c r="S267" s="28">
        <f>IF($P267&lt;&gt;'Master Info'!$B$2&amp;'Master Info'!$C$2,IFERROR(ROUND(SUM($N267-$O267)*$L267,0),0),0)</f>
        <v>0</v>
      </c>
      <c r="T267" s="29">
        <f t="shared" si="31"/>
        <v>0</v>
      </c>
    </row>
    <row r="268" spans="1:20" x14ac:dyDescent="0.25">
      <c r="A268" s="32">
        <f t="shared" si="28"/>
        <v>267</v>
      </c>
      <c r="B268" s="26" t="str">
        <f t="shared" si="29"/>
        <v>-</v>
      </c>
      <c r="C268" s="35"/>
      <c r="D268" s="35"/>
      <c r="E268" s="36"/>
      <c r="F268" s="37"/>
      <c r="G268" s="38"/>
      <c r="H268" s="27">
        <f>IFERROR(VLOOKUP($G268,'Product Master'!$B$1:$G$26,5,FALSE),0)</f>
        <v>0</v>
      </c>
      <c r="I268" s="39"/>
      <c r="J268" s="28">
        <f t="shared" si="32"/>
        <v>0</v>
      </c>
      <c r="K268" s="29">
        <f t="shared" si="30"/>
        <v>0</v>
      </c>
      <c r="L268" s="30">
        <f>IFERROR(VLOOKUP($G268,'Product Master'!$B$1:$G$26,6,FALSE),0)</f>
        <v>0</v>
      </c>
      <c r="M268" s="40"/>
      <c r="N268" s="28">
        <f t="shared" si="33"/>
        <v>0</v>
      </c>
      <c r="O268" s="28">
        <f t="shared" si="34"/>
        <v>0</v>
      </c>
      <c r="P268" s="28" t="str">
        <f>IFERROR(VLOOKUP(F268,'Master Info'!$A$13:$P$37,2,FALSE)&amp;VLOOKUP(F268,'Master Info'!$A$13:$P$37,3,FALSE),"")</f>
        <v/>
      </c>
      <c r="Q268" s="28">
        <f>IF($P268='Master Info'!$B$2&amp;'Master Info'!$C$2,IFERROR(ROUND(SUM($N268-$O268)*$L268,0),0),0)</f>
        <v>0</v>
      </c>
      <c r="R268" s="28">
        <f>IF($P268='Master Info'!$B$2&amp;'Master Info'!$C$2,IFERROR(ROUND(SUM($N268-$O268)*$L268,0),0),0)</f>
        <v>0</v>
      </c>
      <c r="S268" s="28">
        <f>IF($P268&lt;&gt;'Master Info'!$B$2&amp;'Master Info'!$C$2,IFERROR(ROUND(SUM($N268-$O268)*$L268,0),0),0)</f>
        <v>0</v>
      </c>
      <c r="T268" s="29">
        <f t="shared" si="31"/>
        <v>0</v>
      </c>
    </row>
    <row r="269" spans="1:20" x14ac:dyDescent="0.25">
      <c r="A269" s="32">
        <f t="shared" si="28"/>
        <v>268</v>
      </c>
      <c r="B269" s="26" t="str">
        <f t="shared" si="29"/>
        <v>-</v>
      </c>
      <c r="C269" s="35"/>
      <c r="D269" s="35"/>
      <c r="E269" s="36"/>
      <c r="F269" s="37"/>
      <c r="G269" s="38"/>
      <c r="H269" s="27">
        <f>IFERROR(VLOOKUP($G269,'Product Master'!$B$1:$G$26,5,FALSE),0)</f>
        <v>0</v>
      </c>
      <c r="I269" s="39"/>
      <c r="J269" s="28">
        <f t="shared" si="32"/>
        <v>0</v>
      </c>
      <c r="K269" s="29">
        <f t="shared" si="30"/>
        <v>0</v>
      </c>
      <c r="L269" s="30">
        <f>IFERROR(VLOOKUP($G269,'Product Master'!$B$1:$G$26,6,FALSE),0)</f>
        <v>0</v>
      </c>
      <c r="M269" s="40"/>
      <c r="N269" s="28">
        <f t="shared" si="33"/>
        <v>0</v>
      </c>
      <c r="O269" s="28">
        <f t="shared" si="34"/>
        <v>0</v>
      </c>
      <c r="P269" s="28" t="str">
        <f>IFERROR(VLOOKUP(F269,'Master Info'!$A$13:$P$37,2,FALSE)&amp;VLOOKUP(F269,'Master Info'!$A$13:$P$37,3,FALSE),"")</f>
        <v/>
      </c>
      <c r="Q269" s="28">
        <f>IF($P269='Master Info'!$B$2&amp;'Master Info'!$C$2,IFERROR(ROUND(SUM($N269-$O269)*$L269,0),0),0)</f>
        <v>0</v>
      </c>
      <c r="R269" s="28">
        <f>IF($P269='Master Info'!$B$2&amp;'Master Info'!$C$2,IFERROR(ROUND(SUM($N269-$O269)*$L269,0),0),0)</f>
        <v>0</v>
      </c>
      <c r="S269" s="28">
        <f>IF($P269&lt;&gt;'Master Info'!$B$2&amp;'Master Info'!$C$2,IFERROR(ROUND(SUM($N269-$O269)*$L269,0),0),0)</f>
        <v>0</v>
      </c>
      <c r="T269" s="29">
        <f t="shared" si="31"/>
        <v>0</v>
      </c>
    </row>
    <row r="270" spans="1:20" x14ac:dyDescent="0.25">
      <c r="A270" s="32">
        <f t="shared" si="28"/>
        <v>269</v>
      </c>
      <c r="B270" s="26" t="str">
        <f t="shared" si="29"/>
        <v>-</v>
      </c>
      <c r="C270" s="35"/>
      <c r="D270" s="35"/>
      <c r="E270" s="36"/>
      <c r="F270" s="37"/>
      <c r="G270" s="38"/>
      <c r="H270" s="27">
        <f>IFERROR(VLOOKUP($G270,'Product Master'!$B$1:$G$26,5,FALSE),0)</f>
        <v>0</v>
      </c>
      <c r="I270" s="39"/>
      <c r="J270" s="28">
        <f t="shared" si="32"/>
        <v>0</v>
      </c>
      <c r="K270" s="29">
        <f t="shared" si="30"/>
        <v>0</v>
      </c>
      <c r="L270" s="30">
        <f>IFERROR(VLOOKUP($G270,'Product Master'!$B$1:$G$26,6,FALSE),0)</f>
        <v>0</v>
      </c>
      <c r="M270" s="40"/>
      <c r="N270" s="28">
        <f t="shared" si="33"/>
        <v>0</v>
      </c>
      <c r="O270" s="28">
        <f t="shared" si="34"/>
        <v>0</v>
      </c>
      <c r="P270" s="28" t="str">
        <f>IFERROR(VLOOKUP(F270,'Master Info'!$A$13:$P$37,2,FALSE)&amp;VLOOKUP(F270,'Master Info'!$A$13:$P$37,3,FALSE),"")</f>
        <v/>
      </c>
      <c r="Q270" s="28">
        <f>IF($P270='Master Info'!$B$2&amp;'Master Info'!$C$2,IFERROR(ROUND(SUM($N270-$O270)*$L270,0),0),0)</f>
        <v>0</v>
      </c>
      <c r="R270" s="28">
        <f>IF($P270='Master Info'!$B$2&amp;'Master Info'!$C$2,IFERROR(ROUND(SUM($N270-$O270)*$L270,0),0),0)</f>
        <v>0</v>
      </c>
      <c r="S270" s="28">
        <f>IF($P270&lt;&gt;'Master Info'!$B$2&amp;'Master Info'!$C$2,IFERROR(ROUND(SUM($N270-$O270)*$L270,0),0),0)</f>
        <v>0</v>
      </c>
      <c r="T270" s="29">
        <f t="shared" si="31"/>
        <v>0</v>
      </c>
    </row>
    <row r="271" spans="1:20" x14ac:dyDescent="0.25">
      <c r="A271" s="32">
        <f t="shared" si="28"/>
        <v>270</v>
      </c>
      <c r="B271" s="26" t="str">
        <f t="shared" si="29"/>
        <v>-</v>
      </c>
      <c r="C271" s="35"/>
      <c r="D271" s="35"/>
      <c r="E271" s="36"/>
      <c r="F271" s="37"/>
      <c r="G271" s="38"/>
      <c r="H271" s="27">
        <f>IFERROR(VLOOKUP($G271,'Product Master'!$B$1:$G$26,5,FALSE),0)</f>
        <v>0</v>
      </c>
      <c r="I271" s="39"/>
      <c r="J271" s="28">
        <f t="shared" si="32"/>
        <v>0</v>
      </c>
      <c r="K271" s="29">
        <f t="shared" si="30"/>
        <v>0</v>
      </c>
      <c r="L271" s="30">
        <f>IFERROR(VLOOKUP($G271,'Product Master'!$B$1:$G$26,6,FALSE),0)</f>
        <v>0</v>
      </c>
      <c r="M271" s="40"/>
      <c r="N271" s="28">
        <f t="shared" si="33"/>
        <v>0</v>
      </c>
      <c r="O271" s="28">
        <f t="shared" si="34"/>
        <v>0</v>
      </c>
      <c r="P271" s="28" t="str">
        <f>IFERROR(VLOOKUP(F271,'Master Info'!$A$13:$P$37,2,FALSE)&amp;VLOOKUP(F271,'Master Info'!$A$13:$P$37,3,FALSE),"")</f>
        <v/>
      </c>
      <c r="Q271" s="28">
        <f>IF($P271='Master Info'!$B$2&amp;'Master Info'!$C$2,IFERROR(ROUND(SUM($N271-$O271)*$L271,0),0),0)</f>
        <v>0</v>
      </c>
      <c r="R271" s="28">
        <f>IF($P271='Master Info'!$B$2&amp;'Master Info'!$C$2,IFERROR(ROUND(SUM($N271-$O271)*$L271,0),0),0)</f>
        <v>0</v>
      </c>
      <c r="S271" s="28">
        <f>IF($P271&lt;&gt;'Master Info'!$B$2&amp;'Master Info'!$C$2,IFERROR(ROUND(SUM($N271-$O271)*$L271,0),0),0)</f>
        <v>0</v>
      </c>
      <c r="T271" s="29">
        <f t="shared" si="31"/>
        <v>0</v>
      </c>
    </row>
    <row r="272" spans="1:20" x14ac:dyDescent="0.25">
      <c r="A272" s="32">
        <f t="shared" si="28"/>
        <v>271</v>
      </c>
      <c r="B272" s="26" t="str">
        <f t="shared" si="29"/>
        <v>-</v>
      </c>
      <c r="C272" s="35"/>
      <c r="D272" s="35"/>
      <c r="E272" s="36"/>
      <c r="F272" s="37"/>
      <c r="G272" s="38"/>
      <c r="H272" s="27">
        <f>IFERROR(VLOOKUP($G272,'Product Master'!$B$1:$G$26,5,FALSE),0)</f>
        <v>0</v>
      </c>
      <c r="I272" s="39"/>
      <c r="J272" s="28">
        <f t="shared" si="32"/>
        <v>0</v>
      </c>
      <c r="K272" s="29">
        <f t="shared" si="30"/>
        <v>0</v>
      </c>
      <c r="L272" s="30">
        <f>IFERROR(VLOOKUP($G272,'Product Master'!$B$1:$G$26,6,FALSE),0)</f>
        <v>0</v>
      </c>
      <c r="M272" s="40"/>
      <c r="N272" s="28">
        <f t="shared" si="33"/>
        <v>0</v>
      </c>
      <c r="O272" s="28">
        <f t="shared" si="34"/>
        <v>0</v>
      </c>
      <c r="P272" s="28" t="str">
        <f>IFERROR(VLOOKUP(F272,'Master Info'!$A$13:$P$37,2,FALSE)&amp;VLOOKUP(F272,'Master Info'!$A$13:$P$37,3,FALSE),"")</f>
        <v/>
      </c>
      <c r="Q272" s="28">
        <f>IF($P272='Master Info'!$B$2&amp;'Master Info'!$C$2,IFERROR(ROUND(SUM($N272-$O272)*$L272,0),0),0)</f>
        <v>0</v>
      </c>
      <c r="R272" s="28">
        <f>IF($P272='Master Info'!$B$2&amp;'Master Info'!$C$2,IFERROR(ROUND(SUM($N272-$O272)*$L272,0),0),0)</f>
        <v>0</v>
      </c>
      <c r="S272" s="28">
        <f>IF($P272&lt;&gt;'Master Info'!$B$2&amp;'Master Info'!$C$2,IFERROR(ROUND(SUM($N272-$O272)*$L272,0),0),0)</f>
        <v>0</v>
      </c>
      <c r="T272" s="29">
        <f t="shared" si="31"/>
        <v>0</v>
      </c>
    </row>
    <row r="273" spans="1:20" x14ac:dyDescent="0.25">
      <c r="A273" s="32">
        <f t="shared" si="28"/>
        <v>272</v>
      </c>
      <c r="B273" s="26" t="str">
        <f t="shared" si="29"/>
        <v>-</v>
      </c>
      <c r="C273" s="35"/>
      <c r="D273" s="35"/>
      <c r="E273" s="36"/>
      <c r="F273" s="37"/>
      <c r="G273" s="38"/>
      <c r="H273" s="27">
        <f>IFERROR(VLOOKUP($G273,'Product Master'!$B$1:$G$26,5,FALSE),0)</f>
        <v>0</v>
      </c>
      <c r="I273" s="39"/>
      <c r="J273" s="28">
        <f t="shared" si="32"/>
        <v>0</v>
      </c>
      <c r="K273" s="29">
        <f t="shared" si="30"/>
        <v>0</v>
      </c>
      <c r="L273" s="30">
        <f>IFERROR(VLOOKUP($G273,'Product Master'!$B$1:$G$26,6,FALSE),0)</f>
        <v>0</v>
      </c>
      <c r="M273" s="40"/>
      <c r="N273" s="28">
        <f t="shared" si="33"/>
        <v>0</v>
      </c>
      <c r="O273" s="28">
        <f t="shared" si="34"/>
        <v>0</v>
      </c>
      <c r="P273" s="28" t="str">
        <f>IFERROR(VLOOKUP(F273,'Master Info'!$A$13:$P$37,2,FALSE)&amp;VLOOKUP(F273,'Master Info'!$A$13:$P$37,3,FALSE),"")</f>
        <v/>
      </c>
      <c r="Q273" s="28">
        <f>IF($P273='Master Info'!$B$2&amp;'Master Info'!$C$2,IFERROR(ROUND(SUM($N273-$O273)*$L273,0),0),0)</f>
        <v>0</v>
      </c>
      <c r="R273" s="28">
        <f>IF($P273='Master Info'!$B$2&amp;'Master Info'!$C$2,IFERROR(ROUND(SUM($N273-$O273)*$L273,0),0),0)</f>
        <v>0</v>
      </c>
      <c r="S273" s="28">
        <f>IF($P273&lt;&gt;'Master Info'!$B$2&amp;'Master Info'!$C$2,IFERROR(ROUND(SUM($N273-$O273)*$L273,0),0),0)</f>
        <v>0</v>
      </c>
      <c r="T273" s="29">
        <f t="shared" si="31"/>
        <v>0</v>
      </c>
    </row>
    <row r="274" spans="1:20" x14ac:dyDescent="0.25">
      <c r="A274" s="32">
        <f t="shared" si="28"/>
        <v>273</v>
      </c>
      <c r="B274" s="26" t="str">
        <f t="shared" si="29"/>
        <v>-</v>
      </c>
      <c r="C274" s="35"/>
      <c r="D274" s="35"/>
      <c r="E274" s="36"/>
      <c r="F274" s="37"/>
      <c r="G274" s="38"/>
      <c r="H274" s="27">
        <f>IFERROR(VLOOKUP($G274,'Product Master'!$B$1:$G$26,5,FALSE),0)</f>
        <v>0</v>
      </c>
      <c r="I274" s="39"/>
      <c r="J274" s="28">
        <f t="shared" si="32"/>
        <v>0</v>
      </c>
      <c r="K274" s="29">
        <f t="shared" si="30"/>
        <v>0</v>
      </c>
      <c r="L274" s="30">
        <f>IFERROR(VLOOKUP($G274,'Product Master'!$B$1:$G$26,6,FALSE),0)</f>
        <v>0</v>
      </c>
      <c r="M274" s="40"/>
      <c r="N274" s="28">
        <f t="shared" si="33"/>
        <v>0</v>
      </c>
      <c r="O274" s="28">
        <f t="shared" si="34"/>
        <v>0</v>
      </c>
      <c r="P274" s="28" t="str">
        <f>IFERROR(VLOOKUP(F274,'Master Info'!$A$13:$P$37,2,FALSE)&amp;VLOOKUP(F274,'Master Info'!$A$13:$P$37,3,FALSE),"")</f>
        <v/>
      </c>
      <c r="Q274" s="28">
        <f>IF($P274='Master Info'!$B$2&amp;'Master Info'!$C$2,IFERROR(ROUND(SUM($N274-$O274)*$L274,0),0),0)</f>
        <v>0</v>
      </c>
      <c r="R274" s="28">
        <f>IF($P274='Master Info'!$B$2&amp;'Master Info'!$C$2,IFERROR(ROUND(SUM($N274-$O274)*$L274,0),0),0)</f>
        <v>0</v>
      </c>
      <c r="S274" s="28">
        <f>IF($P274&lt;&gt;'Master Info'!$B$2&amp;'Master Info'!$C$2,IFERROR(ROUND(SUM($N274-$O274)*$L274,0),0),0)</f>
        <v>0</v>
      </c>
      <c r="T274" s="29">
        <f t="shared" si="31"/>
        <v>0</v>
      </c>
    </row>
    <row r="275" spans="1:20" x14ac:dyDescent="0.25">
      <c r="A275" s="32">
        <f t="shared" si="28"/>
        <v>274</v>
      </c>
      <c r="B275" s="26" t="str">
        <f t="shared" si="29"/>
        <v>-</v>
      </c>
      <c r="C275" s="35"/>
      <c r="D275" s="35"/>
      <c r="E275" s="36"/>
      <c r="F275" s="37"/>
      <c r="G275" s="38"/>
      <c r="H275" s="27">
        <f>IFERROR(VLOOKUP($G275,'Product Master'!$B$1:$G$26,5,FALSE),0)</f>
        <v>0</v>
      </c>
      <c r="I275" s="39"/>
      <c r="J275" s="28">
        <f t="shared" si="32"/>
        <v>0</v>
      </c>
      <c r="K275" s="29">
        <f t="shared" si="30"/>
        <v>0</v>
      </c>
      <c r="L275" s="30">
        <f>IFERROR(VLOOKUP($G275,'Product Master'!$B$1:$G$26,6,FALSE),0)</f>
        <v>0</v>
      </c>
      <c r="M275" s="40"/>
      <c r="N275" s="28">
        <f t="shared" si="33"/>
        <v>0</v>
      </c>
      <c r="O275" s="28">
        <f t="shared" si="34"/>
        <v>0</v>
      </c>
      <c r="P275" s="28" t="str">
        <f>IFERROR(VLOOKUP(F275,'Master Info'!$A$13:$P$37,2,FALSE)&amp;VLOOKUP(F275,'Master Info'!$A$13:$P$37,3,FALSE),"")</f>
        <v/>
      </c>
      <c r="Q275" s="28">
        <f>IF($P275='Master Info'!$B$2&amp;'Master Info'!$C$2,IFERROR(ROUND(SUM($N275-$O275)*$L275,0),0),0)</f>
        <v>0</v>
      </c>
      <c r="R275" s="28">
        <f>IF($P275='Master Info'!$B$2&amp;'Master Info'!$C$2,IFERROR(ROUND(SUM($N275-$O275)*$L275,0),0),0)</f>
        <v>0</v>
      </c>
      <c r="S275" s="28">
        <f>IF($P275&lt;&gt;'Master Info'!$B$2&amp;'Master Info'!$C$2,IFERROR(ROUND(SUM($N275-$O275)*$L275,0),0),0)</f>
        <v>0</v>
      </c>
      <c r="T275" s="29">
        <f t="shared" si="31"/>
        <v>0</v>
      </c>
    </row>
    <row r="276" spans="1:20" x14ac:dyDescent="0.25">
      <c r="A276" s="32">
        <f t="shared" si="28"/>
        <v>275</v>
      </c>
      <c r="B276" s="26" t="str">
        <f t="shared" si="29"/>
        <v>-</v>
      </c>
      <c r="C276" s="35"/>
      <c r="D276" s="35"/>
      <c r="E276" s="36"/>
      <c r="F276" s="37"/>
      <c r="G276" s="38"/>
      <c r="H276" s="27">
        <f>IFERROR(VLOOKUP($G276,'Product Master'!$B$1:$G$26,5,FALSE),0)</f>
        <v>0</v>
      </c>
      <c r="I276" s="39"/>
      <c r="J276" s="28">
        <f t="shared" si="32"/>
        <v>0</v>
      </c>
      <c r="K276" s="29">
        <f t="shared" si="30"/>
        <v>0</v>
      </c>
      <c r="L276" s="30">
        <f>IFERROR(VLOOKUP($G276,'Product Master'!$B$1:$G$26,6,FALSE),0)</f>
        <v>0</v>
      </c>
      <c r="M276" s="40"/>
      <c r="N276" s="28">
        <f t="shared" si="33"/>
        <v>0</v>
      </c>
      <c r="O276" s="28">
        <f t="shared" si="34"/>
        <v>0</v>
      </c>
      <c r="P276" s="28" t="str">
        <f>IFERROR(VLOOKUP(F276,'Master Info'!$A$13:$P$37,2,FALSE)&amp;VLOOKUP(F276,'Master Info'!$A$13:$P$37,3,FALSE),"")</f>
        <v/>
      </c>
      <c r="Q276" s="28">
        <f>IF($P276='Master Info'!$B$2&amp;'Master Info'!$C$2,IFERROR(ROUND(SUM($N276-$O276)*$L276,0),0),0)</f>
        <v>0</v>
      </c>
      <c r="R276" s="28">
        <f>IF($P276='Master Info'!$B$2&amp;'Master Info'!$C$2,IFERROR(ROUND(SUM($N276-$O276)*$L276,0),0),0)</f>
        <v>0</v>
      </c>
      <c r="S276" s="28">
        <f>IF($P276&lt;&gt;'Master Info'!$B$2&amp;'Master Info'!$C$2,IFERROR(ROUND(SUM($N276-$O276)*$L276,0),0),0)</f>
        <v>0</v>
      </c>
      <c r="T276" s="29">
        <f t="shared" si="31"/>
        <v>0</v>
      </c>
    </row>
    <row r="277" spans="1:20" x14ac:dyDescent="0.25">
      <c r="A277" s="32">
        <f t="shared" si="28"/>
        <v>276</v>
      </c>
      <c r="B277" s="26" t="str">
        <f t="shared" si="29"/>
        <v>-</v>
      </c>
      <c r="C277" s="35"/>
      <c r="D277" s="35"/>
      <c r="E277" s="36"/>
      <c r="F277" s="37"/>
      <c r="G277" s="38"/>
      <c r="H277" s="27">
        <f>IFERROR(VLOOKUP($G277,'Product Master'!$B$1:$G$26,5,FALSE),0)</f>
        <v>0</v>
      </c>
      <c r="I277" s="39"/>
      <c r="J277" s="28">
        <f t="shared" si="32"/>
        <v>0</v>
      </c>
      <c r="K277" s="29">
        <f t="shared" si="30"/>
        <v>0</v>
      </c>
      <c r="L277" s="30">
        <f>IFERROR(VLOOKUP($G277,'Product Master'!$B$1:$G$26,6,FALSE),0)</f>
        <v>0</v>
      </c>
      <c r="M277" s="40"/>
      <c r="N277" s="28">
        <f t="shared" si="33"/>
        <v>0</v>
      </c>
      <c r="O277" s="28">
        <f t="shared" si="34"/>
        <v>0</v>
      </c>
      <c r="P277" s="28" t="str">
        <f>IFERROR(VLOOKUP(F277,'Master Info'!$A$13:$P$37,2,FALSE)&amp;VLOOKUP(F277,'Master Info'!$A$13:$P$37,3,FALSE),"")</f>
        <v/>
      </c>
      <c r="Q277" s="28">
        <f>IF($P277='Master Info'!$B$2&amp;'Master Info'!$C$2,IFERROR(ROUND(SUM($N277-$O277)*$L277,0),0),0)</f>
        <v>0</v>
      </c>
      <c r="R277" s="28">
        <f>IF($P277='Master Info'!$B$2&amp;'Master Info'!$C$2,IFERROR(ROUND(SUM($N277-$O277)*$L277,0),0),0)</f>
        <v>0</v>
      </c>
      <c r="S277" s="28">
        <f>IF($P277&lt;&gt;'Master Info'!$B$2&amp;'Master Info'!$C$2,IFERROR(ROUND(SUM($N277-$O277)*$L277,0),0),0)</f>
        <v>0</v>
      </c>
      <c r="T277" s="29">
        <f t="shared" si="31"/>
        <v>0</v>
      </c>
    </row>
    <row r="278" spans="1:20" x14ac:dyDescent="0.25">
      <c r="A278" s="32">
        <f t="shared" si="28"/>
        <v>277</v>
      </c>
      <c r="B278" s="26" t="str">
        <f t="shared" si="29"/>
        <v>-</v>
      </c>
      <c r="C278" s="35"/>
      <c r="D278" s="35"/>
      <c r="E278" s="36"/>
      <c r="F278" s="37"/>
      <c r="G278" s="38"/>
      <c r="H278" s="27">
        <f>IFERROR(VLOOKUP($G278,'Product Master'!$B$1:$G$26,5,FALSE),0)</f>
        <v>0</v>
      </c>
      <c r="I278" s="39"/>
      <c r="J278" s="28">
        <f t="shared" si="32"/>
        <v>0</v>
      </c>
      <c r="K278" s="29">
        <f t="shared" si="30"/>
        <v>0</v>
      </c>
      <c r="L278" s="30">
        <f>IFERROR(VLOOKUP($G278,'Product Master'!$B$1:$G$26,6,FALSE),0)</f>
        <v>0</v>
      </c>
      <c r="M278" s="40"/>
      <c r="N278" s="28">
        <f t="shared" si="33"/>
        <v>0</v>
      </c>
      <c r="O278" s="28">
        <f t="shared" si="34"/>
        <v>0</v>
      </c>
      <c r="P278" s="28" t="str">
        <f>IFERROR(VLOOKUP(F278,'Master Info'!$A$13:$P$37,2,FALSE)&amp;VLOOKUP(F278,'Master Info'!$A$13:$P$37,3,FALSE),"")</f>
        <v/>
      </c>
      <c r="Q278" s="28">
        <f>IF($P278='Master Info'!$B$2&amp;'Master Info'!$C$2,IFERROR(ROUND(SUM($N278-$O278)*$L278,0),0),0)</f>
        <v>0</v>
      </c>
      <c r="R278" s="28">
        <f>IF($P278='Master Info'!$B$2&amp;'Master Info'!$C$2,IFERROR(ROUND(SUM($N278-$O278)*$L278,0),0),0)</f>
        <v>0</v>
      </c>
      <c r="S278" s="28">
        <f>IF($P278&lt;&gt;'Master Info'!$B$2&amp;'Master Info'!$C$2,IFERROR(ROUND(SUM($N278-$O278)*$L278,0),0),0)</f>
        <v>0</v>
      </c>
      <c r="T278" s="29">
        <f t="shared" si="31"/>
        <v>0</v>
      </c>
    </row>
    <row r="279" spans="1:20" x14ac:dyDescent="0.25">
      <c r="A279" s="32">
        <f t="shared" si="28"/>
        <v>278</v>
      </c>
      <c r="B279" s="26" t="str">
        <f t="shared" si="29"/>
        <v>-</v>
      </c>
      <c r="C279" s="35"/>
      <c r="D279" s="35"/>
      <c r="E279" s="36"/>
      <c r="F279" s="37"/>
      <c r="G279" s="38"/>
      <c r="H279" s="27">
        <f>IFERROR(VLOOKUP($G279,'Product Master'!$B$1:$G$26,5,FALSE),0)</f>
        <v>0</v>
      </c>
      <c r="I279" s="39"/>
      <c r="J279" s="28">
        <f t="shared" si="32"/>
        <v>0</v>
      </c>
      <c r="K279" s="29">
        <f t="shared" si="30"/>
        <v>0</v>
      </c>
      <c r="L279" s="30">
        <f>IFERROR(VLOOKUP($G279,'Product Master'!$B$1:$G$26,6,FALSE),0)</f>
        <v>0</v>
      </c>
      <c r="M279" s="40"/>
      <c r="N279" s="28">
        <f t="shared" si="33"/>
        <v>0</v>
      </c>
      <c r="O279" s="28">
        <f t="shared" si="34"/>
        <v>0</v>
      </c>
      <c r="P279" s="28" t="str">
        <f>IFERROR(VLOOKUP(F279,'Master Info'!$A$13:$P$37,2,FALSE)&amp;VLOOKUP(F279,'Master Info'!$A$13:$P$37,3,FALSE),"")</f>
        <v/>
      </c>
      <c r="Q279" s="28">
        <f>IF($P279='Master Info'!$B$2&amp;'Master Info'!$C$2,IFERROR(ROUND(SUM($N279-$O279)*$L279,0),0),0)</f>
        <v>0</v>
      </c>
      <c r="R279" s="28">
        <f>IF($P279='Master Info'!$B$2&amp;'Master Info'!$C$2,IFERROR(ROUND(SUM($N279-$O279)*$L279,0),0),0)</f>
        <v>0</v>
      </c>
      <c r="S279" s="28">
        <f>IF($P279&lt;&gt;'Master Info'!$B$2&amp;'Master Info'!$C$2,IFERROR(ROUND(SUM($N279-$O279)*$L279,0),0),0)</f>
        <v>0</v>
      </c>
      <c r="T279" s="29">
        <f t="shared" si="31"/>
        <v>0</v>
      </c>
    </row>
    <row r="280" spans="1:20" x14ac:dyDescent="0.25">
      <c r="A280" s="32">
        <f t="shared" ref="A280:A343" si="35">A279+1</f>
        <v>279</v>
      </c>
      <c r="B280" s="26" t="str">
        <f t="shared" ref="B280:B343" si="36">C280&amp;"-"&amp;D280</f>
        <v>-</v>
      </c>
      <c r="C280" s="35"/>
      <c r="D280" s="35"/>
      <c r="E280" s="36"/>
      <c r="F280" s="37"/>
      <c r="G280" s="38"/>
      <c r="H280" s="27">
        <f>IFERROR(VLOOKUP($G280,'Product Master'!$B$1:$G$26,5,FALSE),0)</f>
        <v>0</v>
      </c>
      <c r="I280" s="39"/>
      <c r="J280" s="28">
        <f t="shared" si="32"/>
        <v>0</v>
      </c>
      <c r="K280" s="29">
        <f t="shared" ref="K280:K343" si="37">IFERROR(H280-J280,0)</f>
        <v>0</v>
      </c>
      <c r="L280" s="30">
        <f>IFERROR(VLOOKUP($G280,'Product Master'!$B$1:$G$26,6,FALSE),0)</f>
        <v>0</v>
      </c>
      <c r="M280" s="40"/>
      <c r="N280" s="28">
        <f t="shared" si="33"/>
        <v>0</v>
      </c>
      <c r="O280" s="28">
        <f t="shared" si="34"/>
        <v>0</v>
      </c>
      <c r="P280" s="28" t="str">
        <f>IFERROR(VLOOKUP(F280,'Master Info'!$A$13:$P$37,2,FALSE)&amp;VLOOKUP(F280,'Master Info'!$A$13:$P$37,3,FALSE),"")</f>
        <v/>
      </c>
      <c r="Q280" s="28">
        <f>IF($P280='Master Info'!$B$2&amp;'Master Info'!$C$2,IFERROR(ROUND(SUM($N280-$O280)*$L280,0),0),0)</f>
        <v>0</v>
      </c>
      <c r="R280" s="28">
        <f>IF($P280='Master Info'!$B$2&amp;'Master Info'!$C$2,IFERROR(ROUND(SUM($N280-$O280)*$L280,0),0),0)</f>
        <v>0</v>
      </c>
      <c r="S280" s="28">
        <f>IF($P280&lt;&gt;'Master Info'!$B$2&amp;'Master Info'!$C$2,IFERROR(ROUND(SUM($N280-$O280)*$L280,0),0),0)</f>
        <v>0</v>
      </c>
      <c r="T280" s="29">
        <f t="shared" ref="T280:T343" si="38">SUM(N280,-O280,Q280,R280,S280)</f>
        <v>0</v>
      </c>
    </row>
    <row r="281" spans="1:20" x14ac:dyDescent="0.25">
      <c r="A281" s="32">
        <f t="shared" si="35"/>
        <v>280</v>
      </c>
      <c r="B281" s="26" t="str">
        <f t="shared" si="36"/>
        <v>-</v>
      </c>
      <c r="C281" s="35"/>
      <c r="D281" s="35"/>
      <c r="E281" s="36"/>
      <c r="F281" s="37"/>
      <c r="G281" s="38"/>
      <c r="H281" s="27">
        <f>IFERROR(VLOOKUP($G281,'Product Master'!$B$1:$G$26,5,FALSE),0)</f>
        <v>0</v>
      </c>
      <c r="I281" s="39"/>
      <c r="J281" s="28">
        <f t="shared" si="32"/>
        <v>0</v>
      </c>
      <c r="K281" s="29">
        <f t="shared" si="37"/>
        <v>0</v>
      </c>
      <c r="L281" s="30">
        <f>IFERROR(VLOOKUP($G281,'Product Master'!$B$1:$G$26,6,FALSE),0)</f>
        <v>0</v>
      </c>
      <c r="M281" s="40"/>
      <c r="N281" s="28">
        <f t="shared" si="33"/>
        <v>0</v>
      </c>
      <c r="O281" s="28">
        <f t="shared" si="34"/>
        <v>0</v>
      </c>
      <c r="P281" s="28" t="str">
        <f>IFERROR(VLOOKUP(F281,'Master Info'!$A$13:$P$37,2,FALSE)&amp;VLOOKUP(F281,'Master Info'!$A$13:$P$37,3,FALSE),"")</f>
        <v/>
      </c>
      <c r="Q281" s="28">
        <f>IF($P281='Master Info'!$B$2&amp;'Master Info'!$C$2,IFERROR(ROUND(SUM($N281-$O281)*$L281,0),0),0)</f>
        <v>0</v>
      </c>
      <c r="R281" s="28">
        <f>IF($P281='Master Info'!$B$2&amp;'Master Info'!$C$2,IFERROR(ROUND(SUM($N281-$O281)*$L281,0),0),0)</f>
        <v>0</v>
      </c>
      <c r="S281" s="28">
        <f>IF($P281&lt;&gt;'Master Info'!$B$2&amp;'Master Info'!$C$2,IFERROR(ROUND(SUM($N281-$O281)*$L281,0),0),0)</f>
        <v>0</v>
      </c>
      <c r="T281" s="29">
        <f t="shared" si="38"/>
        <v>0</v>
      </c>
    </row>
    <row r="282" spans="1:20" x14ac:dyDescent="0.25">
      <c r="A282" s="32">
        <f t="shared" si="35"/>
        <v>281</v>
      </c>
      <c r="B282" s="26" t="str">
        <f t="shared" si="36"/>
        <v>-</v>
      </c>
      <c r="C282" s="35"/>
      <c r="D282" s="35"/>
      <c r="E282" s="36"/>
      <c r="F282" s="37"/>
      <c r="G282" s="38"/>
      <c r="H282" s="27">
        <f>IFERROR(VLOOKUP($G282,'Product Master'!$B$1:$G$26,5,FALSE),0)</f>
        <v>0</v>
      </c>
      <c r="I282" s="39"/>
      <c r="J282" s="28">
        <f t="shared" si="32"/>
        <v>0</v>
      </c>
      <c r="K282" s="29">
        <f t="shared" si="37"/>
        <v>0</v>
      </c>
      <c r="L282" s="30">
        <f>IFERROR(VLOOKUP($G282,'Product Master'!$B$1:$G$26,6,FALSE),0)</f>
        <v>0</v>
      </c>
      <c r="M282" s="40"/>
      <c r="N282" s="28">
        <f t="shared" si="33"/>
        <v>0</v>
      </c>
      <c r="O282" s="28">
        <f t="shared" si="34"/>
        <v>0</v>
      </c>
      <c r="P282" s="28" t="str">
        <f>IFERROR(VLOOKUP(F282,'Master Info'!$A$13:$P$37,2,FALSE)&amp;VLOOKUP(F282,'Master Info'!$A$13:$P$37,3,FALSE),"")</f>
        <v/>
      </c>
      <c r="Q282" s="28">
        <f>IF($P282='Master Info'!$B$2&amp;'Master Info'!$C$2,IFERROR(ROUND(SUM($N282-$O282)*$L282,0),0),0)</f>
        <v>0</v>
      </c>
      <c r="R282" s="28">
        <f>IF($P282='Master Info'!$B$2&amp;'Master Info'!$C$2,IFERROR(ROUND(SUM($N282-$O282)*$L282,0),0),0)</f>
        <v>0</v>
      </c>
      <c r="S282" s="28">
        <f>IF($P282&lt;&gt;'Master Info'!$B$2&amp;'Master Info'!$C$2,IFERROR(ROUND(SUM($N282-$O282)*$L282,0),0),0)</f>
        <v>0</v>
      </c>
      <c r="T282" s="29">
        <f t="shared" si="38"/>
        <v>0</v>
      </c>
    </row>
    <row r="283" spans="1:20" x14ac:dyDescent="0.25">
      <c r="A283" s="32">
        <f t="shared" si="35"/>
        <v>282</v>
      </c>
      <c r="B283" s="26" t="str">
        <f t="shared" si="36"/>
        <v>-</v>
      </c>
      <c r="C283" s="35"/>
      <c r="D283" s="35"/>
      <c r="E283" s="36"/>
      <c r="F283" s="37"/>
      <c r="G283" s="38"/>
      <c r="H283" s="27">
        <f>IFERROR(VLOOKUP($G283,'Product Master'!$B$1:$G$26,5,FALSE),0)</f>
        <v>0</v>
      </c>
      <c r="I283" s="39"/>
      <c r="J283" s="28">
        <f t="shared" si="32"/>
        <v>0</v>
      </c>
      <c r="K283" s="29">
        <f t="shared" si="37"/>
        <v>0</v>
      </c>
      <c r="L283" s="30">
        <f>IFERROR(VLOOKUP($G283,'Product Master'!$B$1:$G$26,6,FALSE),0)</f>
        <v>0</v>
      </c>
      <c r="M283" s="40"/>
      <c r="N283" s="28">
        <f t="shared" si="33"/>
        <v>0</v>
      </c>
      <c r="O283" s="28">
        <f t="shared" si="34"/>
        <v>0</v>
      </c>
      <c r="P283" s="28" t="str">
        <f>IFERROR(VLOOKUP(F283,'Master Info'!$A$13:$P$37,2,FALSE)&amp;VLOOKUP(F283,'Master Info'!$A$13:$P$37,3,FALSE),"")</f>
        <v/>
      </c>
      <c r="Q283" s="28">
        <f>IF($P283='Master Info'!$B$2&amp;'Master Info'!$C$2,IFERROR(ROUND(SUM($N283-$O283)*$L283,0),0),0)</f>
        <v>0</v>
      </c>
      <c r="R283" s="28">
        <f>IF($P283='Master Info'!$B$2&amp;'Master Info'!$C$2,IFERROR(ROUND(SUM($N283-$O283)*$L283,0),0),0)</f>
        <v>0</v>
      </c>
      <c r="S283" s="28">
        <f>IF($P283&lt;&gt;'Master Info'!$B$2&amp;'Master Info'!$C$2,IFERROR(ROUND(SUM($N283-$O283)*$L283,0),0),0)</f>
        <v>0</v>
      </c>
      <c r="T283" s="29">
        <f t="shared" si="38"/>
        <v>0</v>
      </c>
    </row>
    <row r="284" spans="1:20" x14ac:dyDescent="0.25">
      <c r="A284" s="32">
        <f t="shared" si="35"/>
        <v>283</v>
      </c>
      <c r="B284" s="26" t="str">
        <f t="shared" si="36"/>
        <v>-</v>
      </c>
      <c r="C284" s="35"/>
      <c r="D284" s="35"/>
      <c r="E284" s="36"/>
      <c r="F284" s="37"/>
      <c r="G284" s="38"/>
      <c r="H284" s="27">
        <f>IFERROR(VLOOKUP($G284,'Product Master'!$B$1:$G$26,5,FALSE),0)</f>
        <v>0</v>
      </c>
      <c r="I284" s="39"/>
      <c r="J284" s="28">
        <f t="shared" si="32"/>
        <v>0</v>
      </c>
      <c r="K284" s="29">
        <f t="shared" si="37"/>
        <v>0</v>
      </c>
      <c r="L284" s="30">
        <f>IFERROR(VLOOKUP($G284,'Product Master'!$B$1:$G$26,6,FALSE),0)</f>
        <v>0</v>
      </c>
      <c r="M284" s="40"/>
      <c r="N284" s="28">
        <f t="shared" si="33"/>
        <v>0</v>
      </c>
      <c r="O284" s="28">
        <f t="shared" si="34"/>
        <v>0</v>
      </c>
      <c r="P284" s="28" t="str">
        <f>IFERROR(VLOOKUP(F284,'Master Info'!$A$13:$P$37,2,FALSE)&amp;VLOOKUP(F284,'Master Info'!$A$13:$P$37,3,FALSE),"")</f>
        <v/>
      </c>
      <c r="Q284" s="28">
        <f>IF($P284='Master Info'!$B$2&amp;'Master Info'!$C$2,IFERROR(ROUND(SUM($N284-$O284)*$L284,0),0),0)</f>
        <v>0</v>
      </c>
      <c r="R284" s="28">
        <f>IF($P284='Master Info'!$B$2&amp;'Master Info'!$C$2,IFERROR(ROUND(SUM($N284-$O284)*$L284,0),0),0)</f>
        <v>0</v>
      </c>
      <c r="S284" s="28">
        <f>IF($P284&lt;&gt;'Master Info'!$B$2&amp;'Master Info'!$C$2,IFERROR(ROUND(SUM($N284-$O284)*$L284,0),0),0)</f>
        <v>0</v>
      </c>
      <c r="T284" s="29">
        <f t="shared" si="38"/>
        <v>0</v>
      </c>
    </row>
    <row r="285" spans="1:20" x14ac:dyDescent="0.25">
      <c r="A285" s="32">
        <f t="shared" si="35"/>
        <v>284</v>
      </c>
      <c r="B285" s="26" t="str">
        <f t="shared" si="36"/>
        <v>-</v>
      </c>
      <c r="C285" s="35"/>
      <c r="D285" s="35"/>
      <c r="E285" s="36"/>
      <c r="F285" s="37"/>
      <c r="G285" s="38"/>
      <c r="H285" s="27">
        <f>IFERROR(VLOOKUP($G285,'Product Master'!$B$1:$G$26,5,FALSE),0)</f>
        <v>0</v>
      </c>
      <c r="I285" s="39"/>
      <c r="J285" s="28">
        <f t="shared" si="32"/>
        <v>0</v>
      </c>
      <c r="K285" s="29">
        <f t="shared" si="37"/>
        <v>0</v>
      </c>
      <c r="L285" s="30">
        <f>IFERROR(VLOOKUP($G285,'Product Master'!$B$1:$G$26,6,FALSE),0)</f>
        <v>0</v>
      </c>
      <c r="M285" s="40"/>
      <c r="N285" s="28">
        <f t="shared" si="33"/>
        <v>0</v>
      </c>
      <c r="O285" s="28">
        <f t="shared" si="34"/>
        <v>0</v>
      </c>
      <c r="P285" s="28" t="str">
        <f>IFERROR(VLOOKUP(F285,'Master Info'!$A$13:$P$37,2,FALSE)&amp;VLOOKUP(F285,'Master Info'!$A$13:$P$37,3,FALSE),"")</f>
        <v/>
      </c>
      <c r="Q285" s="28">
        <f>IF($P285='Master Info'!$B$2&amp;'Master Info'!$C$2,IFERROR(ROUND(SUM($N285-$O285)*$L285,0),0),0)</f>
        <v>0</v>
      </c>
      <c r="R285" s="28">
        <f>IF($P285='Master Info'!$B$2&amp;'Master Info'!$C$2,IFERROR(ROUND(SUM($N285-$O285)*$L285,0),0),0)</f>
        <v>0</v>
      </c>
      <c r="S285" s="28">
        <f>IF($P285&lt;&gt;'Master Info'!$B$2&amp;'Master Info'!$C$2,IFERROR(ROUND(SUM($N285-$O285)*$L285,0),0),0)</f>
        <v>0</v>
      </c>
      <c r="T285" s="29">
        <f t="shared" si="38"/>
        <v>0</v>
      </c>
    </row>
    <row r="286" spans="1:20" x14ac:dyDescent="0.25">
      <c r="A286" s="32">
        <f t="shared" si="35"/>
        <v>285</v>
      </c>
      <c r="B286" s="26" t="str">
        <f t="shared" si="36"/>
        <v>-</v>
      </c>
      <c r="C286" s="35"/>
      <c r="D286" s="35"/>
      <c r="E286" s="36"/>
      <c r="F286" s="37"/>
      <c r="G286" s="38"/>
      <c r="H286" s="27">
        <f>IFERROR(VLOOKUP($G286,'Product Master'!$B$1:$G$26,5,FALSE),0)</f>
        <v>0</v>
      </c>
      <c r="I286" s="39"/>
      <c r="J286" s="28">
        <f t="shared" si="32"/>
        <v>0</v>
      </c>
      <c r="K286" s="29">
        <f t="shared" si="37"/>
        <v>0</v>
      </c>
      <c r="L286" s="30">
        <f>IFERROR(VLOOKUP($G286,'Product Master'!$B$1:$G$26,6,FALSE),0)</f>
        <v>0</v>
      </c>
      <c r="M286" s="40"/>
      <c r="N286" s="28">
        <f t="shared" si="33"/>
        <v>0</v>
      </c>
      <c r="O286" s="28">
        <f t="shared" si="34"/>
        <v>0</v>
      </c>
      <c r="P286" s="28" t="str">
        <f>IFERROR(VLOOKUP(F286,'Master Info'!$A$13:$P$37,2,FALSE)&amp;VLOOKUP(F286,'Master Info'!$A$13:$P$37,3,FALSE),"")</f>
        <v/>
      </c>
      <c r="Q286" s="28">
        <f>IF($P286='Master Info'!$B$2&amp;'Master Info'!$C$2,IFERROR(ROUND(SUM($N286-$O286)*$L286,0),0),0)</f>
        <v>0</v>
      </c>
      <c r="R286" s="28">
        <f>IF($P286='Master Info'!$B$2&amp;'Master Info'!$C$2,IFERROR(ROUND(SUM($N286-$O286)*$L286,0),0),0)</f>
        <v>0</v>
      </c>
      <c r="S286" s="28">
        <f>IF($P286&lt;&gt;'Master Info'!$B$2&amp;'Master Info'!$C$2,IFERROR(ROUND(SUM($N286-$O286)*$L286,0),0),0)</f>
        <v>0</v>
      </c>
      <c r="T286" s="29">
        <f t="shared" si="38"/>
        <v>0</v>
      </c>
    </row>
    <row r="287" spans="1:20" x14ac:dyDescent="0.25">
      <c r="A287" s="32">
        <f t="shared" si="35"/>
        <v>286</v>
      </c>
      <c r="B287" s="26" t="str">
        <f t="shared" si="36"/>
        <v>-</v>
      </c>
      <c r="C287" s="35"/>
      <c r="D287" s="35"/>
      <c r="E287" s="36"/>
      <c r="F287" s="37"/>
      <c r="G287" s="38"/>
      <c r="H287" s="27">
        <f>IFERROR(VLOOKUP($G287,'Product Master'!$B$1:$G$26,5,FALSE),0)</f>
        <v>0</v>
      </c>
      <c r="I287" s="39"/>
      <c r="J287" s="28">
        <f t="shared" si="32"/>
        <v>0</v>
      </c>
      <c r="K287" s="29">
        <f t="shared" si="37"/>
        <v>0</v>
      </c>
      <c r="L287" s="30">
        <f>IFERROR(VLOOKUP($G287,'Product Master'!$B$1:$G$26,6,FALSE),0)</f>
        <v>0</v>
      </c>
      <c r="M287" s="40"/>
      <c r="N287" s="28">
        <f t="shared" si="33"/>
        <v>0</v>
      </c>
      <c r="O287" s="28">
        <f t="shared" si="34"/>
        <v>0</v>
      </c>
      <c r="P287" s="28" t="str">
        <f>IFERROR(VLOOKUP(F287,'Master Info'!$A$13:$P$37,2,FALSE)&amp;VLOOKUP(F287,'Master Info'!$A$13:$P$37,3,FALSE),"")</f>
        <v/>
      </c>
      <c r="Q287" s="28">
        <f>IF($P287='Master Info'!$B$2&amp;'Master Info'!$C$2,IFERROR(ROUND(SUM($N287-$O287)*$L287,0),0),0)</f>
        <v>0</v>
      </c>
      <c r="R287" s="28">
        <f>IF($P287='Master Info'!$B$2&amp;'Master Info'!$C$2,IFERROR(ROUND(SUM($N287-$O287)*$L287,0),0),0)</f>
        <v>0</v>
      </c>
      <c r="S287" s="28">
        <f>IF($P287&lt;&gt;'Master Info'!$B$2&amp;'Master Info'!$C$2,IFERROR(ROUND(SUM($N287-$O287)*$L287,0),0),0)</f>
        <v>0</v>
      </c>
      <c r="T287" s="29">
        <f t="shared" si="38"/>
        <v>0</v>
      </c>
    </row>
    <row r="288" spans="1:20" x14ac:dyDescent="0.25">
      <c r="A288" s="32">
        <f t="shared" si="35"/>
        <v>287</v>
      </c>
      <c r="B288" s="26" t="str">
        <f t="shared" si="36"/>
        <v>-</v>
      </c>
      <c r="C288" s="35"/>
      <c r="D288" s="35"/>
      <c r="E288" s="36"/>
      <c r="F288" s="37"/>
      <c r="G288" s="38"/>
      <c r="H288" s="27">
        <f>IFERROR(VLOOKUP($G288,'Product Master'!$B$1:$G$26,5,FALSE),0)</f>
        <v>0</v>
      </c>
      <c r="I288" s="39"/>
      <c r="J288" s="28">
        <f t="shared" si="32"/>
        <v>0</v>
      </c>
      <c r="K288" s="29">
        <f t="shared" si="37"/>
        <v>0</v>
      </c>
      <c r="L288" s="30">
        <f>IFERROR(VLOOKUP($G288,'Product Master'!$B$1:$G$26,6,FALSE),0)</f>
        <v>0</v>
      </c>
      <c r="M288" s="40"/>
      <c r="N288" s="28">
        <f t="shared" si="33"/>
        <v>0</v>
      </c>
      <c r="O288" s="28">
        <f t="shared" si="34"/>
        <v>0</v>
      </c>
      <c r="P288" s="28" t="str">
        <f>IFERROR(VLOOKUP(F288,'Master Info'!$A$13:$P$37,2,FALSE)&amp;VLOOKUP(F288,'Master Info'!$A$13:$P$37,3,FALSE),"")</f>
        <v/>
      </c>
      <c r="Q288" s="28">
        <f>IF($P288='Master Info'!$B$2&amp;'Master Info'!$C$2,IFERROR(ROUND(SUM($N288-$O288)*$L288,0),0),0)</f>
        <v>0</v>
      </c>
      <c r="R288" s="28">
        <f>IF($P288='Master Info'!$B$2&amp;'Master Info'!$C$2,IFERROR(ROUND(SUM($N288-$O288)*$L288,0),0),0)</f>
        <v>0</v>
      </c>
      <c r="S288" s="28">
        <f>IF($P288&lt;&gt;'Master Info'!$B$2&amp;'Master Info'!$C$2,IFERROR(ROUND(SUM($N288-$O288)*$L288,0),0),0)</f>
        <v>0</v>
      </c>
      <c r="T288" s="29">
        <f t="shared" si="38"/>
        <v>0</v>
      </c>
    </row>
    <row r="289" spans="1:20" x14ac:dyDescent="0.25">
      <c r="A289" s="32">
        <f t="shared" si="35"/>
        <v>288</v>
      </c>
      <c r="B289" s="26" t="str">
        <f t="shared" si="36"/>
        <v>-</v>
      </c>
      <c r="C289" s="35"/>
      <c r="D289" s="35"/>
      <c r="E289" s="36"/>
      <c r="F289" s="37"/>
      <c r="G289" s="38"/>
      <c r="H289" s="27">
        <f>IFERROR(VLOOKUP($G289,'Product Master'!$B$1:$G$26,5,FALSE),0)</f>
        <v>0</v>
      </c>
      <c r="I289" s="39"/>
      <c r="J289" s="28">
        <f t="shared" si="32"/>
        <v>0</v>
      </c>
      <c r="K289" s="29">
        <f t="shared" si="37"/>
        <v>0</v>
      </c>
      <c r="L289" s="30">
        <f>IFERROR(VLOOKUP($G289,'Product Master'!$B$1:$G$26,6,FALSE),0)</f>
        <v>0</v>
      </c>
      <c r="M289" s="40"/>
      <c r="N289" s="28">
        <f t="shared" si="33"/>
        <v>0</v>
      </c>
      <c r="O289" s="28">
        <f t="shared" si="34"/>
        <v>0</v>
      </c>
      <c r="P289" s="28" t="str">
        <f>IFERROR(VLOOKUP(F289,'Master Info'!$A$13:$P$37,2,FALSE)&amp;VLOOKUP(F289,'Master Info'!$A$13:$P$37,3,FALSE),"")</f>
        <v/>
      </c>
      <c r="Q289" s="28">
        <f>IF($P289='Master Info'!$B$2&amp;'Master Info'!$C$2,IFERROR(ROUND(SUM($N289-$O289)*$L289,0),0),0)</f>
        <v>0</v>
      </c>
      <c r="R289" s="28">
        <f>IF($P289='Master Info'!$B$2&amp;'Master Info'!$C$2,IFERROR(ROUND(SUM($N289-$O289)*$L289,0),0),0)</f>
        <v>0</v>
      </c>
      <c r="S289" s="28">
        <f>IF($P289&lt;&gt;'Master Info'!$B$2&amp;'Master Info'!$C$2,IFERROR(ROUND(SUM($N289-$O289)*$L289,0),0),0)</f>
        <v>0</v>
      </c>
      <c r="T289" s="29">
        <f t="shared" si="38"/>
        <v>0</v>
      </c>
    </row>
    <row r="290" spans="1:20" x14ac:dyDescent="0.25">
      <c r="A290" s="32">
        <f t="shared" si="35"/>
        <v>289</v>
      </c>
      <c r="B290" s="26" t="str">
        <f t="shared" si="36"/>
        <v>-</v>
      </c>
      <c r="C290" s="35"/>
      <c r="D290" s="35"/>
      <c r="E290" s="36"/>
      <c r="F290" s="37"/>
      <c r="G290" s="38"/>
      <c r="H290" s="27">
        <f>IFERROR(VLOOKUP($G290,'Product Master'!$B$1:$G$26,5,FALSE),0)</f>
        <v>0</v>
      </c>
      <c r="I290" s="39"/>
      <c r="J290" s="28">
        <f t="shared" si="32"/>
        <v>0</v>
      </c>
      <c r="K290" s="29">
        <f t="shared" si="37"/>
        <v>0</v>
      </c>
      <c r="L290" s="30">
        <f>IFERROR(VLOOKUP($G290,'Product Master'!$B$1:$G$26,6,FALSE),0)</f>
        <v>0</v>
      </c>
      <c r="M290" s="40"/>
      <c r="N290" s="28">
        <f t="shared" si="33"/>
        <v>0</v>
      </c>
      <c r="O290" s="28">
        <f t="shared" si="34"/>
        <v>0</v>
      </c>
      <c r="P290" s="28" t="str">
        <f>IFERROR(VLOOKUP(F290,'Master Info'!$A$13:$P$37,2,FALSE)&amp;VLOOKUP(F290,'Master Info'!$A$13:$P$37,3,FALSE),"")</f>
        <v/>
      </c>
      <c r="Q290" s="28">
        <f>IF($P290='Master Info'!$B$2&amp;'Master Info'!$C$2,IFERROR(ROUND(SUM($N290-$O290)*$L290,0),0),0)</f>
        <v>0</v>
      </c>
      <c r="R290" s="28">
        <f>IF($P290='Master Info'!$B$2&amp;'Master Info'!$C$2,IFERROR(ROUND(SUM($N290-$O290)*$L290,0),0),0)</f>
        <v>0</v>
      </c>
      <c r="S290" s="28">
        <f>IF($P290&lt;&gt;'Master Info'!$B$2&amp;'Master Info'!$C$2,IFERROR(ROUND(SUM($N290-$O290)*$L290,0),0),0)</f>
        <v>0</v>
      </c>
      <c r="T290" s="29">
        <f t="shared" si="38"/>
        <v>0</v>
      </c>
    </row>
    <row r="291" spans="1:20" x14ac:dyDescent="0.25">
      <c r="A291" s="32">
        <f t="shared" si="35"/>
        <v>290</v>
      </c>
      <c r="B291" s="26" t="str">
        <f t="shared" si="36"/>
        <v>-</v>
      </c>
      <c r="C291" s="35"/>
      <c r="D291" s="35"/>
      <c r="E291" s="36"/>
      <c r="F291" s="37"/>
      <c r="G291" s="38"/>
      <c r="H291" s="27">
        <f>IFERROR(VLOOKUP($G291,'Product Master'!$B$1:$G$26,5,FALSE),0)</f>
        <v>0</v>
      </c>
      <c r="I291" s="39"/>
      <c r="J291" s="28">
        <f t="shared" si="32"/>
        <v>0</v>
      </c>
      <c r="K291" s="29">
        <f t="shared" si="37"/>
        <v>0</v>
      </c>
      <c r="L291" s="30">
        <f>IFERROR(VLOOKUP($G291,'Product Master'!$B$1:$G$26,6,FALSE),0)</f>
        <v>0</v>
      </c>
      <c r="M291" s="40"/>
      <c r="N291" s="28">
        <f t="shared" si="33"/>
        <v>0</v>
      </c>
      <c r="O291" s="28">
        <f t="shared" si="34"/>
        <v>0</v>
      </c>
      <c r="P291" s="28" t="str">
        <f>IFERROR(VLOOKUP(F291,'Master Info'!$A$13:$P$37,2,FALSE)&amp;VLOOKUP(F291,'Master Info'!$A$13:$P$37,3,FALSE),"")</f>
        <v/>
      </c>
      <c r="Q291" s="28">
        <f>IF($P291='Master Info'!$B$2&amp;'Master Info'!$C$2,IFERROR(ROUND(SUM($N291-$O291)*$L291,0),0),0)</f>
        <v>0</v>
      </c>
      <c r="R291" s="28">
        <f>IF($P291='Master Info'!$B$2&amp;'Master Info'!$C$2,IFERROR(ROUND(SUM($N291-$O291)*$L291,0),0),0)</f>
        <v>0</v>
      </c>
      <c r="S291" s="28">
        <f>IF($P291&lt;&gt;'Master Info'!$B$2&amp;'Master Info'!$C$2,IFERROR(ROUND(SUM($N291-$O291)*$L291,0),0),0)</f>
        <v>0</v>
      </c>
      <c r="T291" s="29">
        <f t="shared" si="38"/>
        <v>0</v>
      </c>
    </row>
    <row r="292" spans="1:20" x14ac:dyDescent="0.25">
      <c r="A292" s="32">
        <f t="shared" si="35"/>
        <v>291</v>
      </c>
      <c r="B292" s="26" t="str">
        <f t="shared" si="36"/>
        <v>-</v>
      </c>
      <c r="C292" s="35"/>
      <c r="D292" s="35"/>
      <c r="E292" s="36"/>
      <c r="F292" s="37"/>
      <c r="G292" s="38"/>
      <c r="H292" s="27">
        <f>IFERROR(VLOOKUP($G292,'Product Master'!$B$1:$G$26,5,FALSE),0)</f>
        <v>0</v>
      </c>
      <c r="I292" s="39"/>
      <c r="J292" s="28">
        <f t="shared" si="32"/>
        <v>0</v>
      </c>
      <c r="K292" s="29">
        <f t="shared" si="37"/>
        <v>0</v>
      </c>
      <c r="L292" s="30">
        <f>IFERROR(VLOOKUP($G292,'Product Master'!$B$1:$G$26,6,FALSE),0)</f>
        <v>0</v>
      </c>
      <c r="M292" s="40"/>
      <c r="N292" s="28">
        <f t="shared" si="33"/>
        <v>0</v>
      </c>
      <c r="O292" s="28">
        <f t="shared" si="34"/>
        <v>0</v>
      </c>
      <c r="P292" s="28" t="str">
        <f>IFERROR(VLOOKUP(F292,'Master Info'!$A$13:$P$37,2,FALSE)&amp;VLOOKUP(F292,'Master Info'!$A$13:$P$37,3,FALSE),"")</f>
        <v/>
      </c>
      <c r="Q292" s="28">
        <f>IF($P292='Master Info'!$B$2&amp;'Master Info'!$C$2,IFERROR(ROUND(SUM($N292-$O292)*$L292,0),0),0)</f>
        <v>0</v>
      </c>
      <c r="R292" s="28">
        <f>IF($P292='Master Info'!$B$2&amp;'Master Info'!$C$2,IFERROR(ROUND(SUM($N292-$O292)*$L292,0),0),0)</f>
        <v>0</v>
      </c>
      <c r="S292" s="28">
        <f>IF($P292&lt;&gt;'Master Info'!$B$2&amp;'Master Info'!$C$2,IFERROR(ROUND(SUM($N292-$O292)*$L292,0),0),0)</f>
        <v>0</v>
      </c>
      <c r="T292" s="29">
        <f t="shared" si="38"/>
        <v>0</v>
      </c>
    </row>
    <row r="293" spans="1:20" x14ac:dyDescent="0.25">
      <c r="A293" s="32">
        <f t="shared" si="35"/>
        <v>292</v>
      </c>
      <c r="B293" s="26" t="str">
        <f t="shared" si="36"/>
        <v>-</v>
      </c>
      <c r="C293" s="35"/>
      <c r="D293" s="35"/>
      <c r="E293" s="36"/>
      <c r="F293" s="37"/>
      <c r="G293" s="38"/>
      <c r="H293" s="27">
        <f>IFERROR(VLOOKUP($G293,'Product Master'!$B$1:$G$26,5,FALSE),0)</f>
        <v>0</v>
      </c>
      <c r="I293" s="39"/>
      <c r="J293" s="28">
        <f t="shared" si="32"/>
        <v>0</v>
      </c>
      <c r="K293" s="29">
        <f t="shared" si="37"/>
        <v>0</v>
      </c>
      <c r="L293" s="30">
        <f>IFERROR(VLOOKUP($G293,'Product Master'!$B$1:$G$26,6,FALSE),0)</f>
        <v>0</v>
      </c>
      <c r="M293" s="40"/>
      <c r="N293" s="28">
        <f t="shared" si="33"/>
        <v>0</v>
      </c>
      <c r="O293" s="28">
        <f t="shared" si="34"/>
        <v>0</v>
      </c>
      <c r="P293" s="28" t="str">
        <f>IFERROR(VLOOKUP(F293,'Master Info'!$A$13:$P$37,2,FALSE)&amp;VLOOKUP(F293,'Master Info'!$A$13:$P$37,3,FALSE),"")</f>
        <v/>
      </c>
      <c r="Q293" s="28">
        <f>IF($P293='Master Info'!$B$2&amp;'Master Info'!$C$2,IFERROR(ROUND(SUM($N293-$O293)*$L293,0),0),0)</f>
        <v>0</v>
      </c>
      <c r="R293" s="28">
        <f>IF($P293='Master Info'!$B$2&amp;'Master Info'!$C$2,IFERROR(ROUND(SUM($N293-$O293)*$L293,0),0),0)</f>
        <v>0</v>
      </c>
      <c r="S293" s="28">
        <f>IF($P293&lt;&gt;'Master Info'!$B$2&amp;'Master Info'!$C$2,IFERROR(ROUND(SUM($N293-$O293)*$L293,0),0),0)</f>
        <v>0</v>
      </c>
      <c r="T293" s="29">
        <f t="shared" si="38"/>
        <v>0</v>
      </c>
    </row>
    <row r="294" spans="1:20" x14ac:dyDescent="0.25">
      <c r="A294" s="32">
        <f t="shared" si="35"/>
        <v>293</v>
      </c>
      <c r="B294" s="26" t="str">
        <f t="shared" si="36"/>
        <v>-</v>
      </c>
      <c r="C294" s="35"/>
      <c r="D294" s="35"/>
      <c r="E294" s="36"/>
      <c r="F294" s="37"/>
      <c r="G294" s="38"/>
      <c r="H294" s="27">
        <f>IFERROR(VLOOKUP($G294,'Product Master'!$B$1:$G$26,5,FALSE),0)</f>
        <v>0</v>
      </c>
      <c r="I294" s="39"/>
      <c r="J294" s="28">
        <f t="shared" si="32"/>
        <v>0</v>
      </c>
      <c r="K294" s="29">
        <f t="shared" si="37"/>
        <v>0</v>
      </c>
      <c r="L294" s="30">
        <f>IFERROR(VLOOKUP($G294,'Product Master'!$B$1:$G$26,6,FALSE),0)</f>
        <v>0</v>
      </c>
      <c r="M294" s="40"/>
      <c r="N294" s="28">
        <f t="shared" si="33"/>
        <v>0</v>
      </c>
      <c r="O294" s="28">
        <f t="shared" si="34"/>
        <v>0</v>
      </c>
      <c r="P294" s="28" t="str">
        <f>IFERROR(VLOOKUP(F294,'Master Info'!$A$13:$P$37,2,FALSE)&amp;VLOOKUP(F294,'Master Info'!$A$13:$P$37,3,FALSE),"")</f>
        <v/>
      </c>
      <c r="Q294" s="28">
        <f>IF($P294='Master Info'!$B$2&amp;'Master Info'!$C$2,IFERROR(ROUND(SUM($N294-$O294)*$L294,0),0),0)</f>
        <v>0</v>
      </c>
      <c r="R294" s="28">
        <f>IF($P294='Master Info'!$B$2&amp;'Master Info'!$C$2,IFERROR(ROUND(SUM($N294-$O294)*$L294,0),0),0)</f>
        <v>0</v>
      </c>
      <c r="S294" s="28">
        <f>IF($P294&lt;&gt;'Master Info'!$B$2&amp;'Master Info'!$C$2,IFERROR(ROUND(SUM($N294-$O294)*$L294,0),0),0)</f>
        <v>0</v>
      </c>
      <c r="T294" s="29">
        <f t="shared" si="38"/>
        <v>0</v>
      </c>
    </row>
    <row r="295" spans="1:20" x14ac:dyDescent="0.25">
      <c r="A295" s="32">
        <f t="shared" si="35"/>
        <v>294</v>
      </c>
      <c r="B295" s="26" t="str">
        <f t="shared" si="36"/>
        <v>-</v>
      </c>
      <c r="C295" s="35"/>
      <c r="D295" s="35"/>
      <c r="E295" s="36"/>
      <c r="F295" s="37"/>
      <c r="G295" s="38"/>
      <c r="H295" s="27">
        <f>IFERROR(VLOOKUP($G295,'Product Master'!$B$1:$G$26,5,FALSE),0)</f>
        <v>0</v>
      </c>
      <c r="I295" s="39"/>
      <c r="J295" s="28">
        <f t="shared" si="32"/>
        <v>0</v>
      </c>
      <c r="K295" s="29">
        <f t="shared" si="37"/>
        <v>0</v>
      </c>
      <c r="L295" s="30">
        <f>IFERROR(VLOOKUP($G295,'Product Master'!$B$1:$G$26,6,FALSE),0)</f>
        <v>0</v>
      </c>
      <c r="M295" s="40"/>
      <c r="N295" s="28">
        <f t="shared" si="33"/>
        <v>0</v>
      </c>
      <c r="O295" s="28">
        <f t="shared" si="34"/>
        <v>0</v>
      </c>
      <c r="P295" s="28" t="str">
        <f>IFERROR(VLOOKUP(F295,'Master Info'!$A$13:$P$37,2,FALSE)&amp;VLOOKUP(F295,'Master Info'!$A$13:$P$37,3,FALSE),"")</f>
        <v/>
      </c>
      <c r="Q295" s="28">
        <f>IF($P295='Master Info'!$B$2&amp;'Master Info'!$C$2,IFERROR(ROUND(SUM($N295-$O295)*$L295,0),0),0)</f>
        <v>0</v>
      </c>
      <c r="R295" s="28">
        <f>IF($P295='Master Info'!$B$2&amp;'Master Info'!$C$2,IFERROR(ROUND(SUM($N295-$O295)*$L295,0),0),0)</f>
        <v>0</v>
      </c>
      <c r="S295" s="28">
        <f>IF($P295&lt;&gt;'Master Info'!$B$2&amp;'Master Info'!$C$2,IFERROR(ROUND(SUM($N295-$O295)*$L295,0),0),0)</f>
        <v>0</v>
      </c>
      <c r="T295" s="29">
        <f t="shared" si="38"/>
        <v>0</v>
      </c>
    </row>
    <row r="296" spans="1:20" x14ac:dyDescent="0.25">
      <c r="A296" s="32">
        <f t="shared" si="35"/>
        <v>295</v>
      </c>
      <c r="B296" s="26" t="str">
        <f t="shared" si="36"/>
        <v>-</v>
      </c>
      <c r="C296" s="35"/>
      <c r="D296" s="35"/>
      <c r="E296" s="36"/>
      <c r="F296" s="37"/>
      <c r="G296" s="38"/>
      <c r="H296" s="27">
        <f>IFERROR(VLOOKUP($G296,'Product Master'!$B$1:$G$26,5,FALSE),0)</f>
        <v>0</v>
      </c>
      <c r="I296" s="39"/>
      <c r="J296" s="28">
        <f t="shared" si="32"/>
        <v>0</v>
      </c>
      <c r="K296" s="29">
        <f t="shared" si="37"/>
        <v>0</v>
      </c>
      <c r="L296" s="30">
        <f>IFERROR(VLOOKUP($G296,'Product Master'!$B$1:$G$26,6,FALSE),0)</f>
        <v>0</v>
      </c>
      <c r="M296" s="40"/>
      <c r="N296" s="28">
        <f t="shared" si="33"/>
        <v>0</v>
      </c>
      <c r="O296" s="28">
        <f t="shared" si="34"/>
        <v>0</v>
      </c>
      <c r="P296" s="28" t="str">
        <f>IFERROR(VLOOKUP(F296,'Master Info'!$A$13:$P$37,2,FALSE)&amp;VLOOKUP(F296,'Master Info'!$A$13:$P$37,3,FALSE),"")</f>
        <v/>
      </c>
      <c r="Q296" s="28">
        <f>IF($P296='Master Info'!$B$2&amp;'Master Info'!$C$2,IFERROR(ROUND(SUM($N296-$O296)*$L296,0),0),0)</f>
        <v>0</v>
      </c>
      <c r="R296" s="28">
        <f>IF($P296='Master Info'!$B$2&amp;'Master Info'!$C$2,IFERROR(ROUND(SUM($N296-$O296)*$L296,0),0),0)</f>
        <v>0</v>
      </c>
      <c r="S296" s="28">
        <f>IF($P296&lt;&gt;'Master Info'!$B$2&amp;'Master Info'!$C$2,IFERROR(ROUND(SUM($N296-$O296)*$L296,0),0),0)</f>
        <v>0</v>
      </c>
      <c r="T296" s="29">
        <f t="shared" si="38"/>
        <v>0</v>
      </c>
    </row>
    <row r="297" spans="1:20" x14ac:dyDescent="0.25">
      <c r="A297" s="32">
        <f t="shared" si="35"/>
        <v>296</v>
      </c>
      <c r="B297" s="26" t="str">
        <f t="shared" si="36"/>
        <v>-</v>
      </c>
      <c r="C297" s="35"/>
      <c r="D297" s="35"/>
      <c r="E297" s="36"/>
      <c r="F297" s="37"/>
      <c r="G297" s="38"/>
      <c r="H297" s="27">
        <f>IFERROR(VLOOKUP($G297,'Product Master'!$B$1:$G$26,5,FALSE),0)</f>
        <v>0</v>
      </c>
      <c r="I297" s="39"/>
      <c r="J297" s="28">
        <f t="shared" si="32"/>
        <v>0</v>
      </c>
      <c r="K297" s="29">
        <f t="shared" si="37"/>
        <v>0</v>
      </c>
      <c r="L297" s="30">
        <f>IFERROR(VLOOKUP($G297,'Product Master'!$B$1:$G$26,6,FALSE),0)</f>
        <v>0</v>
      </c>
      <c r="M297" s="40"/>
      <c r="N297" s="28">
        <f t="shared" si="33"/>
        <v>0</v>
      </c>
      <c r="O297" s="28">
        <f t="shared" si="34"/>
        <v>0</v>
      </c>
      <c r="P297" s="28" t="str">
        <f>IFERROR(VLOOKUP(F297,'Master Info'!$A$13:$P$37,2,FALSE)&amp;VLOOKUP(F297,'Master Info'!$A$13:$P$37,3,FALSE),"")</f>
        <v/>
      </c>
      <c r="Q297" s="28">
        <f>IF($P297='Master Info'!$B$2&amp;'Master Info'!$C$2,IFERROR(ROUND(SUM($N297-$O297)*$L297,0),0),0)</f>
        <v>0</v>
      </c>
      <c r="R297" s="28">
        <f>IF($P297='Master Info'!$B$2&amp;'Master Info'!$C$2,IFERROR(ROUND(SUM($N297-$O297)*$L297,0),0),0)</f>
        <v>0</v>
      </c>
      <c r="S297" s="28">
        <f>IF($P297&lt;&gt;'Master Info'!$B$2&amp;'Master Info'!$C$2,IFERROR(ROUND(SUM($N297-$O297)*$L297,0),0),0)</f>
        <v>0</v>
      </c>
      <c r="T297" s="29">
        <f t="shared" si="38"/>
        <v>0</v>
      </c>
    </row>
    <row r="298" spans="1:20" x14ac:dyDescent="0.25">
      <c r="A298" s="32">
        <f t="shared" si="35"/>
        <v>297</v>
      </c>
      <c r="B298" s="26" t="str">
        <f t="shared" si="36"/>
        <v>-</v>
      </c>
      <c r="C298" s="35"/>
      <c r="D298" s="35"/>
      <c r="E298" s="36"/>
      <c r="F298" s="37"/>
      <c r="G298" s="38"/>
      <c r="H298" s="27">
        <f>IFERROR(VLOOKUP($G298,'Product Master'!$B$1:$G$26,5,FALSE),0)</f>
        <v>0</v>
      </c>
      <c r="I298" s="39"/>
      <c r="J298" s="28">
        <f t="shared" si="32"/>
        <v>0</v>
      </c>
      <c r="K298" s="29">
        <f t="shared" si="37"/>
        <v>0</v>
      </c>
      <c r="L298" s="30">
        <f>IFERROR(VLOOKUP($G298,'Product Master'!$B$1:$G$26,6,FALSE),0)</f>
        <v>0</v>
      </c>
      <c r="M298" s="40"/>
      <c r="N298" s="28">
        <f t="shared" si="33"/>
        <v>0</v>
      </c>
      <c r="O298" s="28">
        <f t="shared" si="34"/>
        <v>0</v>
      </c>
      <c r="P298" s="28" t="str">
        <f>IFERROR(VLOOKUP(F298,'Master Info'!$A$13:$P$37,2,FALSE)&amp;VLOOKUP(F298,'Master Info'!$A$13:$P$37,3,FALSE),"")</f>
        <v/>
      </c>
      <c r="Q298" s="28">
        <f>IF($P298='Master Info'!$B$2&amp;'Master Info'!$C$2,IFERROR(ROUND(SUM($N298-$O298)*$L298,0),0),0)</f>
        <v>0</v>
      </c>
      <c r="R298" s="28">
        <f>IF($P298='Master Info'!$B$2&amp;'Master Info'!$C$2,IFERROR(ROUND(SUM($N298-$O298)*$L298,0),0),0)</f>
        <v>0</v>
      </c>
      <c r="S298" s="28">
        <f>IF($P298&lt;&gt;'Master Info'!$B$2&amp;'Master Info'!$C$2,IFERROR(ROUND(SUM($N298-$O298)*$L298,0),0),0)</f>
        <v>0</v>
      </c>
      <c r="T298" s="29">
        <f t="shared" si="38"/>
        <v>0</v>
      </c>
    </row>
    <row r="299" spans="1:20" x14ac:dyDescent="0.25">
      <c r="A299" s="32">
        <f t="shared" si="35"/>
        <v>298</v>
      </c>
      <c r="B299" s="26" t="str">
        <f t="shared" si="36"/>
        <v>-</v>
      </c>
      <c r="C299" s="35"/>
      <c r="D299" s="35"/>
      <c r="E299" s="36"/>
      <c r="F299" s="37"/>
      <c r="G299" s="38"/>
      <c r="H299" s="27">
        <f>IFERROR(VLOOKUP($G299,'Product Master'!$B$1:$G$26,5,FALSE),0)</f>
        <v>0</v>
      </c>
      <c r="I299" s="39"/>
      <c r="J299" s="28">
        <f t="shared" si="32"/>
        <v>0</v>
      </c>
      <c r="K299" s="29">
        <f t="shared" si="37"/>
        <v>0</v>
      </c>
      <c r="L299" s="30">
        <f>IFERROR(VLOOKUP($G299,'Product Master'!$B$1:$G$26,6,FALSE),0)</f>
        <v>0</v>
      </c>
      <c r="M299" s="40"/>
      <c r="N299" s="28">
        <f t="shared" si="33"/>
        <v>0</v>
      </c>
      <c r="O299" s="28">
        <f t="shared" si="34"/>
        <v>0</v>
      </c>
      <c r="P299" s="28" t="str">
        <f>IFERROR(VLOOKUP(F299,'Master Info'!$A$13:$P$37,2,FALSE)&amp;VLOOKUP(F299,'Master Info'!$A$13:$P$37,3,FALSE),"")</f>
        <v/>
      </c>
      <c r="Q299" s="28">
        <f>IF($P299='Master Info'!$B$2&amp;'Master Info'!$C$2,IFERROR(ROUND(SUM($N299-$O299)*$L299,0),0),0)</f>
        <v>0</v>
      </c>
      <c r="R299" s="28">
        <f>IF($P299='Master Info'!$B$2&amp;'Master Info'!$C$2,IFERROR(ROUND(SUM($N299-$O299)*$L299,0),0),0)</f>
        <v>0</v>
      </c>
      <c r="S299" s="28">
        <f>IF($P299&lt;&gt;'Master Info'!$B$2&amp;'Master Info'!$C$2,IFERROR(ROUND(SUM($N299-$O299)*$L299,0),0),0)</f>
        <v>0</v>
      </c>
      <c r="T299" s="29">
        <f t="shared" si="38"/>
        <v>0</v>
      </c>
    </row>
    <row r="300" spans="1:20" x14ac:dyDescent="0.25">
      <c r="A300" s="32">
        <f t="shared" si="35"/>
        <v>299</v>
      </c>
      <c r="B300" s="26" t="str">
        <f t="shared" si="36"/>
        <v>-</v>
      </c>
      <c r="C300" s="35"/>
      <c r="D300" s="35"/>
      <c r="E300" s="36"/>
      <c r="F300" s="37"/>
      <c r="G300" s="38"/>
      <c r="H300" s="27">
        <f>IFERROR(VLOOKUP($G300,'Product Master'!$B$1:$G$26,5,FALSE),0)</f>
        <v>0</v>
      </c>
      <c r="I300" s="39"/>
      <c r="J300" s="28">
        <f t="shared" si="32"/>
        <v>0</v>
      </c>
      <c r="K300" s="29">
        <f t="shared" si="37"/>
        <v>0</v>
      </c>
      <c r="L300" s="30">
        <f>IFERROR(VLOOKUP($G300,'Product Master'!$B$1:$G$26,6,FALSE),0)</f>
        <v>0</v>
      </c>
      <c r="M300" s="40"/>
      <c r="N300" s="28">
        <f t="shared" si="33"/>
        <v>0</v>
      </c>
      <c r="O300" s="28">
        <f t="shared" si="34"/>
        <v>0</v>
      </c>
      <c r="P300" s="28" t="str">
        <f>IFERROR(VLOOKUP(F300,'Master Info'!$A$13:$P$37,2,FALSE)&amp;VLOOKUP(F300,'Master Info'!$A$13:$P$37,3,FALSE),"")</f>
        <v/>
      </c>
      <c r="Q300" s="28">
        <f>IF($P300='Master Info'!$B$2&amp;'Master Info'!$C$2,IFERROR(ROUND(SUM($N300-$O300)*$L300,0),0),0)</f>
        <v>0</v>
      </c>
      <c r="R300" s="28">
        <f>IF($P300='Master Info'!$B$2&amp;'Master Info'!$C$2,IFERROR(ROUND(SUM($N300-$O300)*$L300,0),0),0)</f>
        <v>0</v>
      </c>
      <c r="S300" s="28">
        <f>IF($P300&lt;&gt;'Master Info'!$B$2&amp;'Master Info'!$C$2,IFERROR(ROUND(SUM($N300-$O300)*$L300,0),0),0)</f>
        <v>0</v>
      </c>
      <c r="T300" s="29">
        <f t="shared" si="38"/>
        <v>0</v>
      </c>
    </row>
    <row r="301" spans="1:20" x14ac:dyDescent="0.25">
      <c r="A301" s="32">
        <f t="shared" si="35"/>
        <v>300</v>
      </c>
      <c r="B301" s="26" t="str">
        <f t="shared" si="36"/>
        <v>-</v>
      </c>
      <c r="C301" s="35"/>
      <c r="D301" s="35"/>
      <c r="E301" s="36"/>
      <c r="F301" s="37"/>
      <c r="G301" s="38"/>
      <c r="H301" s="27">
        <f>IFERROR(VLOOKUP($G301,'Product Master'!$B$1:$G$26,5,FALSE),0)</f>
        <v>0</v>
      </c>
      <c r="I301" s="39"/>
      <c r="J301" s="28">
        <f t="shared" si="32"/>
        <v>0</v>
      </c>
      <c r="K301" s="29">
        <f t="shared" si="37"/>
        <v>0</v>
      </c>
      <c r="L301" s="30">
        <f>IFERROR(VLOOKUP($G301,'Product Master'!$B$1:$G$26,6,FALSE),0)</f>
        <v>0</v>
      </c>
      <c r="M301" s="40"/>
      <c r="N301" s="28">
        <f t="shared" si="33"/>
        <v>0</v>
      </c>
      <c r="O301" s="28">
        <f t="shared" si="34"/>
        <v>0</v>
      </c>
      <c r="P301" s="28" t="str">
        <f>IFERROR(VLOOKUP(F301,'Master Info'!$A$13:$P$37,2,FALSE)&amp;VLOOKUP(F301,'Master Info'!$A$13:$P$37,3,FALSE),"")</f>
        <v/>
      </c>
      <c r="Q301" s="28">
        <f>IF($P301='Master Info'!$B$2&amp;'Master Info'!$C$2,IFERROR(ROUND(SUM($N301-$O301)*$L301,0),0),0)</f>
        <v>0</v>
      </c>
      <c r="R301" s="28">
        <f>IF($P301='Master Info'!$B$2&amp;'Master Info'!$C$2,IFERROR(ROUND(SUM($N301-$O301)*$L301,0),0),0)</f>
        <v>0</v>
      </c>
      <c r="S301" s="28">
        <f>IF($P301&lt;&gt;'Master Info'!$B$2&amp;'Master Info'!$C$2,IFERROR(ROUND(SUM($N301-$O301)*$L301,0),0),0)</f>
        <v>0</v>
      </c>
      <c r="T301" s="29">
        <f t="shared" si="38"/>
        <v>0</v>
      </c>
    </row>
    <row r="302" spans="1:20" x14ac:dyDescent="0.25">
      <c r="A302" s="32">
        <f t="shared" si="35"/>
        <v>301</v>
      </c>
      <c r="B302" s="26" t="str">
        <f t="shared" si="36"/>
        <v>-</v>
      </c>
      <c r="C302" s="35"/>
      <c r="D302" s="35"/>
      <c r="E302" s="36"/>
      <c r="F302" s="37"/>
      <c r="G302" s="38"/>
      <c r="H302" s="27">
        <f>IFERROR(VLOOKUP($G302,'Product Master'!$B$1:$G$26,5,FALSE),0)</f>
        <v>0</v>
      </c>
      <c r="I302" s="39"/>
      <c r="J302" s="28">
        <f t="shared" si="32"/>
        <v>0</v>
      </c>
      <c r="K302" s="29">
        <f t="shared" si="37"/>
        <v>0</v>
      </c>
      <c r="L302" s="30">
        <f>IFERROR(VLOOKUP($G302,'Product Master'!$B$1:$G$26,6,FALSE),0)</f>
        <v>0</v>
      </c>
      <c r="M302" s="40"/>
      <c r="N302" s="28">
        <f t="shared" si="33"/>
        <v>0</v>
      </c>
      <c r="O302" s="28">
        <f t="shared" si="34"/>
        <v>0</v>
      </c>
      <c r="P302" s="28" t="str">
        <f>IFERROR(VLOOKUP(F302,'Master Info'!$A$13:$P$37,2,FALSE)&amp;VLOOKUP(F302,'Master Info'!$A$13:$P$37,3,FALSE),"")</f>
        <v/>
      </c>
      <c r="Q302" s="28">
        <f>IF($P302='Master Info'!$B$2&amp;'Master Info'!$C$2,IFERROR(ROUND(SUM($N302-$O302)*$L302,0),0),0)</f>
        <v>0</v>
      </c>
      <c r="R302" s="28">
        <f>IF($P302='Master Info'!$B$2&amp;'Master Info'!$C$2,IFERROR(ROUND(SUM($N302-$O302)*$L302,0),0),0)</f>
        <v>0</v>
      </c>
      <c r="S302" s="28">
        <f>IF($P302&lt;&gt;'Master Info'!$B$2&amp;'Master Info'!$C$2,IFERROR(ROUND(SUM($N302-$O302)*$L302,0),0),0)</f>
        <v>0</v>
      </c>
      <c r="T302" s="29">
        <f t="shared" si="38"/>
        <v>0</v>
      </c>
    </row>
    <row r="303" spans="1:20" x14ac:dyDescent="0.25">
      <c r="A303" s="32">
        <f t="shared" si="35"/>
        <v>302</v>
      </c>
      <c r="B303" s="26" t="str">
        <f t="shared" si="36"/>
        <v>-</v>
      </c>
      <c r="C303" s="35"/>
      <c r="D303" s="35"/>
      <c r="E303" s="36"/>
      <c r="F303" s="37"/>
      <c r="G303" s="38"/>
      <c r="H303" s="27">
        <f>IFERROR(VLOOKUP($G303,'Product Master'!$B$1:$G$26,5,FALSE),0)</f>
        <v>0</v>
      </c>
      <c r="I303" s="39"/>
      <c r="J303" s="28">
        <f t="shared" si="32"/>
        <v>0</v>
      </c>
      <c r="K303" s="29">
        <f t="shared" si="37"/>
        <v>0</v>
      </c>
      <c r="L303" s="30">
        <f>IFERROR(VLOOKUP($G303,'Product Master'!$B$1:$G$26,6,FALSE),0)</f>
        <v>0</v>
      </c>
      <c r="M303" s="40"/>
      <c r="N303" s="28">
        <f t="shared" si="33"/>
        <v>0</v>
      </c>
      <c r="O303" s="28">
        <f t="shared" si="34"/>
        <v>0</v>
      </c>
      <c r="P303" s="28" t="str">
        <f>IFERROR(VLOOKUP(F303,'Master Info'!$A$13:$P$37,2,FALSE)&amp;VLOOKUP(F303,'Master Info'!$A$13:$P$37,3,FALSE),"")</f>
        <v/>
      </c>
      <c r="Q303" s="28">
        <f>IF($P303='Master Info'!$B$2&amp;'Master Info'!$C$2,IFERROR(ROUND(SUM($N303-$O303)*$L303,0),0),0)</f>
        <v>0</v>
      </c>
      <c r="R303" s="28">
        <f>IF($P303='Master Info'!$B$2&amp;'Master Info'!$C$2,IFERROR(ROUND(SUM($N303-$O303)*$L303,0),0),0)</f>
        <v>0</v>
      </c>
      <c r="S303" s="28">
        <f>IF($P303&lt;&gt;'Master Info'!$B$2&amp;'Master Info'!$C$2,IFERROR(ROUND(SUM($N303-$O303)*$L303,0),0),0)</f>
        <v>0</v>
      </c>
      <c r="T303" s="29">
        <f t="shared" si="38"/>
        <v>0</v>
      </c>
    </row>
    <row r="304" spans="1:20" x14ac:dyDescent="0.25">
      <c r="A304" s="32">
        <f t="shared" si="35"/>
        <v>303</v>
      </c>
      <c r="B304" s="26" t="str">
        <f t="shared" si="36"/>
        <v>-</v>
      </c>
      <c r="C304" s="35"/>
      <c r="D304" s="35"/>
      <c r="E304" s="36"/>
      <c r="F304" s="37"/>
      <c r="G304" s="38"/>
      <c r="H304" s="27">
        <f>IFERROR(VLOOKUP($G304,'Product Master'!$B$1:$G$26,5,FALSE),0)</f>
        <v>0</v>
      </c>
      <c r="I304" s="39"/>
      <c r="J304" s="28">
        <f t="shared" si="32"/>
        <v>0</v>
      </c>
      <c r="K304" s="29">
        <f t="shared" si="37"/>
        <v>0</v>
      </c>
      <c r="L304" s="30">
        <f>IFERROR(VLOOKUP($G304,'Product Master'!$B$1:$G$26,6,FALSE),0)</f>
        <v>0</v>
      </c>
      <c r="M304" s="40"/>
      <c r="N304" s="28">
        <f t="shared" si="33"/>
        <v>0</v>
      </c>
      <c r="O304" s="28">
        <f t="shared" si="34"/>
        <v>0</v>
      </c>
      <c r="P304" s="28" t="str">
        <f>IFERROR(VLOOKUP(F304,'Master Info'!$A$13:$P$37,2,FALSE)&amp;VLOOKUP(F304,'Master Info'!$A$13:$P$37,3,FALSE),"")</f>
        <v/>
      </c>
      <c r="Q304" s="28">
        <f>IF($P304='Master Info'!$B$2&amp;'Master Info'!$C$2,IFERROR(ROUND(SUM($N304-$O304)*$L304,0),0),0)</f>
        <v>0</v>
      </c>
      <c r="R304" s="28">
        <f>IF($P304='Master Info'!$B$2&amp;'Master Info'!$C$2,IFERROR(ROUND(SUM($N304-$O304)*$L304,0),0),0)</f>
        <v>0</v>
      </c>
      <c r="S304" s="28">
        <f>IF($P304&lt;&gt;'Master Info'!$B$2&amp;'Master Info'!$C$2,IFERROR(ROUND(SUM($N304-$O304)*$L304,0),0),0)</f>
        <v>0</v>
      </c>
      <c r="T304" s="29">
        <f t="shared" si="38"/>
        <v>0</v>
      </c>
    </row>
    <row r="305" spans="1:20" x14ac:dyDescent="0.25">
      <c r="A305" s="32">
        <f t="shared" si="35"/>
        <v>304</v>
      </c>
      <c r="B305" s="26" t="str">
        <f t="shared" si="36"/>
        <v>-</v>
      </c>
      <c r="C305" s="35"/>
      <c r="D305" s="35"/>
      <c r="E305" s="36"/>
      <c r="F305" s="37"/>
      <c r="G305" s="38"/>
      <c r="H305" s="27">
        <f>IFERROR(VLOOKUP($G305,'Product Master'!$B$1:$G$26,5,FALSE),0)</f>
        <v>0</v>
      </c>
      <c r="I305" s="39"/>
      <c r="J305" s="28">
        <f t="shared" si="32"/>
        <v>0</v>
      </c>
      <c r="K305" s="29">
        <f t="shared" si="37"/>
        <v>0</v>
      </c>
      <c r="L305" s="30">
        <f>IFERROR(VLOOKUP($G305,'Product Master'!$B$1:$G$26,6,FALSE),0)</f>
        <v>0</v>
      </c>
      <c r="M305" s="40"/>
      <c r="N305" s="28">
        <f t="shared" si="33"/>
        <v>0</v>
      </c>
      <c r="O305" s="28">
        <f t="shared" si="34"/>
        <v>0</v>
      </c>
      <c r="P305" s="28" t="str">
        <f>IFERROR(VLOOKUP(F305,'Master Info'!$A$13:$P$37,2,FALSE)&amp;VLOOKUP(F305,'Master Info'!$A$13:$P$37,3,FALSE),"")</f>
        <v/>
      </c>
      <c r="Q305" s="28">
        <f>IF($P305='Master Info'!$B$2&amp;'Master Info'!$C$2,IFERROR(ROUND(SUM($N305-$O305)*$L305,0),0),0)</f>
        <v>0</v>
      </c>
      <c r="R305" s="28">
        <f>IF($P305='Master Info'!$B$2&amp;'Master Info'!$C$2,IFERROR(ROUND(SUM($N305-$O305)*$L305,0),0),0)</f>
        <v>0</v>
      </c>
      <c r="S305" s="28">
        <f>IF($P305&lt;&gt;'Master Info'!$B$2&amp;'Master Info'!$C$2,IFERROR(ROUND(SUM($N305-$O305)*$L305,0),0),0)</f>
        <v>0</v>
      </c>
      <c r="T305" s="29">
        <f t="shared" si="38"/>
        <v>0</v>
      </c>
    </row>
    <row r="306" spans="1:20" x14ac:dyDescent="0.25">
      <c r="A306" s="32">
        <f t="shared" si="35"/>
        <v>305</v>
      </c>
      <c r="B306" s="26" t="str">
        <f t="shared" si="36"/>
        <v>-</v>
      </c>
      <c r="C306" s="35"/>
      <c r="D306" s="35"/>
      <c r="E306" s="36"/>
      <c r="F306" s="37"/>
      <c r="G306" s="38"/>
      <c r="H306" s="27">
        <f>IFERROR(VLOOKUP($G306,'Product Master'!$B$1:$G$26,5,FALSE),0)</f>
        <v>0</v>
      </c>
      <c r="I306" s="39"/>
      <c r="J306" s="28">
        <f t="shared" si="32"/>
        <v>0</v>
      </c>
      <c r="K306" s="29">
        <f t="shared" si="37"/>
        <v>0</v>
      </c>
      <c r="L306" s="30">
        <f>IFERROR(VLOOKUP($G306,'Product Master'!$B$1:$G$26,6,FALSE),0)</f>
        <v>0</v>
      </c>
      <c r="M306" s="40"/>
      <c r="N306" s="28">
        <f t="shared" si="33"/>
        <v>0</v>
      </c>
      <c r="O306" s="28">
        <f t="shared" si="34"/>
        <v>0</v>
      </c>
      <c r="P306" s="28" t="str">
        <f>IFERROR(VLOOKUP(F306,'Master Info'!$A$13:$P$37,2,FALSE)&amp;VLOOKUP(F306,'Master Info'!$A$13:$P$37,3,FALSE),"")</f>
        <v/>
      </c>
      <c r="Q306" s="28">
        <f>IF($P306='Master Info'!$B$2&amp;'Master Info'!$C$2,IFERROR(ROUND(SUM($N306-$O306)*$L306,0),0),0)</f>
        <v>0</v>
      </c>
      <c r="R306" s="28">
        <f>IF($P306='Master Info'!$B$2&amp;'Master Info'!$C$2,IFERROR(ROUND(SUM($N306-$O306)*$L306,0),0),0)</f>
        <v>0</v>
      </c>
      <c r="S306" s="28">
        <f>IF($P306&lt;&gt;'Master Info'!$B$2&amp;'Master Info'!$C$2,IFERROR(ROUND(SUM($N306-$O306)*$L306,0),0),0)</f>
        <v>0</v>
      </c>
      <c r="T306" s="29">
        <f t="shared" si="38"/>
        <v>0</v>
      </c>
    </row>
    <row r="307" spans="1:20" x14ac:dyDescent="0.25">
      <c r="A307" s="32">
        <f t="shared" si="35"/>
        <v>306</v>
      </c>
      <c r="B307" s="26" t="str">
        <f t="shared" si="36"/>
        <v>-</v>
      </c>
      <c r="C307" s="35"/>
      <c r="D307" s="35"/>
      <c r="E307" s="36"/>
      <c r="F307" s="37"/>
      <c r="G307" s="38"/>
      <c r="H307" s="27">
        <f>IFERROR(VLOOKUP($G307,'Product Master'!$B$1:$G$26,5,FALSE),0)</f>
        <v>0</v>
      </c>
      <c r="I307" s="39"/>
      <c r="J307" s="28">
        <f t="shared" si="32"/>
        <v>0</v>
      </c>
      <c r="K307" s="29">
        <f t="shared" si="37"/>
        <v>0</v>
      </c>
      <c r="L307" s="30">
        <f>IFERROR(VLOOKUP($G307,'Product Master'!$B$1:$G$26,6,FALSE),0)</f>
        <v>0</v>
      </c>
      <c r="M307" s="40"/>
      <c r="N307" s="28">
        <f t="shared" si="33"/>
        <v>0</v>
      </c>
      <c r="O307" s="28">
        <f t="shared" si="34"/>
        <v>0</v>
      </c>
      <c r="P307" s="28" t="str">
        <f>IFERROR(VLOOKUP(F307,'Master Info'!$A$13:$P$37,2,FALSE)&amp;VLOOKUP(F307,'Master Info'!$A$13:$P$37,3,FALSE),"")</f>
        <v/>
      </c>
      <c r="Q307" s="28">
        <f>IF($P307='Master Info'!$B$2&amp;'Master Info'!$C$2,IFERROR(ROUND(SUM($N307-$O307)*$L307,0),0),0)</f>
        <v>0</v>
      </c>
      <c r="R307" s="28">
        <f>IF($P307='Master Info'!$B$2&amp;'Master Info'!$C$2,IFERROR(ROUND(SUM($N307-$O307)*$L307,0),0),0)</f>
        <v>0</v>
      </c>
      <c r="S307" s="28">
        <f>IF($P307&lt;&gt;'Master Info'!$B$2&amp;'Master Info'!$C$2,IFERROR(ROUND(SUM($N307-$O307)*$L307,0),0),0)</f>
        <v>0</v>
      </c>
      <c r="T307" s="29">
        <f t="shared" si="38"/>
        <v>0</v>
      </c>
    </row>
    <row r="308" spans="1:20" x14ac:dyDescent="0.25">
      <c r="A308" s="32">
        <f t="shared" si="35"/>
        <v>307</v>
      </c>
      <c r="B308" s="26" t="str">
        <f t="shared" si="36"/>
        <v>-</v>
      </c>
      <c r="C308" s="35"/>
      <c r="D308" s="35"/>
      <c r="E308" s="36"/>
      <c r="F308" s="37"/>
      <c r="G308" s="38"/>
      <c r="H308" s="27">
        <f>IFERROR(VLOOKUP($G308,'Product Master'!$B$1:$G$26,5,FALSE),0)</f>
        <v>0</v>
      </c>
      <c r="I308" s="39"/>
      <c r="J308" s="28">
        <f t="shared" si="32"/>
        <v>0</v>
      </c>
      <c r="K308" s="29">
        <f t="shared" si="37"/>
        <v>0</v>
      </c>
      <c r="L308" s="30">
        <f>IFERROR(VLOOKUP($G308,'Product Master'!$B$1:$G$26,6,FALSE),0)</f>
        <v>0</v>
      </c>
      <c r="M308" s="40"/>
      <c r="N308" s="28">
        <f t="shared" si="33"/>
        <v>0</v>
      </c>
      <c r="O308" s="28">
        <f t="shared" si="34"/>
        <v>0</v>
      </c>
      <c r="P308" s="28" t="str">
        <f>IFERROR(VLOOKUP(F308,'Master Info'!$A$13:$P$37,2,FALSE)&amp;VLOOKUP(F308,'Master Info'!$A$13:$P$37,3,FALSE),"")</f>
        <v/>
      </c>
      <c r="Q308" s="28">
        <f>IF($P308='Master Info'!$B$2&amp;'Master Info'!$C$2,IFERROR(ROUND(SUM($N308-$O308)*$L308,0),0),0)</f>
        <v>0</v>
      </c>
      <c r="R308" s="28">
        <f>IF($P308='Master Info'!$B$2&amp;'Master Info'!$C$2,IFERROR(ROUND(SUM($N308-$O308)*$L308,0),0),0)</f>
        <v>0</v>
      </c>
      <c r="S308" s="28">
        <f>IF($P308&lt;&gt;'Master Info'!$B$2&amp;'Master Info'!$C$2,IFERROR(ROUND(SUM($N308-$O308)*$L308,0),0),0)</f>
        <v>0</v>
      </c>
      <c r="T308" s="29">
        <f t="shared" si="38"/>
        <v>0</v>
      </c>
    </row>
    <row r="309" spans="1:20" x14ac:dyDescent="0.25">
      <c r="A309" s="32">
        <f t="shared" si="35"/>
        <v>308</v>
      </c>
      <c r="B309" s="26" t="str">
        <f t="shared" si="36"/>
        <v>-</v>
      </c>
      <c r="C309" s="35"/>
      <c r="D309" s="35"/>
      <c r="E309" s="36"/>
      <c r="F309" s="37"/>
      <c r="G309" s="38"/>
      <c r="H309" s="27">
        <f>IFERROR(VLOOKUP($G309,'Product Master'!$B$1:$G$26,5,FALSE),0)</f>
        <v>0</v>
      </c>
      <c r="I309" s="39"/>
      <c r="J309" s="28">
        <f t="shared" si="32"/>
        <v>0</v>
      </c>
      <c r="K309" s="29">
        <f t="shared" si="37"/>
        <v>0</v>
      </c>
      <c r="L309" s="30">
        <f>IFERROR(VLOOKUP($G309,'Product Master'!$B$1:$G$26,6,FALSE),0)</f>
        <v>0</v>
      </c>
      <c r="M309" s="40"/>
      <c r="N309" s="28">
        <f t="shared" si="33"/>
        <v>0</v>
      </c>
      <c r="O309" s="28">
        <f t="shared" si="34"/>
        <v>0</v>
      </c>
      <c r="P309" s="28" t="str">
        <f>IFERROR(VLOOKUP(F309,'Master Info'!$A$13:$P$37,2,FALSE)&amp;VLOOKUP(F309,'Master Info'!$A$13:$P$37,3,FALSE),"")</f>
        <v/>
      </c>
      <c r="Q309" s="28">
        <f>IF($P309='Master Info'!$B$2&amp;'Master Info'!$C$2,IFERROR(ROUND(SUM($N309-$O309)*$L309,0),0),0)</f>
        <v>0</v>
      </c>
      <c r="R309" s="28">
        <f>IF($P309='Master Info'!$B$2&amp;'Master Info'!$C$2,IFERROR(ROUND(SUM($N309-$O309)*$L309,0),0),0)</f>
        <v>0</v>
      </c>
      <c r="S309" s="28">
        <f>IF($P309&lt;&gt;'Master Info'!$B$2&amp;'Master Info'!$C$2,IFERROR(ROUND(SUM($N309-$O309)*$L309,0),0),0)</f>
        <v>0</v>
      </c>
      <c r="T309" s="29">
        <f t="shared" si="38"/>
        <v>0</v>
      </c>
    </row>
    <row r="310" spans="1:20" x14ac:dyDescent="0.25">
      <c r="A310" s="32">
        <f t="shared" si="35"/>
        <v>309</v>
      </c>
      <c r="B310" s="26" t="str">
        <f t="shared" si="36"/>
        <v>-</v>
      </c>
      <c r="C310" s="35"/>
      <c r="D310" s="35"/>
      <c r="E310" s="36"/>
      <c r="F310" s="37"/>
      <c r="G310" s="38"/>
      <c r="H310" s="27">
        <f>IFERROR(VLOOKUP($G310,'Product Master'!$B$1:$G$26,5,FALSE),0)</f>
        <v>0</v>
      </c>
      <c r="I310" s="39"/>
      <c r="J310" s="28">
        <f t="shared" si="32"/>
        <v>0</v>
      </c>
      <c r="K310" s="29">
        <f t="shared" si="37"/>
        <v>0</v>
      </c>
      <c r="L310" s="30">
        <f>IFERROR(VLOOKUP($G310,'Product Master'!$B$1:$G$26,6,FALSE),0)</f>
        <v>0</v>
      </c>
      <c r="M310" s="40"/>
      <c r="N310" s="28">
        <f t="shared" si="33"/>
        <v>0</v>
      </c>
      <c r="O310" s="28">
        <f t="shared" si="34"/>
        <v>0</v>
      </c>
      <c r="P310" s="28" t="str">
        <f>IFERROR(VLOOKUP(F310,'Master Info'!$A$13:$P$37,2,FALSE)&amp;VLOOKUP(F310,'Master Info'!$A$13:$P$37,3,FALSE),"")</f>
        <v/>
      </c>
      <c r="Q310" s="28">
        <f>IF($P310='Master Info'!$B$2&amp;'Master Info'!$C$2,IFERROR(ROUND(SUM($N310-$O310)*$L310,0),0),0)</f>
        <v>0</v>
      </c>
      <c r="R310" s="28">
        <f>IF($P310='Master Info'!$B$2&amp;'Master Info'!$C$2,IFERROR(ROUND(SUM($N310-$O310)*$L310,0),0),0)</f>
        <v>0</v>
      </c>
      <c r="S310" s="28">
        <f>IF($P310&lt;&gt;'Master Info'!$B$2&amp;'Master Info'!$C$2,IFERROR(ROUND(SUM($N310-$O310)*$L310,0),0),0)</f>
        <v>0</v>
      </c>
      <c r="T310" s="29">
        <f t="shared" si="38"/>
        <v>0</v>
      </c>
    </row>
    <row r="311" spans="1:20" x14ac:dyDescent="0.25">
      <c r="A311" s="32">
        <f t="shared" si="35"/>
        <v>310</v>
      </c>
      <c r="B311" s="26" t="str">
        <f t="shared" si="36"/>
        <v>-</v>
      </c>
      <c r="C311" s="35"/>
      <c r="D311" s="35"/>
      <c r="E311" s="36"/>
      <c r="F311" s="37"/>
      <c r="G311" s="38"/>
      <c r="H311" s="27">
        <f>IFERROR(VLOOKUP($G311,'Product Master'!$B$1:$G$26,5,FALSE),0)</f>
        <v>0</v>
      </c>
      <c r="I311" s="39"/>
      <c r="J311" s="28">
        <f t="shared" si="32"/>
        <v>0</v>
      </c>
      <c r="K311" s="29">
        <f t="shared" si="37"/>
        <v>0</v>
      </c>
      <c r="L311" s="30">
        <f>IFERROR(VLOOKUP($G311,'Product Master'!$B$1:$G$26,6,FALSE),0)</f>
        <v>0</v>
      </c>
      <c r="M311" s="40"/>
      <c r="N311" s="28">
        <f t="shared" si="33"/>
        <v>0</v>
      </c>
      <c r="O311" s="28">
        <f t="shared" si="34"/>
        <v>0</v>
      </c>
      <c r="P311" s="28" t="str">
        <f>IFERROR(VLOOKUP(F311,'Master Info'!$A$13:$P$37,2,FALSE)&amp;VLOOKUP(F311,'Master Info'!$A$13:$P$37,3,FALSE),"")</f>
        <v/>
      </c>
      <c r="Q311" s="28">
        <f>IF($P311='Master Info'!$B$2&amp;'Master Info'!$C$2,IFERROR(ROUND(SUM($N311-$O311)*$L311,0),0),0)</f>
        <v>0</v>
      </c>
      <c r="R311" s="28">
        <f>IF($P311='Master Info'!$B$2&amp;'Master Info'!$C$2,IFERROR(ROUND(SUM($N311-$O311)*$L311,0),0),0)</f>
        <v>0</v>
      </c>
      <c r="S311" s="28">
        <f>IF($P311&lt;&gt;'Master Info'!$B$2&amp;'Master Info'!$C$2,IFERROR(ROUND(SUM($N311-$O311)*$L311,0),0),0)</f>
        <v>0</v>
      </c>
      <c r="T311" s="29">
        <f t="shared" si="38"/>
        <v>0</v>
      </c>
    </row>
    <row r="312" spans="1:20" x14ac:dyDescent="0.25">
      <c r="A312" s="32">
        <f t="shared" si="35"/>
        <v>311</v>
      </c>
      <c r="B312" s="26" t="str">
        <f t="shared" si="36"/>
        <v>-</v>
      </c>
      <c r="C312" s="35"/>
      <c r="D312" s="35"/>
      <c r="E312" s="36"/>
      <c r="F312" s="37"/>
      <c r="G312" s="38"/>
      <c r="H312" s="27">
        <f>IFERROR(VLOOKUP($G312,'Product Master'!$B$1:$G$26,5,FALSE),0)</f>
        <v>0</v>
      </c>
      <c r="I312" s="39"/>
      <c r="J312" s="28">
        <f t="shared" si="32"/>
        <v>0</v>
      </c>
      <c r="K312" s="29">
        <f t="shared" si="37"/>
        <v>0</v>
      </c>
      <c r="L312" s="30">
        <f>IFERROR(VLOOKUP($G312,'Product Master'!$B$1:$G$26,6,FALSE),0)</f>
        <v>0</v>
      </c>
      <c r="M312" s="40"/>
      <c r="N312" s="28">
        <f t="shared" si="33"/>
        <v>0</v>
      </c>
      <c r="O312" s="28">
        <f t="shared" si="34"/>
        <v>0</v>
      </c>
      <c r="P312" s="28" t="str">
        <f>IFERROR(VLOOKUP(F312,'Master Info'!$A$13:$P$37,2,FALSE)&amp;VLOOKUP(F312,'Master Info'!$A$13:$P$37,3,FALSE),"")</f>
        <v/>
      </c>
      <c r="Q312" s="28">
        <f>IF($P312='Master Info'!$B$2&amp;'Master Info'!$C$2,IFERROR(ROUND(SUM($N312-$O312)*$L312,0),0),0)</f>
        <v>0</v>
      </c>
      <c r="R312" s="28">
        <f>IF($P312='Master Info'!$B$2&amp;'Master Info'!$C$2,IFERROR(ROUND(SUM($N312-$O312)*$L312,0),0),0)</f>
        <v>0</v>
      </c>
      <c r="S312" s="28">
        <f>IF($P312&lt;&gt;'Master Info'!$B$2&amp;'Master Info'!$C$2,IFERROR(ROUND(SUM($N312-$O312)*$L312,0),0),0)</f>
        <v>0</v>
      </c>
      <c r="T312" s="29">
        <f t="shared" si="38"/>
        <v>0</v>
      </c>
    </row>
    <row r="313" spans="1:20" x14ac:dyDescent="0.25">
      <c r="A313" s="32">
        <f t="shared" si="35"/>
        <v>312</v>
      </c>
      <c r="B313" s="26" t="str">
        <f t="shared" si="36"/>
        <v>-</v>
      </c>
      <c r="C313" s="35"/>
      <c r="D313" s="35"/>
      <c r="E313" s="36"/>
      <c r="F313" s="37"/>
      <c r="G313" s="38"/>
      <c r="H313" s="27">
        <f>IFERROR(VLOOKUP($G313,'Product Master'!$B$1:$G$26,5,FALSE),0)</f>
        <v>0</v>
      </c>
      <c r="I313" s="39"/>
      <c r="J313" s="28">
        <f t="shared" si="32"/>
        <v>0</v>
      </c>
      <c r="K313" s="29">
        <f t="shared" si="37"/>
        <v>0</v>
      </c>
      <c r="L313" s="30">
        <f>IFERROR(VLOOKUP($G313,'Product Master'!$B$1:$G$26,6,FALSE),0)</f>
        <v>0</v>
      </c>
      <c r="M313" s="40"/>
      <c r="N313" s="28">
        <f t="shared" si="33"/>
        <v>0</v>
      </c>
      <c r="O313" s="28">
        <f t="shared" si="34"/>
        <v>0</v>
      </c>
      <c r="P313" s="28" t="str">
        <f>IFERROR(VLOOKUP(F313,'Master Info'!$A$13:$P$37,2,FALSE)&amp;VLOOKUP(F313,'Master Info'!$A$13:$P$37,3,FALSE),"")</f>
        <v/>
      </c>
      <c r="Q313" s="28">
        <f>IF($P313='Master Info'!$B$2&amp;'Master Info'!$C$2,IFERROR(ROUND(SUM($N313-$O313)*$L313,0),0),0)</f>
        <v>0</v>
      </c>
      <c r="R313" s="28">
        <f>IF($P313='Master Info'!$B$2&amp;'Master Info'!$C$2,IFERROR(ROUND(SUM($N313-$O313)*$L313,0),0),0)</f>
        <v>0</v>
      </c>
      <c r="S313" s="28">
        <f>IF($P313&lt;&gt;'Master Info'!$B$2&amp;'Master Info'!$C$2,IFERROR(ROUND(SUM($N313-$O313)*$L313,0),0),0)</f>
        <v>0</v>
      </c>
      <c r="T313" s="29">
        <f t="shared" si="38"/>
        <v>0</v>
      </c>
    </row>
    <row r="314" spans="1:20" x14ac:dyDescent="0.25">
      <c r="A314" s="32">
        <f t="shared" si="35"/>
        <v>313</v>
      </c>
      <c r="B314" s="26" t="str">
        <f t="shared" si="36"/>
        <v>-</v>
      </c>
      <c r="C314" s="35"/>
      <c r="D314" s="35"/>
      <c r="E314" s="36"/>
      <c r="F314" s="37"/>
      <c r="G314" s="38"/>
      <c r="H314" s="27">
        <f>IFERROR(VLOOKUP($G314,'Product Master'!$B$1:$G$26,5,FALSE),0)</f>
        <v>0</v>
      </c>
      <c r="I314" s="39"/>
      <c r="J314" s="28">
        <f t="shared" si="32"/>
        <v>0</v>
      </c>
      <c r="K314" s="29">
        <f t="shared" si="37"/>
        <v>0</v>
      </c>
      <c r="L314" s="30">
        <f>IFERROR(VLOOKUP($G314,'Product Master'!$B$1:$G$26,6,FALSE),0)</f>
        <v>0</v>
      </c>
      <c r="M314" s="40"/>
      <c r="N314" s="28">
        <f t="shared" si="33"/>
        <v>0</v>
      </c>
      <c r="O314" s="28">
        <f t="shared" si="34"/>
        <v>0</v>
      </c>
      <c r="P314" s="28" t="str">
        <f>IFERROR(VLOOKUP(F314,'Master Info'!$A$13:$P$37,2,FALSE)&amp;VLOOKUP(F314,'Master Info'!$A$13:$P$37,3,FALSE),"")</f>
        <v/>
      </c>
      <c r="Q314" s="28">
        <f>IF($P314='Master Info'!$B$2&amp;'Master Info'!$C$2,IFERROR(ROUND(SUM($N314-$O314)*$L314,0),0),0)</f>
        <v>0</v>
      </c>
      <c r="R314" s="28">
        <f>IF($P314='Master Info'!$B$2&amp;'Master Info'!$C$2,IFERROR(ROUND(SUM($N314-$O314)*$L314,0),0),0)</f>
        <v>0</v>
      </c>
      <c r="S314" s="28">
        <f>IF($P314&lt;&gt;'Master Info'!$B$2&amp;'Master Info'!$C$2,IFERROR(ROUND(SUM($N314-$O314)*$L314,0),0),0)</f>
        <v>0</v>
      </c>
      <c r="T314" s="29">
        <f t="shared" si="38"/>
        <v>0</v>
      </c>
    </row>
    <row r="315" spans="1:20" x14ac:dyDescent="0.25">
      <c r="A315" s="32">
        <f t="shared" si="35"/>
        <v>314</v>
      </c>
      <c r="B315" s="26" t="str">
        <f t="shared" si="36"/>
        <v>-</v>
      </c>
      <c r="C315" s="35"/>
      <c r="D315" s="35"/>
      <c r="E315" s="36"/>
      <c r="F315" s="37"/>
      <c r="G315" s="38"/>
      <c r="H315" s="27">
        <f>IFERROR(VLOOKUP($G315,'Product Master'!$B$1:$G$26,5,FALSE),0)</f>
        <v>0</v>
      </c>
      <c r="I315" s="39"/>
      <c r="J315" s="28">
        <f t="shared" si="32"/>
        <v>0</v>
      </c>
      <c r="K315" s="29">
        <f t="shared" si="37"/>
        <v>0</v>
      </c>
      <c r="L315" s="30">
        <f>IFERROR(VLOOKUP($G315,'Product Master'!$B$1:$G$26,6,FALSE),0)</f>
        <v>0</v>
      </c>
      <c r="M315" s="40"/>
      <c r="N315" s="28">
        <f t="shared" si="33"/>
        <v>0</v>
      </c>
      <c r="O315" s="28">
        <f t="shared" si="34"/>
        <v>0</v>
      </c>
      <c r="P315" s="28" t="str">
        <f>IFERROR(VLOOKUP(F315,'Master Info'!$A$13:$P$37,2,FALSE)&amp;VLOOKUP(F315,'Master Info'!$A$13:$P$37,3,FALSE),"")</f>
        <v/>
      </c>
      <c r="Q315" s="28">
        <f>IF($P315='Master Info'!$B$2&amp;'Master Info'!$C$2,IFERROR(ROUND(SUM($N315-$O315)*$L315,0),0),0)</f>
        <v>0</v>
      </c>
      <c r="R315" s="28">
        <f>IF($P315='Master Info'!$B$2&amp;'Master Info'!$C$2,IFERROR(ROUND(SUM($N315-$O315)*$L315,0),0),0)</f>
        <v>0</v>
      </c>
      <c r="S315" s="28">
        <f>IF($P315&lt;&gt;'Master Info'!$B$2&amp;'Master Info'!$C$2,IFERROR(ROUND(SUM($N315-$O315)*$L315,0),0),0)</f>
        <v>0</v>
      </c>
      <c r="T315" s="29">
        <f t="shared" si="38"/>
        <v>0</v>
      </c>
    </row>
    <row r="316" spans="1:20" x14ac:dyDescent="0.25">
      <c r="A316" s="32">
        <f t="shared" si="35"/>
        <v>315</v>
      </c>
      <c r="B316" s="26" t="str">
        <f t="shared" si="36"/>
        <v>-</v>
      </c>
      <c r="C316" s="35"/>
      <c r="D316" s="35"/>
      <c r="E316" s="36"/>
      <c r="F316" s="37"/>
      <c r="G316" s="38"/>
      <c r="H316" s="27">
        <f>IFERROR(VLOOKUP($G316,'Product Master'!$B$1:$G$26,5,FALSE),0)</f>
        <v>0</v>
      </c>
      <c r="I316" s="39"/>
      <c r="J316" s="28">
        <f t="shared" si="32"/>
        <v>0</v>
      </c>
      <c r="K316" s="29">
        <f t="shared" si="37"/>
        <v>0</v>
      </c>
      <c r="L316" s="30">
        <f>IFERROR(VLOOKUP($G316,'Product Master'!$B$1:$G$26,6,FALSE),0)</f>
        <v>0</v>
      </c>
      <c r="M316" s="40"/>
      <c r="N316" s="28">
        <f t="shared" si="33"/>
        <v>0</v>
      </c>
      <c r="O316" s="28">
        <f t="shared" si="34"/>
        <v>0</v>
      </c>
      <c r="P316" s="28" t="str">
        <f>IFERROR(VLOOKUP(F316,'Master Info'!$A$13:$P$37,2,FALSE)&amp;VLOOKUP(F316,'Master Info'!$A$13:$P$37,3,FALSE),"")</f>
        <v/>
      </c>
      <c r="Q316" s="28">
        <f>IF($P316='Master Info'!$B$2&amp;'Master Info'!$C$2,IFERROR(ROUND(SUM($N316-$O316)*$L316,0),0),0)</f>
        <v>0</v>
      </c>
      <c r="R316" s="28">
        <f>IF($P316='Master Info'!$B$2&amp;'Master Info'!$C$2,IFERROR(ROUND(SUM($N316-$O316)*$L316,0),0),0)</f>
        <v>0</v>
      </c>
      <c r="S316" s="28">
        <f>IF($P316&lt;&gt;'Master Info'!$B$2&amp;'Master Info'!$C$2,IFERROR(ROUND(SUM($N316-$O316)*$L316,0),0),0)</f>
        <v>0</v>
      </c>
      <c r="T316" s="29">
        <f t="shared" si="38"/>
        <v>0</v>
      </c>
    </row>
    <row r="317" spans="1:20" x14ac:dyDescent="0.25">
      <c r="A317" s="32">
        <f t="shared" si="35"/>
        <v>316</v>
      </c>
      <c r="B317" s="26" t="str">
        <f t="shared" si="36"/>
        <v>-</v>
      </c>
      <c r="C317" s="35"/>
      <c r="D317" s="35"/>
      <c r="E317" s="36"/>
      <c r="F317" s="37"/>
      <c r="G317" s="38"/>
      <c r="H317" s="27">
        <f>IFERROR(VLOOKUP($G317,'Product Master'!$B$1:$G$26,5,FALSE),0)</f>
        <v>0</v>
      </c>
      <c r="I317" s="39"/>
      <c r="J317" s="28">
        <f t="shared" si="32"/>
        <v>0</v>
      </c>
      <c r="K317" s="29">
        <f t="shared" si="37"/>
        <v>0</v>
      </c>
      <c r="L317" s="30">
        <f>IFERROR(VLOOKUP($G317,'Product Master'!$B$1:$G$26,6,FALSE),0)</f>
        <v>0</v>
      </c>
      <c r="M317" s="40"/>
      <c r="N317" s="28">
        <f t="shared" si="33"/>
        <v>0</v>
      </c>
      <c r="O317" s="28">
        <f t="shared" si="34"/>
        <v>0</v>
      </c>
      <c r="P317" s="28" t="str">
        <f>IFERROR(VLOOKUP(F317,'Master Info'!$A$13:$P$37,2,FALSE)&amp;VLOOKUP(F317,'Master Info'!$A$13:$P$37,3,FALSE),"")</f>
        <v/>
      </c>
      <c r="Q317" s="28">
        <f>IF($P317='Master Info'!$B$2&amp;'Master Info'!$C$2,IFERROR(ROUND(SUM($N317-$O317)*$L317,0),0),0)</f>
        <v>0</v>
      </c>
      <c r="R317" s="28">
        <f>IF($P317='Master Info'!$B$2&amp;'Master Info'!$C$2,IFERROR(ROUND(SUM($N317-$O317)*$L317,0),0),0)</f>
        <v>0</v>
      </c>
      <c r="S317" s="28">
        <f>IF($P317&lt;&gt;'Master Info'!$B$2&amp;'Master Info'!$C$2,IFERROR(ROUND(SUM($N317-$O317)*$L317,0),0),0)</f>
        <v>0</v>
      </c>
      <c r="T317" s="29">
        <f t="shared" si="38"/>
        <v>0</v>
      </c>
    </row>
    <row r="318" spans="1:20" x14ac:dyDescent="0.25">
      <c r="A318" s="32">
        <f t="shared" si="35"/>
        <v>317</v>
      </c>
      <c r="B318" s="26" t="str">
        <f t="shared" si="36"/>
        <v>-</v>
      </c>
      <c r="C318" s="35"/>
      <c r="D318" s="35"/>
      <c r="E318" s="36"/>
      <c r="F318" s="37"/>
      <c r="G318" s="38"/>
      <c r="H318" s="27">
        <f>IFERROR(VLOOKUP($G318,'Product Master'!$B$1:$G$26,5,FALSE),0)</f>
        <v>0</v>
      </c>
      <c r="I318" s="39"/>
      <c r="J318" s="28">
        <f t="shared" si="32"/>
        <v>0</v>
      </c>
      <c r="K318" s="29">
        <f t="shared" si="37"/>
        <v>0</v>
      </c>
      <c r="L318" s="30">
        <f>IFERROR(VLOOKUP($G318,'Product Master'!$B$1:$G$26,6,FALSE),0)</f>
        <v>0</v>
      </c>
      <c r="M318" s="40"/>
      <c r="N318" s="28">
        <f t="shared" si="33"/>
        <v>0</v>
      </c>
      <c r="O318" s="28">
        <f t="shared" si="34"/>
        <v>0</v>
      </c>
      <c r="P318" s="28" t="str">
        <f>IFERROR(VLOOKUP(F318,'Master Info'!$A$13:$P$37,2,FALSE)&amp;VLOOKUP(F318,'Master Info'!$A$13:$P$37,3,FALSE),"")</f>
        <v/>
      </c>
      <c r="Q318" s="28">
        <f>IF($P318='Master Info'!$B$2&amp;'Master Info'!$C$2,IFERROR(ROUND(SUM($N318-$O318)*$L318,0),0),0)</f>
        <v>0</v>
      </c>
      <c r="R318" s="28">
        <f>IF($P318='Master Info'!$B$2&amp;'Master Info'!$C$2,IFERROR(ROUND(SUM($N318-$O318)*$L318,0),0),0)</f>
        <v>0</v>
      </c>
      <c r="S318" s="28">
        <f>IF($P318&lt;&gt;'Master Info'!$B$2&amp;'Master Info'!$C$2,IFERROR(ROUND(SUM($N318-$O318)*$L318,0),0),0)</f>
        <v>0</v>
      </c>
      <c r="T318" s="29">
        <f t="shared" si="38"/>
        <v>0</v>
      </c>
    </row>
    <row r="319" spans="1:20" x14ac:dyDescent="0.25">
      <c r="A319" s="32">
        <f t="shared" si="35"/>
        <v>318</v>
      </c>
      <c r="B319" s="26" t="str">
        <f t="shared" si="36"/>
        <v>-</v>
      </c>
      <c r="C319" s="35"/>
      <c r="D319" s="35"/>
      <c r="E319" s="36"/>
      <c r="F319" s="37"/>
      <c r="G319" s="38"/>
      <c r="H319" s="27">
        <f>IFERROR(VLOOKUP($G319,'Product Master'!$B$1:$G$26,5,FALSE),0)</f>
        <v>0</v>
      </c>
      <c r="I319" s="39"/>
      <c r="J319" s="28">
        <f t="shared" si="32"/>
        <v>0</v>
      </c>
      <c r="K319" s="29">
        <f t="shared" si="37"/>
        <v>0</v>
      </c>
      <c r="L319" s="30">
        <f>IFERROR(VLOOKUP($G319,'Product Master'!$B$1:$G$26,6,FALSE),0)</f>
        <v>0</v>
      </c>
      <c r="M319" s="40"/>
      <c r="N319" s="28">
        <f t="shared" si="33"/>
        <v>0</v>
      </c>
      <c r="O319" s="28">
        <f t="shared" si="34"/>
        <v>0</v>
      </c>
      <c r="P319" s="28" t="str">
        <f>IFERROR(VLOOKUP(F319,'Master Info'!$A$13:$P$37,2,FALSE)&amp;VLOOKUP(F319,'Master Info'!$A$13:$P$37,3,FALSE),"")</f>
        <v/>
      </c>
      <c r="Q319" s="28">
        <f>IF($P319='Master Info'!$B$2&amp;'Master Info'!$C$2,IFERROR(ROUND(SUM($N319-$O319)*$L319,0),0),0)</f>
        <v>0</v>
      </c>
      <c r="R319" s="28">
        <f>IF($P319='Master Info'!$B$2&amp;'Master Info'!$C$2,IFERROR(ROUND(SUM($N319-$O319)*$L319,0),0),0)</f>
        <v>0</v>
      </c>
      <c r="S319" s="28">
        <f>IF($P319&lt;&gt;'Master Info'!$B$2&amp;'Master Info'!$C$2,IFERROR(ROUND(SUM($N319-$O319)*$L319,0),0),0)</f>
        <v>0</v>
      </c>
      <c r="T319" s="29">
        <f t="shared" si="38"/>
        <v>0</v>
      </c>
    </row>
    <row r="320" spans="1:20" x14ac:dyDescent="0.25">
      <c r="A320" s="32">
        <f t="shared" si="35"/>
        <v>319</v>
      </c>
      <c r="B320" s="26" t="str">
        <f t="shared" si="36"/>
        <v>-</v>
      </c>
      <c r="C320" s="35"/>
      <c r="D320" s="35"/>
      <c r="E320" s="36"/>
      <c r="F320" s="37"/>
      <c r="G320" s="38"/>
      <c r="H320" s="27">
        <f>IFERROR(VLOOKUP($G320,'Product Master'!$B$1:$G$26,5,FALSE),0)</f>
        <v>0</v>
      </c>
      <c r="I320" s="39"/>
      <c r="J320" s="28">
        <f t="shared" si="32"/>
        <v>0</v>
      </c>
      <c r="K320" s="29">
        <f t="shared" si="37"/>
        <v>0</v>
      </c>
      <c r="L320" s="30">
        <f>IFERROR(VLOOKUP($G320,'Product Master'!$B$1:$G$26,6,FALSE),0)</f>
        <v>0</v>
      </c>
      <c r="M320" s="40"/>
      <c r="N320" s="28">
        <f t="shared" si="33"/>
        <v>0</v>
      </c>
      <c r="O320" s="28">
        <f t="shared" si="34"/>
        <v>0</v>
      </c>
      <c r="P320" s="28" t="str">
        <f>IFERROR(VLOOKUP(F320,'Master Info'!$A$13:$P$37,2,FALSE)&amp;VLOOKUP(F320,'Master Info'!$A$13:$P$37,3,FALSE),"")</f>
        <v/>
      </c>
      <c r="Q320" s="28">
        <f>IF($P320='Master Info'!$B$2&amp;'Master Info'!$C$2,IFERROR(ROUND(SUM($N320-$O320)*$L320,0),0),0)</f>
        <v>0</v>
      </c>
      <c r="R320" s="28">
        <f>IF($P320='Master Info'!$B$2&amp;'Master Info'!$C$2,IFERROR(ROUND(SUM($N320-$O320)*$L320,0),0),0)</f>
        <v>0</v>
      </c>
      <c r="S320" s="28">
        <f>IF($P320&lt;&gt;'Master Info'!$B$2&amp;'Master Info'!$C$2,IFERROR(ROUND(SUM($N320-$O320)*$L320,0),0),0)</f>
        <v>0</v>
      </c>
      <c r="T320" s="29">
        <f t="shared" si="38"/>
        <v>0</v>
      </c>
    </row>
    <row r="321" spans="1:20" x14ac:dyDescent="0.25">
      <c r="A321" s="32">
        <f t="shared" si="35"/>
        <v>320</v>
      </c>
      <c r="B321" s="26" t="str">
        <f t="shared" si="36"/>
        <v>-</v>
      </c>
      <c r="C321" s="35"/>
      <c r="D321" s="35"/>
      <c r="E321" s="36"/>
      <c r="F321" s="37"/>
      <c r="G321" s="38"/>
      <c r="H321" s="27">
        <f>IFERROR(VLOOKUP($G321,'Product Master'!$B$1:$G$26,5,FALSE),0)</f>
        <v>0</v>
      </c>
      <c r="I321" s="39"/>
      <c r="J321" s="28">
        <f t="shared" si="32"/>
        <v>0</v>
      </c>
      <c r="K321" s="29">
        <f t="shared" si="37"/>
        <v>0</v>
      </c>
      <c r="L321" s="30">
        <f>IFERROR(VLOOKUP($G321,'Product Master'!$B$1:$G$26,6,FALSE),0)</f>
        <v>0</v>
      </c>
      <c r="M321" s="40"/>
      <c r="N321" s="28">
        <f t="shared" si="33"/>
        <v>0</v>
      </c>
      <c r="O321" s="28">
        <f t="shared" si="34"/>
        <v>0</v>
      </c>
      <c r="P321" s="28" t="str">
        <f>IFERROR(VLOOKUP(F321,'Master Info'!$A$13:$P$37,2,FALSE)&amp;VLOOKUP(F321,'Master Info'!$A$13:$P$37,3,FALSE),"")</f>
        <v/>
      </c>
      <c r="Q321" s="28">
        <f>IF($P321='Master Info'!$B$2&amp;'Master Info'!$C$2,IFERROR(ROUND(SUM($N321-$O321)*$L321,0),0),0)</f>
        <v>0</v>
      </c>
      <c r="R321" s="28">
        <f>IF($P321='Master Info'!$B$2&amp;'Master Info'!$C$2,IFERROR(ROUND(SUM($N321-$O321)*$L321,0),0),0)</f>
        <v>0</v>
      </c>
      <c r="S321" s="28">
        <f>IF($P321&lt;&gt;'Master Info'!$B$2&amp;'Master Info'!$C$2,IFERROR(ROUND(SUM($N321-$O321)*$L321,0),0),0)</f>
        <v>0</v>
      </c>
      <c r="T321" s="29">
        <f t="shared" si="38"/>
        <v>0</v>
      </c>
    </row>
    <row r="322" spans="1:20" x14ac:dyDescent="0.25">
      <c r="A322" s="32">
        <f t="shared" si="35"/>
        <v>321</v>
      </c>
      <c r="B322" s="26" t="str">
        <f t="shared" si="36"/>
        <v>-</v>
      </c>
      <c r="C322" s="35"/>
      <c r="D322" s="35"/>
      <c r="E322" s="36"/>
      <c r="F322" s="37"/>
      <c r="G322" s="38"/>
      <c r="H322" s="27">
        <f>IFERROR(VLOOKUP($G322,'Product Master'!$B$1:$G$26,5,FALSE),0)</f>
        <v>0</v>
      </c>
      <c r="I322" s="39"/>
      <c r="J322" s="28">
        <f t="shared" si="32"/>
        <v>0</v>
      </c>
      <c r="K322" s="29">
        <f t="shared" si="37"/>
        <v>0</v>
      </c>
      <c r="L322" s="30">
        <f>IFERROR(VLOOKUP($G322,'Product Master'!$B$1:$G$26,6,FALSE),0)</f>
        <v>0</v>
      </c>
      <c r="M322" s="40"/>
      <c r="N322" s="28">
        <f t="shared" si="33"/>
        <v>0</v>
      </c>
      <c r="O322" s="28">
        <f t="shared" si="34"/>
        <v>0</v>
      </c>
      <c r="P322" s="28" t="str">
        <f>IFERROR(VLOOKUP(F322,'Master Info'!$A$13:$P$37,2,FALSE)&amp;VLOOKUP(F322,'Master Info'!$A$13:$P$37,3,FALSE),"")</f>
        <v/>
      </c>
      <c r="Q322" s="28">
        <f>IF($P322='Master Info'!$B$2&amp;'Master Info'!$C$2,IFERROR(ROUND(SUM($N322-$O322)*$L322,0),0),0)</f>
        <v>0</v>
      </c>
      <c r="R322" s="28">
        <f>IF($P322='Master Info'!$B$2&amp;'Master Info'!$C$2,IFERROR(ROUND(SUM($N322-$O322)*$L322,0),0),0)</f>
        <v>0</v>
      </c>
      <c r="S322" s="28">
        <f>IF($P322&lt;&gt;'Master Info'!$B$2&amp;'Master Info'!$C$2,IFERROR(ROUND(SUM($N322-$O322)*$L322,0),0),0)</f>
        <v>0</v>
      </c>
      <c r="T322" s="29">
        <f t="shared" si="38"/>
        <v>0</v>
      </c>
    </row>
    <row r="323" spans="1:20" x14ac:dyDescent="0.25">
      <c r="A323" s="32">
        <f t="shared" si="35"/>
        <v>322</v>
      </c>
      <c r="B323" s="26" t="str">
        <f t="shared" si="36"/>
        <v>-</v>
      </c>
      <c r="C323" s="35"/>
      <c r="D323" s="35"/>
      <c r="E323" s="36"/>
      <c r="F323" s="37"/>
      <c r="G323" s="38"/>
      <c r="H323" s="27">
        <f>IFERROR(VLOOKUP($G323,'Product Master'!$B$1:$G$26,5,FALSE),0)</f>
        <v>0</v>
      </c>
      <c r="I323" s="39"/>
      <c r="J323" s="28">
        <f t="shared" ref="J323:J386" si="39">IFERROR(ROUND($H323*$I323,0),0)</f>
        <v>0</v>
      </c>
      <c r="K323" s="29">
        <f t="shared" si="37"/>
        <v>0</v>
      </c>
      <c r="L323" s="30">
        <f>IFERROR(VLOOKUP($G323,'Product Master'!$B$1:$G$26,6,FALSE),0)</f>
        <v>0</v>
      </c>
      <c r="M323" s="40"/>
      <c r="N323" s="28">
        <f t="shared" ref="N323:N386" si="40">IFERROR(ROUND($H323*$M323,0),0)</f>
        <v>0</v>
      </c>
      <c r="O323" s="28">
        <f t="shared" ref="O323:O386" si="41">IFERROR(ROUND($J323*$M323,0),0)</f>
        <v>0</v>
      </c>
      <c r="P323" s="28" t="str">
        <f>IFERROR(VLOOKUP(F323,'Master Info'!$A$13:$P$37,2,FALSE)&amp;VLOOKUP(F323,'Master Info'!$A$13:$P$37,3,FALSE),"")</f>
        <v/>
      </c>
      <c r="Q323" s="28">
        <f>IF($P323='Master Info'!$B$2&amp;'Master Info'!$C$2,IFERROR(ROUND(SUM($N323-$O323)*$L323,0),0),0)</f>
        <v>0</v>
      </c>
      <c r="R323" s="28">
        <f>IF($P323='Master Info'!$B$2&amp;'Master Info'!$C$2,IFERROR(ROUND(SUM($N323-$O323)*$L323,0),0),0)</f>
        <v>0</v>
      </c>
      <c r="S323" s="28">
        <f>IF($P323&lt;&gt;'Master Info'!$B$2&amp;'Master Info'!$C$2,IFERROR(ROUND(SUM($N323-$O323)*$L323,0),0),0)</f>
        <v>0</v>
      </c>
      <c r="T323" s="29">
        <f t="shared" si="38"/>
        <v>0</v>
      </c>
    </row>
    <row r="324" spans="1:20" x14ac:dyDescent="0.25">
      <c r="A324" s="32">
        <f t="shared" si="35"/>
        <v>323</v>
      </c>
      <c r="B324" s="26" t="str">
        <f t="shared" si="36"/>
        <v>-</v>
      </c>
      <c r="C324" s="35"/>
      <c r="D324" s="35"/>
      <c r="E324" s="36"/>
      <c r="F324" s="37"/>
      <c r="G324" s="38"/>
      <c r="H324" s="27">
        <f>IFERROR(VLOOKUP($G324,'Product Master'!$B$1:$G$26,5,FALSE),0)</f>
        <v>0</v>
      </c>
      <c r="I324" s="39"/>
      <c r="J324" s="28">
        <f t="shared" si="39"/>
        <v>0</v>
      </c>
      <c r="K324" s="29">
        <f t="shared" si="37"/>
        <v>0</v>
      </c>
      <c r="L324" s="30">
        <f>IFERROR(VLOOKUP($G324,'Product Master'!$B$1:$G$26,6,FALSE),0)</f>
        <v>0</v>
      </c>
      <c r="M324" s="40"/>
      <c r="N324" s="28">
        <f t="shared" si="40"/>
        <v>0</v>
      </c>
      <c r="O324" s="28">
        <f t="shared" si="41"/>
        <v>0</v>
      </c>
      <c r="P324" s="28" t="str">
        <f>IFERROR(VLOOKUP(F324,'Master Info'!$A$13:$P$37,2,FALSE)&amp;VLOOKUP(F324,'Master Info'!$A$13:$P$37,3,FALSE),"")</f>
        <v/>
      </c>
      <c r="Q324" s="28">
        <f>IF($P324='Master Info'!$B$2&amp;'Master Info'!$C$2,IFERROR(ROUND(SUM($N324-$O324)*$L324,0),0),0)</f>
        <v>0</v>
      </c>
      <c r="R324" s="28">
        <f>IF($P324='Master Info'!$B$2&amp;'Master Info'!$C$2,IFERROR(ROUND(SUM($N324-$O324)*$L324,0),0),0)</f>
        <v>0</v>
      </c>
      <c r="S324" s="28">
        <f>IF($P324&lt;&gt;'Master Info'!$B$2&amp;'Master Info'!$C$2,IFERROR(ROUND(SUM($N324-$O324)*$L324,0),0),0)</f>
        <v>0</v>
      </c>
      <c r="T324" s="29">
        <f t="shared" si="38"/>
        <v>0</v>
      </c>
    </row>
    <row r="325" spans="1:20" x14ac:dyDescent="0.25">
      <c r="A325" s="32">
        <f t="shared" si="35"/>
        <v>324</v>
      </c>
      <c r="B325" s="26" t="str">
        <f t="shared" si="36"/>
        <v>-</v>
      </c>
      <c r="C325" s="35"/>
      <c r="D325" s="35"/>
      <c r="E325" s="36"/>
      <c r="F325" s="37"/>
      <c r="G325" s="38"/>
      <c r="H325" s="27">
        <f>IFERROR(VLOOKUP($G325,'Product Master'!$B$1:$G$26,5,FALSE),0)</f>
        <v>0</v>
      </c>
      <c r="I325" s="39"/>
      <c r="J325" s="28">
        <f t="shared" si="39"/>
        <v>0</v>
      </c>
      <c r="K325" s="29">
        <f t="shared" si="37"/>
        <v>0</v>
      </c>
      <c r="L325" s="30">
        <f>IFERROR(VLOOKUP($G325,'Product Master'!$B$1:$G$26,6,FALSE),0)</f>
        <v>0</v>
      </c>
      <c r="M325" s="40"/>
      <c r="N325" s="28">
        <f t="shared" si="40"/>
        <v>0</v>
      </c>
      <c r="O325" s="28">
        <f t="shared" si="41"/>
        <v>0</v>
      </c>
      <c r="P325" s="28" t="str">
        <f>IFERROR(VLOOKUP(F325,'Master Info'!$A$13:$P$37,2,FALSE)&amp;VLOOKUP(F325,'Master Info'!$A$13:$P$37,3,FALSE),"")</f>
        <v/>
      </c>
      <c r="Q325" s="28">
        <f>IF($P325='Master Info'!$B$2&amp;'Master Info'!$C$2,IFERROR(ROUND(SUM($N325-$O325)*$L325,0),0),0)</f>
        <v>0</v>
      </c>
      <c r="R325" s="28">
        <f>IF($P325='Master Info'!$B$2&amp;'Master Info'!$C$2,IFERROR(ROUND(SUM($N325-$O325)*$L325,0),0),0)</f>
        <v>0</v>
      </c>
      <c r="S325" s="28">
        <f>IF($P325&lt;&gt;'Master Info'!$B$2&amp;'Master Info'!$C$2,IFERROR(ROUND(SUM($N325-$O325)*$L325,0),0),0)</f>
        <v>0</v>
      </c>
      <c r="T325" s="29">
        <f t="shared" si="38"/>
        <v>0</v>
      </c>
    </row>
    <row r="326" spans="1:20" x14ac:dyDescent="0.25">
      <c r="A326" s="32">
        <f t="shared" si="35"/>
        <v>325</v>
      </c>
      <c r="B326" s="26" t="str">
        <f t="shared" si="36"/>
        <v>-</v>
      </c>
      <c r="C326" s="35"/>
      <c r="D326" s="35"/>
      <c r="E326" s="36"/>
      <c r="F326" s="37"/>
      <c r="G326" s="38"/>
      <c r="H326" s="27">
        <f>IFERROR(VLOOKUP($G326,'Product Master'!$B$1:$G$26,5,FALSE),0)</f>
        <v>0</v>
      </c>
      <c r="I326" s="39"/>
      <c r="J326" s="28">
        <f t="shared" si="39"/>
        <v>0</v>
      </c>
      <c r="K326" s="29">
        <f t="shared" si="37"/>
        <v>0</v>
      </c>
      <c r="L326" s="30">
        <f>IFERROR(VLOOKUP($G326,'Product Master'!$B$1:$G$26,6,FALSE),0)</f>
        <v>0</v>
      </c>
      <c r="M326" s="40"/>
      <c r="N326" s="28">
        <f t="shared" si="40"/>
        <v>0</v>
      </c>
      <c r="O326" s="28">
        <f t="shared" si="41"/>
        <v>0</v>
      </c>
      <c r="P326" s="28" t="str">
        <f>IFERROR(VLOOKUP(F326,'Master Info'!$A$13:$P$37,2,FALSE)&amp;VLOOKUP(F326,'Master Info'!$A$13:$P$37,3,FALSE),"")</f>
        <v/>
      </c>
      <c r="Q326" s="28">
        <f>IF($P326='Master Info'!$B$2&amp;'Master Info'!$C$2,IFERROR(ROUND(SUM($N326-$O326)*$L326,0),0),0)</f>
        <v>0</v>
      </c>
      <c r="R326" s="28">
        <f>IF($P326='Master Info'!$B$2&amp;'Master Info'!$C$2,IFERROR(ROUND(SUM($N326-$O326)*$L326,0),0),0)</f>
        <v>0</v>
      </c>
      <c r="S326" s="28">
        <f>IF($P326&lt;&gt;'Master Info'!$B$2&amp;'Master Info'!$C$2,IFERROR(ROUND(SUM($N326-$O326)*$L326,0),0),0)</f>
        <v>0</v>
      </c>
      <c r="T326" s="29">
        <f t="shared" si="38"/>
        <v>0</v>
      </c>
    </row>
    <row r="327" spans="1:20" x14ac:dyDescent="0.25">
      <c r="A327" s="32">
        <f t="shared" si="35"/>
        <v>326</v>
      </c>
      <c r="B327" s="26" t="str">
        <f t="shared" si="36"/>
        <v>-</v>
      </c>
      <c r="C327" s="35"/>
      <c r="D327" s="35"/>
      <c r="E327" s="36"/>
      <c r="F327" s="37"/>
      <c r="G327" s="38"/>
      <c r="H327" s="27">
        <f>IFERROR(VLOOKUP($G327,'Product Master'!$B$1:$G$26,5,FALSE),0)</f>
        <v>0</v>
      </c>
      <c r="I327" s="39"/>
      <c r="J327" s="28">
        <f t="shared" si="39"/>
        <v>0</v>
      </c>
      <c r="K327" s="29">
        <f t="shared" si="37"/>
        <v>0</v>
      </c>
      <c r="L327" s="30">
        <f>IFERROR(VLOOKUP($G327,'Product Master'!$B$1:$G$26,6,FALSE),0)</f>
        <v>0</v>
      </c>
      <c r="M327" s="40"/>
      <c r="N327" s="28">
        <f t="shared" si="40"/>
        <v>0</v>
      </c>
      <c r="O327" s="28">
        <f t="shared" si="41"/>
        <v>0</v>
      </c>
      <c r="P327" s="28" t="str">
        <f>IFERROR(VLOOKUP(F327,'Master Info'!$A$13:$P$37,2,FALSE)&amp;VLOOKUP(F327,'Master Info'!$A$13:$P$37,3,FALSE),"")</f>
        <v/>
      </c>
      <c r="Q327" s="28">
        <f>IF($P327='Master Info'!$B$2&amp;'Master Info'!$C$2,IFERROR(ROUND(SUM($N327-$O327)*$L327,0),0),0)</f>
        <v>0</v>
      </c>
      <c r="R327" s="28">
        <f>IF($P327='Master Info'!$B$2&amp;'Master Info'!$C$2,IFERROR(ROUND(SUM($N327-$O327)*$L327,0),0),0)</f>
        <v>0</v>
      </c>
      <c r="S327" s="28">
        <f>IF($P327&lt;&gt;'Master Info'!$B$2&amp;'Master Info'!$C$2,IFERROR(ROUND(SUM($N327-$O327)*$L327,0),0),0)</f>
        <v>0</v>
      </c>
      <c r="T327" s="29">
        <f t="shared" si="38"/>
        <v>0</v>
      </c>
    </row>
    <row r="328" spans="1:20" x14ac:dyDescent="0.25">
      <c r="A328" s="32">
        <f t="shared" si="35"/>
        <v>327</v>
      </c>
      <c r="B328" s="26" t="str">
        <f t="shared" si="36"/>
        <v>-</v>
      </c>
      <c r="C328" s="35"/>
      <c r="D328" s="35"/>
      <c r="E328" s="36"/>
      <c r="F328" s="37"/>
      <c r="G328" s="38"/>
      <c r="H328" s="27">
        <f>IFERROR(VLOOKUP($G328,'Product Master'!$B$1:$G$26,5,FALSE),0)</f>
        <v>0</v>
      </c>
      <c r="I328" s="39"/>
      <c r="J328" s="28">
        <f t="shared" si="39"/>
        <v>0</v>
      </c>
      <c r="K328" s="29">
        <f t="shared" si="37"/>
        <v>0</v>
      </c>
      <c r="L328" s="30">
        <f>IFERROR(VLOOKUP($G328,'Product Master'!$B$1:$G$26,6,FALSE),0)</f>
        <v>0</v>
      </c>
      <c r="M328" s="40"/>
      <c r="N328" s="28">
        <f t="shared" si="40"/>
        <v>0</v>
      </c>
      <c r="O328" s="28">
        <f t="shared" si="41"/>
        <v>0</v>
      </c>
      <c r="P328" s="28" t="str">
        <f>IFERROR(VLOOKUP(F328,'Master Info'!$A$13:$P$37,2,FALSE)&amp;VLOOKUP(F328,'Master Info'!$A$13:$P$37,3,FALSE),"")</f>
        <v/>
      </c>
      <c r="Q328" s="28">
        <f>IF($P328='Master Info'!$B$2&amp;'Master Info'!$C$2,IFERROR(ROUND(SUM($N328-$O328)*$L328,0),0),0)</f>
        <v>0</v>
      </c>
      <c r="R328" s="28">
        <f>IF($P328='Master Info'!$B$2&amp;'Master Info'!$C$2,IFERROR(ROUND(SUM($N328-$O328)*$L328,0),0),0)</f>
        <v>0</v>
      </c>
      <c r="S328" s="28">
        <f>IF($P328&lt;&gt;'Master Info'!$B$2&amp;'Master Info'!$C$2,IFERROR(ROUND(SUM($N328-$O328)*$L328,0),0),0)</f>
        <v>0</v>
      </c>
      <c r="T328" s="29">
        <f t="shared" si="38"/>
        <v>0</v>
      </c>
    </row>
    <row r="329" spans="1:20" x14ac:dyDescent="0.25">
      <c r="A329" s="32">
        <f t="shared" si="35"/>
        <v>328</v>
      </c>
      <c r="B329" s="26" t="str">
        <f t="shared" si="36"/>
        <v>-</v>
      </c>
      <c r="C329" s="35"/>
      <c r="D329" s="35"/>
      <c r="E329" s="36"/>
      <c r="F329" s="37"/>
      <c r="G329" s="38"/>
      <c r="H329" s="27">
        <f>IFERROR(VLOOKUP($G329,'Product Master'!$B$1:$G$26,5,FALSE),0)</f>
        <v>0</v>
      </c>
      <c r="I329" s="39"/>
      <c r="J329" s="28">
        <f t="shared" si="39"/>
        <v>0</v>
      </c>
      <c r="K329" s="29">
        <f t="shared" si="37"/>
        <v>0</v>
      </c>
      <c r="L329" s="30">
        <f>IFERROR(VLOOKUP($G329,'Product Master'!$B$1:$G$26,6,FALSE),0)</f>
        <v>0</v>
      </c>
      <c r="M329" s="40"/>
      <c r="N329" s="28">
        <f t="shared" si="40"/>
        <v>0</v>
      </c>
      <c r="O329" s="28">
        <f t="shared" si="41"/>
        <v>0</v>
      </c>
      <c r="P329" s="28" t="str">
        <f>IFERROR(VLOOKUP(F329,'Master Info'!$A$13:$P$37,2,FALSE)&amp;VLOOKUP(F329,'Master Info'!$A$13:$P$37,3,FALSE),"")</f>
        <v/>
      </c>
      <c r="Q329" s="28">
        <f>IF($P329='Master Info'!$B$2&amp;'Master Info'!$C$2,IFERROR(ROUND(SUM($N329-$O329)*$L329,0),0),0)</f>
        <v>0</v>
      </c>
      <c r="R329" s="28">
        <f>IF($P329='Master Info'!$B$2&amp;'Master Info'!$C$2,IFERROR(ROUND(SUM($N329-$O329)*$L329,0),0),0)</f>
        <v>0</v>
      </c>
      <c r="S329" s="28">
        <f>IF($P329&lt;&gt;'Master Info'!$B$2&amp;'Master Info'!$C$2,IFERROR(ROUND(SUM($N329-$O329)*$L329,0),0),0)</f>
        <v>0</v>
      </c>
      <c r="T329" s="29">
        <f t="shared" si="38"/>
        <v>0</v>
      </c>
    </row>
    <row r="330" spans="1:20" x14ac:dyDescent="0.25">
      <c r="A330" s="32">
        <f t="shared" si="35"/>
        <v>329</v>
      </c>
      <c r="B330" s="26" t="str">
        <f t="shared" si="36"/>
        <v>-</v>
      </c>
      <c r="C330" s="35"/>
      <c r="D330" s="35"/>
      <c r="E330" s="36"/>
      <c r="F330" s="37"/>
      <c r="G330" s="38"/>
      <c r="H330" s="27">
        <f>IFERROR(VLOOKUP($G330,'Product Master'!$B$1:$G$26,5,FALSE),0)</f>
        <v>0</v>
      </c>
      <c r="I330" s="39"/>
      <c r="J330" s="28">
        <f t="shared" si="39"/>
        <v>0</v>
      </c>
      <c r="K330" s="29">
        <f t="shared" si="37"/>
        <v>0</v>
      </c>
      <c r="L330" s="30">
        <f>IFERROR(VLOOKUP($G330,'Product Master'!$B$1:$G$26,6,FALSE),0)</f>
        <v>0</v>
      </c>
      <c r="M330" s="40"/>
      <c r="N330" s="28">
        <f t="shared" si="40"/>
        <v>0</v>
      </c>
      <c r="O330" s="28">
        <f t="shared" si="41"/>
        <v>0</v>
      </c>
      <c r="P330" s="28" t="str">
        <f>IFERROR(VLOOKUP(F330,'Master Info'!$A$13:$P$37,2,FALSE)&amp;VLOOKUP(F330,'Master Info'!$A$13:$P$37,3,FALSE),"")</f>
        <v/>
      </c>
      <c r="Q330" s="28">
        <f>IF($P330='Master Info'!$B$2&amp;'Master Info'!$C$2,IFERROR(ROUND(SUM($N330-$O330)*$L330,0),0),0)</f>
        <v>0</v>
      </c>
      <c r="R330" s="28">
        <f>IF($P330='Master Info'!$B$2&amp;'Master Info'!$C$2,IFERROR(ROUND(SUM($N330-$O330)*$L330,0),0),0)</f>
        <v>0</v>
      </c>
      <c r="S330" s="28">
        <f>IF($P330&lt;&gt;'Master Info'!$B$2&amp;'Master Info'!$C$2,IFERROR(ROUND(SUM($N330-$O330)*$L330,0),0),0)</f>
        <v>0</v>
      </c>
      <c r="T330" s="29">
        <f t="shared" si="38"/>
        <v>0</v>
      </c>
    </row>
    <row r="331" spans="1:20" x14ac:dyDescent="0.25">
      <c r="A331" s="32">
        <f t="shared" si="35"/>
        <v>330</v>
      </c>
      <c r="B331" s="26" t="str">
        <f t="shared" si="36"/>
        <v>-</v>
      </c>
      <c r="C331" s="35"/>
      <c r="D331" s="35"/>
      <c r="E331" s="36"/>
      <c r="F331" s="37"/>
      <c r="G331" s="38"/>
      <c r="H331" s="27">
        <f>IFERROR(VLOOKUP($G331,'Product Master'!$B$1:$G$26,5,FALSE),0)</f>
        <v>0</v>
      </c>
      <c r="I331" s="39"/>
      <c r="J331" s="28">
        <f t="shared" si="39"/>
        <v>0</v>
      </c>
      <c r="K331" s="29">
        <f t="shared" si="37"/>
        <v>0</v>
      </c>
      <c r="L331" s="30">
        <f>IFERROR(VLOOKUP($G331,'Product Master'!$B$1:$G$26,6,FALSE),0)</f>
        <v>0</v>
      </c>
      <c r="M331" s="40"/>
      <c r="N331" s="28">
        <f t="shared" si="40"/>
        <v>0</v>
      </c>
      <c r="O331" s="28">
        <f t="shared" si="41"/>
        <v>0</v>
      </c>
      <c r="P331" s="28" t="str">
        <f>IFERROR(VLOOKUP(F331,'Master Info'!$A$13:$P$37,2,FALSE)&amp;VLOOKUP(F331,'Master Info'!$A$13:$P$37,3,FALSE),"")</f>
        <v/>
      </c>
      <c r="Q331" s="28">
        <f>IF($P331='Master Info'!$B$2&amp;'Master Info'!$C$2,IFERROR(ROUND(SUM($N331-$O331)*$L331,0),0),0)</f>
        <v>0</v>
      </c>
      <c r="R331" s="28">
        <f>IF($P331='Master Info'!$B$2&amp;'Master Info'!$C$2,IFERROR(ROUND(SUM($N331-$O331)*$L331,0),0),0)</f>
        <v>0</v>
      </c>
      <c r="S331" s="28">
        <f>IF($P331&lt;&gt;'Master Info'!$B$2&amp;'Master Info'!$C$2,IFERROR(ROUND(SUM($N331-$O331)*$L331,0),0),0)</f>
        <v>0</v>
      </c>
      <c r="T331" s="29">
        <f t="shared" si="38"/>
        <v>0</v>
      </c>
    </row>
    <row r="332" spans="1:20" x14ac:dyDescent="0.25">
      <c r="A332" s="32">
        <f t="shared" si="35"/>
        <v>331</v>
      </c>
      <c r="B332" s="26" t="str">
        <f t="shared" si="36"/>
        <v>-</v>
      </c>
      <c r="C332" s="35"/>
      <c r="D332" s="35"/>
      <c r="E332" s="36"/>
      <c r="F332" s="37"/>
      <c r="G332" s="38"/>
      <c r="H332" s="27">
        <f>IFERROR(VLOOKUP($G332,'Product Master'!$B$1:$G$26,5,FALSE),0)</f>
        <v>0</v>
      </c>
      <c r="I332" s="39"/>
      <c r="J332" s="28">
        <f t="shared" si="39"/>
        <v>0</v>
      </c>
      <c r="K332" s="29">
        <f t="shared" si="37"/>
        <v>0</v>
      </c>
      <c r="L332" s="30">
        <f>IFERROR(VLOOKUP($G332,'Product Master'!$B$1:$G$26,6,FALSE),0)</f>
        <v>0</v>
      </c>
      <c r="M332" s="40"/>
      <c r="N332" s="28">
        <f t="shared" si="40"/>
        <v>0</v>
      </c>
      <c r="O332" s="28">
        <f t="shared" si="41"/>
        <v>0</v>
      </c>
      <c r="P332" s="28" t="str">
        <f>IFERROR(VLOOKUP(F332,'Master Info'!$A$13:$P$37,2,FALSE)&amp;VLOOKUP(F332,'Master Info'!$A$13:$P$37,3,FALSE),"")</f>
        <v/>
      </c>
      <c r="Q332" s="28">
        <f>IF($P332='Master Info'!$B$2&amp;'Master Info'!$C$2,IFERROR(ROUND(SUM($N332-$O332)*$L332,0),0),0)</f>
        <v>0</v>
      </c>
      <c r="R332" s="28">
        <f>IF($P332='Master Info'!$B$2&amp;'Master Info'!$C$2,IFERROR(ROUND(SUM($N332-$O332)*$L332,0),0),0)</f>
        <v>0</v>
      </c>
      <c r="S332" s="28">
        <f>IF($P332&lt;&gt;'Master Info'!$B$2&amp;'Master Info'!$C$2,IFERROR(ROUND(SUM($N332-$O332)*$L332,0),0),0)</f>
        <v>0</v>
      </c>
      <c r="T332" s="29">
        <f t="shared" si="38"/>
        <v>0</v>
      </c>
    </row>
    <row r="333" spans="1:20" x14ac:dyDescent="0.25">
      <c r="A333" s="32">
        <f t="shared" si="35"/>
        <v>332</v>
      </c>
      <c r="B333" s="26" t="str">
        <f t="shared" si="36"/>
        <v>-</v>
      </c>
      <c r="C333" s="35"/>
      <c r="D333" s="35"/>
      <c r="E333" s="36"/>
      <c r="F333" s="37"/>
      <c r="G333" s="38"/>
      <c r="H333" s="27">
        <f>IFERROR(VLOOKUP($G333,'Product Master'!$B$1:$G$26,5,FALSE),0)</f>
        <v>0</v>
      </c>
      <c r="I333" s="39"/>
      <c r="J333" s="28">
        <f t="shared" si="39"/>
        <v>0</v>
      </c>
      <c r="K333" s="29">
        <f t="shared" si="37"/>
        <v>0</v>
      </c>
      <c r="L333" s="30">
        <f>IFERROR(VLOOKUP($G333,'Product Master'!$B$1:$G$26,6,FALSE),0)</f>
        <v>0</v>
      </c>
      <c r="M333" s="40"/>
      <c r="N333" s="28">
        <f t="shared" si="40"/>
        <v>0</v>
      </c>
      <c r="O333" s="28">
        <f t="shared" si="41"/>
        <v>0</v>
      </c>
      <c r="P333" s="28" t="str">
        <f>IFERROR(VLOOKUP(F333,'Master Info'!$A$13:$P$37,2,FALSE)&amp;VLOOKUP(F333,'Master Info'!$A$13:$P$37,3,FALSE),"")</f>
        <v/>
      </c>
      <c r="Q333" s="28">
        <f>IF($P333='Master Info'!$B$2&amp;'Master Info'!$C$2,IFERROR(ROUND(SUM($N333-$O333)*$L333,0),0),0)</f>
        <v>0</v>
      </c>
      <c r="R333" s="28">
        <f>IF($P333='Master Info'!$B$2&amp;'Master Info'!$C$2,IFERROR(ROUND(SUM($N333-$O333)*$L333,0),0),0)</f>
        <v>0</v>
      </c>
      <c r="S333" s="28">
        <f>IF($P333&lt;&gt;'Master Info'!$B$2&amp;'Master Info'!$C$2,IFERROR(ROUND(SUM($N333-$O333)*$L333,0),0),0)</f>
        <v>0</v>
      </c>
      <c r="T333" s="29">
        <f t="shared" si="38"/>
        <v>0</v>
      </c>
    </row>
    <row r="334" spans="1:20" x14ac:dyDescent="0.25">
      <c r="A334" s="32">
        <f t="shared" si="35"/>
        <v>333</v>
      </c>
      <c r="B334" s="26" t="str">
        <f t="shared" si="36"/>
        <v>-</v>
      </c>
      <c r="C334" s="35"/>
      <c r="D334" s="35"/>
      <c r="E334" s="36"/>
      <c r="F334" s="37"/>
      <c r="G334" s="38"/>
      <c r="H334" s="27">
        <f>IFERROR(VLOOKUP($G334,'Product Master'!$B$1:$G$26,5,FALSE),0)</f>
        <v>0</v>
      </c>
      <c r="I334" s="39"/>
      <c r="J334" s="28">
        <f t="shared" si="39"/>
        <v>0</v>
      </c>
      <c r="K334" s="29">
        <f t="shared" si="37"/>
        <v>0</v>
      </c>
      <c r="L334" s="30">
        <f>IFERROR(VLOOKUP($G334,'Product Master'!$B$1:$G$26,6,FALSE),0)</f>
        <v>0</v>
      </c>
      <c r="M334" s="40"/>
      <c r="N334" s="28">
        <f t="shared" si="40"/>
        <v>0</v>
      </c>
      <c r="O334" s="28">
        <f t="shared" si="41"/>
        <v>0</v>
      </c>
      <c r="P334" s="28" t="str">
        <f>IFERROR(VLOOKUP(F334,'Master Info'!$A$13:$P$37,2,FALSE)&amp;VLOOKUP(F334,'Master Info'!$A$13:$P$37,3,FALSE),"")</f>
        <v/>
      </c>
      <c r="Q334" s="28">
        <f>IF($P334='Master Info'!$B$2&amp;'Master Info'!$C$2,IFERROR(ROUND(SUM($N334-$O334)*$L334,0),0),0)</f>
        <v>0</v>
      </c>
      <c r="R334" s="28">
        <f>IF($P334='Master Info'!$B$2&amp;'Master Info'!$C$2,IFERROR(ROUND(SUM($N334-$O334)*$L334,0),0),0)</f>
        <v>0</v>
      </c>
      <c r="S334" s="28">
        <f>IF($P334&lt;&gt;'Master Info'!$B$2&amp;'Master Info'!$C$2,IFERROR(ROUND(SUM($N334-$O334)*$L334,0),0),0)</f>
        <v>0</v>
      </c>
      <c r="T334" s="29">
        <f t="shared" si="38"/>
        <v>0</v>
      </c>
    </row>
    <row r="335" spans="1:20" x14ac:dyDescent="0.25">
      <c r="A335" s="32">
        <f t="shared" si="35"/>
        <v>334</v>
      </c>
      <c r="B335" s="26" t="str">
        <f t="shared" si="36"/>
        <v>-</v>
      </c>
      <c r="C335" s="35"/>
      <c r="D335" s="35"/>
      <c r="E335" s="36"/>
      <c r="F335" s="37"/>
      <c r="G335" s="38"/>
      <c r="H335" s="27">
        <f>IFERROR(VLOOKUP($G335,'Product Master'!$B$1:$G$26,5,FALSE),0)</f>
        <v>0</v>
      </c>
      <c r="I335" s="39"/>
      <c r="J335" s="28">
        <f t="shared" si="39"/>
        <v>0</v>
      </c>
      <c r="K335" s="29">
        <f t="shared" si="37"/>
        <v>0</v>
      </c>
      <c r="L335" s="30">
        <f>IFERROR(VLOOKUP($G335,'Product Master'!$B$1:$G$26,6,FALSE),0)</f>
        <v>0</v>
      </c>
      <c r="M335" s="40"/>
      <c r="N335" s="28">
        <f t="shared" si="40"/>
        <v>0</v>
      </c>
      <c r="O335" s="28">
        <f t="shared" si="41"/>
        <v>0</v>
      </c>
      <c r="P335" s="28" t="str">
        <f>IFERROR(VLOOKUP(F335,'Master Info'!$A$13:$P$37,2,FALSE)&amp;VLOOKUP(F335,'Master Info'!$A$13:$P$37,3,FALSE),"")</f>
        <v/>
      </c>
      <c r="Q335" s="28">
        <f>IF($P335='Master Info'!$B$2&amp;'Master Info'!$C$2,IFERROR(ROUND(SUM($N335-$O335)*$L335,0),0),0)</f>
        <v>0</v>
      </c>
      <c r="R335" s="28">
        <f>IF($P335='Master Info'!$B$2&amp;'Master Info'!$C$2,IFERROR(ROUND(SUM($N335-$O335)*$L335,0),0),0)</f>
        <v>0</v>
      </c>
      <c r="S335" s="28">
        <f>IF($P335&lt;&gt;'Master Info'!$B$2&amp;'Master Info'!$C$2,IFERROR(ROUND(SUM($N335-$O335)*$L335,0),0),0)</f>
        <v>0</v>
      </c>
      <c r="T335" s="29">
        <f t="shared" si="38"/>
        <v>0</v>
      </c>
    </row>
    <row r="336" spans="1:20" x14ac:dyDescent="0.25">
      <c r="A336" s="32">
        <f t="shared" si="35"/>
        <v>335</v>
      </c>
      <c r="B336" s="26" t="str">
        <f t="shared" si="36"/>
        <v>-</v>
      </c>
      <c r="C336" s="35"/>
      <c r="D336" s="35"/>
      <c r="E336" s="36"/>
      <c r="F336" s="37"/>
      <c r="G336" s="38"/>
      <c r="H336" s="27">
        <f>IFERROR(VLOOKUP($G336,'Product Master'!$B$1:$G$26,5,FALSE),0)</f>
        <v>0</v>
      </c>
      <c r="I336" s="39"/>
      <c r="J336" s="28">
        <f t="shared" si="39"/>
        <v>0</v>
      </c>
      <c r="K336" s="29">
        <f t="shared" si="37"/>
        <v>0</v>
      </c>
      <c r="L336" s="30">
        <f>IFERROR(VLOOKUP($G336,'Product Master'!$B$1:$G$26,6,FALSE),0)</f>
        <v>0</v>
      </c>
      <c r="M336" s="40"/>
      <c r="N336" s="28">
        <f t="shared" si="40"/>
        <v>0</v>
      </c>
      <c r="O336" s="28">
        <f t="shared" si="41"/>
        <v>0</v>
      </c>
      <c r="P336" s="28" t="str">
        <f>IFERROR(VLOOKUP(F336,'Master Info'!$A$13:$P$37,2,FALSE)&amp;VLOOKUP(F336,'Master Info'!$A$13:$P$37,3,FALSE),"")</f>
        <v/>
      </c>
      <c r="Q336" s="28">
        <f>IF($P336='Master Info'!$B$2&amp;'Master Info'!$C$2,IFERROR(ROUND(SUM($N336-$O336)*$L336,0),0),0)</f>
        <v>0</v>
      </c>
      <c r="R336" s="28">
        <f>IF($P336='Master Info'!$B$2&amp;'Master Info'!$C$2,IFERROR(ROUND(SUM($N336-$O336)*$L336,0),0),0)</f>
        <v>0</v>
      </c>
      <c r="S336" s="28">
        <f>IF($P336&lt;&gt;'Master Info'!$B$2&amp;'Master Info'!$C$2,IFERROR(ROUND(SUM($N336-$O336)*$L336,0),0),0)</f>
        <v>0</v>
      </c>
      <c r="T336" s="29">
        <f t="shared" si="38"/>
        <v>0</v>
      </c>
    </row>
    <row r="337" spans="1:20" x14ac:dyDescent="0.25">
      <c r="A337" s="32">
        <f t="shared" si="35"/>
        <v>336</v>
      </c>
      <c r="B337" s="26" t="str">
        <f t="shared" si="36"/>
        <v>-</v>
      </c>
      <c r="C337" s="35"/>
      <c r="D337" s="35"/>
      <c r="E337" s="36"/>
      <c r="F337" s="37"/>
      <c r="G337" s="38"/>
      <c r="H337" s="27">
        <f>IFERROR(VLOOKUP($G337,'Product Master'!$B$1:$G$26,5,FALSE),0)</f>
        <v>0</v>
      </c>
      <c r="I337" s="39"/>
      <c r="J337" s="28">
        <f t="shared" si="39"/>
        <v>0</v>
      </c>
      <c r="K337" s="29">
        <f t="shared" si="37"/>
        <v>0</v>
      </c>
      <c r="L337" s="30">
        <f>IFERROR(VLOOKUP($G337,'Product Master'!$B$1:$G$26,6,FALSE),0)</f>
        <v>0</v>
      </c>
      <c r="M337" s="40"/>
      <c r="N337" s="28">
        <f t="shared" si="40"/>
        <v>0</v>
      </c>
      <c r="O337" s="28">
        <f t="shared" si="41"/>
        <v>0</v>
      </c>
      <c r="P337" s="28" t="str">
        <f>IFERROR(VLOOKUP(F337,'Master Info'!$A$13:$P$37,2,FALSE)&amp;VLOOKUP(F337,'Master Info'!$A$13:$P$37,3,FALSE),"")</f>
        <v/>
      </c>
      <c r="Q337" s="28">
        <f>IF($P337='Master Info'!$B$2&amp;'Master Info'!$C$2,IFERROR(ROUND(SUM($N337-$O337)*$L337,0),0),0)</f>
        <v>0</v>
      </c>
      <c r="R337" s="28">
        <f>IF($P337='Master Info'!$B$2&amp;'Master Info'!$C$2,IFERROR(ROUND(SUM($N337-$O337)*$L337,0),0),0)</f>
        <v>0</v>
      </c>
      <c r="S337" s="28">
        <f>IF($P337&lt;&gt;'Master Info'!$B$2&amp;'Master Info'!$C$2,IFERROR(ROUND(SUM($N337-$O337)*$L337,0),0),0)</f>
        <v>0</v>
      </c>
      <c r="T337" s="29">
        <f t="shared" si="38"/>
        <v>0</v>
      </c>
    </row>
    <row r="338" spans="1:20" x14ac:dyDescent="0.25">
      <c r="A338" s="32">
        <f t="shared" si="35"/>
        <v>337</v>
      </c>
      <c r="B338" s="26" t="str">
        <f t="shared" si="36"/>
        <v>-</v>
      </c>
      <c r="C338" s="35"/>
      <c r="D338" s="35"/>
      <c r="E338" s="36"/>
      <c r="F338" s="37"/>
      <c r="G338" s="38"/>
      <c r="H338" s="27">
        <f>IFERROR(VLOOKUP($G338,'Product Master'!$B$1:$G$26,5,FALSE),0)</f>
        <v>0</v>
      </c>
      <c r="I338" s="39"/>
      <c r="J338" s="28">
        <f t="shared" si="39"/>
        <v>0</v>
      </c>
      <c r="K338" s="29">
        <f t="shared" si="37"/>
        <v>0</v>
      </c>
      <c r="L338" s="30">
        <f>IFERROR(VLOOKUP($G338,'Product Master'!$B$1:$G$26,6,FALSE),0)</f>
        <v>0</v>
      </c>
      <c r="M338" s="40"/>
      <c r="N338" s="28">
        <f t="shared" si="40"/>
        <v>0</v>
      </c>
      <c r="O338" s="28">
        <f t="shared" si="41"/>
        <v>0</v>
      </c>
      <c r="P338" s="28" t="str">
        <f>IFERROR(VLOOKUP(F338,'Master Info'!$A$13:$P$37,2,FALSE)&amp;VLOOKUP(F338,'Master Info'!$A$13:$P$37,3,FALSE),"")</f>
        <v/>
      </c>
      <c r="Q338" s="28">
        <f>IF($P338='Master Info'!$B$2&amp;'Master Info'!$C$2,IFERROR(ROUND(SUM($N338-$O338)*$L338,0),0),0)</f>
        <v>0</v>
      </c>
      <c r="R338" s="28">
        <f>IF($P338='Master Info'!$B$2&amp;'Master Info'!$C$2,IFERROR(ROUND(SUM($N338-$O338)*$L338,0),0),0)</f>
        <v>0</v>
      </c>
      <c r="S338" s="28">
        <f>IF($P338&lt;&gt;'Master Info'!$B$2&amp;'Master Info'!$C$2,IFERROR(ROUND(SUM($N338-$O338)*$L338,0),0),0)</f>
        <v>0</v>
      </c>
      <c r="T338" s="29">
        <f t="shared" si="38"/>
        <v>0</v>
      </c>
    </row>
    <row r="339" spans="1:20" x14ac:dyDescent="0.25">
      <c r="A339" s="32">
        <f t="shared" si="35"/>
        <v>338</v>
      </c>
      <c r="B339" s="26" t="str">
        <f t="shared" si="36"/>
        <v>-</v>
      </c>
      <c r="C339" s="35"/>
      <c r="D339" s="35"/>
      <c r="E339" s="36"/>
      <c r="F339" s="37"/>
      <c r="G339" s="38"/>
      <c r="H339" s="27">
        <f>IFERROR(VLOOKUP($G339,'Product Master'!$B$1:$G$26,5,FALSE),0)</f>
        <v>0</v>
      </c>
      <c r="I339" s="39"/>
      <c r="J339" s="28">
        <f t="shared" si="39"/>
        <v>0</v>
      </c>
      <c r="K339" s="29">
        <f t="shared" si="37"/>
        <v>0</v>
      </c>
      <c r="L339" s="30">
        <f>IFERROR(VLOOKUP($G339,'Product Master'!$B$1:$G$26,6,FALSE),0)</f>
        <v>0</v>
      </c>
      <c r="M339" s="40"/>
      <c r="N339" s="28">
        <f t="shared" si="40"/>
        <v>0</v>
      </c>
      <c r="O339" s="28">
        <f t="shared" si="41"/>
        <v>0</v>
      </c>
      <c r="P339" s="28" t="str">
        <f>IFERROR(VLOOKUP(F339,'Master Info'!$A$13:$P$37,2,FALSE)&amp;VLOOKUP(F339,'Master Info'!$A$13:$P$37,3,FALSE),"")</f>
        <v/>
      </c>
      <c r="Q339" s="28">
        <f>IF($P339='Master Info'!$B$2&amp;'Master Info'!$C$2,IFERROR(ROUND(SUM($N339-$O339)*$L339,0),0),0)</f>
        <v>0</v>
      </c>
      <c r="R339" s="28">
        <f>IF($P339='Master Info'!$B$2&amp;'Master Info'!$C$2,IFERROR(ROUND(SUM($N339-$O339)*$L339,0),0),0)</f>
        <v>0</v>
      </c>
      <c r="S339" s="28">
        <f>IF($P339&lt;&gt;'Master Info'!$B$2&amp;'Master Info'!$C$2,IFERROR(ROUND(SUM($N339-$O339)*$L339,0),0),0)</f>
        <v>0</v>
      </c>
      <c r="T339" s="29">
        <f t="shared" si="38"/>
        <v>0</v>
      </c>
    </row>
    <row r="340" spans="1:20" x14ac:dyDescent="0.25">
      <c r="A340" s="32">
        <f t="shared" si="35"/>
        <v>339</v>
      </c>
      <c r="B340" s="26" t="str">
        <f t="shared" si="36"/>
        <v>-</v>
      </c>
      <c r="C340" s="35"/>
      <c r="D340" s="35"/>
      <c r="E340" s="36"/>
      <c r="F340" s="37"/>
      <c r="G340" s="38"/>
      <c r="H340" s="27">
        <f>IFERROR(VLOOKUP($G340,'Product Master'!$B$1:$G$26,5,FALSE),0)</f>
        <v>0</v>
      </c>
      <c r="I340" s="39"/>
      <c r="J340" s="28">
        <f t="shared" si="39"/>
        <v>0</v>
      </c>
      <c r="K340" s="29">
        <f t="shared" si="37"/>
        <v>0</v>
      </c>
      <c r="L340" s="30">
        <f>IFERROR(VLOOKUP($G340,'Product Master'!$B$1:$G$26,6,FALSE),0)</f>
        <v>0</v>
      </c>
      <c r="M340" s="40"/>
      <c r="N340" s="28">
        <f t="shared" si="40"/>
        <v>0</v>
      </c>
      <c r="O340" s="28">
        <f t="shared" si="41"/>
        <v>0</v>
      </c>
      <c r="P340" s="28" t="str">
        <f>IFERROR(VLOOKUP(F340,'Master Info'!$A$13:$P$37,2,FALSE)&amp;VLOOKUP(F340,'Master Info'!$A$13:$P$37,3,FALSE),"")</f>
        <v/>
      </c>
      <c r="Q340" s="28">
        <f>IF($P340='Master Info'!$B$2&amp;'Master Info'!$C$2,IFERROR(ROUND(SUM($N340-$O340)*$L340,0),0),0)</f>
        <v>0</v>
      </c>
      <c r="R340" s="28">
        <f>IF($P340='Master Info'!$B$2&amp;'Master Info'!$C$2,IFERROR(ROUND(SUM($N340-$O340)*$L340,0),0),0)</f>
        <v>0</v>
      </c>
      <c r="S340" s="28">
        <f>IF($P340&lt;&gt;'Master Info'!$B$2&amp;'Master Info'!$C$2,IFERROR(ROUND(SUM($N340-$O340)*$L340,0),0),0)</f>
        <v>0</v>
      </c>
      <c r="T340" s="29">
        <f t="shared" si="38"/>
        <v>0</v>
      </c>
    </row>
    <row r="341" spans="1:20" x14ac:dyDescent="0.25">
      <c r="A341" s="32">
        <f t="shared" si="35"/>
        <v>340</v>
      </c>
      <c r="B341" s="26" t="str">
        <f t="shared" si="36"/>
        <v>-</v>
      </c>
      <c r="C341" s="35"/>
      <c r="D341" s="35"/>
      <c r="E341" s="36"/>
      <c r="F341" s="37"/>
      <c r="G341" s="38"/>
      <c r="H341" s="27">
        <f>IFERROR(VLOOKUP($G341,'Product Master'!$B$1:$G$26,5,FALSE),0)</f>
        <v>0</v>
      </c>
      <c r="I341" s="39"/>
      <c r="J341" s="28">
        <f t="shared" si="39"/>
        <v>0</v>
      </c>
      <c r="K341" s="29">
        <f t="shared" si="37"/>
        <v>0</v>
      </c>
      <c r="L341" s="30">
        <f>IFERROR(VLOOKUP($G341,'Product Master'!$B$1:$G$26,6,FALSE),0)</f>
        <v>0</v>
      </c>
      <c r="M341" s="40"/>
      <c r="N341" s="28">
        <f t="shared" si="40"/>
        <v>0</v>
      </c>
      <c r="O341" s="28">
        <f t="shared" si="41"/>
        <v>0</v>
      </c>
      <c r="P341" s="28" t="str">
        <f>IFERROR(VLOOKUP(F341,'Master Info'!$A$13:$P$37,2,FALSE)&amp;VLOOKUP(F341,'Master Info'!$A$13:$P$37,3,FALSE),"")</f>
        <v/>
      </c>
      <c r="Q341" s="28">
        <f>IF($P341='Master Info'!$B$2&amp;'Master Info'!$C$2,IFERROR(ROUND(SUM($N341-$O341)*$L341,0),0),0)</f>
        <v>0</v>
      </c>
      <c r="R341" s="28">
        <f>IF($P341='Master Info'!$B$2&amp;'Master Info'!$C$2,IFERROR(ROUND(SUM($N341-$O341)*$L341,0),0),0)</f>
        <v>0</v>
      </c>
      <c r="S341" s="28">
        <f>IF($P341&lt;&gt;'Master Info'!$B$2&amp;'Master Info'!$C$2,IFERROR(ROUND(SUM($N341-$O341)*$L341,0),0),0)</f>
        <v>0</v>
      </c>
      <c r="T341" s="29">
        <f t="shared" si="38"/>
        <v>0</v>
      </c>
    </row>
    <row r="342" spans="1:20" x14ac:dyDescent="0.25">
      <c r="A342" s="32">
        <f t="shared" si="35"/>
        <v>341</v>
      </c>
      <c r="B342" s="26" t="str">
        <f t="shared" si="36"/>
        <v>-</v>
      </c>
      <c r="C342" s="35"/>
      <c r="D342" s="35"/>
      <c r="E342" s="36"/>
      <c r="F342" s="37"/>
      <c r="G342" s="38"/>
      <c r="H342" s="27">
        <f>IFERROR(VLOOKUP($G342,'Product Master'!$B$1:$G$26,5,FALSE),0)</f>
        <v>0</v>
      </c>
      <c r="I342" s="39"/>
      <c r="J342" s="28">
        <f t="shared" si="39"/>
        <v>0</v>
      </c>
      <c r="K342" s="29">
        <f t="shared" si="37"/>
        <v>0</v>
      </c>
      <c r="L342" s="30">
        <f>IFERROR(VLOOKUP($G342,'Product Master'!$B$1:$G$26,6,FALSE),0)</f>
        <v>0</v>
      </c>
      <c r="M342" s="40"/>
      <c r="N342" s="28">
        <f t="shared" si="40"/>
        <v>0</v>
      </c>
      <c r="O342" s="28">
        <f t="shared" si="41"/>
        <v>0</v>
      </c>
      <c r="P342" s="28" t="str">
        <f>IFERROR(VLOOKUP(F342,'Master Info'!$A$13:$P$37,2,FALSE)&amp;VLOOKUP(F342,'Master Info'!$A$13:$P$37,3,FALSE),"")</f>
        <v/>
      </c>
      <c r="Q342" s="28">
        <f>IF($P342='Master Info'!$B$2&amp;'Master Info'!$C$2,IFERROR(ROUND(SUM($N342-$O342)*$L342,0),0),0)</f>
        <v>0</v>
      </c>
      <c r="R342" s="28">
        <f>IF($P342='Master Info'!$B$2&amp;'Master Info'!$C$2,IFERROR(ROUND(SUM($N342-$O342)*$L342,0),0),0)</f>
        <v>0</v>
      </c>
      <c r="S342" s="28">
        <f>IF($P342&lt;&gt;'Master Info'!$B$2&amp;'Master Info'!$C$2,IFERROR(ROUND(SUM($N342-$O342)*$L342,0),0),0)</f>
        <v>0</v>
      </c>
      <c r="T342" s="29">
        <f t="shared" si="38"/>
        <v>0</v>
      </c>
    </row>
    <row r="343" spans="1:20" x14ac:dyDescent="0.25">
      <c r="A343" s="32">
        <f t="shared" si="35"/>
        <v>342</v>
      </c>
      <c r="B343" s="26" t="str">
        <f t="shared" si="36"/>
        <v>-</v>
      </c>
      <c r="C343" s="35"/>
      <c r="D343" s="35"/>
      <c r="E343" s="36"/>
      <c r="F343" s="37"/>
      <c r="G343" s="38"/>
      <c r="H343" s="27">
        <f>IFERROR(VLOOKUP($G343,'Product Master'!$B$1:$G$26,5,FALSE),0)</f>
        <v>0</v>
      </c>
      <c r="I343" s="39"/>
      <c r="J343" s="28">
        <f t="shared" si="39"/>
        <v>0</v>
      </c>
      <c r="K343" s="29">
        <f t="shared" si="37"/>
        <v>0</v>
      </c>
      <c r="L343" s="30">
        <f>IFERROR(VLOOKUP($G343,'Product Master'!$B$1:$G$26,6,FALSE),0)</f>
        <v>0</v>
      </c>
      <c r="M343" s="40"/>
      <c r="N343" s="28">
        <f t="shared" si="40"/>
        <v>0</v>
      </c>
      <c r="O343" s="28">
        <f t="shared" si="41"/>
        <v>0</v>
      </c>
      <c r="P343" s="28" t="str">
        <f>IFERROR(VLOOKUP(F343,'Master Info'!$A$13:$P$37,2,FALSE)&amp;VLOOKUP(F343,'Master Info'!$A$13:$P$37,3,FALSE),"")</f>
        <v/>
      </c>
      <c r="Q343" s="28">
        <f>IF($P343='Master Info'!$B$2&amp;'Master Info'!$C$2,IFERROR(ROUND(SUM($N343-$O343)*$L343,0),0),0)</f>
        <v>0</v>
      </c>
      <c r="R343" s="28">
        <f>IF($P343='Master Info'!$B$2&amp;'Master Info'!$C$2,IFERROR(ROUND(SUM($N343-$O343)*$L343,0),0),0)</f>
        <v>0</v>
      </c>
      <c r="S343" s="28">
        <f>IF($P343&lt;&gt;'Master Info'!$B$2&amp;'Master Info'!$C$2,IFERROR(ROUND(SUM($N343-$O343)*$L343,0),0),0)</f>
        <v>0</v>
      </c>
      <c r="T343" s="29">
        <f t="shared" si="38"/>
        <v>0</v>
      </c>
    </row>
    <row r="344" spans="1:20" x14ac:dyDescent="0.25">
      <c r="A344" s="32">
        <f t="shared" ref="A344:A407" si="42">A343+1</f>
        <v>343</v>
      </c>
      <c r="B344" s="26" t="str">
        <f t="shared" ref="B344:B407" si="43">C344&amp;"-"&amp;D344</f>
        <v>-</v>
      </c>
      <c r="C344" s="35"/>
      <c r="D344" s="35"/>
      <c r="E344" s="36"/>
      <c r="F344" s="37"/>
      <c r="G344" s="38"/>
      <c r="H344" s="27">
        <f>IFERROR(VLOOKUP($G344,'Product Master'!$B$1:$G$26,5,FALSE),0)</f>
        <v>0</v>
      </c>
      <c r="I344" s="39"/>
      <c r="J344" s="28">
        <f t="shared" si="39"/>
        <v>0</v>
      </c>
      <c r="K344" s="29">
        <f t="shared" ref="K344:K407" si="44">IFERROR(H344-J344,0)</f>
        <v>0</v>
      </c>
      <c r="L344" s="30">
        <f>IFERROR(VLOOKUP($G344,'Product Master'!$B$1:$G$26,6,FALSE),0)</f>
        <v>0</v>
      </c>
      <c r="M344" s="40"/>
      <c r="N344" s="28">
        <f t="shared" si="40"/>
        <v>0</v>
      </c>
      <c r="O344" s="28">
        <f t="shared" si="41"/>
        <v>0</v>
      </c>
      <c r="P344" s="28" t="str">
        <f>IFERROR(VLOOKUP(F344,'Master Info'!$A$13:$P$37,2,FALSE)&amp;VLOOKUP(F344,'Master Info'!$A$13:$P$37,3,FALSE),"")</f>
        <v/>
      </c>
      <c r="Q344" s="28">
        <f>IF($P344='Master Info'!$B$2&amp;'Master Info'!$C$2,IFERROR(ROUND(SUM($N344-$O344)*$L344,0),0),0)</f>
        <v>0</v>
      </c>
      <c r="R344" s="28">
        <f>IF($P344='Master Info'!$B$2&amp;'Master Info'!$C$2,IFERROR(ROUND(SUM($N344-$O344)*$L344,0),0),0)</f>
        <v>0</v>
      </c>
      <c r="S344" s="28">
        <f>IF($P344&lt;&gt;'Master Info'!$B$2&amp;'Master Info'!$C$2,IFERROR(ROUND(SUM($N344-$O344)*$L344,0),0),0)</f>
        <v>0</v>
      </c>
      <c r="T344" s="29">
        <f t="shared" ref="T344:T407" si="45">SUM(N344,-O344,Q344,R344,S344)</f>
        <v>0</v>
      </c>
    </row>
    <row r="345" spans="1:20" x14ac:dyDescent="0.25">
      <c r="A345" s="32">
        <f t="shared" si="42"/>
        <v>344</v>
      </c>
      <c r="B345" s="26" t="str">
        <f t="shared" si="43"/>
        <v>-</v>
      </c>
      <c r="C345" s="35"/>
      <c r="D345" s="35"/>
      <c r="E345" s="36"/>
      <c r="F345" s="37"/>
      <c r="G345" s="38"/>
      <c r="H345" s="27">
        <f>IFERROR(VLOOKUP($G345,'Product Master'!$B$1:$G$26,5,FALSE),0)</f>
        <v>0</v>
      </c>
      <c r="I345" s="39"/>
      <c r="J345" s="28">
        <f t="shared" si="39"/>
        <v>0</v>
      </c>
      <c r="K345" s="29">
        <f t="shared" si="44"/>
        <v>0</v>
      </c>
      <c r="L345" s="30">
        <f>IFERROR(VLOOKUP($G345,'Product Master'!$B$1:$G$26,6,FALSE),0)</f>
        <v>0</v>
      </c>
      <c r="M345" s="40"/>
      <c r="N345" s="28">
        <f t="shared" si="40"/>
        <v>0</v>
      </c>
      <c r="O345" s="28">
        <f t="shared" si="41"/>
        <v>0</v>
      </c>
      <c r="P345" s="28" t="str">
        <f>IFERROR(VLOOKUP(F345,'Master Info'!$A$13:$P$37,2,FALSE)&amp;VLOOKUP(F345,'Master Info'!$A$13:$P$37,3,FALSE),"")</f>
        <v/>
      </c>
      <c r="Q345" s="28">
        <f>IF($P345='Master Info'!$B$2&amp;'Master Info'!$C$2,IFERROR(ROUND(SUM($N345-$O345)*$L345,0),0),0)</f>
        <v>0</v>
      </c>
      <c r="R345" s="28">
        <f>IF($P345='Master Info'!$B$2&amp;'Master Info'!$C$2,IFERROR(ROUND(SUM($N345-$O345)*$L345,0),0),0)</f>
        <v>0</v>
      </c>
      <c r="S345" s="28">
        <f>IF($P345&lt;&gt;'Master Info'!$B$2&amp;'Master Info'!$C$2,IFERROR(ROUND(SUM($N345-$O345)*$L345,0),0),0)</f>
        <v>0</v>
      </c>
      <c r="T345" s="29">
        <f t="shared" si="45"/>
        <v>0</v>
      </c>
    </row>
    <row r="346" spans="1:20" x14ac:dyDescent="0.25">
      <c r="A346" s="32">
        <f t="shared" si="42"/>
        <v>345</v>
      </c>
      <c r="B346" s="26" t="str">
        <f t="shared" si="43"/>
        <v>-</v>
      </c>
      <c r="C346" s="35"/>
      <c r="D346" s="35"/>
      <c r="E346" s="36"/>
      <c r="F346" s="37"/>
      <c r="G346" s="38"/>
      <c r="H346" s="27">
        <f>IFERROR(VLOOKUP($G346,'Product Master'!$B$1:$G$26,5,FALSE),0)</f>
        <v>0</v>
      </c>
      <c r="I346" s="39"/>
      <c r="J346" s="28">
        <f t="shared" si="39"/>
        <v>0</v>
      </c>
      <c r="K346" s="29">
        <f t="shared" si="44"/>
        <v>0</v>
      </c>
      <c r="L346" s="30">
        <f>IFERROR(VLOOKUP($G346,'Product Master'!$B$1:$G$26,6,FALSE),0)</f>
        <v>0</v>
      </c>
      <c r="M346" s="40"/>
      <c r="N346" s="28">
        <f t="shared" si="40"/>
        <v>0</v>
      </c>
      <c r="O346" s="28">
        <f t="shared" si="41"/>
        <v>0</v>
      </c>
      <c r="P346" s="28" t="str">
        <f>IFERROR(VLOOKUP(F346,'Master Info'!$A$13:$P$37,2,FALSE)&amp;VLOOKUP(F346,'Master Info'!$A$13:$P$37,3,FALSE),"")</f>
        <v/>
      </c>
      <c r="Q346" s="28">
        <f>IF($P346='Master Info'!$B$2&amp;'Master Info'!$C$2,IFERROR(ROUND(SUM($N346-$O346)*$L346,0),0),0)</f>
        <v>0</v>
      </c>
      <c r="R346" s="28">
        <f>IF($P346='Master Info'!$B$2&amp;'Master Info'!$C$2,IFERROR(ROUND(SUM($N346-$O346)*$L346,0),0),0)</f>
        <v>0</v>
      </c>
      <c r="S346" s="28">
        <f>IF($P346&lt;&gt;'Master Info'!$B$2&amp;'Master Info'!$C$2,IFERROR(ROUND(SUM($N346-$O346)*$L346,0),0),0)</f>
        <v>0</v>
      </c>
      <c r="T346" s="29">
        <f t="shared" si="45"/>
        <v>0</v>
      </c>
    </row>
    <row r="347" spans="1:20" x14ac:dyDescent="0.25">
      <c r="A347" s="32">
        <f t="shared" si="42"/>
        <v>346</v>
      </c>
      <c r="B347" s="26" t="str">
        <f t="shared" si="43"/>
        <v>-</v>
      </c>
      <c r="C347" s="35"/>
      <c r="D347" s="35"/>
      <c r="E347" s="36"/>
      <c r="F347" s="37"/>
      <c r="G347" s="38"/>
      <c r="H347" s="27">
        <f>IFERROR(VLOOKUP($G347,'Product Master'!$B$1:$G$26,5,FALSE),0)</f>
        <v>0</v>
      </c>
      <c r="I347" s="39"/>
      <c r="J347" s="28">
        <f t="shared" si="39"/>
        <v>0</v>
      </c>
      <c r="K347" s="29">
        <f t="shared" si="44"/>
        <v>0</v>
      </c>
      <c r="L347" s="30">
        <f>IFERROR(VLOOKUP($G347,'Product Master'!$B$1:$G$26,6,FALSE),0)</f>
        <v>0</v>
      </c>
      <c r="M347" s="40"/>
      <c r="N347" s="28">
        <f t="shared" si="40"/>
        <v>0</v>
      </c>
      <c r="O347" s="28">
        <f t="shared" si="41"/>
        <v>0</v>
      </c>
      <c r="P347" s="28" t="str">
        <f>IFERROR(VLOOKUP(F347,'Master Info'!$A$13:$P$37,2,FALSE)&amp;VLOOKUP(F347,'Master Info'!$A$13:$P$37,3,FALSE),"")</f>
        <v/>
      </c>
      <c r="Q347" s="28">
        <f>IF($P347='Master Info'!$B$2&amp;'Master Info'!$C$2,IFERROR(ROUND(SUM($N347-$O347)*$L347,0),0),0)</f>
        <v>0</v>
      </c>
      <c r="R347" s="28">
        <f>IF($P347='Master Info'!$B$2&amp;'Master Info'!$C$2,IFERROR(ROUND(SUM($N347-$O347)*$L347,0),0),0)</f>
        <v>0</v>
      </c>
      <c r="S347" s="28">
        <f>IF($P347&lt;&gt;'Master Info'!$B$2&amp;'Master Info'!$C$2,IFERROR(ROUND(SUM($N347-$O347)*$L347,0),0),0)</f>
        <v>0</v>
      </c>
      <c r="T347" s="29">
        <f t="shared" si="45"/>
        <v>0</v>
      </c>
    </row>
    <row r="348" spans="1:20" x14ac:dyDescent="0.25">
      <c r="A348" s="32">
        <f t="shared" si="42"/>
        <v>347</v>
      </c>
      <c r="B348" s="26" t="str">
        <f t="shared" si="43"/>
        <v>-</v>
      </c>
      <c r="C348" s="35"/>
      <c r="D348" s="35"/>
      <c r="E348" s="36"/>
      <c r="F348" s="37"/>
      <c r="G348" s="38"/>
      <c r="H348" s="27">
        <f>IFERROR(VLOOKUP($G348,'Product Master'!$B$1:$G$26,5,FALSE),0)</f>
        <v>0</v>
      </c>
      <c r="I348" s="39"/>
      <c r="J348" s="28">
        <f t="shared" si="39"/>
        <v>0</v>
      </c>
      <c r="K348" s="29">
        <f t="shared" si="44"/>
        <v>0</v>
      </c>
      <c r="L348" s="30">
        <f>IFERROR(VLOOKUP($G348,'Product Master'!$B$1:$G$26,6,FALSE),0)</f>
        <v>0</v>
      </c>
      <c r="M348" s="40"/>
      <c r="N348" s="28">
        <f t="shared" si="40"/>
        <v>0</v>
      </c>
      <c r="O348" s="28">
        <f t="shared" si="41"/>
        <v>0</v>
      </c>
      <c r="P348" s="28" t="str">
        <f>IFERROR(VLOOKUP(F348,'Master Info'!$A$13:$P$37,2,FALSE)&amp;VLOOKUP(F348,'Master Info'!$A$13:$P$37,3,FALSE),"")</f>
        <v/>
      </c>
      <c r="Q348" s="28">
        <f>IF($P348='Master Info'!$B$2&amp;'Master Info'!$C$2,IFERROR(ROUND(SUM($N348-$O348)*$L348,0),0),0)</f>
        <v>0</v>
      </c>
      <c r="R348" s="28">
        <f>IF($P348='Master Info'!$B$2&amp;'Master Info'!$C$2,IFERROR(ROUND(SUM($N348-$O348)*$L348,0),0),0)</f>
        <v>0</v>
      </c>
      <c r="S348" s="28">
        <f>IF($P348&lt;&gt;'Master Info'!$B$2&amp;'Master Info'!$C$2,IFERROR(ROUND(SUM($N348-$O348)*$L348,0),0),0)</f>
        <v>0</v>
      </c>
      <c r="T348" s="29">
        <f t="shared" si="45"/>
        <v>0</v>
      </c>
    </row>
    <row r="349" spans="1:20" x14ac:dyDescent="0.25">
      <c r="A349" s="32">
        <f t="shared" si="42"/>
        <v>348</v>
      </c>
      <c r="B349" s="26" t="str">
        <f t="shared" si="43"/>
        <v>-</v>
      </c>
      <c r="C349" s="35"/>
      <c r="D349" s="35"/>
      <c r="E349" s="36"/>
      <c r="F349" s="37"/>
      <c r="G349" s="38"/>
      <c r="H349" s="27">
        <f>IFERROR(VLOOKUP($G349,'Product Master'!$B$1:$G$26,5,FALSE),0)</f>
        <v>0</v>
      </c>
      <c r="I349" s="39"/>
      <c r="J349" s="28">
        <f t="shared" si="39"/>
        <v>0</v>
      </c>
      <c r="K349" s="29">
        <f t="shared" si="44"/>
        <v>0</v>
      </c>
      <c r="L349" s="30">
        <f>IFERROR(VLOOKUP($G349,'Product Master'!$B$1:$G$26,6,FALSE),0)</f>
        <v>0</v>
      </c>
      <c r="M349" s="40"/>
      <c r="N349" s="28">
        <f t="shared" si="40"/>
        <v>0</v>
      </c>
      <c r="O349" s="28">
        <f t="shared" si="41"/>
        <v>0</v>
      </c>
      <c r="P349" s="28" t="str">
        <f>IFERROR(VLOOKUP(F349,'Master Info'!$A$13:$P$37,2,FALSE)&amp;VLOOKUP(F349,'Master Info'!$A$13:$P$37,3,FALSE),"")</f>
        <v/>
      </c>
      <c r="Q349" s="28">
        <f>IF($P349='Master Info'!$B$2&amp;'Master Info'!$C$2,IFERROR(ROUND(SUM($N349-$O349)*$L349,0),0),0)</f>
        <v>0</v>
      </c>
      <c r="R349" s="28">
        <f>IF($P349='Master Info'!$B$2&amp;'Master Info'!$C$2,IFERROR(ROUND(SUM($N349-$O349)*$L349,0),0),0)</f>
        <v>0</v>
      </c>
      <c r="S349" s="28">
        <f>IF($P349&lt;&gt;'Master Info'!$B$2&amp;'Master Info'!$C$2,IFERROR(ROUND(SUM($N349-$O349)*$L349,0),0),0)</f>
        <v>0</v>
      </c>
      <c r="T349" s="29">
        <f t="shared" si="45"/>
        <v>0</v>
      </c>
    </row>
    <row r="350" spans="1:20" x14ac:dyDescent="0.25">
      <c r="A350" s="32">
        <f t="shared" si="42"/>
        <v>349</v>
      </c>
      <c r="B350" s="26" t="str">
        <f t="shared" si="43"/>
        <v>-</v>
      </c>
      <c r="C350" s="35"/>
      <c r="D350" s="35"/>
      <c r="E350" s="36"/>
      <c r="F350" s="37"/>
      <c r="G350" s="38"/>
      <c r="H350" s="27">
        <f>IFERROR(VLOOKUP($G350,'Product Master'!$B$1:$G$26,5,FALSE),0)</f>
        <v>0</v>
      </c>
      <c r="I350" s="39"/>
      <c r="J350" s="28">
        <f t="shared" si="39"/>
        <v>0</v>
      </c>
      <c r="K350" s="29">
        <f t="shared" si="44"/>
        <v>0</v>
      </c>
      <c r="L350" s="30">
        <f>IFERROR(VLOOKUP($G350,'Product Master'!$B$1:$G$26,6,FALSE),0)</f>
        <v>0</v>
      </c>
      <c r="M350" s="40"/>
      <c r="N350" s="28">
        <f t="shared" si="40"/>
        <v>0</v>
      </c>
      <c r="O350" s="28">
        <f t="shared" si="41"/>
        <v>0</v>
      </c>
      <c r="P350" s="28" t="str">
        <f>IFERROR(VLOOKUP(F350,'Master Info'!$A$13:$P$37,2,FALSE)&amp;VLOOKUP(F350,'Master Info'!$A$13:$P$37,3,FALSE),"")</f>
        <v/>
      </c>
      <c r="Q350" s="28">
        <f>IF($P350='Master Info'!$B$2&amp;'Master Info'!$C$2,IFERROR(ROUND(SUM($N350-$O350)*$L350,0),0),0)</f>
        <v>0</v>
      </c>
      <c r="R350" s="28">
        <f>IF($P350='Master Info'!$B$2&amp;'Master Info'!$C$2,IFERROR(ROUND(SUM($N350-$O350)*$L350,0),0),0)</f>
        <v>0</v>
      </c>
      <c r="S350" s="28">
        <f>IF($P350&lt;&gt;'Master Info'!$B$2&amp;'Master Info'!$C$2,IFERROR(ROUND(SUM($N350-$O350)*$L350,0),0),0)</f>
        <v>0</v>
      </c>
      <c r="T350" s="29">
        <f t="shared" si="45"/>
        <v>0</v>
      </c>
    </row>
    <row r="351" spans="1:20" x14ac:dyDescent="0.25">
      <c r="A351" s="32">
        <f t="shared" si="42"/>
        <v>350</v>
      </c>
      <c r="B351" s="26" t="str">
        <f t="shared" si="43"/>
        <v>-</v>
      </c>
      <c r="C351" s="35"/>
      <c r="D351" s="35"/>
      <c r="E351" s="36"/>
      <c r="F351" s="37"/>
      <c r="G351" s="38"/>
      <c r="H351" s="27">
        <f>IFERROR(VLOOKUP($G351,'Product Master'!$B$1:$G$26,5,FALSE),0)</f>
        <v>0</v>
      </c>
      <c r="I351" s="39"/>
      <c r="J351" s="28">
        <f t="shared" si="39"/>
        <v>0</v>
      </c>
      <c r="K351" s="29">
        <f t="shared" si="44"/>
        <v>0</v>
      </c>
      <c r="L351" s="30">
        <f>IFERROR(VLOOKUP($G351,'Product Master'!$B$1:$G$26,6,FALSE),0)</f>
        <v>0</v>
      </c>
      <c r="M351" s="40"/>
      <c r="N351" s="28">
        <f t="shared" si="40"/>
        <v>0</v>
      </c>
      <c r="O351" s="28">
        <f t="shared" si="41"/>
        <v>0</v>
      </c>
      <c r="P351" s="28" t="str">
        <f>IFERROR(VLOOKUP(F351,'Master Info'!$A$13:$P$37,2,FALSE)&amp;VLOOKUP(F351,'Master Info'!$A$13:$P$37,3,FALSE),"")</f>
        <v/>
      </c>
      <c r="Q351" s="28">
        <f>IF($P351='Master Info'!$B$2&amp;'Master Info'!$C$2,IFERROR(ROUND(SUM($N351-$O351)*$L351,0),0),0)</f>
        <v>0</v>
      </c>
      <c r="R351" s="28">
        <f>IF($P351='Master Info'!$B$2&amp;'Master Info'!$C$2,IFERROR(ROUND(SUM($N351-$O351)*$L351,0),0),0)</f>
        <v>0</v>
      </c>
      <c r="S351" s="28">
        <f>IF($P351&lt;&gt;'Master Info'!$B$2&amp;'Master Info'!$C$2,IFERROR(ROUND(SUM($N351-$O351)*$L351,0),0),0)</f>
        <v>0</v>
      </c>
      <c r="T351" s="29">
        <f t="shared" si="45"/>
        <v>0</v>
      </c>
    </row>
    <row r="352" spans="1:20" x14ac:dyDescent="0.25">
      <c r="A352" s="32">
        <f t="shared" si="42"/>
        <v>351</v>
      </c>
      <c r="B352" s="26" t="str">
        <f t="shared" si="43"/>
        <v>-</v>
      </c>
      <c r="C352" s="35"/>
      <c r="D352" s="35"/>
      <c r="E352" s="36"/>
      <c r="F352" s="37"/>
      <c r="G352" s="38"/>
      <c r="H352" s="27">
        <f>IFERROR(VLOOKUP($G352,'Product Master'!$B$1:$G$26,5,FALSE),0)</f>
        <v>0</v>
      </c>
      <c r="I352" s="39"/>
      <c r="J352" s="28">
        <f t="shared" si="39"/>
        <v>0</v>
      </c>
      <c r="K352" s="29">
        <f t="shared" si="44"/>
        <v>0</v>
      </c>
      <c r="L352" s="30">
        <f>IFERROR(VLOOKUP($G352,'Product Master'!$B$1:$G$26,6,FALSE),0)</f>
        <v>0</v>
      </c>
      <c r="M352" s="40"/>
      <c r="N352" s="28">
        <f t="shared" si="40"/>
        <v>0</v>
      </c>
      <c r="O352" s="28">
        <f t="shared" si="41"/>
        <v>0</v>
      </c>
      <c r="P352" s="28" t="str">
        <f>IFERROR(VLOOKUP(F352,'Master Info'!$A$13:$P$37,2,FALSE)&amp;VLOOKUP(F352,'Master Info'!$A$13:$P$37,3,FALSE),"")</f>
        <v/>
      </c>
      <c r="Q352" s="28">
        <f>IF($P352='Master Info'!$B$2&amp;'Master Info'!$C$2,IFERROR(ROUND(SUM($N352-$O352)*$L352,0),0),0)</f>
        <v>0</v>
      </c>
      <c r="R352" s="28">
        <f>IF($P352='Master Info'!$B$2&amp;'Master Info'!$C$2,IFERROR(ROUND(SUM($N352-$O352)*$L352,0),0),0)</f>
        <v>0</v>
      </c>
      <c r="S352" s="28">
        <f>IF($P352&lt;&gt;'Master Info'!$B$2&amp;'Master Info'!$C$2,IFERROR(ROUND(SUM($N352-$O352)*$L352,0),0),0)</f>
        <v>0</v>
      </c>
      <c r="T352" s="29">
        <f t="shared" si="45"/>
        <v>0</v>
      </c>
    </row>
    <row r="353" spans="1:20" x14ac:dyDescent="0.25">
      <c r="A353" s="32">
        <f t="shared" si="42"/>
        <v>352</v>
      </c>
      <c r="B353" s="26" t="str">
        <f t="shared" si="43"/>
        <v>-</v>
      </c>
      <c r="C353" s="35"/>
      <c r="D353" s="35"/>
      <c r="E353" s="36"/>
      <c r="F353" s="37"/>
      <c r="G353" s="38"/>
      <c r="H353" s="27">
        <f>IFERROR(VLOOKUP($G353,'Product Master'!$B$1:$G$26,5,FALSE),0)</f>
        <v>0</v>
      </c>
      <c r="I353" s="39"/>
      <c r="J353" s="28">
        <f t="shared" si="39"/>
        <v>0</v>
      </c>
      <c r="K353" s="29">
        <f t="shared" si="44"/>
        <v>0</v>
      </c>
      <c r="L353" s="30">
        <f>IFERROR(VLOOKUP($G353,'Product Master'!$B$1:$G$26,6,FALSE),0)</f>
        <v>0</v>
      </c>
      <c r="M353" s="40"/>
      <c r="N353" s="28">
        <f t="shared" si="40"/>
        <v>0</v>
      </c>
      <c r="O353" s="28">
        <f t="shared" si="41"/>
        <v>0</v>
      </c>
      <c r="P353" s="28" t="str">
        <f>IFERROR(VLOOKUP(F353,'Master Info'!$A$13:$P$37,2,FALSE)&amp;VLOOKUP(F353,'Master Info'!$A$13:$P$37,3,FALSE),"")</f>
        <v/>
      </c>
      <c r="Q353" s="28">
        <f>IF($P353='Master Info'!$B$2&amp;'Master Info'!$C$2,IFERROR(ROUND(SUM($N353-$O353)*$L353,0),0),0)</f>
        <v>0</v>
      </c>
      <c r="R353" s="28">
        <f>IF($P353='Master Info'!$B$2&amp;'Master Info'!$C$2,IFERROR(ROUND(SUM($N353-$O353)*$L353,0),0),0)</f>
        <v>0</v>
      </c>
      <c r="S353" s="28">
        <f>IF($P353&lt;&gt;'Master Info'!$B$2&amp;'Master Info'!$C$2,IFERROR(ROUND(SUM($N353-$O353)*$L353,0),0),0)</f>
        <v>0</v>
      </c>
      <c r="T353" s="29">
        <f t="shared" si="45"/>
        <v>0</v>
      </c>
    </row>
    <row r="354" spans="1:20" x14ac:dyDescent="0.25">
      <c r="A354" s="32">
        <f t="shared" si="42"/>
        <v>353</v>
      </c>
      <c r="B354" s="26" t="str">
        <f t="shared" si="43"/>
        <v>-</v>
      </c>
      <c r="C354" s="35"/>
      <c r="D354" s="35"/>
      <c r="E354" s="36"/>
      <c r="F354" s="37"/>
      <c r="G354" s="38"/>
      <c r="H354" s="27">
        <f>IFERROR(VLOOKUP($G354,'Product Master'!$B$1:$G$26,5,FALSE),0)</f>
        <v>0</v>
      </c>
      <c r="I354" s="39"/>
      <c r="J354" s="28">
        <f t="shared" si="39"/>
        <v>0</v>
      </c>
      <c r="K354" s="29">
        <f t="shared" si="44"/>
        <v>0</v>
      </c>
      <c r="L354" s="30">
        <f>IFERROR(VLOOKUP($G354,'Product Master'!$B$1:$G$26,6,FALSE),0)</f>
        <v>0</v>
      </c>
      <c r="M354" s="40"/>
      <c r="N354" s="28">
        <f t="shared" si="40"/>
        <v>0</v>
      </c>
      <c r="O354" s="28">
        <f t="shared" si="41"/>
        <v>0</v>
      </c>
      <c r="P354" s="28" t="str">
        <f>IFERROR(VLOOKUP(F354,'Master Info'!$A$13:$P$37,2,FALSE)&amp;VLOOKUP(F354,'Master Info'!$A$13:$P$37,3,FALSE),"")</f>
        <v/>
      </c>
      <c r="Q354" s="28">
        <f>IF($P354='Master Info'!$B$2&amp;'Master Info'!$C$2,IFERROR(ROUND(SUM($N354-$O354)*$L354,0),0),0)</f>
        <v>0</v>
      </c>
      <c r="R354" s="28">
        <f>IF($P354='Master Info'!$B$2&amp;'Master Info'!$C$2,IFERROR(ROUND(SUM($N354-$O354)*$L354,0),0),0)</f>
        <v>0</v>
      </c>
      <c r="S354" s="28">
        <f>IF($P354&lt;&gt;'Master Info'!$B$2&amp;'Master Info'!$C$2,IFERROR(ROUND(SUM($N354-$O354)*$L354,0),0),0)</f>
        <v>0</v>
      </c>
      <c r="T354" s="29">
        <f t="shared" si="45"/>
        <v>0</v>
      </c>
    </row>
    <row r="355" spans="1:20" x14ac:dyDescent="0.25">
      <c r="A355" s="32">
        <f t="shared" si="42"/>
        <v>354</v>
      </c>
      <c r="B355" s="26" t="str">
        <f t="shared" si="43"/>
        <v>-</v>
      </c>
      <c r="C355" s="35"/>
      <c r="D355" s="35"/>
      <c r="E355" s="36"/>
      <c r="F355" s="37"/>
      <c r="G355" s="38"/>
      <c r="H355" s="27">
        <f>IFERROR(VLOOKUP($G355,'Product Master'!$B$1:$G$26,5,FALSE),0)</f>
        <v>0</v>
      </c>
      <c r="I355" s="39"/>
      <c r="J355" s="28">
        <f t="shared" si="39"/>
        <v>0</v>
      </c>
      <c r="K355" s="29">
        <f t="shared" si="44"/>
        <v>0</v>
      </c>
      <c r="L355" s="30">
        <f>IFERROR(VLOOKUP($G355,'Product Master'!$B$1:$G$26,6,FALSE),0)</f>
        <v>0</v>
      </c>
      <c r="M355" s="40"/>
      <c r="N355" s="28">
        <f t="shared" si="40"/>
        <v>0</v>
      </c>
      <c r="O355" s="28">
        <f t="shared" si="41"/>
        <v>0</v>
      </c>
      <c r="P355" s="28" t="str">
        <f>IFERROR(VLOOKUP(F355,'Master Info'!$A$13:$P$37,2,FALSE)&amp;VLOOKUP(F355,'Master Info'!$A$13:$P$37,3,FALSE),"")</f>
        <v/>
      </c>
      <c r="Q355" s="28">
        <f>IF($P355='Master Info'!$B$2&amp;'Master Info'!$C$2,IFERROR(ROUND(SUM($N355-$O355)*$L355,0),0),0)</f>
        <v>0</v>
      </c>
      <c r="R355" s="28">
        <f>IF($P355='Master Info'!$B$2&amp;'Master Info'!$C$2,IFERROR(ROUND(SUM($N355-$O355)*$L355,0),0),0)</f>
        <v>0</v>
      </c>
      <c r="S355" s="28">
        <f>IF($P355&lt;&gt;'Master Info'!$B$2&amp;'Master Info'!$C$2,IFERROR(ROUND(SUM($N355-$O355)*$L355,0),0),0)</f>
        <v>0</v>
      </c>
      <c r="T355" s="29">
        <f t="shared" si="45"/>
        <v>0</v>
      </c>
    </row>
    <row r="356" spans="1:20" x14ac:dyDescent="0.25">
      <c r="A356" s="32">
        <f t="shared" si="42"/>
        <v>355</v>
      </c>
      <c r="B356" s="26" t="str">
        <f t="shared" si="43"/>
        <v>-</v>
      </c>
      <c r="C356" s="35"/>
      <c r="D356" s="35"/>
      <c r="E356" s="36"/>
      <c r="F356" s="37"/>
      <c r="G356" s="38"/>
      <c r="H356" s="27">
        <f>IFERROR(VLOOKUP($G356,'Product Master'!$B$1:$G$26,5,FALSE),0)</f>
        <v>0</v>
      </c>
      <c r="I356" s="39"/>
      <c r="J356" s="28">
        <f t="shared" si="39"/>
        <v>0</v>
      </c>
      <c r="K356" s="29">
        <f t="shared" si="44"/>
        <v>0</v>
      </c>
      <c r="L356" s="30">
        <f>IFERROR(VLOOKUP($G356,'Product Master'!$B$1:$G$26,6,FALSE),0)</f>
        <v>0</v>
      </c>
      <c r="M356" s="40"/>
      <c r="N356" s="28">
        <f t="shared" si="40"/>
        <v>0</v>
      </c>
      <c r="O356" s="28">
        <f t="shared" si="41"/>
        <v>0</v>
      </c>
      <c r="P356" s="28" t="str">
        <f>IFERROR(VLOOKUP(F356,'Master Info'!$A$13:$P$37,2,FALSE)&amp;VLOOKUP(F356,'Master Info'!$A$13:$P$37,3,FALSE),"")</f>
        <v/>
      </c>
      <c r="Q356" s="28">
        <f>IF($P356='Master Info'!$B$2&amp;'Master Info'!$C$2,IFERROR(ROUND(SUM($N356-$O356)*$L356,0),0),0)</f>
        <v>0</v>
      </c>
      <c r="R356" s="28">
        <f>IF($P356='Master Info'!$B$2&amp;'Master Info'!$C$2,IFERROR(ROUND(SUM($N356-$O356)*$L356,0),0),0)</f>
        <v>0</v>
      </c>
      <c r="S356" s="28">
        <f>IF($P356&lt;&gt;'Master Info'!$B$2&amp;'Master Info'!$C$2,IFERROR(ROUND(SUM($N356-$O356)*$L356,0),0),0)</f>
        <v>0</v>
      </c>
      <c r="T356" s="29">
        <f t="shared" si="45"/>
        <v>0</v>
      </c>
    </row>
    <row r="357" spans="1:20" x14ac:dyDescent="0.25">
      <c r="A357" s="32">
        <f t="shared" si="42"/>
        <v>356</v>
      </c>
      <c r="B357" s="26" t="str">
        <f t="shared" si="43"/>
        <v>-</v>
      </c>
      <c r="C357" s="35"/>
      <c r="D357" s="35"/>
      <c r="E357" s="36"/>
      <c r="F357" s="37"/>
      <c r="G357" s="38"/>
      <c r="H357" s="27">
        <f>IFERROR(VLOOKUP($G357,'Product Master'!$B$1:$G$26,5,FALSE),0)</f>
        <v>0</v>
      </c>
      <c r="I357" s="39"/>
      <c r="J357" s="28">
        <f t="shared" si="39"/>
        <v>0</v>
      </c>
      <c r="K357" s="29">
        <f t="shared" si="44"/>
        <v>0</v>
      </c>
      <c r="L357" s="30">
        <f>IFERROR(VLOOKUP($G357,'Product Master'!$B$1:$G$26,6,FALSE),0)</f>
        <v>0</v>
      </c>
      <c r="M357" s="40"/>
      <c r="N357" s="28">
        <f t="shared" si="40"/>
        <v>0</v>
      </c>
      <c r="O357" s="28">
        <f t="shared" si="41"/>
        <v>0</v>
      </c>
      <c r="P357" s="28" t="str">
        <f>IFERROR(VLOOKUP(F357,'Master Info'!$A$13:$P$37,2,FALSE)&amp;VLOOKUP(F357,'Master Info'!$A$13:$P$37,3,FALSE),"")</f>
        <v/>
      </c>
      <c r="Q357" s="28">
        <f>IF($P357='Master Info'!$B$2&amp;'Master Info'!$C$2,IFERROR(ROUND(SUM($N357-$O357)*$L357,0),0),0)</f>
        <v>0</v>
      </c>
      <c r="R357" s="28">
        <f>IF($P357='Master Info'!$B$2&amp;'Master Info'!$C$2,IFERROR(ROUND(SUM($N357-$O357)*$L357,0),0),0)</f>
        <v>0</v>
      </c>
      <c r="S357" s="28">
        <f>IF($P357&lt;&gt;'Master Info'!$B$2&amp;'Master Info'!$C$2,IFERROR(ROUND(SUM($N357-$O357)*$L357,0),0),0)</f>
        <v>0</v>
      </c>
      <c r="T357" s="29">
        <f t="shared" si="45"/>
        <v>0</v>
      </c>
    </row>
    <row r="358" spans="1:20" x14ac:dyDescent="0.25">
      <c r="A358" s="32">
        <f t="shared" si="42"/>
        <v>357</v>
      </c>
      <c r="B358" s="26" t="str">
        <f t="shared" si="43"/>
        <v>-</v>
      </c>
      <c r="C358" s="35"/>
      <c r="D358" s="35"/>
      <c r="E358" s="36"/>
      <c r="F358" s="37"/>
      <c r="G358" s="38"/>
      <c r="H358" s="27">
        <f>IFERROR(VLOOKUP($G358,'Product Master'!$B$1:$G$26,5,FALSE),0)</f>
        <v>0</v>
      </c>
      <c r="I358" s="39"/>
      <c r="J358" s="28">
        <f t="shared" si="39"/>
        <v>0</v>
      </c>
      <c r="K358" s="29">
        <f t="shared" si="44"/>
        <v>0</v>
      </c>
      <c r="L358" s="30">
        <f>IFERROR(VLOOKUP($G358,'Product Master'!$B$1:$G$26,6,FALSE),0)</f>
        <v>0</v>
      </c>
      <c r="M358" s="40"/>
      <c r="N358" s="28">
        <f t="shared" si="40"/>
        <v>0</v>
      </c>
      <c r="O358" s="28">
        <f t="shared" si="41"/>
        <v>0</v>
      </c>
      <c r="P358" s="28" t="str">
        <f>IFERROR(VLOOKUP(F358,'Master Info'!$A$13:$P$37,2,FALSE)&amp;VLOOKUP(F358,'Master Info'!$A$13:$P$37,3,FALSE),"")</f>
        <v/>
      </c>
      <c r="Q358" s="28">
        <f>IF($P358='Master Info'!$B$2&amp;'Master Info'!$C$2,IFERROR(ROUND(SUM($N358-$O358)*$L358,0),0),0)</f>
        <v>0</v>
      </c>
      <c r="R358" s="28">
        <f>IF($P358='Master Info'!$B$2&amp;'Master Info'!$C$2,IFERROR(ROUND(SUM($N358-$O358)*$L358,0),0),0)</f>
        <v>0</v>
      </c>
      <c r="S358" s="28">
        <f>IF($P358&lt;&gt;'Master Info'!$B$2&amp;'Master Info'!$C$2,IFERROR(ROUND(SUM($N358-$O358)*$L358,0),0),0)</f>
        <v>0</v>
      </c>
      <c r="T358" s="29">
        <f t="shared" si="45"/>
        <v>0</v>
      </c>
    </row>
    <row r="359" spans="1:20" x14ac:dyDescent="0.25">
      <c r="A359" s="32">
        <f t="shared" si="42"/>
        <v>358</v>
      </c>
      <c r="B359" s="26" t="str">
        <f t="shared" si="43"/>
        <v>-</v>
      </c>
      <c r="C359" s="35"/>
      <c r="D359" s="35"/>
      <c r="E359" s="36"/>
      <c r="F359" s="37"/>
      <c r="G359" s="38"/>
      <c r="H359" s="27">
        <f>IFERROR(VLOOKUP($G359,'Product Master'!$B$1:$G$26,5,FALSE),0)</f>
        <v>0</v>
      </c>
      <c r="I359" s="39"/>
      <c r="J359" s="28">
        <f t="shared" si="39"/>
        <v>0</v>
      </c>
      <c r="K359" s="29">
        <f t="shared" si="44"/>
        <v>0</v>
      </c>
      <c r="L359" s="30">
        <f>IFERROR(VLOOKUP($G359,'Product Master'!$B$1:$G$26,6,FALSE),0)</f>
        <v>0</v>
      </c>
      <c r="M359" s="40"/>
      <c r="N359" s="28">
        <f t="shared" si="40"/>
        <v>0</v>
      </c>
      <c r="O359" s="28">
        <f t="shared" si="41"/>
        <v>0</v>
      </c>
      <c r="P359" s="28" t="str">
        <f>IFERROR(VLOOKUP(F359,'Master Info'!$A$13:$P$37,2,FALSE)&amp;VLOOKUP(F359,'Master Info'!$A$13:$P$37,3,FALSE),"")</f>
        <v/>
      </c>
      <c r="Q359" s="28">
        <f>IF($P359='Master Info'!$B$2&amp;'Master Info'!$C$2,IFERROR(ROUND(SUM($N359-$O359)*$L359,0),0),0)</f>
        <v>0</v>
      </c>
      <c r="R359" s="28">
        <f>IF($P359='Master Info'!$B$2&amp;'Master Info'!$C$2,IFERROR(ROUND(SUM($N359-$O359)*$L359,0),0),0)</f>
        <v>0</v>
      </c>
      <c r="S359" s="28">
        <f>IF($P359&lt;&gt;'Master Info'!$B$2&amp;'Master Info'!$C$2,IFERROR(ROUND(SUM($N359-$O359)*$L359,0),0),0)</f>
        <v>0</v>
      </c>
      <c r="T359" s="29">
        <f t="shared" si="45"/>
        <v>0</v>
      </c>
    </row>
    <row r="360" spans="1:20" x14ac:dyDescent="0.25">
      <c r="A360" s="32">
        <f t="shared" si="42"/>
        <v>359</v>
      </c>
      <c r="B360" s="26" t="str">
        <f t="shared" si="43"/>
        <v>-</v>
      </c>
      <c r="C360" s="35"/>
      <c r="D360" s="35"/>
      <c r="E360" s="36"/>
      <c r="F360" s="37"/>
      <c r="G360" s="38"/>
      <c r="H360" s="27">
        <f>IFERROR(VLOOKUP($G360,'Product Master'!$B$1:$G$26,5,FALSE),0)</f>
        <v>0</v>
      </c>
      <c r="I360" s="39"/>
      <c r="J360" s="28">
        <f t="shared" si="39"/>
        <v>0</v>
      </c>
      <c r="K360" s="29">
        <f t="shared" si="44"/>
        <v>0</v>
      </c>
      <c r="L360" s="30">
        <f>IFERROR(VLOOKUP($G360,'Product Master'!$B$1:$G$26,6,FALSE),0)</f>
        <v>0</v>
      </c>
      <c r="M360" s="40"/>
      <c r="N360" s="28">
        <f t="shared" si="40"/>
        <v>0</v>
      </c>
      <c r="O360" s="28">
        <f t="shared" si="41"/>
        <v>0</v>
      </c>
      <c r="P360" s="28" t="str">
        <f>IFERROR(VLOOKUP(F360,'Master Info'!$A$13:$P$37,2,FALSE)&amp;VLOOKUP(F360,'Master Info'!$A$13:$P$37,3,FALSE),"")</f>
        <v/>
      </c>
      <c r="Q360" s="28">
        <f>IF($P360='Master Info'!$B$2&amp;'Master Info'!$C$2,IFERROR(ROUND(SUM($N360-$O360)*$L360,0),0),0)</f>
        <v>0</v>
      </c>
      <c r="R360" s="28">
        <f>IF($P360='Master Info'!$B$2&amp;'Master Info'!$C$2,IFERROR(ROUND(SUM($N360-$O360)*$L360,0),0),0)</f>
        <v>0</v>
      </c>
      <c r="S360" s="28">
        <f>IF($P360&lt;&gt;'Master Info'!$B$2&amp;'Master Info'!$C$2,IFERROR(ROUND(SUM($N360-$O360)*$L360,0),0),0)</f>
        <v>0</v>
      </c>
      <c r="T360" s="29">
        <f t="shared" si="45"/>
        <v>0</v>
      </c>
    </row>
    <row r="361" spans="1:20" x14ac:dyDescent="0.25">
      <c r="A361" s="32">
        <f t="shared" si="42"/>
        <v>360</v>
      </c>
      <c r="B361" s="26" t="str">
        <f t="shared" si="43"/>
        <v>-</v>
      </c>
      <c r="C361" s="35"/>
      <c r="D361" s="35"/>
      <c r="E361" s="36"/>
      <c r="F361" s="37"/>
      <c r="G361" s="38"/>
      <c r="H361" s="27">
        <f>IFERROR(VLOOKUP($G361,'Product Master'!$B$1:$G$26,5,FALSE),0)</f>
        <v>0</v>
      </c>
      <c r="I361" s="39"/>
      <c r="J361" s="28">
        <f t="shared" si="39"/>
        <v>0</v>
      </c>
      <c r="K361" s="29">
        <f t="shared" si="44"/>
        <v>0</v>
      </c>
      <c r="L361" s="30">
        <f>IFERROR(VLOOKUP($G361,'Product Master'!$B$1:$G$26,6,FALSE),0)</f>
        <v>0</v>
      </c>
      <c r="M361" s="40"/>
      <c r="N361" s="28">
        <f t="shared" si="40"/>
        <v>0</v>
      </c>
      <c r="O361" s="28">
        <f t="shared" si="41"/>
        <v>0</v>
      </c>
      <c r="P361" s="28" t="str">
        <f>IFERROR(VLOOKUP(F361,'Master Info'!$A$13:$P$37,2,FALSE)&amp;VLOOKUP(F361,'Master Info'!$A$13:$P$37,3,FALSE),"")</f>
        <v/>
      </c>
      <c r="Q361" s="28">
        <f>IF($P361='Master Info'!$B$2&amp;'Master Info'!$C$2,IFERROR(ROUND(SUM($N361-$O361)*$L361,0),0),0)</f>
        <v>0</v>
      </c>
      <c r="R361" s="28">
        <f>IF($P361='Master Info'!$B$2&amp;'Master Info'!$C$2,IFERROR(ROUND(SUM($N361-$O361)*$L361,0),0),0)</f>
        <v>0</v>
      </c>
      <c r="S361" s="28">
        <f>IF($P361&lt;&gt;'Master Info'!$B$2&amp;'Master Info'!$C$2,IFERROR(ROUND(SUM($N361-$O361)*$L361,0),0),0)</f>
        <v>0</v>
      </c>
      <c r="T361" s="29">
        <f t="shared" si="45"/>
        <v>0</v>
      </c>
    </row>
    <row r="362" spans="1:20" x14ac:dyDescent="0.25">
      <c r="A362" s="32">
        <f t="shared" si="42"/>
        <v>361</v>
      </c>
      <c r="B362" s="26" t="str">
        <f t="shared" si="43"/>
        <v>-</v>
      </c>
      <c r="C362" s="35"/>
      <c r="D362" s="35"/>
      <c r="E362" s="36"/>
      <c r="F362" s="37"/>
      <c r="G362" s="38"/>
      <c r="H362" s="27">
        <f>IFERROR(VLOOKUP($G362,'Product Master'!$B$1:$G$26,5,FALSE),0)</f>
        <v>0</v>
      </c>
      <c r="I362" s="39"/>
      <c r="J362" s="28">
        <f t="shared" si="39"/>
        <v>0</v>
      </c>
      <c r="K362" s="29">
        <f t="shared" si="44"/>
        <v>0</v>
      </c>
      <c r="L362" s="30">
        <f>IFERROR(VLOOKUP($G362,'Product Master'!$B$1:$G$26,6,FALSE),0)</f>
        <v>0</v>
      </c>
      <c r="M362" s="40"/>
      <c r="N362" s="28">
        <f t="shared" si="40"/>
        <v>0</v>
      </c>
      <c r="O362" s="28">
        <f t="shared" si="41"/>
        <v>0</v>
      </c>
      <c r="P362" s="28" t="str">
        <f>IFERROR(VLOOKUP(F362,'Master Info'!$A$13:$P$37,2,FALSE)&amp;VLOOKUP(F362,'Master Info'!$A$13:$P$37,3,FALSE),"")</f>
        <v/>
      </c>
      <c r="Q362" s="28">
        <f>IF($P362='Master Info'!$B$2&amp;'Master Info'!$C$2,IFERROR(ROUND(SUM($N362-$O362)*$L362,0),0),0)</f>
        <v>0</v>
      </c>
      <c r="R362" s="28">
        <f>IF($P362='Master Info'!$B$2&amp;'Master Info'!$C$2,IFERROR(ROUND(SUM($N362-$O362)*$L362,0),0),0)</f>
        <v>0</v>
      </c>
      <c r="S362" s="28">
        <f>IF($P362&lt;&gt;'Master Info'!$B$2&amp;'Master Info'!$C$2,IFERROR(ROUND(SUM($N362-$O362)*$L362,0),0),0)</f>
        <v>0</v>
      </c>
      <c r="T362" s="29">
        <f t="shared" si="45"/>
        <v>0</v>
      </c>
    </row>
    <row r="363" spans="1:20" x14ac:dyDescent="0.25">
      <c r="A363" s="32">
        <f t="shared" si="42"/>
        <v>362</v>
      </c>
      <c r="B363" s="26" t="str">
        <f t="shared" si="43"/>
        <v>-</v>
      </c>
      <c r="C363" s="35"/>
      <c r="D363" s="35"/>
      <c r="E363" s="36"/>
      <c r="F363" s="37"/>
      <c r="G363" s="38"/>
      <c r="H363" s="27">
        <f>IFERROR(VLOOKUP($G363,'Product Master'!$B$1:$G$26,5,FALSE),0)</f>
        <v>0</v>
      </c>
      <c r="I363" s="39"/>
      <c r="J363" s="28">
        <f t="shared" si="39"/>
        <v>0</v>
      </c>
      <c r="K363" s="29">
        <f t="shared" si="44"/>
        <v>0</v>
      </c>
      <c r="L363" s="30">
        <f>IFERROR(VLOOKUP($G363,'Product Master'!$B$1:$G$26,6,FALSE),0)</f>
        <v>0</v>
      </c>
      <c r="M363" s="40"/>
      <c r="N363" s="28">
        <f t="shared" si="40"/>
        <v>0</v>
      </c>
      <c r="O363" s="28">
        <f t="shared" si="41"/>
        <v>0</v>
      </c>
      <c r="P363" s="28" t="str">
        <f>IFERROR(VLOOKUP(F363,'Master Info'!$A$13:$P$37,2,FALSE)&amp;VLOOKUP(F363,'Master Info'!$A$13:$P$37,3,FALSE),"")</f>
        <v/>
      </c>
      <c r="Q363" s="28">
        <f>IF($P363='Master Info'!$B$2&amp;'Master Info'!$C$2,IFERROR(ROUND(SUM($N363-$O363)*$L363,0),0),0)</f>
        <v>0</v>
      </c>
      <c r="R363" s="28">
        <f>IF($P363='Master Info'!$B$2&amp;'Master Info'!$C$2,IFERROR(ROUND(SUM($N363-$O363)*$L363,0),0),0)</f>
        <v>0</v>
      </c>
      <c r="S363" s="28">
        <f>IF($P363&lt;&gt;'Master Info'!$B$2&amp;'Master Info'!$C$2,IFERROR(ROUND(SUM($N363-$O363)*$L363,0),0),0)</f>
        <v>0</v>
      </c>
      <c r="T363" s="29">
        <f t="shared" si="45"/>
        <v>0</v>
      </c>
    </row>
    <row r="364" spans="1:20" x14ac:dyDescent="0.25">
      <c r="A364" s="32">
        <f t="shared" si="42"/>
        <v>363</v>
      </c>
      <c r="B364" s="26" t="str">
        <f t="shared" si="43"/>
        <v>-</v>
      </c>
      <c r="C364" s="35"/>
      <c r="D364" s="35"/>
      <c r="E364" s="36"/>
      <c r="F364" s="37"/>
      <c r="G364" s="38"/>
      <c r="H364" s="27">
        <f>IFERROR(VLOOKUP($G364,'Product Master'!$B$1:$G$26,5,FALSE),0)</f>
        <v>0</v>
      </c>
      <c r="I364" s="39"/>
      <c r="J364" s="28">
        <f t="shared" si="39"/>
        <v>0</v>
      </c>
      <c r="K364" s="29">
        <f t="shared" si="44"/>
        <v>0</v>
      </c>
      <c r="L364" s="30">
        <f>IFERROR(VLOOKUP($G364,'Product Master'!$B$1:$G$26,6,FALSE),0)</f>
        <v>0</v>
      </c>
      <c r="M364" s="40"/>
      <c r="N364" s="28">
        <f t="shared" si="40"/>
        <v>0</v>
      </c>
      <c r="O364" s="28">
        <f t="shared" si="41"/>
        <v>0</v>
      </c>
      <c r="P364" s="28" t="str">
        <f>IFERROR(VLOOKUP(F364,'Master Info'!$A$13:$P$37,2,FALSE)&amp;VLOOKUP(F364,'Master Info'!$A$13:$P$37,3,FALSE),"")</f>
        <v/>
      </c>
      <c r="Q364" s="28">
        <f>IF($P364='Master Info'!$B$2&amp;'Master Info'!$C$2,IFERROR(ROUND(SUM($N364-$O364)*$L364,0),0),0)</f>
        <v>0</v>
      </c>
      <c r="R364" s="28">
        <f>IF($P364='Master Info'!$B$2&amp;'Master Info'!$C$2,IFERROR(ROUND(SUM($N364-$O364)*$L364,0),0),0)</f>
        <v>0</v>
      </c>
      <c r="S364" s="28">
        <f>IF($P364&lt;&gt;'Master Info'!$B$2&amp;'Master Info'!$C$2,IFERROR(ROUND(SUM($N364-$O364)*$L364,0),0),0)</f>
        <v>0</v>
      </c>
      <c r="T364" s="29">
        <f t="shared" si="45"/>
        <v>0</v>
      </c>
    </row>
    <row r="365" spans="1:20" x14ac:dyDescent="0.25">
      <c r="A365" s="32">
        <f t="shared" si="42"/>
        <v>364</v>
      </c>
      <c r="B365" s="26" t="str">
        <f t="shared" si="43"/>
        <v>-</v>
      </c>
      <c r="C365" s="35"/>
      <c r="D365" s="35"/>
      <c r="E365" s="36"/>
      <c r="F365" s="37"/>
      <c r="G365" s="38"/>
      <c r="H365" s="27">
        <f>IFERROR(VLOOKUP($G365,'Product Master'!$B$1:$G$26,5,FALSE),0)</f>
        <v>0</v>
      </c>
      <c r="I365" s="39"/>
      <c r="J365" s="28">
        <f t="shared" si="39"/>
        <v>0</v>
      </c>
      <c r="K365" s="29">
        <f t="shared" si="44"/>
        <v>0</v>
      </c>
      <c r="L365" s="30">
        <f>IFERROR(VLOOKUP($G365,'Product Master'!$B$1:$G$26,6,FALSE),0)</f>
        <v>0</v>
      </c>
      <c r="M365" s="40"/>
      <c r="N365" s="28">
        <f t="shared" si="40"/>
        <v>0</v>
      </c>
      <c r="O365" s="28">
        <f t="shared" si="41"/>
        <v>0</v>
      </c>
      <c r="P365" s="28" t="str">
        <f>IFERROR(VLOOKUP(F365,'Master Info'!$A$13:$P$37,2,FALSE)&amp;VLOOKUP(F365,'Master Info'!$A$13:$P$37,3,FALSE),"")</f>
        <v/>
      </c>
      <c r="Q365" s="28">
        <f>IF($P365='Master Info'!$B$2&amp;'Master Info'!$C$2,IFERROR(ROUND(SUM($N365-$O365)*$L365,0),0),0)</f>
        <v>0</v>
      </c>
      <c r="R365" s="28">
        <f>IF($P365='Master Info'!$B$2&amp;'Master Info'!$C$2,IFERROR(ROUND(SUM($N365-$O365)*$L365,0),0),0)</f>
        <v>0</v>
      </c>
      <c r="S365" s="28">
        <f>IF($P365&lt;&gt;'Master Info'!$B$2&amp;'Master Info'!$C$2,IFERROR(ROUND(SUM($N365-$O365)*$L365,0),0),0)</f>
        <v>0</v>
      </c>
      <c r="T365" s="29">
        <f t="shared" si="45"/>
        <v>0</v>
      </c>
    </row>
    <row r="366" spans="1:20" x14ac:dyDescent="0.25">
      <c r="A366" s="32">
        <f t="shared" si="42"/>
        <v>365</v>
      </c>
      <c r="B366" s="26" t="str">
        <f t="shared" si="43"/>
        <v>-</v>
      </c>
      <c r="C366" s="35"/>
      <c r="D366" s="35"/>
      <c r="E366" s="36"/>
      <c r="F366" s="37"/>
      <c r="G366" s="38"/>
      <c r="H366" s="27">
        <f>IFERROR(VLOOKUP($G366,'Product Master'!$B$1:$G$26,5,FALSE),0)</f>
        <v>0</v>
      </c>
      <c r="I366" s="39"/>
      <c r="J366" s="28">
        <f t="shared" si="39"/>
        <v>0</v>
      </c>
      <c r="K366" s="29">
        <f t="shared" si="44"/>
        <v>0</v>
      </c>
      <c r="L366" s="30">
        <f>IFERROR(VLOOKUP($G366,'Product Master'!$B$1:$G$26,6,FALSE),0)</f>
        <v>0</v>
      </c>
      <c r="M366" s="40"/>
      <c r="N366" s="28">
        <f t="shared" si="40"/>
        <v>0</v>
      </c>
      <c r="O366" s="28">
        <f t="shared" si="41"/>
        <v>0</v>
      </c>
      <c r="P366" s="28" t="str">
        <f>IFERROR(VLOOKUP(F366,'Master Info'!$A$13:$P$37,2,FALSE)&amp;VLOOKUP(F366,'Master Info'!$A$13:$P$37,3,FALSE),"")</f>
        <v/>
      </c>
      <c r="Q366" s="28">
        <f>IF($P366='Master Info'!$B$2&amp;'Master Info'!$C$2,IFERROR(ROUND(SUM($N366-$O366)*$L366,0),0),0)</f>
        <v>0</v>
      </c>
      <c r="R366" s="28">
        <f>IF($P366='Master Info'!$B$2&amp;'Master Info'!$C$2,IFERROR(ROUND(SUM($N366-$O366)*$L366,0),0),0)</f>
        <v>0</v>
      </c>
      <c r="S366" s="28">
        <f>IF($P366&lt;&gt;'Master Info'!$B$2&amp;'Master Info'!$C$2,IFERROR(ROUND(SUM($N366-$O366)*$L366,0),0),0)</f>
        <v>0</v>
      </c>
      <c r="T366" s="29">
        <f t="shared" si="45"/>
        <v>0</v>
      </c>
    </row>
    <row r="367" spans="1:20" x14ac:dyDescent="0.25">
      <c r="A367" s="32">
        <f t="shared" si="42"/>
        <v>366</v>
      </c>
      <c r="B367" s="26" t="str">
        <f t="shared" si="43"/>
        <v>-</v>
      </c>
      <c r="C367" s="35"/>
      <c r="D367" s="35"/>
      <c r="E367" s="36"/>
      <c r="F367" s="37"/>
      <c r="G367" s="38"/>
      <c r="H367" s="27">
        <f>IFERROR(VLOOKUP($G367,'Product Master'!$B$1:$G$26,5,FALSE),0)</f>
        <v>0</v>
      </c>
      <c r="I367" s="39"/>
      <c r="J367" s="28">
        <f t="shared" si="39"/>
        <v>0</v>
      </c>
      <c r="K367" s="29">
        <f t="shared" si="44"/>
        <v>0</v>
      </c>
      <c r="L367" s="30">
        <f>IFERROR(VLOOKUP($G367,'Product Master'!$B$1:$G$26,6,FALSE),0)</f>
        <v>0</v>
      </c>
      <c r="M367" s="40"/>
      <c r="N367" s="28">
        <f t="shared" si="40"/>
        <v>0</v>
      </c>
      <c r="O367" s="28">
        <f t="shared" si="41"/>
        <v>0</v>
      </c>
      <c r="P367" s="28" t="str">
        <f>IFERROR(VLOOKUP(F367,'Master Info'!$A$13:$P$37,2,FALSE)&amp;VLOOKUP(F367,'Master Info'!$A$13:$P$37,3,FALSE),"")</f>
        <v/>
      </c>
      <c r="Q367" s="28">
        <f>IF($P367='Master Info'!$B$2&amp;'Master Info'!$C$2,IFERROR(ROUND(SUM($N367-$O367)*$L367,0),0),0)</f>
        <v>0</v>
      </c>
      <c r="R367" s="28">
        <f>IF($P367='Master Info'!$B$2&amp;'Master Info'!$C$2,IFERROR(ROUND(SUM($N367-$O367)*$L367,0),0),0)</f>
        <v>0</v>
      </c>
      <c r="S367" s="28">
        <f>IF($P367&lt;&gt;'Master Info'!$B$2&amp;'Master Info'!$C$2,IFERROR(ROUND(SUM($N367-$O367)*$L367,0),0),0)</f>
        <v>0</v>
      </c>
      <c r="T367" s="29">
        <f t="shared" si="45"/>
        <v>0</v>
      </c>
    </row>
    <row r="368" spans="1:20" x14ac:dyDescent="0.25">
      <c r="A368" s="32">
        <f t="shared" si="42"/>
        <v>367</v>
      </c>
      <c r="B368" s="26" t="str">
        <f t="shared" si="43"/>
        <v>-</v>
      </c>
      <c r="C368" s="35"/>
      <c r="D368" s="35"/>
      <c r="E368" s="36"/>
      <c r="F368" s="37"/>
      <c r="G368" s="38"/>
      <c r="H368" s="27">
        <f>IFERROR(VLOOKUP($G368,'Product Master'!$B$1:$G$26,5,FALSE),0)</f>
        <v>0</v>
      </c>
      <c r="I368" s="39"/>
      <c r="J368" s="28">
        <f t="shared" si="39"/>
        <v>0</v>
      </c>
      <c r="K368" s="29">
        <f t="shared" si="44"/>
        <v>0</v>
      </c>
      <c r="L368" s="30">
        <f>IFERROR(VLOOKUP($G368,'Product Master'!$B$1:$G$26,6,FALSE),0)</f>
        <v>0</v>
      </c>
      <c r="M368" s="40"/>
      <c r="N368" s="28">
        <f t="shared" si="40"/>
        <v>0</v>
      </c>
      <c r="O368" s="28">
        <f t="shared" si="41"/>
        <v>0</v>
      </c>
      <c r="P368" s="28" t="str">
        <f>IFERROR(VLOOKUP(F368,'Master Info'!$A$13:$P$37,2,FALSE)&amp;VLOOKUP(F368,'Master Info'!$A$13:$P$37,3,FALSE),"")</f>
        <v/>
      </c>
      <c r="Q368" s="28">
        <f>IF($P368='Master Info'!$B$2&amp;'Master Info'!$C$2,IFERROR(ROUND(SUM($N368-$O368)*$L368,0),0),0)</f>
        <v>0</v>
      </c>
      <c r="R368" s="28">
        <f>IF($P368='Master Info'!$B$2&amp;'Master Info'!$C$2,IFERROR(ROUND(SUM($N368-$O368)*$L368,0),0),0)</f>
        <v>0</v>
      </c>
      <c r="S368" s="28">
        <f>IF($P368&lt;&gt;'Master Info'!$B$2&amp;'Master Info'!$C$2,IFERROR(ROUND(SUM($N368-$O368)*$L368,0),0),0)</f>
        <v>0</v>
      </c>
      <c r="T368" s="29">
        <f t="shared" si="45"/>
        <v>0</v>
      </c>
    </row>
    <row r="369" spans="1:20" x14ac:dyDescent="0.25">
      <c r="A369" s="32">
        <f t="shared" si="42"/>
        <v>368</v>
      </c>
      <c r="B369" s="26" t="str">
        <f t="shared" si="43"/>
        <v>-</v>
      </c>
      <c r="C369" s="35"/>
      <c r="D369" s="35"/>
      <c r="E369" s="36"/>
      <c r="F369" s="37"/>
      <c r="G369" s="38"/>
      <c r="H369" s="27">
        <f>IFERROR(VLOOKUP($G369,'Product Master'!$B$1:$G$26,5,FALSE),0)</f>
        <v>0</v>
      </c>
      <c r="I369" s="39"/>
      <c r="J369" s="28">
        <f t="shared" si="39"/>
        <v>0</v>
      </c>
      <c r="K369" s="29">
        <f t="shared" si="44"/>
        <v>0</v>
      </c>
      <c r="L369" s="30">
        <f>IFERROR(VLOOKUP($G369,'Product Master'!$B$1:$G$26,6,FALSE),0)</f>
        <v>0</v>
      </c>
      <c r="M369" s="40"/>
      <c r="N369" s="28">
        <f t="shared" si="40"/>
        <v>0</v>
      </c>
      <c r="O369" s="28">
        <f t="shared" si="41"/>
        <v>0</v>
      </c>
      <c r="P369" s="28" t="str">
        <f>IFERROR(VLOOKUP(F369,'Master Info'!$A$13:$P$37,2,FALSE)&amp;VLOOKUP(F369,'Master Info'!$A$13:$P$37,3,FALSE),"")</f>
        <v/>
      </c>
      <c r="Q369" s="28">
        <f>IF($P369='Master Info'!$B$2&amp;'Master Info'!$C$2,IFERROR(ROUND(SUM($N369-$O369)*$L369,0),0),0)</f>
        <v>0</v>
      </c>
      <c r="R369" s="28">
        <f>IF($P369='Master Info'!$B$2&amp;'Master Info'!$C$2,IFERROR(ROUND(SUM($N369-$O369)*$L369,0),0),0)</f>
        <v>0</v>
      </c>
      <c r="S369" s="28">
        <f>IF($P369&lt;&gt;'Master Info'!$B$2&amp;'Master Info'!$C$2,IFERROR(ROUND(SUM($N369-$O369)*$L369,0),0),0)</f>
        <v>0</v>
      </c>
      <c r="T369" s="29">
        <f t="shared" si="45"/>
        <v>0</v>
      </c>
    </row>
    <row r="370" spans="1:20" x14ac:dyDescent="0.25">
      <c r="A370" s="32">
        <f t="shared" si="42"/>
        <v>369</v>
      </c>
      <c r="B370" s="26" t="str">
        <f t="shared" si="43"/>
        <v>-</v>
      </c>
      <c r="C370" s="35"/>
      <c r="D370" s="35"/>
      <c r="E370" s="36"/>
      <c r="F370" s="37"/>
      <c r="G370" s="38"/>
      <c r="H370" s="27">
        <f>IFERROR(VLOOKUP($G370,'Product Master'!$B$1:$G$26,5,FALSE),0)</f>
        <v>0</v>
      </c>
      <c r="I370" s="39"/>
      <c r="J370" s="28">
        <f t="shared" si="39"/>
        <v>0</v>
      </c>
      <c r="K370" s="29">
        <f t="shared" si="44"/>
        <v>0</v>
      </c>
      <c r="L370" s="30">
        <f>IFERROR(VLOOKUP($G370,'Product Master'!$B$1:$G$26,6,FALSE),0)</f>
        <v>0</v>
      </c>
      <c r="M370" s="40"/>
      <c r="N370" s="28">
        <f t="shared" si="40"/>
        <v>0</v>
      </c>
      <c r="O370" s="28">
        <f t="shared" si="41"/>
        <v>0</v>
      </c>
      <c r="P370" s="28" t="str">
        <f>IFERROR(VLOOKUP(F370,'Master Info'!$A$13:$P$37,2,FALSE)&amp;VLOOKUP(F370,'Master Info'!$A$13:$P$37,3,FALSE),"")</f>
        <v/>
      </c>
      <c r="Q370" s="28">
        <f>IF($P370='Master Info'!$B$2&amp;'Master Info'!$C$2,IFERROR(ROUND(SUM($N370-$O370)*$L370,0),0),0)</f>
        <v>0</v>
      </c>
      <c r="R370" s="28">
        <f>IF($P370='Master Info'!$B$2&amp;'Master Info'!$C$2,IFERROR(ROUND(SUM($N370-$O370)*$L370,0),0),0)</f>
        <v>0</v>
      </c>
      <c r="S370" s="28">
        <f>IF($P370&lt;&gt;'Master Info'!$B$2&amp;'Master Info'!$C$2,IFERROR(ROUND(SUM($N370-$O370)*$L370,0),0),0)</f>
        <v>0</v>
      </c>
      <c r="T370" s="29">
        <f t="shared" si="45"/>
        <v>0</v>
      </c>
    </row>
    <row r="371" spans="1:20" x14ac:dyDescent="0.25">
      <c r="A371" s="32">
        <f t="shared" si="42"/>
        <v>370</v>
      </c>
      <c r="B371" s="26" t="str">
        <f t="shared" si="43"/>
        <v>-</v>
      </c>
      <c r="C371" s="35"/>
      <c r="D371" s="35"/>
      <c r="E371" s="36"/>
      <c r="F371" s="37"/>
      <c r="G371" s="38"/>
      <c r="H371" s="27">
        <f>IFERROR(VLOOKUP($G371,'Product Master'!$B$1:$G$26,5,FALSE),0)</f>
        <v>0</v>
      </c>
      <c r="I371" s="39"/>
      <c r="J371" s="28">
        <f t="shared" si="39"/>
        <v>0</v>
      </c>
      <c r="K371" s="29">
        <f t="shared" si="44"/>
        <v>0</v>
      </c>
      <c r="L371" s="30">
        <f>IFERROR(VLOOKUP($G371,'Product Master'!$B$1:$G$26,6,FALSE),0)</f>
        <v>0</v>
      </c>
      <c r="M371" s="40"/>
      <c r="N371" s="28">
        <f t="shared" si="40"/>
        <v>0</v>
      </c>
      <c r="O371" s="28">
        <f t="shared" si="41"/>
        <v>0</v>
      </c>
      <c r="P371" s="28" t="str">
        <f>IFERROR(VLOOKUP(F371,'Master Info'!$A$13:$P$37,2,FALSE)&amp;VLOOKUP(F371,'Master Info'!$A$13:$P$37,3,FALSE),"")</f>
        <v/>
      </c>
      <c r="Q371" s="28">
        <f>IF($P371='Master Info'!$B$2&amp;'Master Info'!$C$2,IFERROR(ROUND(SUM($N371-$O371)*$L371,0),0),0)</f>
        <v>0</v>
      </c>
      <c r="R371" s="28">
        <f>IF($P371='Master Info'!$B$2&amp;'Master Info'!$C$2,IFERROR(ROUND(SUM($N371-$O371)*$L371,0),0),0)</f>
        <v>0</v>
      </c>
      <c r="S371" s="28">
        <f>IF($P371&lt;&gt;'Master Info'!$B$2&amp;'Master Info'!$C$2,IFERROR(ROUND(SUM($N371-$O371)*$L371,0),0),0)</f>
        <v>0</v>
      </c>
      <c r="T371" s="29">
        <f t="shared" si="45"/>
        <v>0</v>
      </c>
    </row>
    <row r="372" spans="1:20" x14ac:dyDescent="0.25">
      <c r="A372" s="32">
        <f t="shared" si="42"/>
        <v>371</v>
      </c>
      <c r="B372" s="26" t="str">
        <f t="shared" si="43"/>
        <v>-</v>
      </c>
      <c r="C372" s="35"/>
      <c r="D372" s="35"/>
      <c r="E372" s="36"/>
      <c r="F372" s="37"/>
      <c r="G372" s="38"/>
      <c r="H372" s="27">
        <f>IFERROR(VLOOKUP($G372,'Product Master'!$B$1:$G$26,5,FALSE),0)</f>
        <v>0</v>
      </c>
      <c r="I372" s="39"/>
      <c r="J372" s="28">
        <f t="shared" si="39"/>
        <v>0</v>
      </c>
      <c r="K372" s="29">
        <f t="shared" si="44"/>
        <v>0</v>
      </c>
      <c r="L372" s="30">
        <f>IFERROR(VLOOKUP($G372,'Product Master'!$B$1:$G$26,6,FALSE),0)</f>
        <v>0</v>
      </c>
      <c r="M372" s="40"/>
      <c r="N372" s="28">
        <f t="shared" si="40"/>
        <v>0</v>
      </c>
      <c r="O372" s="28">
        <f t="shared" si="41"/>
        <v>0</v>
      </c>
      <c r="P372" s="28" t="str">
        <f>IFERROR(VLOOKUP(F372,'Master Info'!$A$13:$P$37,2,FALSE)&amp;VLOOKUP(F372,'Master Info'!$A$13:$P$37,3,FALSE),"")</f>
        <v/>
      </c>
      <c r="Q372" s="28">
        <f>IF($P372='Master Info'!$B$2&amp;'Master Info'!$C$2,IFERROR(ROUND(SUM($N372-$O372)*$L372,0),0),0)</f>
        <v>0</v>
      </c>
      <c r="R372" s="28">
        <f>IF($P372='Master Info'!$B$2&amp;'Master Info'!$C$2,IFERROR(ROUND(SUM($N372-$O372)*$L372,0),0),0)</f>
        <v>0</v>
      </c>
      <c r="S372" s="28">
        <f>IF($P372&lt;&gt;'Master Info'!$B$2&amp;'Master Info'!$C$2,IFERROR(ROUND(SUM($N372-$O372)*$L372,0),0),0)</f>
        <v>0</v>
      </c>
      <c r="T372" s="29">
        <f t="shared" si="45"/>
        <v>0</v>
      </c>
    </row>
    <row r="373" spans="1:20" x14ac:dyDescent="0.25">
      <c r="A373" s="32">
        <f t="shared" si="42"/>
        <v>372</v>
      </c>
      <c r="B373" s="26" t="str">
        <f t="shared" si="43"/>
        <v>-</v>
      </c>
      <c r="C373" s="35"/>
      <c r="D373" s="35"/>
      <c r="E373" s="36"/>
      <c r="F373" s="37"/>
      <c r="G373" s="38"/>
      <c r="H373" s="27">
        <f>IFERROR(VLOOKUP($G373,'Product Master'!$B$1:$G$26,5,FALSE),0)</f>
        <v>0</v>
      </c>
      <c r="I373" s="39"/>
      <c r="J373" s="28">
        <f t="shared" si="39"/>
        <v>0</v>
      </c>
      <c r="K373" s="29">
        <f t="shared" si="44"/>
        <v>0</v>
      </c>
      <c r="L373" s="30">
        <f>IFERROR(VLOOKUP($G373,'Product Master'!$B$1:$G$26,6,FALSE),0)</f>
        <v>0</v>
      </c>
      <c r="M373" s="40"/>
      <c r="N373" s="28">
        <f t="shared" si="40"/>
        <v>0</v>
      </c>
      <c r="O373" s="28">
        <f t="shared" si="41"/>
        <v>0</v>
      </c>
      <c r="P373" s="28" t="str">
        <f>IFERROR(VLOOKUP(F373,'Master Info'!$A$13:$P$37,2,FALSE)&amp;VLOOKUP(F373,'Master Info'!$A$13:$P$37,3,FALSE),"")</f>
        <v/>
      </c>
      <c r="Q373" s="28">
        <f>IF($P373='Master Info'!$B$2&amp;'Master Info'!$C$2,IFERROR(ROUND(SUM($N373-$O373)*$L373,0),0),0)</f>
        <v>0</v>
      </c>
      <c r="R373" s="28">
        <f>IF($P373='Master Info'!$B$2&amp;'Master Info'!$C$2,IFERROR(ROUND(SUM($N373-$O373)*$L373,0),0),0)</f>
        <v>0</v>
      </c>
      <c r="S373" s="28">
        <f>IF($P373&lt;&gt;'Master Info'!$B$2&amp;'Master Info'!$C$2,IFERROR(ROUND(SUM($N373-$O373)*$L373,0),0),0)</f>
        <v>0</v>
      </c>
      <c r="T373" s="29">
        <f t="shared" si="45"/>
        <v>0</v>
      </c>
    </row>
    <row r="374" spans="1:20" x14ac:dyDescent="0.25">
      <c r="A374" s="32">
        <f t="shared" si="42"/>
        <v>373</v>
      </c>
      <c r="B374" s="26" t="str">
        <f t="shared" si="43"/>
        <v>-</v>
      </c>
      <c r="C374" s="35"/>
      <c r="D374" s="35"/>
      <c r="E374" s="36"/>
      <c r="F374" s="37"/>
      <c r="G374" s="38"/>
      <c r="H374" s="27">
        <f>IFERROR(VLOOKUP($G374,'Product Master'!$B$1:$G$26,5,FALSE),0)</f>
        <v>0</v>
      </c>
      <c r="I374" s="39"/>
      <c r="J374" s="28">
        <f t="shared" si="39"/>
        <v>0</v>
      </c>
      <c r="K374" s="29">
        <f t="shared" si="44"/>
        <v>0</v>
      </c>
      <c r="L374" s="30">
        <f>IFERROR(VLOOKUP($G374,'Product Master'!$B$1:$G$26,6,FALSE),0)</f>
        <v>0</v>
      </c>
      <c r="M374" s="40"/>
      <c r="N374" s="28">
        <f t="shared" si="40"/>
        <v>0</v>
      </c>
      <c r="O374" s="28">
        <f t="shared" si="41"/>
        <v>0</v>
      </c>
      <c r="P374" s="28" t="str">
        <f>IFERROR(VLOOKUP(F374,'Master Info'!$A$13:$P$37,2,FALSE)&amp;VLOOKUP(F374,'Master Info'!$A$13:$P$37,3,FALSE),"")</f>
        <v/>
      </c>
      <c r="Q374" s="28">
        <f>IF($P374='Master Info'!$B$2&amp;'Master Info'!$C$2,IFERROR(ROUND(SUM($N374-$O374)*$L374,0),0),0)</f>
        <v>0</v>
      </c>
      <c r="R374" s="28">
        <f>IF($P374='Master Info'!$B$2&amp;'Master Info'!$C$2,IFERROR(ROUND(SUM($N374-$O374)*$L374,0),0),0)</f>
        <v>0</v>
      </c>
      <c r="S374" s="28">
        <f>IF($P374&lt;&gt;'Master Info'!$B$2&amp;'Master Info'!$C$2,IFERROR(ROUND(SUM($N374-$O374)*$L374,0),0),0)</f>
        <v>0</v>
      </c>
      <c r="T374" s="29">
        <f t="shared" si="45"/>
        <v>0</v>
      </c>
    </row>
    <row r="375" spans="1:20" x14ac:dyDescent="0.25">
      <c r="A375" s="32">
        <f t="shared" si="42"/>
        <v>374</v>
      </c>
      <c r="B375" s="26" t="str">
        <f t="shared" si="43"/>
        <v>-</v>
      </c>
      <c r="C375" s="35"/>
      <c r="D375" s="35"/>
      <c r="E375" s="36"/>
      <c r="F375" s="37"/>
      <c r="G375" s="38"/>
      <c r="H375" s="27">
        <f>IFERROR(VLOOKUP($G375,'Product Master'!$B$1:$G$26,5,FALSE),0)</f>
        <v>0</v>
      </c>
      <c r="I375" s="39"/>
      <c r="J375" s="28">
        <f t="shared" si="39"/>
        <v>0</v>
      </c>
      <c r="K375" s="29">
        <f t="shared" si="44"/>
        <v>0</v>
      </c>
      <c r="L375" s="30">
        <f>IFERROR(VLOOKUP($G375,'Product Master'!$B$1:$G$26,6,FALSE),0)</f>
        <v>0</v>
      </c>
      <c r="M375" s="40"/>
      <c r="N375" s="28">
        <f t="shared" si="40"/>
        <v>0</v>
      </c>
      <c r="O375" s="28">
        <f t="shared" si="41"/>
        <v>0</v>
      </c>
      <c r="P375" s="28" t="str">
        <f>IFERROR(VLOOKUP(F375,'Master Info'!$A$13:$P$37,2,FALSE)&amp;VLOOKUP(F375,'Master Info'!$A$13:$P$37,3,FALSE),"")</f>
        <v/>
      </c>
      <c r="Q375" s="28">
        <f>IF($P375='Master Info'!$B$2&amp;'Master Info'!$C$2,IFERROR(ROUND(SUM($N375-$O375)*$L375,0),0),0)</f>
        <v>0</v>
      </c>
      <c r="R375" s="28">
        <f>IF($P375='Master Info'!$B$2&amp;'Master Info'!$C$2,IFERROR(ROUND(SUM($N375-$O375)*$L375,0),0),0)</f>
        <v>0</v>
      </c>
      <c r="S375" s="28">
        <f>IF($P375&lt;&gt;'Master Info'!$B$2&amp;'Master Info'!$C$2,IFERROR(ROUND(SUM($N375-$O375)*$L375,0),0),0)</f>
        <v>0</v>
      </c>
      <c r="T375" s="29">
        <f t="shared" si="45"/>
        <v>0</v>
      </c>
    </row>
    <row r="376" spans="1:20" x14ac:dyDescent="0.25">
      <c r="A376" s="32">
        <f t="shared" si="42"/>
        <v>375</v>
      </c>
      <c r="B376" s="26" t="str">
        <f t="shared" si="43"/>
        <v>-</v>
      </c>
      <c r="C376" s="35"/>
      <c r="D376" s="35"/>
      <c r="E376" s="36"/>
      <c r="F376" s="37"/>
      <c r="G376" s="38"/>
      <c r="H376" s="27">
        <f>IFERROR(VLOOKUP($G376,'Product Master'!$B$1:$G$26,5,FALSE),0)</f>
        <v>0</v>
      </c>
      <c r="I376" s="39"/>
      <c r="J376" s="28">
        <f t="shared" si="39"/>
        <v>0</v>
      </c>
      <c r="K376" s="29">
        <f t="shared" si="44"/>
        <v>0</v>
      </c>
      <c r="L376" s="30">
        <f>IFERROR(VLOOKUP($G376,'Product Master'!$B$1:$G$26,6,FALSE),0)</f>
        <v>0</v>
      </c>
      <c r="M376" s="40"/>
      <c r="N376" s="28">
        <f t="shared" si="40"/>
        <v>0</v>
      </c>
      <c r="O376" s="28">
        <f t="shared" si="41"/>
        <v>0</v>
      </c>
      <c r="P376" s="28" t="str">
        <f>IFERROR(VLOOKUP(F376,'Master Info'!$A$13:$P$37,2,FALSE)&amp;VLOOKUP(F376,'Master Info'!$A$13:$P$37,3,FALSE),"")</f>
        <v/>
      </c>
      <c r="Q376" s="28">
        <f>IF($P376='Master Info'!$B$2&amp;'Master Info'!$C$2,IFERROR(ROUND(SUM($N376-$O376)*$L376,0),0),0)</f>
        <v>0</v>
      </c>
      <c r="R376" s="28">
        <f>IF($P376='Master Info'!$B$2&amp;'Master Info'!$C$2,IFERROR(ROUND(SUM($N376-$O376)*$L376,0),0),0)</f>
        <v>0</v>
      </c>
      <c r="S376" s="28">
        <f>IF($P376&lt;&gt;'Master Info'!$B$2&amp;'Master Info'!$C$2,IFERROR(ROUND(SUM($N376-$O376)*$L376,0),0),0)</f>
        <v>0</v>
      </c>
      <c r="T376" s="29">
        <f t="shared" si="45"/>
        <v>0</v>
      </c>
    </row>
    <row r="377" spans="1:20" x14ac:dyDescent="0.25">
      <c r="A377" s="32">
        <f t="shared" si="42"/>
        <v>376</v>
      </c>
      <c r="B377" s="26" t="str">
        <f t="shared" si="43"/>
        <v>-</v>
      </c>
      <c r="C377" s="35"/>
      <c r="D377" s="35"/>
      <c r="E377" s="36"/>
      <c r="F377" s="37"/>
      <c r="G377" s="38"/>
      <c r="H377" s="27">
        <f>IFERROR(VLOOKUP($G377,'Product Master'!$B$1:$G$26,5,FALSE),0)</f>
        <v>0</v>
      </c>
      <c r="I377" s="39"/>
      <c r="J377" s="28">
        <f t="shared" si="39"/>
        <v>0</v>
      </c>
      <c r="K377" s="29">
        <f t="shared" si="44"/>
        <v>0</v>
      </c>
      <c r="L377" s="30">
        <f>IFERROR(VLOOKUP($G377,'Product Master'!$B$1:$G$26,6,FALSE),0)</f>
        <v>0</v>
      </c>
      <c r="M377" s="40"/>
      <c r="N377" s="28">
        <f t="shared" si="40"/>
        <v>0</v>
      </c>
      <c r="O377" s="28">
        <f t="shared" si="41"/>
        <v>0</v>
      </c>
      <c r="P377" s="28" t="str">
        <f>IFERROR(VLOOKUP(F377,'Master Info'!$A$13:$P$37,2,FALSE)&amp;VLOOKUP(F377,'Master Info'!$A$13:$P$37,3,FALSE),"")</f>
        <v/>
      </c>
      <c r="Q377" s="28">
        <f>IF($P377='Master Info'!$B$2&amp;'Master Info'!$C$2,IFERROR(ROUND(SUM($N377-$O377)*$L377,0),0),0)</f>
        <v>0</v>
      </c>
      <c r="R377" s="28">
        <f>IF($P377='Master Info'!$B$2&amp;'Master Info'!$C$2,IFERROR(ROUND(SUM($N377-$O377)*$L377,0),0),0)</f>
        <v>0</v>
      </c>
      <c r="S377" s="28">
        <f>IF($P377&lt;&gt;'Master Info'!$B$2&amp;'Master Info'!$C$2,IFERROR(ROUND(SUM($N377-$O377)*$L377,0),0),0)</f>
        <v>0</v>
      </c>
      <c r="T377" s="29">
        <f t="shared" si="45"/>
        <v>0</v>
      </c>
    </row>
    <row r="378" spans="1:20" x14ac:dyDescent="0.25">
      <c r="A378" s="32">
        <f t="shared" si="42"/>
        <v>377</v>
      </c>
      <c r="B378" s="26" t="str">
        <f t="shared" si="43"/>
        <v>-</v>
      </c>
      <c r="C378" s="35"/>
      <c r="D378" s="35"/>
      <c r="E378" s="36"/>
      <c r="F378" s="37"/>
      <c r="G378" s="38"/>
      <c r="H378" s="27">
        <f>IFERROR(VLOOKUP($G378,'Product Master'!$B$1:$G$26,5,FALSE),0)</f>
        <v>0</v>
      </c>
      <c r="I378" s="39"/>
      <c r="J378" s="28">
        <f t="shared" si="39"/>
        <v>0</v>
      </c>
      <c r="K378" s="29">
        <f t="shared" si="44"/>
        <v>0</v>
      </c>
      <c r="L378" s="30">
        <f>IFERROR(VLOOKUP($G378,'Product Master'!$B$1:$G$26,6,FALSE),0)</f>
        <v>0</v>
      </c>
      <c r="M378" s="40"/>
      <c r="N378" s="28">
        <f t="shared" si="40"/>
        <v>0</v>
      </c>
      <c r="O378" s="28">
        <f t="shared" si="41"/>
        <v>0</v>
      </c>
      <c r="P378" s="28" t="str">
        <f>IFERROR(VLOOKUP(F378,'Master Info'!$A$13:$P$37,2,FALSE)&amp;VLOOKUP(F378,'Master Info'!$A$13:$P$37,3,FALSE),"")</f>
        <v/>
      </c>
      <c r="Q378" s="28">
        <f>IF($P378='Master Info'!$B$2&amp;'Master Info'!$C$2,IFERROR(ROUND(SUM($N378-$O378)*$L378,0),0),0)</f>
        <v>0</v>
      </c>
      <c r="R378" s="28">
        <f>IF($P378='Master Info'!$B$2&amp;'Master Info'!$C$2,IFERROR(ROUND(SUM($N378-$O378)*$L378,0),0),0)</f>
        <v>0</v>
      </c>
      <c r="S378" s="28">
        <f>IF($P378&lt;&gt;'Master Info'!$B$2&amp;'Master Info'!$C$2,IFERROR(ROUND(SUM($N378-$O378)*$L378,0),0),0)</f>
        <v>0</v>
      </c>
      <c r="T378" s="29">
        <f t="shared" si="45"/>
        <v>0</v>
      </c>
    </row>
    <row r="379" spans="1:20" x14ac:dyDescent="0.25">
      <c r="A379" s="32">
        <f t="shared" si="42"/>
        <v>378</v>
      </c>
      <c r="B379" s="26" t="str">
        <f t="shared" si="43"/>
        <v>-</v>
      </c>
      <c r="C379" s="35"/>
      <c r="D379" s="35"/>
      <c r="E379" s="36"/>
      <c r="F379" s="37"/>
      <c r="G379" s="38"/>
      <c r="H379" s="27">
        <f>IFERROR(VLOOKUP($G379,'Product Master'!$B$1:$G$26,5,FALSE),0)</f>
        <v>0</v>
      </c>
      <c r="I379" s="39"/>
      <c r="J379" s="28">
        <f t="shared" si="39"/>
        <v>0</v>
      </c>
      <c r="K379" s="29">
        <f t="shared" si="44"/>
        <v>0</v>
      </c>
      <c r="L379" s="30">
        <f>IFERROR(VLOOKUP($G379,'Product Master'!$B$1:$G$26,6,FALSE),0)</f>
        <v>0</v>
      </c>
      <c r="M379" s="40"/>
      <c r="N379" s="28">
        <f t="shared" si="40"/>
        <v>0</v>
      </c>
      <c r="O379" s="28">
        <f t="shared" si="41"/>
        <v>0</v>
      </c>
      <c r="P379" s="28" t="str">
        <f>IFERROR(VLOOKUP(F379,'Master Info'!$A$13:$P$37,2,FALSE)&amp;VLOOKUP(F379,'Master Info'!$A$13:$P$37,3,FALSE),"")</f>
        <v/>
      </c>
      <c r="Q379" s="28">
        <f>IF($P379='Master Info'!$B$2&amp;'Master Info'!$C$2,IFERROR(ROUND(SUM($N379-$O379)*$L379,0),0),0)</f>
        <v>0</v>
      </c>
      <c r="R379" s="28">
        <f>IF($P379='Master Info'!$B$2&amp;'Master Info'!$C$2,IFERROR(ROUND(SUM($N379-$O379)*$L379,0),0),0)</f>
        <v>0</v>
      </c>
      <c r="S379" s="28">
        <f>IF($P379&lt;&gt;'Master Info'!$B$2&amp;'Master Info'!$C$2,IFERROR(ROUND(SUM($N379-$O379)*$L379,0),0),0)</f>
        <v>0</v>
      </c>
      <c r="T379" s="29">
        <f t="shared" si="45"/>
        <v>0</v>
      </c>
    </row>
    <row r="380" spans="1:20" x14ac:dyDescent="0.25">
      <c r="A380" s="32">
        <f t="shared" si="42"/>
        <v>379</v>
      </c>
      <c r="B380" s="26" t="str">
        <f t="shared" si="43"/>
        <v>-</v>
      </c>
      <c r="C380" s="35"/>
      <c r="D380" s="35"/>
      <c r="E380" s="36"/>
      <c r="F380" s="37"/>
      <c r="G380" s="38"/>
      <c r="H380" s="27">
        <f>IFERROR(VLOOKUP($G380,'Product Master'!$B$1:$G$26,5,FALSE),0)</f>
        <v>0</v>
      </c>
      <c r="I380" s="39"/>
      <c r="J380" s="28">
        <f t="shared" si="39"/>
        <v>0</v>
      </c>
      <c r="K380" s="29">
        <f t="shared" si="44"/>
        <v>0</v>
      </c>
      <c r="L380" s="30">
        <f>IFERROR(VLOOKUP($G380,'Product Master'!$B$1:$G$26,6,FALSE),0)</f>
        <v>0</v>
      </c>
      <c r="M380" s="40"/>
      <c r="N380" s="28">
        <f t="shared" si="40"/>
        <v>0</v>
      </c>
      <c r="O380" s="28">
        <f t="shared" si="41"/>
        <v>0</v>
      </c>
      <c r="P380" s="28" t="str">
        <f>IFERROR(VLOOKUP(F380,'Master Info'!$A$13:$P$37,2,FALSE)&amp;VLOOKUP(F380,'Master Info'!$A$13:$P$37,3,FALSE),"")</f>
        <v/>
      </c>
      <c r="Q380" s="28">
        <f>IF($P380='Master Info'!$B$2&amp;'Master Info'!$C$2,IFERROR(ROUND(SUM($N380-$O380)*$L380,0),0),0)</f>
        <v>0</v>
      </c>
      <c r="R380" s="28">
        <f>IF($P380='Master Info'!$B$2&amp;'Master Info'!$C$2,IFERROR(ROUND(SUM($N380-$O380)*$L380,0),0),0)</f>
        <v>0</v>
      </c>
      <c r="S380" s="28">
        <f>IF($P380&lt;&gt;'Master Info'!$B$2&amp;'Master Info'!$C$2,IFERROR(ROUND(SUM($N380-$O380)*$L380,0),0),0)</f>
        <v>0</v>
      </c>
      <c r="T380" s="29">
        <f t="shared" si="45"/>
        <v>0</v>
      </c>
    </row>
    <row r="381" spans="1:20" x14ac:dyDescent="0.25">
      <c r="A381" s="32">
        <f t="shared" si="42"/>
        <v>380</v>
      </c>
      <c r="B381" s="26" t="str">
        <f t="shared" si="43"/>
        <v>-</v>
      </c>
      <c r="C381" s="35"/>
      <c r="D381" s="35"/>
      <c r="E381" s="36"/>
      <c r="F381" s="37"/>
      <c r="G381" s="38"/>
      <c r="H381" s="27">
        <f>IFERROR(VLOOKUP($G381,'Product Master'!$B$1:$G$26,5,FALSE),0)</f>
        <v>0</v>
      </c>
      <c r="I381" s="39"/>
      <c r="J381" s="28">
        <f t="shared" si="39"/>
        <v>0</v>
      </c>
      <c r="K381" s="29">
        <f t="shared" si="44"/>
        <v>0</v>
      </c>
      <c r="L381" s="30">
        <f>IFERROR(VLOOKUP($G381,'Product Master'!$B$1:$G$26,6,FALSE),0)</f>
        <v>0</v>
      </c>
      <c r="M381" s="40"/>
      <c r="N381" s="28">
        <f t="shared" si="40"/>
        <v>0</v>
      </c>
      <c r="O381" s="28">
        <f t="shared" si="41"/>
        <v>0</v>
      </c>
      <c r="P381" s="28" t="str">
        <f>IFERROR(VLOOKUP(F381,'Master Info'!$A$13:$P$37,2,FALSE)&amp;VLOOKUP(F381,'Master Info'!$A$13:$P$37,3,FALSE),"")</f>
        <v/>
      </c>
      <c r="Q381" s="28">
        <f>IF($P381='Master Info'!$B$2&amp;'Master Info'!$C$2,IFERROR(ROUND(SUM($N381-$O381)*$L381,0),0),0)</f>
        <v>0</v>
      </c>
      <c r="R381" s="28">
        <f>IF($P381='Master Info'!$B$2&amp;'Master Info'!$C$2,IFERROR(ROUND(SUM($N381-$O381)*$L381,0),0),0)</f>
        <v>0</v>
      </c>
      <c r="S381" s="28">
        <f>IF($P381&lt;&gt;'Master Info'!$B$2&amp;'Master Info'!$C$2,IFERROR(ROUND(SUM($N381-$O381)*$L381,0),0),0)</f>
        <v>0</v>
      </c>
      <c r="T381" s="29">
        <f t="shared" si="45"/>
        <v>0</v>
      </c>
    </row>
    <row r="382" spans="1:20" x14ac:dyDescent="0.25">
      <c r="A382" s="32">
        <f t="shared" si="42"/>
        <v>381</v>
      </c>
      <c r="B382" s="26" t="str">
        <f t="shared" si="43"/>
        <v>-</v>
      </c>
      <c r="C382" s="35"/>
      <c r="D382" s="35"/>
      <c r="E382" s="36"/>
      <c r="F382" s="37"/>
      <c r="G382" s="38"/>
      <c r="H382" s="27">
        <f>IFERROR(VLOOKUP($G382,'Product Master'!$B$1:$G$26,5,FALSE),0)</f>
        <v>0</v>
      </c>
      <c r="I382" s="39"/>
      <c r="J382" s="28">
        <f t="shared" si="39"/>
        <v>0</v>
      </c>
      <c r="K382" s="29">
        <f t="shared" si="44"/>
        <v>0</v>
      </c>
      <c r="L382" s="30">
        <f>IFERROR(VLOOKUP($G382,'Product Master'!$B$1:$G$26,6,FALSE),0)</f>
        <v>0</v>
      </c>
      <c r="M382" s="40"/>
      <c r="N382" s="28">
        <f t="shared" si="40"/>
        <v>0</v>
      </c>
      <c r="O382" s="28">
        <f t="shared" si="41"/>
        <v>0</v>
      </c>
      <c r="P382" s="28" t="str">
        <f>IFERROR(VLOOKUP(F382,'Master Info'!$A$13:$P$37,2,FALSE)&amp;VLOOKUP(F382,'Master Info'!$A$13:$P$37,3,FALSE),"")</f>
        <v/>
      </c>
      <c r="Q382" s="28">
        <f>IF($P382='Master Info'!$B$2&amp;'Master Info'!$C$2,IFERROR(ROUND(SUM($N382-$O382)*$L382,0),0),0)</f>
        <v>0</v>
      </c>
      <c r="R382" s="28">
        <f>IF($P382='Master Info'!$B$2&amp;'Master Info'!$C$2,IFERROR(ROUND(SUM($N382-$O382)*$L382,0),0),0)</f>
        <v>0</v>
      </c>
      <c r="S382" s="28">
        <f>IF($P382&lt;&gt;'Master Info'!$B$2&amp;'Master Info'!$C$2,IFERROR(ROUND(SUM($N382-$O382)*$L382,0),0),0)</f>
        <v>0</v>
      </c>
      <c r="T382" s="29">
        <f t="shared" si="45"/>
        <v>0</v>
      </c>
    </row>
    <row r="383" spans="1:20" x14ac:dyDescent="0.25">
      <c r="A383" s="32">
        <f t="shared" si="42"/>
        <v>382</v>
      </c>
      <c r="B383" s="26" t="str">
        <f t="shared" si="43"/>
        <v>-</v>
      </c>
      <c r="C383" s="35"/>
      <c r="D383" s="35"/>
      <c r="E383" s="36"/>
      <c r="F383" s="37"/>
      <c r="G383" s="38"/>
      <c r="H383" s="27">
        <f>IFERROR(VLOOKUP($G383,'Product Master'!$B$1:$G$26,5,FALSE),0)</f>
        <v>0</v>
      </c>
      <c r="I383" s="39"/>
      <c r="J383" s="28">
        <f t="shared" si="39"/>
        <v>0</v>
      </c>
      <c r="K383" s="29">
        <f t="shared" si="44"/>
        <v>0</v>
      </c>
      <c r="L383" s="30">
        <f>IFERROR(VLOOKUP($G383,'Product Master'!$B$1:$G$26,6,FALSE),0)</f>
        <v>0</v>
      </c>
      <c r="M383" s="40"/>
      <c r="N383" s="28">
        <f t="shared" si="40"/>
        <v>0</v>
      </c>
      <c r="O383" s="28">
        <f t="shared" si="41"/>
        <v>0</v>
      </c>
      <c r="P383" s="28" t="str">
        <f>IFERROR(VLOOKUP(F383,'Master Info'!$A$13:$P$37,2,FALSE)&amp;VLOOKUP(F383,'Master Info'!$A$13:$P$37,3,FALSE),"")</f>
        <v/>
      </c>
      <c r="Q383" s="28">
        <f>IF($P383='Master Info'!$B$2&amp;'Master Info'!$C$2,IFERROR(ROUND(SUM($N383-$O383)*$L383,0),0),0)</f>
        <v>0</v>
      </c>
      <c r="R383" s="28">
        <f>IF($P383='Master Info'!$B$2&amp;'Master Info'!$C$2,IFERROR(ROUND(SUM($N383-$O383)*$L383,0),0),0)</f>
        <v>0</v>
      </c>
      <c r="S383" s="28">
        <f>IF($P383&lt;&gt;'Master Info'!$B$2&amp;'Master Info'!$C$2,IFERROR(ROUND(SUM($N383-$O383)*$L383,0),0),0)</f>
        <v>0</v>
      </c>
      <c r="T383" s="29">
        <f t="shared" si="45"/>
        <v>0</v>
      </c>
    </row>
    <row r="384" spans="1:20" x14ac:dyDescent="0.25">
      <c r="A384" s="32">
        <f t="shared" si="42"/>
        <v>383</v>
      </c>
      <c r="B384" s="26" t="str">
        <f t="shared" si="43"/>
        <v>-</v>
      </c>
      <c r="C384" s="35"/>
      <c r="D384" s="35"/>
      <c r="E384" s="36"/>
      <c r="F384" s="37"/>
      <c r="G384" s="38"/>
      <c r="H384" s="27">
        <f>IFERROR(VLOOKUP($G384,'Product Master'!$B$1:$G$26,5,FALSE),0)</f>
        <v>0</v>
      </c>
      <c r="I384" s="39"/>
      <c r="J384" s="28">
        <f t="shared" si="39"/>
        <v>0</v>
      </c>
      <c r="K384" s="29">
        <f t="shared" si="44"/>
        <v>0</v>
      </c>
      <c r="L384" s="30">
        <f>IFERROR(VLOOKUP($G384,'Product Master'!$B$1:$G$26,6,FALSE),0)</f>
        <v>0</v>
      </c>
      <c r="M384" s="40"/>
      <c r="N384" s="28">
        <f t="shared" si="40"/>
        <v>0</v>
      </c>
      <c r="O384" s="28">
        <f t="shared" si="41"/>
        <v>0</v>
      </c>
      <c r="P384" s="28" t="str">
        <f>IFERROR(VLOOKUP(F384,'Master Info'!$A$13:$P$37,2,FALSE)&amp;VLOOKUP(F384,'Master Info'!$A$13:$P$37,3,FALSE),"")</f>
        <v/>
      </c>
      <c r="Q384" s="28">
        <f>IF($P384='Master Info'!$B$2&amp;'Master Info'!$C$2,IFERROR(ROUND(SUM($N384-$O384)*$L384,0),0),0)</f>
        <v>0</v>
      </c>
      <c r="R384" s="28">
        <f>IF($P384='Master Info'!$B$2&amp;'Master Info'!$C$2,IFERROR(ROUND(SUM($N384-$O384)*$L384,0),0),0)</f>
        <v>0</v>
      </c>
      <c r="S384" s="28">
        <f>IF($P384&lt;&gt;'Master Info'!$B$2&amp;'Master Info'!$C$2,IFERROR(ROUND(SUM($N384-$O384)*$L384,0),0),0)</f>
        <v>0</v>
      </c>
      <c r="T384" s="29">
        <f t="shared" si="45"/>
        <v>0</v>
      </c>
    </row>
    <row r="385" spans="1:20" x14ac:dyDescent="0.25">
      <c r="A385" s="32">
        <f t="shared" si="42"/>
        <v>384</v>
      </c>
      <c r="B385" s="26" t="str">
        <f t="shared" si="43"/>
        <v>-</v>
      </c>
      <c r="C385" s="35"/>
      <c r="D385" s="35"/>
      <c r="E385" s="36"/>
      <c r="F385" s="37"/>
      <c r="G385" s="38"/>
      <c r="H385" s="27">
        <f>IFERROR(VLOOKUP($G385,'Product Master'!$B$1:$G$26,5,FALSE),0)</f>
        <v>0</v>
      </c>
      <c r="I385" s="39"/>
      <c r="J385" s="28">
        <f t="shared" si="39"/>
        <v>0</v>
      </c>
      <c r="K385" s="29">
        <f t="shared" si="44"/>
        <v>0</v>
      </c>
      <c r="L385" s="30">
        <f>IFERROR(VLOOKUP($G385,'Product Master'!$B$1:$G$26,6,FALSE),0)</f>
        <v>0</v>
      </c>
      <c r="M385" s="40"/>
      <c r="N385" s="28">
        <f t="shared" si="40"/>
        <v>0</v>
      </c>
      <c r="O385" s="28">
        <f t="shared" si="41"/>
        <v>0</v>
      </c>
      <c r="P385" s="28" t="str">
        <f>IFERROR(VLOOKUP(F385,'Master Info'!$A$13:$P$37,2,FALSE)&amp;VLOOKUP(F385,'Master Info'!$A$13:$P$37,3,FALSE),"")</f>
        <v/>
      </c>
      <c r="Q385" s="28">
        <f>IF($P385='Master Info'!$B$2&amp;'Master Info'!$C$2,IFERROR(ROUND(SUM($N385-$O385)*$L385,0),0),0)</f>
        <v>0</v>
      </c>
      <c r="R385" s="28">
        <f>IF($P385='Master Info'!$B$2&amp;'Master Info'!$C$2,IFERROR(ROUND(SUM($N385-$O385)*$L385,0),0),0)</f>
        <v>0</v>
      </c>
      <c r="S385" s="28">
        <f>IF($P385&lt;&gt;'Master Info'!$B$2&amp;'Master Info'!$C$2,IFERROR(ROUND(SUM($N385-$O385)*$L385,0),0),0)</f>
        <v>0</v>
      </c>
      <c r="T385" s="29">
        <f t="shared" si="45"/>
        <v>0</v>
      </c>
    </row>
    <row r="386" spans="1:20" x14ac:dyDescent="0.25">
      <c r="A386" s="32">
        <f t="shared" si="42"/>
        <v>385</v>
      </c>
      <c r="B386" s="26" t="str">
        <f t="shared" si="43"/>
        <v>-</v>
      </c>
      <c r="C386" s="35"/>
      <c r="D386" s="35"/>
      <c r="E386" s="36"/>
      <c r="F386" s="37"/>
      <c r="G386" s="38"/>
      <c r="H386" s="27">
        <f>IFERROR(VLOOKUP($G386,'Product Master'!$B$1:$G$26,5,FALSE),0)</f>
        <v>0</v>
      </c>
      <c r="I386" s="39"/>
      <c r="J386" s="28">
        <f t="shared" si="39"/>
        <v>0</v>
      </c>
      <c r="K386" s="29">
        <f t="shared" si="44"/>
        <v>0</v>
      </c>
      <c r="L386" s="30">
        <f>IFERROR(VLOOKUP($G386,'Product Master'!$B$1:$G$26,6,FALSE),0)</f>
        <v>0</v>
      </c>
      <c r="M386" s="40"/>
      <c r="N386" s="28">
        <f t="shared" si="40"/>
        <v>0</v>
      </c>
      <c r="O386" s="28">
        <f t="shared" si="41"/>
        <v>0</v>
      </c>
      <c r="P386" s="28" t="str">
        <f>IFERROR(VLOOKUP(F386,'Master Info'!$A$13:$P$37,2,FALSE)&amp;VLOOKUP(F386,'Master Info'!$A$13:$P$37,3,FALSE),"")</f>
        <v/>
      </c>
      <c r="Q386" s="28">
        <f>IF($P386='Master Info'!$B$2&amp;'Master Info'!$C$2,IFERROR(ROUND(SUM($N386-$O386)*$L386,0),0),0)</f>
        <v>0</v>
      </c>
      <c r="R386" s="28">
        <f>IF($P386='Master Info'!$B$2&amp;'Master Info'!$C$2,IFERROR(ROUND(SUM($N386-$O386)*$L386,0),0),0)</f>
        <v>0</v>
      </c>
      <c r="S386" s="28">
        <f>IF($P386&lt;&gt;'Master Info'!$B$2&amp;'Master Info'!$C$2,IFERROR(ROUND(SUM($N386-$O386)*$L386,0),0),0)</f>
        <v>0</v>
      </c>
      <c r="T386" s="29">
        <f t="shared" si="45"/>
        <v>0</v>
      </c>
    </row>
    <row r="387" spans="1:20" x14ac:dyDescent="0.25">
      <c r="A387" s="32">
        <f t="shared" si="42"/>
        <v>386</v>
      </c>
      <c r="B387" s="26" t="str">
        <f t="shared" si="43"/>
        <v>-</v>
      </c>
      <c r="C387" s="35"/>
      <c r="D387" s="35"/>
      <c r="E387" s="36"/>
      <c r="F387" s="37"/>
      <c r="G387" s="38"/>
      <c r="H387" s="27">
        <f>IFERROR(VLOOKUP($G387,'Product Master'!$B$1:$G$26,5,FALSE),0)</f>
        <v>0</v>
      </c>
      <c r="I387" s="39"/>
      <c r="J387" s="28">
        <f t="shared" ref="J387:J450" si="46">IFERROR(ROUND($H387*$I387,0),0)</f>
        <v>0</v>
      </c>
      <c r="K387" s="29">
        <f t="shared" si="44"/>
        <v>0</v>
      </c>
      <c r="L387" s="30">
        <f>IFERROR(VLOOKUP($G387,'Product Master'!$B$1:$G$26,6,FALSE),0)</f>
        <v>0</v>
      </c>
      <c r="M387" s="40"/>
      <c r="N387" s="28">
        <f t="shared" ref="N387:N450" si="47">IFERROR(ROUND($H387*$M387,0),0)</f>
        <v>0</v>
      </c>
      <c r="O387" s="28">
        <f t="shared" ref="O387:O450" si="48">IFERROR(ROUND($J387*$M387,0),0)</f>
        <v>0</v>
      </c>
      <c r="P387" s="28" t="str">
        <f>IFERROR(VLOOKUP(F387,'Master Info'!$A$13:$P$37,2,FALSE)&amp;VLOOKUP(F387,'Master Info'!$A$13:$P$37,3,FALSE),"")</f>
        <v/>
      </c>
      <c r="Q387" s="28">
        <f>IF($P387='Master Info'!$B$2&amp;'Master Info'!$C$2,IFERROR(ROUND(SUM($N387-$O387)*$L387,0),0),0)</f>
        <v>0</v>
      </c>
      <c r="R387" s="28">
        <f>IF($P387='Master Info'!$B$2&amp;'Master Info'!$C$2,IFERROR(ROUND(SUM($N387-$O387)*$L387,0),0),0)</f>
        <v>0</v>
      </c>
      <c r="S387" s="28">
        <f>IF($P387&lt;&gt;'Master Info'!$B$2&amp;'Master Info'!$C$2,IFERROR(ROUND(SUM($N387-$O387)*$L387,0),0),0)</f>
        <v>0</v>
      </c>
      <c r="T387" s="29">
        <f t="shared" si="45"/>
        <v>0</v>
      </c>
    </row>
    <row r="388" spans="1:20" x14ac:dyDescent="0.25">
      <c r="A388" s="32">
        <f t="shared" si="42"/>
        <v>387</v>
      </c>
      <c r="B388" s="26" t="str">
        <f t="shared" si="43"/>
        <v>-</v>
      </c>
      <c r="C388" s="35"/>
      <c r="D388" s="35"/>
      <c r="E388" s="36"/>
      <c r="F388" s="37"/>
      <c r="G388" s="38"/>
      <c r="H388" s="27">
        <f>IFERROR(VLOOKUP($G388,'Product Master'!$B$1:$G$26,5,FALSE),0)</f>
        <v>0</v>
      </c>
      <c r="I388" s="39"/>
      <c r="J388" s="28">
        <f t="shared" si="46"/>
        <v>0</v>
      </c>
      <c r="K388" s="29">
        <f t="shared" si="44"/>
        <v>0</v>
      </c>
      <c r="L388" s="30">
        <f>IFERROR(VLOOKUP($G388,'Product Master'!$B$1:$G$26,6,FALSE),0)</f>
        <v>0</v>
      </c>
      <c r="M388" s="40"/>
      <c r="N388" s="28">
        <f t="shared" si="47"/>
        <v>0</v>
      </c>
      <c r="O388" s="28">
        <f t="shared" si="48"/>
        <v>0</v>
      </c>
      <c r="P388" s="28" t="str">
        <f>IFERROR(VLOOKUP(F388,'Master Info'!$A$13:$P$37,2,FALSE)&amp;VLOOKUP(F388,'Master Info'!$A$13:$P$37,3,FALSE),"")</f>
        <v/>
      </c>
      <c r="Q388" s="28">
        <f>IF($P388='Master Info'!$B$2&amp;'Master Info'!$C$2,IFERROR(ROUND(SUM($N388-$O388)*$L388,0),0),0)</f>
        <v>0</v>
      </c>
      <c r="R388" s="28">
        <f>IF($P388='Master Info'!$B$2&amp;'Master Info'!$C$2,IFERROR(ROUND(SUM($N388-$O388)*$L388,0),0),0)</f>
        <v>0</v>
      </c>
      <c r="S388" s="28">
        <f>IF($P388&lt;&gt;'Master Info'!$B$2&amp;'Master Info'!$C$2,IFERROR(ROUND(SUM($N388-$O388)*$L388,0),0),0)</f>
        <v>0</v>
      </c>
      <c r="T388" s="29">
        <f t="shared" si="45"/>
        <v>0</v>
      </c>
    </row>
    <row r="389" spans="1:20" x14ac:dyDescent="0.25">
      <c r="A389" s="32">
        <f t="shared" si="42"/>
        <v>388</v>
      </c>
      <c r="B389" s="26" t="str">
        <f t="shared" si="43"/>
        <v>-</v>
      </c>
      <c r="C389" s="35"/>
      <c r="D389" s="35"/>
      <c r="E389" s="36"/>
      <c r="F389" s="37"/>
      <c r="G389" s="38"/>
      <c r="H389" s="27">
        <f>IFERROR(VLOOKUP($G389,'Product Master'!$B$1:$G$26,5,FALSE),0)</f>
        <v>0</v>
      </c>
      <c r="I389" s="39"/>
      <c r="J389" s="28">
        <f t="shared" si="46"/>
        <v>0</v>
      </c>
      <c r="K389" s="29">
        <f t="shared" si="44"/>
        <v>0</v>
      </c>
      <c r="L389" s="30">
        <f>IFERROR(VLOOKUP($G389,'Product Master'!$B$1:$G$26,6,FALSE),0)</f>
        <v>0</v>
      </c>
      <c r="M389" s="40"/>
      <c r="N389" s="28">
        <f t="shared" si="47"/>
        <v>0</v>
      </c>
      <c r="O389" s="28">
        <f t="shared" si="48"/>
        <v>0</v>
      </c>
      <c r="P389" s="28" t="str">
        <f>IFERROR(VLOOKUP(F389,'Master Info'!$A$13:$P$37,2,FALSE)&amp;VLOOKUP(F389,'Master Info'!$A$13:$P$37,3,FALSE),"")</f>
        <v/>
      </c>
      <c r="Q389" s="28">
        <f>IF($P389='Master Info'!$B$2&amp;'Master Info'!$C$2,IFERROR(ROUND(SUM($N389-$O389)*$L389,0),0),0)</f>
        <v>0</v>
      </c>
      <c r="R389" s="28">
        <f>IF($P389='Master Info'!$B$2&amp;'Master Info'!$C$2,IFERROR(ROUND(SUM($N389-$O389)*$L389,0),0),0)</f>
        <v>0</v>
      </c>
      <c r="S389" s="28">
        <f>IF($P389&lt;&gt;'Master Info'!$B$2&amp;'Master Info'!$C$2,IFERROR(ROUND(SUM($N389-$O389)*$L389,0),0),0)</f>
        <v>0</v>
      </c>
      <c r="T389" s="29">
        <f t="shared" si="45"/>
        <v>0</v>
      </c>
    </row>
    <row r="390" spans="1:20" x14ac:dyDescent="0.25">
      <c r="A390" s="32">
        <f t="shared" si="42"/>
        <v>389</v>
      </c>
      <c r="B390" s="26" t="str">
        <f t="shared" si="43"/>
        <v>-</v>
      </c>
      <c r="C390" s="35"/>
      <c r="D390" s="35"/>
      <c r="E390" s="36"/>
      <c r="F390" s="37"/>
      <c r="G390" s="38"/>
      <c r="H390" s="27">
        <f>IFERROR(VLOOKUP($G390,'Product Master'!$B$1:$G$26,5,FALSE),0)</f>
        <v>0</v>
      </c>
      <c r="I390" s="39"/>
      <c r="J390" s="28">
        <f t="shared" si="46"/>
        <v>0</v>
      </c>
      <c r="K390" s="29">
        <f t="shared" si="44"/>
        <v>0</v>
      </c>
      <c r="L390" s="30">
        <f>IFERROR(VLOOKUP($G390,'Product Master'!$B$1:$G$26,6,FALSE),0)</f>
        <v>0</v>
      </c>
      <c r="M390" s="40"/>
      <c r="N390" s="28">
        <f t="shared" si="47"/>
        <v>0</v>
      </c>
      <c r="O390" s="28">
        <f t="shared" si="48"/>
        <v>0</v>
      </c>
      <c r="P390" s="28" t="str">
        <f>IFERROR(VLOOKUP(F390,'Master Info'!$A$13:$P$37,2,FALSE)&amp;VLOOKUP(F390,'Master Info'!$A$13:$P$37,3,FALSE),"")</f>
        <v/>
      </c>
      <c r="Q390" s="28">
        <f>IF($P390='Master Info'!$B$2&amp;'Master Info'!$C$2,IFERROR(ROUND(SUM($N390-$O390)*$L390,0),0),0)</f>
        <v>0</v>
      </c>
      <c r="R390" s="28">
        <f>IF($P390='Master Info'!$B$2&amp;'Master Info'!$C$2,IFERROR(ROUND(SUM($N390-$O390)*$L390,0),0),0)</f>
        <v>0</v>
      </c>
      <c r="S390" s="28">
        <f>IF($P390&lt;&gt;'Master Info'!$B$2&amp;'Master Info'!$C$2,IFERROR(ROUND(SUM($N390-$O390)*$L390,0),0),0)</f>
        <v>0</v>
      </c>
      <c r="T390" s="29">
        <f t="shared" si="45"/>
        <v>0</v>
      </c>
    </row>
    <row r="391" spans="1:20" x14ac:dyDescent="0.25">
      <c r="A391" s="32">
        <f t="shared" si="42"/>
        <v>390</v>
      </c>
      <c r="B391" s="26" t="str">
        <f t="shared" si="43"/>
        <v>-</v>
      </c>
      <c r="C391" s="35"/>
      <c r="D391" s="35"/>
      <c r="E391" s="36"/>
      <c r="F391" s="37"/>
      <c r="G391" s="38"/>
      <c r="H391" s="27">
        <f>IFERROR(VLOOKUP($G391,'Product Master'!$B$1:$G$26,5,FALSE),0)</f>
        <v>0</v>
      </c>
      <c r="I391" s="39"/>
      <c r="J391" s="28">
        <f t="shared" si="46"/>
        <v>0</v>
      </c>
      <c r="K391" s="29">
        <f t="shared" si="44"/>
        <v>0</v>
      </c>
      <c r="L391" s="30">
        <f>IFERROR(VLOOKUP($G391,'Product Master'!$B$1:$G$26,6,FALSE),0)</f>
        <v>0</v>
      </c>
      <c r="M391" s="40"/>
      <c r="N391" s="28">
        <f t="shared" si="47"/>
        <v>0</v>
      </c>
      <c r="O391" s="28">
        <f t="shared" si="48"/>
        <v>0</v>
      </c>
      <c r="P391" s="28" t="str">
        <f>IFERROR(VLOOKUP(F391,'Master Info'!$A$13:$P$37,2,FALSE)&amp;VLOOKUP(F391,'Master Info'!$A$13:$P$37,3,FALSE),"")</f>
        <v/>
      </c>
      <c r="Q391" s="28">
        <f>IF($P391='Master Info'!$B$2&amp;'Master Info'!$C$2,IFERROR(ROUND(SUM($N391-$O391)*$L391,0),0),0)</f>
        <v>0</v>
      </c>
      <c r="R391" s="28">
        <f>IF($P391='Master Info'!$B$2&amp;'Master Info'!$C$2,IFERROR(ROUND(SUM($N391-$O391)*$L391,0),0),0)</f>
        <v>0</v>
      </c>
      <c r="S391" s="28">
        <f>IF($P391&lt;&gt;'Master Info'!$B$2&amp;'Master Info'!$C$2,IFERROR(ROUND(SUM($N391-$O391)*$L391,0),0),0)</f>
        <v>0</v>
      </c>
      <c r="T391" s="29">
        <f t="shared" si="45"/>
        <v>0</v>
      </c>
    </row>
    <row r="392" spans="1:20" x14ac:dyDescent="0.25">
      <c r="A392" s="32">
        <f t="shared" si="42"/>
        <v>391</v>
      </c>
      <c r="B392" s="26" t="str">
        <f t="shared" si="43"/>
        <v>-</v>
      </c>
      <c r="C392" s="35"/>
      <c r="D392" s="35"/>
      <c r="E392" s="36"/>
      <c r="F392" s="37"/>
      <c r="G392" s="38"/>
      <c r="H392" s="27">
        <f>IFERROR(VLOOKUP($G392,'Product Master'!$B$1:$G$26,5,FALSE),0)</f>
        <v>0</v>
      </c>
      <c r="I392" s="39"/>
      <c r="J392" s="28">
        <f t="shared" si="46"/>
        <v>0</v>
      </c>
      <c r="K392" s="29">
        <f t="shared" si="44"/>
        <v>0</v>
      </c>
      <c r="L392" s="30">
        <f>IFERROR(VLOOKUP($G392,'Product Master'!$B$1:$G$26,6,FALSE),0)</f>
        <v>0</v>
      </c>
      <c r="M392" s="40"/>
      <c r="N392" s="28">
        <f t="shared" si="47"/>
        <v>0</v>
      </c>
      <c r="O392" s="28">
        <f t="shared" si="48"/>
        <v>0</v>
      </c>
      <c r="P392" s="28" t="str">
        <f>IFERROR(VLOOKUP(F392,'Master Info'!$A$13:$P$37,2,FALSE)&amp;VLOOKUP(F392,'Master Info'!$A$13:$P$37,3,FALSE),"")</f>
        <v/>
      </c>
      <c r="Q392" s="28">
        <f>IF($P392='Master Info'!$B$2&amp;'Master Info'!$C$2,IFERROR(ROUND(SUM($N392-$O392)*$L392,0),0),0)</f>
        <v>0</v>
      </c>
      <c r="R392" s="28">
        <f>IF($P392='Master Info'!$B$2&amp;'Master Info'!$C$2,IFERROR(ROUND(SUM($N392-$O392)*$L392,0),0),0)</f>
        <v>0</v>
      </c>
      <c r="S392" s="28">
        <f>IF($P392&lt;&gt;'Master Info'!$B$2&amp;'Master Info'!$C$2,IFERROR(ROUND(SUM($N392-$O392)*$L392,0),0),0)</f>
        <v>0</v>
      </c>
      <c r="T392" s="29">
        <f t="shared" si="45"/>
        <v>0</v>
      </c>
    </row>
    <row r="393" spans="1:20" x14ac:dyDescent="0.25">
      <c r="A393" s="32">
        <f t="shared" si="42"/>
        <v>392</v>
      </c>
      <c r="B393" s="26" t="str">
        <f t="shared" si="43"/>
        <v>-</v>
      </c>
      <c r="C393" s="35"/>
      <c r="D393" s="35"/>
      <c r="E393" s="36"/>
      <c r="F393" s="37"/>
      <c r="G393" s="38"/>
      <c r="H393" s="27">
        <f>IFERROR(VLOOKUP($G393,'Product Master'!$B$1:$G$26,5,FALSE),0)</f>
        <v>0</v>
      </c>
      <c r="I393" s="39"/>
      <c r="J393" s="28">
        <f t="shared" si="46"/>
        <v>0</v>
      </c>
      <c r="K393" s="29">
        <f t="shared" si="44"/>
        <v>0</v>
      </c>
      <c r="L393" s="30">
        <f>IFERROR(VLOOKUP($G393,'Product Master'!$B$1:$G$26,6,FALSE),0)</f>
        <v>0</v>
      </c>
      <c r="M393" s="40"/>
      <c r="N393" s="28">
        <f t="shared" si="47"/>
        <v>0</v>
      </c>
      <c r="O393" s="28">
        <f t="shared" si="48"/>
        <v>0</v>
      </c>
      <c r="P393" s="28" t="str">
        <f>IFERROR(VLOOKUP(F393,'Master Info'!$A$13:$P$37,2,FALSE)&amp;VLOOKUP(F393,'Master Info'!$A$13:$P$37,3,FALSE),"")</f>
        <v/>
      </c>
      <c r="Q393" s="28">
        <f>IF($P393='Master Info'!$B$2&amp;'Master Info'!$C$2,IFERROR(ROUND(SUM($N393-$O393)*$L393,0),0),0)</f>
        <v>0</v>
      </c>
      <c r="R393" s="28">
        <f>IF($P393='Master Info'!$B$2&amp;'Master Info'!$C$2,IFERROR(ROUND(SUM($N393-$O393)*$L393,0),0),0)</f>
        <v>0</v>
      </c>
      <c r="S393" s="28">
        <f>IF($P393&lt;&gt;'Master Info'!$B$2&amp;'Master Info'!$C$2,IFERROR(ROUND(SUM($N393-$O393)*$L393,0),0),0)</f>
        <v>0</v>
      </c>
      <c r="T393" s="29">
        <f t="shared" si="45"/>
        <v>0</v>
      </c>
    </row>
    <row r="394" spans="1:20" x14ac:dyDescent="0.25">
      <c r="A394" s="32">
        <f t="shared" si="42"/>
        <v>393</v>
      </c>
      <c r="B394" s="26" t="str">
        <f t="shared" si="43"/>
        <v>-</v>
      </c>
      <c r="C394" s="35"/>
      <c r="D394" s="35"/>
      <c r="E394" s="36"/>
      <c r="F394" s="37"/>
      <c r="G394" s="38"/>
      <c r="H394" s="27">
        <f>IFERROR(VLOOKUP($G394,'Product Master'!$B$1:$G$26,5,FALSE),0)</f>
        <v>0</v>
      </c>
      <c r="I394" s="39"/>
      <c r="J394" s="28">
        <f t="shared" si="46"/>
        <v>0</v>
      </c>
      <c r="K394" s="29">
        <f t="shared" si="44"/>
        <v>0</v>
      </c>
      <c r="L394" s="30">
        <f>IFERROR(VLOOKUP($G394,'Product Master'!$B$1:$G$26,6,FALSE),0)</f>
        <v>0</v>
      </c>
      <c r="M394" s="40"/>
      <c r="N394" s="28">
        <f t="shared" si="47"/>
        <v>0</v>
      </c>
      <c r="O394" s="28">
        <f t="shared" si="48"/>
        <v>0</v>
      </c>
      <c r="P394" s="28" t="str">
        <f>IFERROR(VLOOKUP(F394,'Master Info'!$A$13:$P$37,2,FALSE)&amp;VLOOKUP(F394,'Master Info'!$A$13:$P$37,3,FALSE),"")</f>
        <v/>
      </c>
      <c r="Q394" s="28">
        <f>IF($P394='Master Info'!$B$2&amp;'Master Info'!$C$2,IFERROR(ROUND(SUM($N394-$O394)*$L394,0),0),0)</f>
        <v>0</v>
      </c>
      <c r="R394" s="28">
        <f>IF($P394='Master Info'!$B$2&amp;'Master Info'!$C$2,IFERROR(ROUND(SUM($N394-$O394)*$L394,0),0),0)</f>
        <v>0</v>
      </c>
      <c r="S394" s="28">
        <f>IF($P394&lt;&gt;'Master Info'!$B$2&amp;'Master Info'!$C$2,IFERROR(ROUND(SUM($N394-$O394)*$L394,0),0),0)</f>
        <v>0</v>
      </c>
      <c r="T394" s="29">
        <f t="shared" si="45"/>
        <v>0</v>
      </c>
    </row>
    <row r="395" spans="1:20" x14ac:dyDescent="0.25">
      <c r="A395" s="32">
        <f t="shared" si="42"/>
        <v>394</v>
      </c>
      <c r="B395" s="26" t="str">
        <f t="shared" si="43"/>
        <v>-</v>
      </c>
      <c r="C395" s="35"/>
      <c r="D395" s="35"/>
      <c r="E395" s="36"/>
      <c r="F395" s="37"/>
      <c r="G395" s="38"/>
      <c r="H395" s="27">
        <f>IFERROR(VLOOKUP($G395,'Product Master'!$B$1:$G$26,5,FALSE),0)</f>
        <v>0</v>
      </c>
      <c r="I395" s="39"/>
      <c r="J395" s="28">
        <f t="shared" si="46"/>
        <v>0</v>
      </c>
      <c r="K395" s="29">
        <f t="shared" si="44"/>
        <v>0</v>
      </c>
      <c r="L395" s="30">
        <f>IFERROR(VLOOKUP($G395,'Product Master'!$B$1:$G$26,6,FALSE),0)</f>
        <v>0</v>
      </c>
      <c r="M395" s="40"/>
      <c r="N395" s="28">
        <f t="shared" si="47"/>
        <v>0</v>
      </c>
      <c r="O395" s="28">
        <f t="shared" si="48"/>
        <v>0</v>
      </c>
      <c r="P395" s="28" t="str">
        <f>IFERROR(VLOOKUP(F395,'Master Info'!$A$13:$P$37,2,FALSE)&amp;VLOOKUP(F395,'Master Info'!$A$13:$P$37,3,FALSE),"")</f>
        <v/>
      </c>
      <c r="Q395" s="28">
        <f>IF($P395='Master Info'!$B$2&amp;'Master Info'!$C$2,IFERROR(ROUND(SUM($N395-$O395)*$L395,0),0),0)</f>
        <v>0</v>
      </c>
      <c r="R395" s="28">
        <f>IF($P395='Master Info'!$B$2&amp;'Master Info'!$C$2,IFERROR(ROUND(SUM($N395-$O395)*$L395,0),0),0)</f>
        <v>0</v>
      </c>
      <c r="S395" s="28">
        <f>IF($P395&lt;&gt;'Master Info'!$B$2&amp;'Master Info'!$C$2,IFERROR(ROUND(SUM($N395-$O395)*$L395,0),0),0)</f>
        <v>0</v>
      </c>
      <c r="T395" s="29">
        <f t="shared" si="45"/>
        <v>0</v>
      </c>
    </row>
    <row r="396" spans="1:20" x14ac:dyDescent="0.25">
      <c r="A396" s="32">
        <f t="shared" si="42"/>
        <v>395</v>
      </c>
      <c r="B396" s="26" t="str">
        <f t="shared" si="43"/>
        <v>-</v>
      </c>
      <c r="C396" s="35"/>
      <c r="D396" s="35"/>
      <c r="E396" s="36"/>
      <c r="F396" s="37"/>
      <c r="G396" s="38"/>
      <c r="H396" s="27">
        <f>IFERROR(VLOOKUP($G396,'Product Master'!$B$1:$G$26,5,FALSE),0)</f>
        <v>0</v>
      </c>
      <c r="I396" s="39"/>
      <c r="J396" s="28">
        <f t="shared" si="46"/>
        <v>0</v>
      </c>
      <c r="K396" s="29">
        <f t="shared" si="44"/>
        <v>0</v>
      </c>
      <c r="L396" s="30">
        <f>IFERROR(VLOOKUP($G396,'Product Master'!$B$1:$G$26,6,FALSE),0)</f>
        <v>0</v>
      </c>
      <c r="M396" s="40"/>
      <c r="N396" s="28">
        <f t="shared" si="47"/>
        <v>0</v>
      </c>
      <c r="O396" s="28">
        <f t="shared" si="48"/>
        <v>0</v>
      </c>
      <c r="P396" s="28" t="str">
        <f>IFERROR(VLOOKUP(F396,'Master Info'!$A$13:$P$37,2,FALSE)&amp;VLOOKUP(F396,'Master Info'!$A$13:$P$37,3,FALSE),"")</f>
        <v/>
      </c>
      <c r="Q396" s="28">
        <f>IF($P396='Master Info'!$B$2&amp;'Master Info'!$C$2,IFERROR(ROUND(SUM($N396-$O396)*$L396,0),0),0)</f>
        <v>0</v>
      </c>
      <c r="R396" s="28">
        <f>IF($P396='Master Info'!$B$2&amp;'Master Info'!$C$2,IFERROR(ROUND(SUM($N396-$O396)*$L396,0),0),0)</f>
        <v>0</v>
      </c>
      <c r="S396" s="28">
        <f>IF($P396&lt;&gt;'Master Info'!$B$2&amp;'Master Info'!$C$2,IFERROR(ROUND(SUM($N396-$O396)*$L396,0),0),0)</f>
        <v>0</v>
      </c>
      <c r="T396" s="29">
        <f t="shared" si="45"/>
        <v>0</v>
      </c>
    </row>
    <row r="397" spans="1:20" x14ac:dyDescent="0.25">
      <c r="A397" s="32">
        <f t="shared" si="42"/>
        <v>396</v>
      </c>
      <c r="B397" s="26" t="str">
        <f t="shared" si="43"/>
        <v>-</v>
      </c>
      <c r="C397" s="35"/>
      <c r="D397" s="35"/>
      <c r="E397" s="36"/>
      <c r="F397" s="37"/>
      <c r="G397" s="38"/>
      <c r="H397" s="27">
        <f>IFERROR(VLOOKUP($G397,'Product Master'!$B$1:$G$26,5,FALSE),0)</f>
        <v>0</v>
      </c>
      <c r="I397" s="39"/>
      <c r="J397" s="28">
        <f t="shared" si="46"/>
        <v>0</v>
      </c>
      <c r="K397" s="29">
        <f t="shared" si="44"/>
        <v>0</v>
      </c>
      <c r="L397" s="30">
        <f>IFERROR(VLOOKUP($G397,'Product Master'!$B$1:$G$26,6,FALSE),0)</f>
        <v>0</v>
      </c>
      <c r="M397" s="40"/>
      <c r="N397" s="28">
        <f t="shared" si="47"/>
        <v>0</v>
      </c>
      <c r="O397" s="28">
        <f t="shared" si="48"/>
        <v>0</v>
      </c>
      <c r="P397" s="28" t="str">
        <f>IFERROR(VLOOKUP(F397,'Master Info'!$A$13:$P$37,2,FALSE)&amp;VLOOKUP(F397,'Master Info'!$A$13:$P$37,3,FALSE),"")</f>
        <v/>
      </c>
      <c r="Q397" s="28">
        <f>IF($P397='Master Info'!$B$2&amp;'Master Info'!$C$2,IFERROR(ROUND(SUM($N397-$O397)*$L397,0),0),0)</f>
        <v>0</v>
      </c>
      <c r="R397" s="28">
        <f>IF($P397='Master Info'!$B$2&amp;'Master Info'!$C$2,IFERROR(ROUND(SUM($N397-$O397)*$L397,0),0),0)</f>
        <v>0</v>
      </c>
      <c r="S397" s="28">
        <f>IF($P397&lt;&gt;'Master Info'!$B$2&amp;'Master Info'!$C$2,IFERROR(ROUND(SUM($N397-$O397)*$L397,0),0),0)</f>
        <v>0</v>
      </c>
      <c r="T397" s="29">
        <f t="shared" si="45"/>
        <v>0</v>
      </c>
    </row>
    <row r="398" spans="1:20" x14ac:dyDescent="0.25">
      <c r="A398" s="32">
        <f t="shared" si="42"/>
        <v>397</v>
      </c>
      <c r="B398" s="26" t="str">
        <f t="shared" si="43"/>
        <v>-</v>
      </c>
      <c r="C398" s="35"/>
      <c r="D398" s="35"/>
      <c r="E398" s="36"/>
      <c r="F398" s="37"/>
      <c r="G398" s="38"/>
      <c r="H398" s="27">
        <f>IFERROR(VLOOKUP($G398,'Product Master'!$B$1:$G$26,5,FALSE),0)</f>
        <v>0</v>
      </c>
      <c r="I398" s="39"/>
      <c r="J398" s="28">
        <f t="shared" si="46"/>
        <v>0</v>
      </c>
      <c r="K398" s="29">
        <f t="shared" si="44"/>
        <v>0</v>
      </c>
      <c r="L398" s="30">
        <f>IFERROR(VLOOKUP($G398,'Product Master'!$B$1:$G$26,6,FALSE),0)</f>
        <v>0</v>
      </c>
      <c r="M398" s="40"/>
      <c r="N398" s="28">
        <f t="shared" si="47"/>
        <v>0</v>
      </c>
      <c r="O398" s="28">
        <f t="shared" si="48"/>
        <v>0</v>
      </c>
      <c r="P398" s="28" t="str">
        <f>IFERROR(VLOOKUP(F398,'Master Info'!$A$13:$P$37,2,FALSE)&amp;VLOOKUP(F398,'Master Info'!$A$13:$P$37,3,FALSE),"")</f>
        <v/>
      </c>
      <c r="Q398" s="28">
        <f>IF($P398='Master Info'!$B$2&amp;'Master Info'!$C$2,IFERROR(ROUND(SUM($N398-$O398)*$L398,0),0),0)</f>
        <v>0</v>
      </c>
      <c r="R398" s="28">
        <f>IF($P398='Master Info'!$B$2&amp;'Master Info'!$C$2,IFERROR(ROUND(SUM($N398-$O398)*$L398,0),0),0)</f>
        <v>0</v>
      </c>
      <c r="S398" s="28">
        <f>IF($P398&lt;&gt;'Master Info'!$B$2&amp;'Master Info'!$C$2,IFERROR(ROUND(SUM($N398-$O398)*$L398,0),0),0)</f>
        <v>0</v>
      </c>
      <c r="T398" s="29">
        <f t="shared" si="45"/>
        <v>0</v>
      </c>
    </row>
    <row r="399" spans="1:20" x14ac:dyDescent="0.25">
      <c r="A399" s="32">
        <f t="shared" si="42"/>
        <v>398</v>
      </c>
      <c r="B399" s="26" t="str">
        <f t="shared" si="43"/>
        <v>-</v>
      </c>
      <c r="C399" s="35"/>
      <c r="D399" s="35"/>
      <c r="E399" s="36"/>
      <c r="F399" s="37"/>
      <c r="G399" s="38"/>
      <c r="H399" s="27">
        <f>IFERROR(VLOOKUP($G399,'Product Master'!$B$1:$G$26,5,FALSE),0)</f>
        <v>0</v>
      </c>
      <c r="I399" s="39"/>
      <c r="J399" s="28">
        <f t="shared" si="46"/>
        <v>0</v>
      </c>
      <c r="K399" s="29">
        <f t="shared" si="44"/>
        <v>0</v>
      </c>
      <c r="L399" s="30">
        <f>IFERROR(VLOOKUP($G399,'Product Master'!$B$1:$G$26,6,FALSE),0)</f>
        <v>0</v>
      </c>
      <c r="M399" s="40"/>
      <c r="N399" s="28">
        <f t="shared" si="47"/>
        <v>0</v>
      </c>
      <c r="O399" s="28">
        <f t="shared" si="48"/>
        <v>0</v>
      </c>
      <c r="P399" s="28" t="str">
        <f>IFERROR(VLOOKUP(F399,'Master Info'!$A$13:$P$37,2,FALSE)&amp;VLOOKUP(F399,'Master Info'!$A$13:$P$37,3,FALSE),"")</f>
        <v/>
      </c>
      <c r="Q399" s="28">
        <f>IF($P399='Master Info'!$B$2&amp;'Master Info'!$C$2,IFERROR(ROUND(SUM($N399-$O399)*$L399,0),0),0)</f>
        <v>0</v>
      </c>
      <c r="R399" s="28">
        <f>IF($P399='Master Info'!$B$2&amp;'Master Info'!$C$2,IFERROR(ROUND(SUM($N399-$O399)*$L399,0),0),0)</f>
        <v>0</v>
      </c>
      <c r="S399" s="28">
        <f>IF($P399&lt;&gt;'Master Info'!$B$2&amp;'Master Info'!$C$2,IFERROR(ROUND(SUM($N399-$O399)*$L399,0),0),0)</f>
        <v>0</v>
      </c>
      <c r="T399" s="29">
        <f t="shared" si="45"/>
        <v>0</v>
      </c>
    </row>
    <row r="400" spans="1:20" x14ac:dyDescent="0.25">
      <c r="A400" s="32">
        <f t="shared" si="42"/>
        <v>399</v>
      </c>
      <c r="B400" s="26" t="str">
        <f t="shared" si="43"/>
        <v>-</v>
      </c>
      <c r="C400" s="35"/>
      <c r="D400" s="35"/>
      <c r="E400" s="36"/>
      <c r="F400" s="37"/>
      <c r="G400" s="38"/>
      <c r="H400" s="27">
        <f>IFERROR(VLOOKUP($G400,'Product Master'!$B$1:$G$26,5,FALSE),0)</f>
        <v>0</v>
      </c>
      <c r="I400" s="39"/>
      <c r="J400" s="28">
        <f t="shared" si="46"/>
        <v>0</v>
      </c>
      <c r="K400" s="29">
        <f t="shared" si="44"/>
        <v>0</v>
      </c>
      <c r="L400" s="30">
        <f>IFERROR(VLOOKUP($G400,'Product Master'!$B$1:$G$26,6,FALSE),0)</f>
        <v>0</v>
      </c>
      <c r="M400" s="40"/>
      <c r="N400" s="28">
        <f t="shared" si="47"/>
        <v>0</v>
      </c>
      <c r="O400" s="28">
        <f t="shared" si="48"/>
        <v>0</v>
      </c>
      <c r="P400" s="28" t="str">
        <f>IFERROR(VLOOKUP(F400,'Master Info'!$A$13:$P$37,2,FALSE)&amp;VLOOKUP(F400,'Master Info'!$A$13:$P$37,3,FALSE),"")</f>
        <v/>
      </c>
      <c r="Q400" s="28">
        <f>IF($P400='Master Info'!$B$2&amp;'Master Info'!$C$2,IFERROR(ROUND(SUM($N400-$O400)*$L400,0),0),0)</f>
        <v>0</v>
      </c>
      <c r="R400" s="28">
        <f>IF($P400='Master Info'!$B$2&amp;'Master Info'!$C$2,IFERROR(ROUND(SUM($N400-$O400)*$L400,0),0),0)</f>
        <v>0</v>
      </c>
      <c r="S400" s="28">
        <f>IF($P400&lt;&gt;'Master Info'!$B$2&amp;'Master Info'!$C$2,IFERROR(ROUND(SUM($N400-$O400)*$L400,0),0),0)</f>
        <v>0</v>
      </c>
      <c r="T400" s="29">
        <f t="shared" si="45"/>
        <v>0</v>
      </c>
    </row>
    <row r="401" spans="1:20" x14ac:dyDescent="0.25">
      <c r="A401" s="32">
        <f t="shared" si="42"/>
        <v>400</v>
      </c>
      <c r="B401" s="26" t="str">
        <f t="shared" si="43"/>
        <v>-</v>
      </c>
      <c r="C401" s="35"/>
      <c r="D401" s="35"/>
      <c r="E401" s="36"/>
      <c r="F401" s="37"/>
      <c r="G401" s="38"/>
      <c r="H401" s="27">
        <f>IFERROR(VLOOKUP($G401,'Product Master'!$B$1:$G$26,5,FALSE),0)</f>
        <v>0</v>
      </c>
      <c r="I401" s="39"/>
      <c r="J401" s="28">
        <f t="shared" si="46"/>
        <v>0</v>
      </c>
      <c r="K401" s="29">
        <f t="shared" si="44"/>
        <v>0</v>
      </c>
      <c r="L401" s="30">
        <f>IFERROR(VLOOKUP($G401,'Product Master'!$B$1:$G$26,6,FALSE),0)</f>
        <v>0</v>
      </c>
      <c r="M401" s="40"/>
      <c r="N401" s="28">
        <f t="shared" si="47"/>
        <v>0</v>
      </c>
      <c r="O401" s="28">
        <f t="shared" si="48"/>
        <v>0</v>
      </c>
      <c r="P401" s="28" t="str">
        <f>IFERROR(VLOOKUP(F401,'Master Info'!$A$13:$P$37,2,FALSE)&amp;VLOOKUP(F401,'Master Info'!$A$13:$P$37,3,FALSE),"")</f>
        <v/>
      </c>
      <c r="Q401" s="28">
        <f>IF($P401='Master Info'!$B$2&amp;'Master Info'!$C$2,IFERROR(ROUND(SUM($N401-$O401)*$L401,0),0),0)</f>
        <v>0</v>
      </c>
      <c r="R401" s="28">
        <f>IF($P401='Master Info'!$B$2&amp;'Master Info'!$C$2,IFERROR(ROUND(SUM($N401-$O401)*$L401,0),0),0)</f>
        <v>0</v>
      </c>
      <c r="S401" s="28">
        <f>IF($P401&lt;&gt;'Master Info'!$B$2&amp;'Master Info'!$C$2,IFERROR(ROUND(SUM($N401-$O401)*$L401,0),0),0)</f>
        <v>0</v>
      </c>
      <c r="T401" s="29">
        <f t="shared" si="45"/>
        <v>0</v>
      </c>
    </row>
    <row r="402" spans="1:20" x14ac:dyDescent="0.25">
      <c r="A402" s="32">
        <f t="shared" si="42"/>
        <v>401</v>
      </c>
      <c r="B402" s="26" t="str">
        <f t="shared" si="43"/>
        <v>-</v>
      </c>
      <c r="C402" s="35"/>
      <c r="D402" s="35"/>
      <c r="E402" s="36"/>
      <c r="F402" s="37"/>
      <c r="G402" s="38"/>
      <c r="H402" s="27">
        <f>IFERROR(VLOOKUP($G402,'Product Master'!$B$1:$G$26,5,FALSE),0)</f>
        <v>0</v>
      </c>
      <c r="I402" s="39"/>
      <c r="J402" s="28">
        <f t="shared" si="46"/>
        <v>0</v>
      </c>
      <c r="K402" s="29">
        <f t="shared" si="44"/>
        <v>0</v>
      </c>
      <c r="L402" s="30">
        <f>IFERROR(VLOOKUP($G402,'Product Master'!$B$1:$G$26,6,FALSE),0)</f>
        <v>0</v>
      </c>
      <c r="M402" s="40"/>
      <c r="N402" s="28">
        <f t="shared" si="47"/>
        <v>0</v>
      </c>
      <c r="O402" s="28">
        <f t="shared" si="48"/>
        <v>0</v>
      </c>
      <c r="P402" s="28" t="str">
        <f>IFERROR(VLOOKUP(F402,'Master Info'!$A$13:$P$37,2,FALSE)&amp;VLOOKUP(F402,'Master Info'!$A$13:$P$37,3,FALSE),"")</f>
        <v/>
      </c>
      <c r="Q402" s="28">
        <f>IF($P402='Master Info'!$B$2&amp;'Master Info'!$C$2,IFERROR(ROUND(SUM($N402-$O402)*$L402,0),0),0)</f>
        <v>0</v>
      </c>
      <c r="R402" s="28">
        <f>IF($P402='Master Info'!$B$2&amp;'Master Info'!$C$2,IFERROR(ROUND(SUM($N402-$O402)*$L402,0),0),0)</f>
        <v>0</v>
      </c>
      <c r="S402" s="28">
        <f>IF($P402&lt;&gt;'Master Info'!$B$2&amp;'Master Info'!$C$2,IFERROR(ROUND(SUM($N402-$O402)*$L402,0),0),0)</f>
        <v>0</v>
      </c>
      <c r="T402" s="29">
        <f t="shared" si="45"/>
        <v>0</v>
      </c>
    </row>
    <row r="403" spans="1:20" x14ac:dyDescent="0.25">
      <c r="A403" s="32">
        <f t="shared" si="42"/>
        <v>402</v>
      </c>
      <c r="B403" s="26" t="str">
        <f t="shared" si="43"/>
        <v>-</v>
      </c>
      <c r="C403" s="35"/>
      <c r="D403" s="35"/>
      <c r="E403" s="36"/>
      <c r="F403" s="37"/>
      <c r="G403" s="38"/>
      <c r="H403" s="27">
        <f>IFERROR(VLOOKUP($G403,'Product Master'!$B$1:$G$26,5,FALSE),0)</f>
        <v>0</v>
      </c>
      <c r="I403" s="39"/>
      <c r="J403" s="28">
        <f t="shared" si="46"/>
        <v>0</v>
      </c>
      <c r="K403" s="29">
        <f t="shared" si="44"/>
        <v>0</v>
      </c>
      <c r="L403" s="30">
        <f>IFERROR(VLOOKUP($G403,'Product Master'!$B$1:$G$26,6,FALSE),0)</f>
        <v>0</v>
      </c>
      <c r="M403" s="40"/>
      <c r="N403" s="28">
        <f t="shared" si="47"/>
        <v>0</v>
      </c>
      <c r="O403" s="28">
        <f t="shared" si="48"/>
        <v>0</v>
      </c>
      <c r="P403" s="28" t="str">
        <f>IFERROR(VLOOKUP(F403,'Master Info'!$A$13:$P$37,2,FALSE)&amp;VLOOKUP(F403,'Master Info'!$A$13:$P$37,3,FALSE),"")</f>
        <v/>
      </c>
      <c r="Q403" s="28">
        <f>IF($P403='Master Info'!$B$2&amp;'Master Info'!$C$2,IFERROR(ROUND(SUM($N403-$O403)*$L403,0),0),0)</f>
        <v>0</v>
      </c>
      <c r="R403" s="28">
        <f>IF($P403='Master Info'!$B$2&amp;'Master Info'!$C$2,IFERROR(ROUND(SUM($N403-$O403)*$L403,0),0),0)</f>
        <v>0</v>
      </c>
      <c r="S403" s="28">
        <f>IF($P403&lt;&gt;'Master Info'!$B$2&amp;'Master Info'!$C$2,IFERROR(ROUND(SUM($N403-$O403)*$L403,0),0),0)</f>
        <v>0</v>
      </c>
      <c r="T403" s="29">
        <f t="shared" si="45"/>
        <v>0</v>
      </c>
    </row>
    <row r="404" spans="1:20" x14ac:dyDescent="0.25">
      <c r="A404" s="32">
        <f t="shared" si="42"/>
        <v>403</v>
      </c>
      <c r="B404" s="26" t="str">
        <f t="shared" si="43"/>
        <v>-</v>
      </c>
      <c r="C404" s="35"/>
      <c r="D404" s="35"/>
      <c r="E404" s="36"/>
      <c r="F404" s="37"/>
      <c r="G404" s="38"/>
      <c r="H404" s="27">
        <f>IFERROR(VLOOKUP($G404,'Product Master'!$B$1:$G$26,5,FALSE),0)</f>
        <v>0</v>
      </c>
      <c r="I404" s="39"/>
      <c r="J404" s="28">
        <f t="shared" si="46"/>
        <v>0</v>
      </c>
      <c r="K404" s="29">
        <f t="shared" si="44"/>
        <v>0</v>
      </c>
      <c r="L404" s="30">
        <f>IFERROR(VLOOKUP($G404,'Product Master'!$B$1:$G$26,6,FALSE),0)</f>
        <v>0</v>
      </c>
      <c r="M404" s="40"/>
      <c r="N404" s="28">
        <f t="shared" si="47"/>
        <v>0</v>
      </c>
      <c r="O404" s="28">
        <f t="shared" si="48"/>
        <v>0</v>
      </c>
      <c r="P404" s="28" t="str">
        <f>IFERROR(VLOOKUP(F404,'Master Info'!$A$13:$P$37,2,FALSE)&amp;VLOOKUP(F404,'Master Info'!$A$13:$P$37,3,FALSE),"")</f>
        <v/>
      </c>
      <c r="Q404" s="28">
        <f>IF($P404='Master Info'!$B$2&amp;'Master Info'!$C$2,IFERROR(ROUND(SUM($N404-$O404)*$L404,0),0),0)</f>
        <v>0</v>
      </c>
      <c r="R404" s="28">
        <f>IF($P404='Master Info'!$B$2&amp;'Master Info'!$C$2,IFERROR(ROUND(SUM($N404-$O404)*$L404,0),0),0)</f>
        <v>0</v>
      </c>
      <c r="S404" s="28">
        <f>IF($P404&lt;&gt;'Master Info'!$B$2&amp;'Master Info'!$C$2,IFERROR(ROUND(SUM($N404-$O404)*$L404,0),0),0)</f>
        <v>0</v>
      </c>
      <c r="T404" s="29">
        <f t="shared" si="45"/>
        <v>0</v>
      </c>
    </row>
    <row r="405" spans="1:20" x14ac:dyDescent="0.25">
      <c r="A405" s="32">
        <f t="shared" si="42"/>
        <v>404</v>
      </c>
      <c r="B405" s="26" t="str">
        <f t="shared" si="43"/>
        <v>-</v>
      </c>
      <c r="C405" s="35"/>
      <c r="D405" s="35"/>
      <c r="E405" s="36"/>
      <c r="F405" s="37"/>
      <c r="G405" s="38"/>
      <c r="H405" s="27">
        <f>IFERROR(VLOOKUP($G405,'Product Master'!$B$1:$G$26,5,FALSE),0)</f>
        <v>0</v>
      </c>
      <c r="I405" s="39"/>
      <c r="J405" s="28">
        <f t="shared" si="46"/>
        <v>0</v>
      </c>
      <c r="K405" s="29">
        <f t="shared" si="44"/>
        <v>0</v>
      </c>
      <c r="L405" s="30">
        <f>IFERROR(VLOOKUP($G405,'Product Master'!$B$1:$G$26,6,FALSE),0)</f>
        <v>0</v>
      </c>
      <c r="M405" s="40"/>
      <c r="N405" s="28">
        <f t="shared" si="47"/>
        <v>0</v>
      </c>
      <c r="O405" s="28">
        <f t="shared" si="48"/>
        <v>0</v>
      </c>
      <c r="P405" s="28" t="str">
        <f>IFERROR(VLOOKUP(F405,'Master Info'!$A$13:$P$37,2,FALSE)&amp;VLOOKUP(F405,'Master Info'!$A$13:$P$37,3,FALSE),"")</f>
        <v/>
      </c>
      <c r="Q405" s="28">
        <f>IF($P405='Master Info'!$B$2&amp;'Master Info'!$C$2,IFERROR(ROUND(SUM($N405-$O405)*$L405,0),0),0)</f>
        <v>0</v>
      </c>
      <c r="R405" s="28">
        <f>IF($P405='Master Info'!$B$2&amp;'Master Info'!$C$2,IFERROR(ROUND(SUM($N405-$O405)*$L405,0),0),0)</f>
        <v>0</v>
      </c>
      <c r="S405" s="28">
        <f>IF($P405&lt;&gt;'Master Info'!$B$2&amp;'Master Info'!$C$2,IFERROR(ROUND(SUM($N405-$O405)*$L405,0),0),0)</f>
        <v>0</v>
      </c>
      <c r="T405" s="29">
        <f t="shared" si="45"/>
        <v>0</v>
      </c>
    </row>
    <row r="406" spans="1:20" x14ac:dyDescent="0.25">
      <c r="A406" s="32">
        <f t="shared" si="42"/>
        <v>405</v>
      </c>
      <c r="B406" s="26" t="str">
        <f t="shared" si="43"/>
        <v>-</v>
      </c>
      <c r="C406" s="35"/>
      <c r="D406" s="35"/>
      <c r="E406" s="36"/>
      <c r="F406" s="37"/>
      <c r="G406" s="38"/>
      <c r="H406" s="27">
        <f>IFERROR(VLOOKUP($G406,'Product Master'!$B$1:$G$26,5,FALSE),0)</f>
        <v>0</v>
      </c>
      <c r="I406" s="39"/>
      <c r="J406" s="28">
        <f t="shared" si="46"/>
        <v>0</v>
      </c>
      <c r="K406" s="29">
        <f t="shared" si="44"/>
        <v>0</v>
      </c>
      <c r="L406" s="30">
        <f>IFERROR(VLOOKUP($G406,'Product Master'!$B$1:$G$26,6,FALSE),0)</f>
        <v>0</v>
      </c>
      <c r="M406" s="40"/>
      <c r="N406" s="28">
        <f t="shared" si="47"/>
        <v>0</v>
      </c>
      <c r="O406" s="28">
        <f t="shared" si="48"/>
        <v>0</v>
      </c>
      <c r="P406" s="28" t="str">
        <f>IFERROR(VLOOKUP(F406,'Master Info'!$A$13:$P$37,2,FALSE)&amp;VLOOKUP(F406,'Master Info'!$A$13:$P$37,3,FALSE),"")</f>
        <v/>
      </c>
      <c r="Q406" s="28">
        <f>IF($P406='Master Info'!$B$2&amp;'Master Info'!$C$2,IFERROR(ROUND(SUM($N406-$O406)*$L406,0),0),0)</f>
        <v>0</v>
      </c>
      <c r="R406" s="28">
        <f>IF($P406='Master Info'!$B$2&amp;'Master Info'!$C$2,IFERROR(ROUND(SUM($N406-$O406)*$L406,0),0),0)</f>
        <v>0</v>
      </c>
      <c r="S406" s="28">
        <f>IF($P406&lt;&gt;'Master Info'!$B$2&amp;'Master Info'!$C$2,IFERROR(ROUND(SUM($N406-$O406)*$L406,0),0),0)</f>
        <v>0</v>
      </c>
      <c r="T406" s="29">
        <f t="shared" si="45"/>
        <v>0</v>
      </c>
    </row>
    <row r="407" spans="1:20" x14ac:dyDescent="0.25">
      <c r="A407" s="32">
        <f t="shared" si="42"/>
        <v>406</v>
      </c>
      <c r="B407" s="26" t="str">
        <f t="shared" si="43"/>
        <v>-</v>
      </c>
      <c r="C407" s="35"/>
      <c r="D407" s="35"/>
      <c r="E407" s="36"/>
      <c r="F407" s="37"/>
      <c r="G407" s="38"/>
      <c r="H407" s="27">
        <f>IFERROR(VLOOKUP($G407,'Product Master'!$B$1:$G$26,5,FALSE),0)</f>
        <v>0</v>
      </c>
      <c r="I407" s="39"/>
      <c r="J407" s="28">
        <f t="shared" si="46"/>
        <v>0</v>
      </c>
      <c r="K407" s="29">
        <f t="shared" si="44"/>
        <v>0</v>
      </c>
      <c r="L407" s="30">
        <f>IFERROR(VLOOKUP($G407,'Product Master'!$B$1:$G$26,6,FALSE),0)</f>
        <v>0</v>
      </c>
      <c r="M407" s="40"/>
      <c r="N407" s="28">
        <f t="shared" si="47"/>
        <v>0</v>
      </c>
      <c r="O407" s="28">
        <f t="shared" si="48"/>
        <v>0</v>
      </c>
      <c r="P407" s="28" t="str">
        <f>IFERROR(VLOOKUP(F407,'Master Info'!$A$13:$P$37,2,FALSE)&amp;VLOOKUP(F407,'Master Info'!$A$13:$P$37,3,FALSE),"")</f>
        <v/>
      </c>
      <c r="Q407" s="28">
        <f>IF($P407='Master Info'!$B$2&amp;'Master Info'!$C$2,IFERROR(ROUND(SUM($N407-$O407)*$L407,0),0),0)</f>
        <v>0</v>
      </c>
      <c r="R407" s="28">
        <f>IF($P407='Master Info'!$B$2&amp;'Master Info'!$C$2,IFERROR(ROUND(SUM($N407-$O407)*$L407,0),0),0)</f>
        <v>0</v>
      </c>
      <c r="S407" s="28">
        <f>IF($P407&lt;&gt;'Master Info'!$B$2&amp;'Master Info'!$C$2,IFERROR(ROUND(SUM($N407-$O407)*$L407,0),0),0)</f>
        <v>0</v>
      </c>
      <c r="T407" s="29">
        <f t="shared" si="45"/>
        <v>0</v>
      </c>
    </row>
    <row r="408" spans="1:20" x14ac:dyDescent="0.25">
      <c r="A408" s="32">
        <f t="shared" ref="A408:A471" si="49">A407+1</f>
        <v>407</v>
      </c>
      <c r="B408" s="26" t="str">
        <f t="shared" ref="B408:B471" si="50">C408&amp;"-"&amp;D408</f>
        <v>-</v>
      </c>
      <c r="C408" s="35"/>
      <c r="D408" s="35"/>
      <c r="E408" s="36"/>
      <c r="F408" s="37"/>
      <c r="G408" s="38"/>
      <c r="H408" s="27">
        <f>IFERROR(VLOOKUP($G408,'Product Master'!$B$1:$G$26,5,FALSE),0)</f>
        <v>0</v>
      </c>
      <c r="I408" s="39"/>
      <c r="J408" s="28">
        <f t="shared" si="46"/>
        <v>0</v>
      </c>
      <c r="K408" s="29">
        <f t="shared" ref="K408:K471" si="51">IFERROR(H408-J408,0)</f>
        <v>0</v>
      </c>
      <c r="L408" s="30">
        <f>IFERROR(VLOOKUP($G408,'Product Master'!$B$1:$G$26,6,FALSE),0)</f>
        <v>0</v>
      </c>
      <c r="M408" s="40"/>
      <c r="N408" s="28">
        <f t="shared" si="47"/>
        <v>0</v>
      </c>
      <c r="O408" s="28">
        <f t="shared" si="48"/>
        <v>0</v>
      </c>
      <c r="P408" s="28" t="str">
        <f>IFERROR(VLOOKUP(F408,'Master Info'!$A$13:$P$37,2,FALSE)&amp;VLOOKUP(F408,'Master Info'!$A$13:$P$37,3,FALSE),"")</f>
        <v/>
      </c>
      <c r="Q408" s="28">
        <f>IF($P408='Master Info'!$B$2&amp;'Master Info'!$C$2,IFERROR(ROUND(SUM($N408-$O408)*$L408,0),0),0)</f>
        <v>0</v>
      </c>
      <c r="R408" s="28">
        <f>IF($P408='Master Info'!$B$2&amp;'Master Info'!$C$2,IFERROR(ROUND(SUM($N408-$O408)*$L408,0),0),0)</f>
        <v>0</v>
      </c>
      <c r="S408" s="28">
        <f>IF($P408&lt;&gt;'Master Info'!$B$2&amp;'Master Info'!$C$2,IFERROR(ROUND(SUM($N408-$O408)*$L408,0),0),0)</f>
        <v>0</v>
      </c>
      <c r="T408" s="29">
        <f t="shared" ref="T408:T471" si="52">SUM(N408,-O408,Q408,R408,S408)</f>
        <v>0</v>
      </c>
    </row>
    <row r="409" spans="1:20" x14ac:dyDescent="0.25">
      <c r="A409" s="32">
        <f t="shared" si="49"/>
        <v>408</v>
      </c>
      <c r="B409" s="26" t="str">
        <f t="shared" si="50"/>
        <v>-</v>
      </c>
      <c r="C409" s="35"/>
      <c r="D409" s="35"/>
      <c r="E409" s="36"/>
      <c r="F409" s="37"/>
      <c r="G409" s="38"/>
      <c r="H409" s="27">
        <f>IFERROR(VLOOKUP($G409,'Product Master'!$B$1:$G$26,5,FALSE),0)</f>
        <v>0</v>
      </c>
      <c r="I409" s="39"/>
      <c r="J409" s="28">
        <f t="shared" si="46"/>
        <v>0</v>
      </c>
      <c r="K409" s="29">
        <f t="shared" si="51"/>
        <v>0</v>
      </c>
      <c r="L409" s="30">
        <f>IFERROR(VLOOKUP($G409,'Product Master'!$B$1:$G$26,6,FALSE),0)</f>
        <v>0</v>
      </c>
      <c r="M409" s="40"/>
      <c r="N409" s="28">
        <f t="shared" si="47"/>
        <v>0</v>
      </c>
      <c r="O409" s="28">
        <f t="shared" si="48"/>
        <v>0</v>
      </c>
      <c r="P409" s="28" t="str">
        <f>IFERROR(VLOOKUP(F409,'Master Info'!$A$13:$P$37,2,FALSE)&amp;VLOOKUP(F409,'Master Info'!$A$13:$P$37,3,FALSE),"")</f>
        <v/>
      </c>
      <c r="Q409" s="28">
        <f>IF($P409='Master Info'!$B$2&amp;'Master Info'!$C$2,IFERROR(ROUND(SUM($N409-$O409)*$L409,0),0),0)</f>
        <v>0</v>
      </c>
      <c r="R409" s="28">
        <f>IF($P409='Master Info'!$B$2&amp;'Master Info'!$C$2,IFERROR(ROUND(SUM($N409-$O409)*$L409,0),0),0)</f>
        <v>0</v>
      </c>
      <c r="S409" s="28">
        <f>IF($P409&lt;&gt;'Master Info'!$B$2&amp;'Master Info'!$C$2,IFERROR(ROUND(SUM($N409-$O409)*$L409,0),0),0)</f>
        <v>0</v>
      </c>
      <c r="T409" s="29">
        <f t="shared" si="52"/>
        <v>0</v>
      </c>
    </row>
    <row r="410" spans="1:20" x14ac:dyDescent="0.25">
      <c r="A410" s="32">
        <f t="shared" si="49"/>
        <v>409</v>
      </c>
      <c r="B410" s="26" t="str">
        <f t="shared" si="50"/>
        <v>-</v>
      </c>
      <c r="C410" s="35"/>
      <c r="D410" s="35"/>
      <c r="E410" s="36"/>
      <c r="F410" s="37"/>
      <c r="G410" s="38"/>
      <c r="H410" s="27">
        <f>IFERROR(VLOOKUP($G410,'Product Master'!$B$1:$G$26,5,FALSE),0)</f>
        <v>0</v>
      </c>
      <c r="I410" s="39"/>
      <c r="J410" s="28">
        <f t="shared" si="46"/>
        <v>0</v>
      </c>
      <c r="K410" s="29">
        <f t="shared" si="51"/>
        <v>0</v>
      </c>
      <c r="L410" s="30">
        <f>IFERROR(VLOOKUP($G410,'Product Master'!$B$1:$G$26,6,FALSE),0)</f>
        <v>0</v>
      </c>
      <c r="M410" s="40"/>
      <c r="N410" s="28">
        <f t="shared" si="47"/>
        <v>0</v>
      </c>
      <c r="O410" s="28">
        <f t="shared" si="48"/>
        <v>0</v>
      </c>
      <c r="P410" s="28" t="str">
        <f>IFERROR(VLOOKUP(F410,'Master Info'!$A$13:$P$37,2,FALSE)&amp;VLOOKUP(F410,'Master Info'!$A$13:$P$37,3,FALSE),"")</f>
        <v/>
      </c>
      <c r="Q410" s="28">
        <f>IF($P410='Master Info'!$B$2&amp;'Master Info'!$C$2,IFERROR(ROUND(SUM($N410-$O410)*$L410,0),0),0)</f>
        <v>0</v>
      </c>
      <c r="R410" s="28">
        <f>IF($P410='Master Info'!$B$2&amp;'Master Info'!$C$2,IFERROR(ROUND(SUM($N410-$O410)*$L410,0),0),0)</f>
        <v>0</v>
      </c>
      <c r="S410" s="28">
        <f>IF($P410&lt;&gt;'Master Info'!$B$2&amp;'Master Info'!$C$2,IFERROR(ROUND(SUM($N410-$O410)*$L410,0),0),0)</f>
        <v>0</v>
      </c>
      <c r="T410" s="29">
        <f t="shared" si="52"/>
        <v>0</v>
      </c>
    </row>
    <row r="411" spans="1:20" x14ac:dyDescent="0.25">
      <c r="A411" s="32">
        <f t="shared" si="49"/>
        <v>410</v>
      </c>
      <c r="B411" s="26" t="str">
        <f t="shared" si="50"/>
        <v>-</v>
      </c>
      <c r="C411" s="35"/>
      <c r="D411" s="35"/>
      <c r="E411" s="36"/>
      <c r="F411" s="37"/>
      <c r="G411" s="38"/>
      <c r="H411" s="27">
        <f>IFERROR(VLOOKUP($G411,'Product Master'!$B$1:$G$26,5,FALSE),0)</f>
        <v>0</v>
      </c>
      <c r="I411" s="39"/>
      <c r="J411" s="28">
        <f t="shared" si="46"/>
        <v>0</v>
      </c>
      <c r="K411" s="29">
        <f t="shared" si="51"/>
        <v>0</v>
      </c>
      <c r="L411" s="30">
        <f>IFERROR(VLOOKUP($G411,'Product Master'!$B$1:$G$26,6,FALSE),0)</f>
        <v>0</v>
      </c>
      <c r="M411" s="40"/>
      <c r="N411" s="28">
        <f t="shared" si="47"/>
        <v>0</v>
      </c>
      <c r="O411" s="28">
        <f t="shared" si="48"/>
        <v>0</v>
      </c>
      <c r="P411" s="28" t="str">
        <f>IFERROR(VLOOKUP(F411,'Master Info'!$A$13:$P$37,2,FALSE)&amp;VLOOKUP(F411,'Master Info'!$A$13:$P$37,3,FALSE),"")</f>
        <v/>
      </c>
      <c r="Q411" s="28">
        <f>IF($P411='Master Info'!$B$2&amp;'Master Info'!$C$2,IFERROR(ROUND(SUM($N411-$O411)*$L411,0),0),0)</f>
        <v>0</v>
      </c>
      <c r="R411" s="28">
        <f>IF($P411='Master Info'!$B$2&amp;'Master Info'!$C$2,IFERROR(ROUND(SUM($N411-$O411)*$L411,0),0),0)</f>
        <v>0</v>
      </c>
      <c r="S411" s="28">
        <f>IF($P411&lt;&gt;'Master Info'!$B$2&amp;'Master Info'!$C$2,IFERROR(ROUND(SUM($N411-$O411)*$L411,0),0),0)</f>
        <v>0</v>
      </c>
      <c r="T411" s="29">
        <f t="shared" si="52"/>
        <v>0</v>
      </c>
    </row>
    <row r="412" spans="1:20" x14ac:dyDescent="0.25">
      <c r="A412" s="32">
        <f t="shared" si="49"/>
        <v>411</v>
      </c>
      <c r="B412" s="26" t="str">
        <f t="shared" si="50"/>
        <v>-</v>
      </c>
      <c r="C412" s="35"/>
      <c r="D412" s="35"/>
      <c r="E412" s="36"/>
      <c r="F412" s="37"/>
      <c r="G412" s="38"/>
      <c r="H412" s="27">
        <f>IFERROR(VLOOKUP($G412,'Product Master'!$B$1:$G$26,5,FALSE),0)</f>
        <v>0</v>
      </c>
      <c r="I412" s="39"/>
      <c r="J412" s="28">
        <f t="shared" si="46"/>
        <v>0</v>
      </c>
      <c r="K412" s="29">
        <f t="shared" si="51"/>
        <v>0</v>
      </c>
      <c r="L412" s="30">
        <f>IFERROR(VLOOKUP($G412,'Product Master'!$B$1:$G$26,6,FALSE),0)</f>
        <v>0</v>
      </c>
      <c r="M412" s="40"/>
      <c r="N412" s="28">
        <f t="shared" si="47"/>
        <v>0</v>
      </c>
      <c r="O412" s="28">
        <f t="shared" si="48"/>
        <v>0</v>
      </c>
      <c r="P412" s="28" t="str">
        <f>IFERROR(VLOOKUP(F412,'Master Info'!$A$13:$P$37,2,FALSE)&amp;VLOOKUP(F412,'Master Info'!$A$13:$P$37,3,FALSE),"")</f>
        <v/>
      </c>
      <c r="Q412" s="28">
        <f>IF($P412='Master Info'!$B$2&amp;'Master Info'!$C$2,IFERROR(ROUND(SUM($N412-$O412)*$L412,0),0),0)</f>
        <v>0</v>
      </c>
      <c r="R412" s="28">
        <f>IF($P412='Master Info'!$B$2&amp;'Master Info'!$C$2,IFERROR(ROUND(SUM($N412-$O412)*$L412,0),0),0)</f>
        <v>0</v>
      </c>
      <c r="S412" s="28">
        <f>IF($P412&lt;&gt;'Master Info'!$B$2&amp;'Master Info'!$C$2,IFERROR(ROUND(SUM($N412-$O412)*$L412,0),0),0)</f>
        <v>0</v>
      </c>
      <c r="T412" s="29">
        <f t="shared" si="52"/>
        <v>0</v>
      </c>
    </row>
    <row r="413" spans="1:20" x14ac:dyDescent="0.25">
      <c r="A413" s="32">
        <f t="shared" si="49"/>
        <v>412</v>
      </c>
      <c r="B413" s="26" t="str">
        <f t="shared" si="50"/>
        <v>-</v>
      </c>
      <c r="C413" s="35"/>
      <c r="D413" s="35"/>
      <c r="E413" s="36"/>
      <c r="F413" s="37"/>
      <c r="G413" s="38"/>
      <c r="H413" s="27">
        <f>IFERROR(VLOOKUP($G413,'Product Master'!$B$1:$G$26,5,FALSE),0)</f>
        <v>0</v>
      </c>
      <c r="I413" s="39"/>
      <c r="J413" s="28">
        <f t="shared" si="46"/>
        <v>0</v>
      </c>
      <c r="K413" s="29">
        <f t="shared" si="51"/>
        <v>0</v>
      </c>
      <c r="L413" s="30">
        <f>IFERROR(VLOOKUP($G413,'Product Master'!$B$1:$G$26,6,FALSE),0)</f>
        <v>0</v>
      </c>
      <c r="M413" s="40"/>
      <c r="N413" s="28">
        <f t="shared" si="47"/>
        <v>0</v>
      </c>
      <c r="O413" s="28">
        <f t="shared" si="48"/>
        <v>0</v>
      </c>
      <c r="P413" s="28" t="str">
        <f>IFERROR(VLOOKUP(F413,'Master Info'!$A$13:$P$37,2,FALSE)&amp;VLOOKUP(F413,'Master Info'!$A$13:$P$37,3,FALSE),"")</f>
        <v/>
      </c>
      <c r="Q413" s="28">
        <f>IF($P413='Master Info'!$B$2&amp;'Master Info'!$C$2,IFERROR(ROUND(SUM($N413-$O413)*$L413,0),0),0)</f>
        <v>0</v>
      </c>
      <c r="R413" s="28">
        <f>IF($P413='Master Info'!$B$2&amp;'Master Info'!$C$2,IFERROR(ROUND(SUM($N413-$O413)*$L413,0),0),0)</f>
        <v>0</v>
      </c>
      <c r="S413" s="28">
        <f>IF($P413&lt;&gt;'Master Info'!$B$2&amp;'Master Info'!$C$2,IFERROR(ROUND(SUM($N413-$O413)*$L413,0),0),0)</f>
        <v>0</v>
      </c>
      <c r="T413" s="29">
        <f t="shared" si="52"/>
        <v>0</v>
      </c>
    </row>
    <row r="414" spans="1:20" x14ac:dyDescent="0.25">
      <c r="A414" s="32">
        <f t="shared" si="49"/>
        <v>413</v>
      </c>
      <c r="B414" s="26" t="str">
        <f t="shared" si="50"/>
        <v>-</v>
      </c>
      <c r="C414" s="35"/>
      <c r="D414" s="35"/>
      <c r="E414" s="36"/>
      <c r="F414" s="37"/>
      <c r="G414" s="38"/>
      <c r="H414" s="27">
        <f>IFERROR(VLOOKUP($G414,'Product Master'!$B$1:$G$26,5,FALSE),0)</f>
        <v>0</v>
      </c>
      <c r="I414" s="39"/>
      <c r="J414" s="28">
        <f t="shared" si="46"/>
        <v>0</v>
      </c>
      <c r="K414" s="29">
        <f t="shared" si="51"/>
        <v>0</v>
      </c>
      <c r="L414" s="30">
        <f>IFERROR(VLOOKUP($G414,'Product Master'!$B$1:$G$26,6,FALSE),0)</f>
        <v>0</v>
      </c>
      <c r="M414" s="40"/>
      <c r="N414" s="28">
        <f t="shared" si="47"/>
        <v>0</v>
      </c>
      <c r="O414" s="28">
        <f t="shared" si="48"/>
        <v>0</v>
      </c>
      <c r="P414" s="28" t="str">
        <f>IFERROR(VLOOKUP(F414,'Master Info'!$A$13:$P$37,2,FALSE)&amp;VLOOKUP(F414,'Master Info'!$A$13:$P$37,3,FALSE),"")</f>
        <v/>
      </c>
      <c r="Q414" s="28">
        <f>IF($P414='Master Info'!$B$2&amp;'Master Info'!$C$2,IFERROR(ROUND(SUM($N414-$O414)*$L414,0),0),0)</f>
        <v>0</v>
      </c>
      <c r="R414" s="28">
        <f>IF($P414='Master Info'!$B$2&amp;'Master Info'!$C$2,IFERROR(ROUND(SUM($N414-$O414)*$L414,0),0),0)</f>
        <v>0</v>
      </c>
      <c r="S414" s="28">
        <f>IF($P414&lt;&gt;'Master Info'!$B$2&amp;'Master Info'!$C$2,IFERROR(ROUND(SUM($N414-$O414)*$L414,0),0),0)</f>
        <v>0</v>
      </c>
      <c r="T414" s="29">
        <f t="shared" si="52"/>
        <v>0</v>
      </c>
    </row>
    <row r="415" spans="1:20" x14ac:dyDescent="0.25">
      <c r="A415" s="32">
        <f t="shared" si="49"/>
        <v>414</v>
      </c>
      <c r="B415" s="26" t="str">
        <f t="shared" si="50"/>
        <v>-</v>
      </c>
      <c r="C415" s="35"/>
      <c r="D415" s="35"/>
      <c r="E415" s="36"/>
      <c r="F415" s="37"/>
      <c r="G415" s="38"/>
      <c r="H415" s="27">
        <f>IFERROR(VLOOKUP($G415,'Product Master'!$B$1:$G$26,5,FALSE),0)</f>
        <v>0</v>
      </c>
      <c r="I415" s="39"/>
      <c r="J415" s="28">
        <f t="shared" si="46"/>
        <v>0</v>
      </c>
      <c r="K415" s="29">
        <f t="shared" si="51"/>
        <v>0</v>
      </c>
      <c r="L415" s="30">
        <f>IFERROR(VLOOKUP($G415,'Product Master'!$B$1:$G$26,6,FALSE),0)</f>
        <v>0</v>
      </c>
      <c r="M415" s="40"/>
      <c r="N415" s="28">
        <f t="shared" si="47"/>
        <v>0</v>
      </c>
      <c r="O415" s="28">
        <f t="shared" si="48"/>
        <v>0</v>
      </c>
      <c r="P415" s="28" t="str">
        <f>IFERROR(VLOOKUP(F415,'Master Info'!$A$13:$P$37,2,FALSE)&amp;VLOOKUP(F415,'Master Info'!$A$13:$P$37,3,FALSE),"")</f>
        <v/>
      </c>
      <c r="Q415" s="28">
        <f>IF($P415='Master Info'!$B$2&amp;'Master Info'!$C$2,IFERROR(ROUND(SUM($N415-$O415)*$L415,0),0),0)</f>
        <v>0</v>
      </c>
      <c r="R415" s="28">
        <f>IF($P415='Master Info'!$B$2&amp;'Master Info'!$C$2,IFERROR(ROUND(SUM($N415-$O415)*$L415,0),0),0)</f>
        <v>0</v>
      </c>
      <c r="S415" s="28">
        <f>IF($P415&lt;&gt;'Master Info'!$B$2&amp;'Master Info'!$C$2,IFERROR(ROUND(SUM($N415-$O415)*$L415,0),0),0)</f>
        <v>0</v>
      </c>
      <c r="T415" s="29">
        <f t="shared" si="52"/>
        <v>0</v>
      </c>
    </row>
    <row r="416" spans="1:20" x14ac:dyDescent="0.25">
      <c r="A416" s="32">
        <f t="shared" si="49"/>
        <v>415</v>
      </c>
      <c r="B416" s="26" t="str">
        <f t="shared" si="50"/>
        <v>-</v>
      </c>
      <c r="C416" s="35"/>
      <c r="D416" s="35"/>
      <c r="E416" s="36"/>
      <c r="F416" s="37"/>
      <c r="G416" s="38"/>
      <c r="H416" s="27">
        <f>IFERROR(VLOOKUP($G416,'Product Master'!$B$1:$G$26,5,FALSE),0)</f>
        <v>0</v>
      </c>
      <c r="I416" s="39"/>
      <c r="J416" s="28">
        <f t="shared" si="46"/>
        <v>0</v>
      </c>
      <c r="K416" s="29">
        <f t="shared" si="51"/>
        <v>0</v>
      </c>
      <c r="L416" s="30">
        <f>IFERROR(VLOOKUP($G416,'Product Master'!$B$1:$G$26,6,FALSE),0)</f>
        <v>0</v>
      </c>
      <c r="M416" s="40"/>
      <c r="N416" s="28">
        <f t="shared" si="47"/>
        <v>0</v>
      </c>
      <c r="O416" s="28">
        <f t="shared" si="48"/>
        <v>0</v>
      </c>
      <c r="P416" s="28" t="str">
        <f>IFERROR(VLOOKUP(F416,'Master Info'!$A$13:$P$37,2,FALSE)&amp;VLOOKUP(F416,'Master Info'!$A$13:$P$37,3,FALSE),"")</f>
        <v/>
      </c>
      <c r="Q416" s="28">
        <f>IF($P416='Master Info'!$B$2&amp;'Master Info'!$C$2,IFERROR(ROUND(SUM($N416-$O416)*$L416,0),0),0)</f>
        <v>0</v>
      </c>
      <c r="R416" s="28">
        <f>IF($P416='Master Info'!$B$2&amp;'Master Info'!$C$2,IFERROR(ROUND(SUM($N416-$O416)*$L416,0),0),0)</f>
        <v>0</v>
      </c>
      <c r="S416" s="28">
        <f>IF($P416&lt;&gt;'Master Info'!$B$2&amp;'Master Info'!$C$2,IFERROR(ROUND(SUM($N416-$O416)*$L416,0),0),0)</f>
        <v>0</v>
      </c>
      <c r="T416" s="29">
        <f t="shared" si="52"/>
        <v>0</v>
      </c>
    </row>
    <row r="417" spans="1:20" x14ac:dyDescent="0.25">
      <c r="A417" s="32">
        <f t="shared" si="49"/>
        <v>416</v>
      </c>
      <c r="B417" s="26" t="str">
        <f t="shared" si="50"/>
        <v>-</v>
      </c>
      <c r="C417" s="35"/>
      <c r="D417" s="35"/>
      <c r="E417" s="36"/>
      <c r="F417" s="37"/>
      <c r="G417" s="38"/>
      <c r="H417" s="27">
        <f>IFERROR(VLOOKUP($G417,'Product Master'!$B$1:$G$26,5,FALSE),0)</f>
        <v>0</v>
      </c>
      <c r="I417" s="39"/>
      <c r="J417" s="28">
        <f t="shared" si="46"/>
        <v>0</v>
      </c>
      <c r="K417" s="29">
        <f t="shared" si="51"/>
        <v>0</v>
      </c>
      <c r="L417" s="30">
        <f>IFERROR(VLOOKUP($G417,'Product Master'!$B$1:$G$26,6,FALSE),0)</f>
        <v>0</v>
      </c>
      <c r="M417" s="40"/>
      <c r="N417" s="28">
        <f t="shared" si="47"/>
        <v>0</v>
      </c>
      <c r="O417" s="28">
        <f t="shared" si="48"/>
        <v>0</v>
      </c>
      <c r="P417" s="28" t="str">
        <f>IFERROR(VLOOKUP(F417,'Master Info'!$A$13:$P$37,2,FALSE)&amp;VLOOKUP(F417,'Master Info'!$A$13:$P$37,3,FALSE),"")</f>
        <v/>
      </c>
      <c r="Q417" s="28">
        <f>IF($P417='Master Info'!$B$2&amp;'Master Info'!$C$2,IFERROR(ROUND(SUM($N417-$O417)*$L417,0),0),0)</f>
        <v>0</v>
      </c>
      <c r="R417" s="28">
        <f>IF($P417='Master Info'!$B$2&amp;'Master Info'!$C$2,IFERROR(ROUND(SUM($N417-$O417)*$L417,0),0),0)</f>
        <v>0</v>
      </c>
      <c r="S417" s="28">
        <f>IF($P417&lt;&gt;'Master Info'!$B$2&amp;'Master Info'!$C$2,IFERROR(ROUND(SUM($N417-$O417)*$L417,0),0),0)</f>
        <v>0</v>
      </c>
      <c r="T417" s="29">
        <f t="shared" si="52"/>
        <v>0</v>
      </c>
    </row>
    <row r="418" spans="1:20" x14ac:dyDescent="0.25">
      <c r="A418" s="32">
        <f t="shared" si="49"/>
        <v>417</v>
      </c>
      <c r="B418" s="26" t="str">
        <f t="shared" si="50"/>
        <v>-</v>
      </c>
      <c r="C418" s="35"/>
      <c r="D418" s="35"/>
      <c r="E418" s="36"/>
      <c r="F418" s="37"/>
      <c r="G418" s="38"/>
      <c r="H418" s="27">
        <f>IFERROR(VLOOKUP($G418,'Product Master'!$B$1:$G$26,5,FALSE),0)</f>
        <v>0</v>
      </c>
      <c r="I418" s="39"/>
      <c r="J418" s="28">
        <f t="shared" si="46"/>
        <v>0</v>
      </c>
      <c r="K418" s="29">
        <f t="shared" si="51"/>
        <v>0</v>
      </c>
      <c r="L418" s="30">
        <f>IFERROR(VLOOKUP($G418,'Product Master'!$B$1:$G$26,6,FALSE),0)</f>
        <v>0</v>
      </c>
      <c r="M418" s="40"/>
      <c r="N418" s="28">
        <f t="shared" si="47"/>
        <v>0</v>
      </c>
      <c r="O418" s="28">
        <f t="shared" si="48"/>
        <v>0</v>
      </c>
      <c r="P418" s="28" t="str">
        <f>IFERROR(VLOOKUP(F418,'Master Info'!$A$13:$P$37,2,FALSE)&amp;VLOOKUP(F418,'Master Info'!$A$13:$P$37,3,FALSE),"")</f>
        <v/>
      </c>
      <c r="Q418" s="28">
        <f>IF($P418='Master Info'!$B$2&amp;'Master Info'!$C$2,IFERROR(ROUND(SUM($N418-$O418)*$L418,0),0),0)</f>
        <v>0</v>
      </c>
      <c r="R418" s="28">
        <f>IF($P418='Master Info'!$B$2&amp;'Master Info'!$C$2,IFERROR(ROUND(SUM($N418-$O418)*$L418,0),0),0)</f>
        <v>0</v>
      </c>
      <c r="S418" s="28">
        <f>IF($P418&lt;&gt;'Master Info'!$B$2&amp;'Master Info'!$C$2,IFERROR(ROUND(SUM($N418-$O418)*$L418,0),0),0)</f>
        <v>0</v>
      </c>
      <c r="T418" s="29">
        <f t="shared" si="52"/>
        <v>0</v>
      </c>
    </row>
    <row r="419" spans="1:20" x14ac:dyDescent="0.25">
      <c r="A419" s="32">
        <f t="shared" si="49"/>
        <v>418</v>
      </c>
      <c r="B419" s="26" t="str">
        <f t="shared" si="50"/>
        <v>-</v>
      </c>
      <c r="C419" s="35"/>
      <c r="D419" s="35"/>
      <c r="E419" s="36"/>
      <c r="F419" s="37"/>
      <c r="G419" s="38"/>
      <c r="H419" s="27">
        <f>IFERROR(VLOOKUP($G419,'Product Master'!$B$1:$G$26,5,FALSE),0)</f>
        <v>0</v>
      </c>
      <c r="I419" s="39"/>
      <c r="J419" s="28">
        <f t="shared" si="46"/>
        <v>0</v>
      </c>
      <c r="K419" s="29">
        <f t="shared" si="51"/>
        <v>0</v>
      </c>
      <c r="L419" s="30">
        <f>IFERROR(VLOOKUP($G419,'Product Master'!$B$1:$G$26,6,FALSE),0)</f>
        <v>0</v>
      </c>
      <c r="M419" s="40"/>
      <c r="N419" s="28">
        <f t="shared" si="47"/>
        <v>0</v>
      </c>
      <c r="O419" s="28">
        <f t="shared" si="48"/>
        <v>0</v>
      </c>
      <c r="P419" s="28" t="str">
        <f>IFERROR(VLOOKUP(F419,'Master Info'!$A$13:$P$37,2,FALSE)&amp;VLOOKUP(F419,'Master Info'!$A$13:$P$37,3,FALSE),"")</f>
        <v/>
      </c>
      <c r="Q419" s="28">
        <f>IF($P419='Master Info'!$B$2&amp;'Master Info'!$C$2,IFERROR(ROUND(SUM($N419-$O419)*$L419,0),0),0)</f>
        <v>0</v>
      </c>
      <c r="R419" s="28">
        <f>IF($P419='Master Info'!$B$2&amp;'Master Info'!$C$2,IFERROR(ROUND(SUM($N419-$O419)*$L419,0),0),0)</f>
        <v>0</v>
      </c>
      <c r="S419" s="28">
        <f>IF($P419&lt;&gt;'Master Info'!$B$2&amp;'Master Info'!$C$2,IFERROR(ROUND(SUM($N419-$O419)*$L419,0),0),0)</f>
        <v>0</v>
      </c>
      <c r="T419" s="29">
        <f t="shared" si="52"/>
        <v>0</v>
      </c>
    </row>
    <row r="420" spans="1:20" x14ac:dyDescent="0.25">
      <c r="A420" s="32">
        <f t="shared" si="49"/>
        <v>419</v>
      </c>
      <c r="B420" s="26" t="str">
        <f t="shared" si="50"/>
        <v>-</v>
      </c>
      <c r="C420" s="35"/>
      <c r="D420" s="35"/>
      <c r="E420" s="36"/>
      <c r="F420" s="37"/>
      <c r="G420" s="38"/>
      <c r="H420" s="27">
        <f>IFERROR(VLOOKUP($G420,'Product Master'!$B$1:$G$26,5,FALSE),0)</f>
        <v>0</v>
      </c>
      <c r="I420" s="39"/>
      <c r="J420" s="28">
        <f t="shared" si="46"/>
        <v>0</v>
      </c>
      <c r="K420" s="29">
        <f t="shared" si="51"/>
        <v>0</v>
      </c>
      <c r="L420" s="30">
        <f>IFERROR(VLOOKUP($G420,'Product Master'!$B$1:$G$26,6,FALSE),0)</f>
        <v>0</v>
      </c>
      <c r="M420" s="40"/>
      <c r="N420" s="28">
        <f t="shared" si="47"/>
        <v>0</v>
      </c>
      <c r="O420" s="28">
        <f t="shared" si="48"/>
        <v>0</v>
      </c>
      <c r="P420" s="28" t="str">
        <f>IFERROR(VLOOKUP(F420,'Master Info'!$A$13:$P$37,2,FALSE)&amp;VLOOKUP(F420,'Master Info'!$A$13:$P$37,3,FALSE),"")</f>
        <v/>
      </c>
      <c r="Q420" s="28">
        <f>IF($P420='Master Info'!$B$2&amp;'Master Info'!$C$2,IFERROR(ROUND(SUM($N420-$O420)*$L420,0),0),0)</f>
        <v>0</v>
      </c>
      <c r="R420" s="28">
        <f>IF($P420='Master Info'!$B$2&amp;'Master Info'!$C$2,IFERROR(ROUND(SUM($N420-$O420)*$L420,0),0),0)</f>
        <v>0</v>
      </c>
      <c r="S420" s="28">
        <f>IF($P420&lt;&gt;'Master Info'!$B$2&amp;'Master Info'!$C$2,IFERROR(ROUND(SUM($N420-$O420)*$L420,0),0),0)</f>
        <v>0</v>
      </c>
      <c r="T420" s="29">
        <f t="shared" si="52"/>
        <v>0</v>
      </c>
    </row>
    <row r="421" spans="1:20" x14ac:dyDescent="0.25">
      <c r="A421" s="32">
        <f t="shared" si="49"/>
        <v>420</v>
      </c>
      <c r="B421" s="26" t="str">
        <f t="shared" si="50"/>
        <v>-</v>
      </c>
      <c r="C421" s="35"/>
      <c r="D421" s="35"/>
      <c r="E421" s="36"/>
      <c r="F421" s="37"/>
      <c r="G421" s="38"/>
      <c r="H421" s="27">
        <f>IFERROR(VLOOKUP($G421,'Product Master'!$B$1:$G$26,5,FALSE),0)</f>
        <v>0</v>
      </c>
      <c r="I421" s="39"/>
      <c r="J421" s="28">
        <f t="shared" si="46"/>
        <v>0</v>
      </c>
      <c r="K421" s="29">
        <f t="shared" si="51"/>
        <v>0</v>
      </c>
      <c r="L421" s="30">
        <f>IFERROR(VLOOKUP($G421,'Product Master'!$B$1:$G$26,6,FALSE),0)</f>
        <v>0</v>
      </c>
      <c r="M421" s="40"/>
      <c r="N421" s="28">
        <f t="shared" si="47"/>
        <v>0</v>
      </c>
      <c r="O421" s="28">
        <f t="shared" si="48"/>
        <v>0</v>
      </c>
      <c r="P421" s="28" t="str">
        <f>IFERROR(VLOOKUP(F421,'Master Info'!$A$13:$P$37,2,FALSE)&amp;VLOOKUP(F421,'Master Info'!$A$13:$P$37,3,FALSE),"")</f>
        <v/>
      </c>
      <c r="Q421" s="28">
        <f>IF($P421='Master Info'!$B$2&amp;'Master Info'!$C$2,IFERROR(ROUND(SUM($N421-$O421)*$L421,0),0),0)</f>
        <v>0</v>
      </c>
      <c r="R421" s="28">
        <f>IF($P421='Master Info'!$B$2&amp;'Master Info'!$C$2,IFERROR(ROUND(SUM($N421-$O421)*$L421,0),0),0)</f>
        <v>0</v>
      </c>
      <c r="S421" s="28">
        <f>IF($P421&lt;&gt;'Master Info'!$B$2&amp;'Master Info'!$C$2,IFERROR(ROUND(SUM($N421-$O421)*$L421,0),0),0)</f>
        <v>0</v>
      </c>
      <c r="T421" s="29">
        <f t="shared" si="52"/>
        <v>0</v>
      </c>
    </row>
    <row r="422" spans="1:20" x14ac:dyDescent="0.25">
      <c r="A422" s="32">
        <f t="shared" si="49"/>
        <v>421</v>
      </c>
      <c r="B422" s="26" t="str">
        <f t="shared" si="50"/>
        <v>-</v>
      </c>
      <c r="C422" s="35"/>
      <c r="D422" s="35"/>
      <c r="E422" s="36"/>
      <c r="F422" s="37"/>
      <c r="G422" s="38"/>
      <c r="H422" s="27">
        <f>IFERROR(VLOOKUP($G422,'Product Master'!$B$1:$G$26,5,FALSE),0)</f>
        <v>0</v>
      </c>
      <c r="I422" s="39"/>
      <c r="J422" s="28">
        <f t="shared" si="46"/>
        <v>0</v>
      </c>
      <c r="K422" s="29">
        <f t="shared" si="51"/>
        <v>0</v>
      </c>
      <c r="L422" s="30">
        <f>IFERROR(VLOOKUP($G422,'Product Master'!$B$1:$G$26,6,FALSE),0)</f>
        <v>0</v>
      </c>
      <c r="M422" s="40"/>
      <c r="N422" s="28">
        <f t="shared" si="47"/>
        <v>0</v>
      </c>
      <c r="O422" s="28">
        <f t="shared" si="48"/>
        <v>0</v>
      </c>
      <c r="P422" s="28" t="str">
        <f>IFERROR(VLOOKUP(F422,'Master Info'!$A$13:$P$37,2,FALSE)&amp;VLOOKUP(F422,'Master Info'!$A$13:$P$37,3,FALSE),"")</f>
        <v/>
      </c>
      <c r="Q422" s="28">
        <f>IF($P422='Master Info'!$B$2&amp;'Master Info'!$C$2,IFERROR(ROUND(SUM($N422-$O422)*$L422,0),0),0)</f>
        <v>0</v>
      </c>
      <c r="R422" s="28">
        <f>IF($P422='Master Info'!$B$2&amp;'Master Info'!$C$2,IFERROR(ROUND(SUM($N422-$O422)*$L422,0),0),0)</f>
        <v>0</v>
      </c>
      <c r="S422" s="28">
        <f>IF($P422&lt;&gt;'Master Info'!$B$2&amp;'Master Info'!$C$2,IFERROR(ROUND(SUM($N422-$O422)*$L422,0),0),0)</f>
        <v>0</v>
      </c>
      <c r="T422" s="29">
        <f t="shared" si="52"/>
        <v>0</v>
      </c>
    </row>
    <row r="423" spans="1:20" x14ac:dyDescent="0.25">
      <c r="A423" s="32">
        <f t="shared" si="49"/>
        <v>422</v>
      </c>
      <c r="B423" s="26" t="str">
        <f t="shared" si="50"/>
        <v>-</v>
      </c>
      <c r="C423" s="35"/>
      <c r="D423" s="35"/>
      <c r="E423" s="36"/>
      <c r="F423" s="37"/>
      <c r="G423" s="38"/>
      <c r="H423" s="27">
        <f>IFERROR(VLOOKUP($G423,'Product Master'!$B$1:$G$26,5,FALSE),0)</f>
        <v>0</v>
      </c>
      <c r="I423" s="39"/>
      <c r="J423" s="28">
        <f t="shared" si="46"/>
        <v>0</v>
      </c>
      <c r="K423" s="29">
        <f t="shared" si="51"/>
        <v>0</v>
      </c>
      <c r="L423" s="30">
        <f>IFERROR(VLOOKUP($G423,'Product Master'!$B$1:$G$26,6,FALSE),0)</f>
        <v>0</v>
      </c>
      <c r="M423" s="40"/>
      <c r="N423" s="28">
        <f t="shared" si="47"/>
        <v>0</v>
      </c>
      <c r="O423" s="28">
        <f t="shared" si="48"/>
        <v>0</v>
      </c>
      <c r="P423" s="28" t="str">
        <f>IFERROR(VLOOKUP(F423,'Master Info'!$A$13:$P$37,2,FALSE)&amp;VLOOKUP(F423,'Master Info'!$A$13:$P$37,3,FALSE),"")</f>
        <v/>
      </c>
      <c r="Q423" s="28">
        <f>IF($P423='Master Info'!$B$2&amp;'Master Info'!$C$2,IFERROR(ROUND(SUM($N423-$O423)*$L423,0),0),0)</f>
        <v>0</v>
      </c>
      <c r="R423" s="28">
        <f>IF($P423='Master Info'!$B$2&amp;'Master Info'!$C$2,IFERROR(ROUND(SUM($N423-$O423)*$L423,0),0),0)</f>
        <v>0</v>
      </c>
      <c r="S423" s="28">
        <f>IF($P423&lt;&gt;'Master Info'!$B$2&amp;'Master Info'!$C$2,IFERROR(ROUND(SUM($N423-$O423)*$L423,0),0),0)</f>
        <v>0</v>
      </c>
      <c r="T423" s="29">
        <f t="shared" si="52"/>
        <v>0</v>
      </c>
    </row>
    <row r="424" spans="1:20" x14ac:dyDescent="0.25">
      <c r="A424" s="32">
        <f t="shared" si="49"/>
        <v>423</v>
      </c>
      <c r="B424" s="26" t="str">
        <f t="shared" si="50"/>
        <v>-</v>
      </c>
      <c r="C424" s="35"/>
      <c r="D424" s="35"/>
      <c r="E424" s="36"/>
      <c r="F424" s="37"/>
      <c r="G424" s="38"/>
      <c r="H424" s="27">
        <f>IFERROR(VLOOKUP($G424,'Product Master'!$B$1:$G$26,5,FALSE),0)</f>
        <v>0</v>
      </c>
      <c r="I424" s="39"/>
      <c r="J424" s="28">
        <f t="shared" si="46"/>
        <v>0</v>
      </c>
      <c r="K424" s="29">
        <f t="shared" si="51"/>
        <v>0</v>
      </c>
      <c r="L424" s="30">
        <f>IFERROR(VLOOKUP($G424,'Product Master'!$B$1:$G$26,6,FALSE),0)</f>
        <v>0</v>
      </c>
      <c r="M424" s="40"/>
      <c r="N424" s="28">
        <f t="shared" si="47"/>
        <v>0</v>
      </c>
      <c r="O424" s="28">
        <f t="shared" si="48"/>
        <v>0</v>
      </c>
      <c r="P424" s="28" t="str">
        <f>IFERROR(VLOOKUP(F424,'Master Info'!$A$13:$P$37,2,FALSE)&amp;VLOOKUP(F424,'Master Info'!$A$13:$P$37,3,FALSE),"")</f>
        <v/>
      </c>
      <c r="Q424" s="28">
        <f>IF($P424='Master Info'!$B$2&amp;'Master Info'!$C$2,IFERROR(ROUND(SUM($N424-$O424)*$L424,0),0),0)</f>
        <v>0</v>
      </c>
      <c r="R424" s="28">
        <f>IF($P424='Master Info'!$B$2&amp;'Master Info'!$C$2,IFERROR(ROUND(SUM($N424-$O424)*$L424,0),0),0)</f>
        <v>0</v>
      </c>
      <c r="S424" s="28">
        <f>IF($P424&lt;&gt;'Master Info'!$B$2&amp;'Master Info'!$C$2,IFERROR(ROUND(SUM($N424-$O424)*$L424,0),0),0)</f>
        <v>0</v>
      </c>
      <c r="T424" s="29">
        <f t="shared" si="52"/>
        <v>0</v>
      </c>
    </row>
    <row r="425" spans="1:20" x14ac:dyDescent="0.25">
      <c r="A425" s="32">
        <f t="shared" si="49"/>
        <v>424</v>
      </c>
      <c r="B425" s="26" t="str">
        <f t="shared" si="50"/>
        <v>-</v>
      </c>
      <c r="C425" s="35"/>
      <c r="D425" s="35"/>
      <c r="E425" s="36"/>
      <c r="F425" s="37"/>
      <c r="G425" s="38"/>
      <c r="H425" s="27">
        <f>IFERROR(VLOOKUP($G425,'Product Master'!$B$1:$G$26,5,FALSE),0)</f>
        <v>0</v>
      </c>
      <c r="I425" s="39"/>
      <c r="J425" s="28">
        <f t="shared" si="46"/>
        <v>0</v>
      </c>
      <c r="K425" s="29">
        <f t="shared" si="51"/>
        <v>0</v>
      </c>
      <c r="L425" s="30">
        <f>IFERROR(VLOOKUP($G425,'Product Master'!$B$1:$G$26,6,FALSE),0)</f>
        <v>0</v>
      </c>
      <c r="M425" s="40"/>
      <c r="N425" s="28">
        <f t="shared" si="47"/>
        <v>0</v>
      </c>
      <c r="O425" s="28">
        <f t="shared" si="48"/>
        <v>0</v>
      </c>
      <c r="P425" s="28" t="str">
        <f>IFERROR(VLOOKUP(F425,'Master Info'!$A$13:$P$37,2,FALSE)&amp;VLOOKUP(F425,'Master Info'!$A$13:$P$37,3,FALSE),"")</f>
        <v/>
      </c>
      <c r="Q425" s="28">
        <f>IF($P425='Master Info'!$B$2&amp;'Master Info'!$C$2,IFERROR(ROUND(SUM($N425-$O425)*$L425,0),0),0)</f>
        <v>0</v>
      </c>
      <c r="R425" s="28">
        <f>IF($P425='Master Info'!$B$2&amp;'Master Info'!$C$2,IFERROR(ROUND(SUM($N425-$O425)*$L425,0),0),0)</f>
        <v>0</v>
      </c>
      <c r="S425" s="28">
        <f>IF($P425&lt;&gt;'Master Info'!$B$2&amp;'Master Info'!$C$2,IFERROR(ROUND(SUM($N425-$O425)*$L425,0),0),0)</f>
        <v>0</v>
      </c>
      <c r="T425" s="29">
        <f t="shared" si="52"/>
        <v>0</v>
      </c>
    </row>
    <row r="426" spans="1:20" x14ac:dyDescent="0.25">
      <c r="A426" s="32">
        <f t="shared" si="49"/>
        <v>425</v>
      </c>
      <c r="B426" s="26" t="str">
        <f t="shared" si="50"/>
        <v>-</v>
      </c>
      <c r="C426" s="35"/>
      <c r="D426" s="35"/>
      <c r="E426" s="36"/>
      <c r="F426" s="37"/>
      <c r="G426" s="38"/>
      <c r="H426" s="27">
        <f>IFERROR(VLOOKUP($G426,'Product Master'!$B$1:$G$26,5,FALSE),0)</f>
        <v>0</v>
      </c>
      <c r="I426" s="39"/>
      <c r="J426" s="28">
        <f t="shared" si="46"/>
        <v>0</v>
      </c>
      <c r="K426" s="29">
        <f t="shared" si="51"/>
        <v>0</v>
      </c>
      <c r="L426" s="30">
        <f>IFERROR(VLOOKUP($G426,'Product Master'!$B$1:$G$26,6,FALSE),0)</f>
        <v>0</v>
      </c>
      <c r="M426" s="40"/>
      <c r="N426" s="28">
        <f t="shared" si="47"/>
        <v>0</v>
      </c>
      <c r="O426" s="28">
        <f t="shared" si="48"/>
        <v>0</v>
      </c>
      <c r="P426" s="28" t="str">
        <f>IFERROR(VLOOKUP(F426,'Master Info'!$A$13:$P$37,2,FALSE)&amp;VLOOKUP(F426,'Master Info'!$A$13:$P$37,3,FALSE),"")</f>
        <v/>
      </c>
      <c r="Q426" s="28">
        <f>IF($P426='Master Info'!$B$2&amp;'Master Info'!$C$2,IFERROR(ROUND(SUM($N426-$O426)*$L426,0),0),0)</f>
        <v>0</v>
      </c>
      <c r="R426" s="28">
        <f>IF($P426='Master Info'!$B$2&amp;'Master Info'!$C$2,IFERROR(ROUND(SUM($N426-$O426)*$L426,0),0),0)</f>
        <v>0</v>
      </c>
      <c r="S426" s="28">
        <f>IF($P426&lt;&gt;'Master Info'!$B$2&amp;'Master Info'!$C$2,IFERROR(ROUND(SUM($N426-$O426)*$L426,0),0),0)</f>
        <v>0</v>
      </c>
      <c r="T426" s="29">
        <f t="shared" si="52"/>
        <v>0</v>
      </c>
    </row>
    <row r="427" spans="1:20" x14ac:dyDescent="0.25">
      <c r="A427" s="32">
        <f t="shared" si="49"/>
        <v>426</v>
      </c>
      <c r="B427" s="26" t="str">
        <f t="shared" si="50"/>
        <v>-</v>
      </c>
      <c r="C427" s="35"/>
      <c r="D427" s="35"/>
      <c r="E427" s="36"/>
      <c r="F427" s="37"/>
      <c r="G427" s="38"/>
      <c r="H427" s="27">
        <f>IFERROR(VLOOKUP($G427,'Product Master'!$B$1:$G$26,5,FALSE),0)</f>
        <v>0</v>
      </c>
      <c r="I427" s="39"/>
      <c r="J427" s="28">
        <f t="shared" si="46"/>
        <v>0</v>
      </c>
      <c r="K427" s="29">
        <f t="shared" si="51"/>
        <v>0</v>
      </c>
      <c r="L427" s="30">
        <f>IFERROR(VLOOKUP($G427,'Product Master'!$B$1:$G$26,6,FALSE),0)</f>
        <v>0</v>
      </c>
      <c r="M427" s="40"/>
      <c r="N427" s="28">
        <f t="shared" si="47"/>
        <v>0</v>
      </c>
      <c r="O427" s="28">
        <f t="shared" si="48"/>
        <v>0</v>
      </c>
      <c r="P427" s="28" t="str">
        <f>IFERROR(VLOOKUP(F427,'Master Info'!$A$13:$P$37,2,FALSE)&amp;VLOOKUP(F427,'Master Info'!$A$13:$P$37,3,FALSE),"")</f>
        <v/>
      </c>
      <c r="Q427" s="28">
        <f>IF($P427='Master Info'!$B$2&amp;'Master Info'!$C$2,IFERROR(ROUND(SUM($N427-$O427)*$L427,0),0),0)</f>
        <v>0</v>
      </c>
      <c r="R427" s="28">
        <f>IF($P427='Master Info'!$B$2&amp;'Master Info'!$C$2,IFERROR(ROUND(SUM($N427-$O427)*$L427,0),0),0)</f>
        <v>0</v>
      </c>
      <c r="S427" s="28">
        <f>IF($P427&lt;&gt;'Master Info'!$B$2&amp;'Master Info'!$C$2,IFERROR(ROUND(SUM($N427-$O427)*$L427,0),0),0)</f>
        <v>0</v>
      </c>
      <c r="T427" s="29">
        <f t="shared" si="52"/>
        <v>0</v>
      </c>
    </row>
    <row r="428" spans="1:20" x14ac:dyDescent="0.25">
      <c r="A428" s="32">
        <f t="shared" si="49"/>
        <v>427</v>
      </c>
      <c r="B428" s="26" t="str">
        <f t="shared" si="50"/>
        <v>-</v>
      </c>
      <c r="C428" s="35"/>
      <c r="D428" s="35"/>
      <c r="E428" s="36"/>
      <c r="F428" s="37"/>
      <c r="G428" s="38"/>
      <c r="H428" s="27">
        <f>IFERROR(VLOOKUP($G428,'Product Master'!$B$1:$G$26,5,FALSE),0)</f>
        <v>0</v>
      </c>
      <c r="I428" s="39"/>
      <c r="J428" s="28">
        <f t="shared" si="46"/>
        <v>0</v>
      </c>
      <c r="K428" s="29">
        <f t="shared" si="51"/>
        <v>0</v>
      </c>
      <c r="L428" s="30">
        <f>IFERROR(VLOOKUP($G428,'Product Master'!$B$1:$G$26,6,FALSE),0)</f>
        <v>0</v>
      </c>
      <c r="M428" s="40"/>
      <c r="N428" s="28">
        <f t="shared" si="47"/>
        <v>0</v>
      </c>
      <c r="O428" s="28">
        <f t="shared" si="48"/>
        <v>0</v>
      </c>
      <c r="P428" s="28" t="str">
        <f>IFERROR(VLOOKUP(F428,'Master Info'!$A$13:$P$37,2,FALSE)&amp;VLOOKUP(F428,'Master Info'!$A$13:$P$37,3,FALSE),"")</f>
        <v/>
      </c>
      <c r="Q428" s="28">
        <f>IF($P428='Master Info'!$B$2&amp;'Master Info'!$C$2,IFERROR(ROUND(SUM($N428-$O428)*$L428,0),0),0)</f>
        <v>0</v>
      </c>
      <c r="R428" s="28">
        <f>IF($P428='Master Info'!$B$2&amp;'Master Info'!$C$2,IFERROR(ROUND(SUM($N428-$O428)*$L428,0),0),0)</f>
        <v>0</v>
      </c>
      <c r="S428" s="28">
        <f>IF($P428&lt;&gt;'Master Info'!$B$2&amp;'Master Info'!$C$2,IFERROR(ROUND(SUM($N428-$O428)*$L428,0),0),0)</f>
        <v>0</v>
      </c>
      <c r="T428" s="29">
        <f t="shared" si="52"/>
        <v>0</v>
      </c>
    </row>
    <row r="429" spans="1:20" x14ac:dyDescent="0.25">
      <c r="A429" s="32">
        <f t="shared" si="49"/>
        <v>428</v>
      </c>
      <c r="B429" s="26" t="str">
        <f t="shared" si="50"/>
        <v>-</v>
      </c>
      <c r="C429" s="35"/>
      <c r="D429" s="35"/>
      <c r="E429" s="36"/>
      <c r="F429" s="37"/>
      <c r="G429" s="38"/>
      <c r="H429" s="27">
        <f>IFERROR(VLOOKUP($G429,'Product Master'!$B$1:$G$26,5,FALSE),0)</f>
        <v>0</v>
      </c>
      <c r="I429" s="39"/>
      <c r="J429" s="28">
        <f t="shared" si="46"/>
        <v>0</v>
      </c>
      <c r="K429" s="29">
        <f t="shared" si="51"/>
        <v>0</v>
      </c>
      <c r="L429" s="30">
        <f>IFERROR(VLOOKUP($G429,'Product Master'!$B$1:$G$26,6,FALSE),0)</f>
        <v>0</v>
      </c>
      <c r="M429" s="40"/>
      <c r="N429" s="28">
        <f t="shared" si="47"/>
        <v>0</v>
      </c>
      <c r="O429" s="28">
        <f t="shared" si="48"/>
        <v>0</v>
      </c>
      <c r="P429" s="28" t="str">
        <f>IFERROR(VLOOKUP(F429,'Master Info'!$A$13:$P$37,2,FALSE)&amp;VLOOKUP(F429,'Master Info'!$A$13:$P$37,3,FALSE),"")</f>
        <v/>
      </c>
      <c r="Q429" s="28">
        <f>IF($P429='Master Info'!$B$2&amp;'Master Info'!$C$2,IFERROR(ROUND(SUM($N429-$O429)*$L429,0),0),0)</f>
        <v>0</v>
      </c>
      <c r="R429" s="28">
        <f>IF($P429='Master Info'!$B$2&amp;'Master Info'!$C$2,IFERROR(ROUND(SUM($N429-$O429)*$L429,0),0),0)</f>
        <v>0</v>
      </c>
      <c r="S429" s="28">
        <f>IF($P429&lt;&gt;'Master Info'!$B$2&amp;'Master Info'!$C$2,IFERROR(ROUND(SUM($N429-$O429)*$L429,0),0),0)</f>
        <v>0</v>
      </c>
      <c r="T429" s="29">
        <f t="shared" si="52"/>
        <v>0</v>
      </c>
    </row>
    <row r="430" spans="1:20" x14ac:dyDescent="0.25">
      <c r="A430" s="32">
        <f t="shared" si="49"/>
        <v>429</v>
      </c>
      <c r="B430" s="26" t="str">
        <f t="shared" si="50"/>
        <v>-</v>
      </c>
      <c r="C430" s="35"/>
      <c r="D430" s="35"/>
      <c r="E430" s="36"/>
      <c r="F430" s="37"/>
      <c r="G430" s="38"/>
      <c r="H430" s="27">
        <f>IFERROR(VLOOKUP($G430,'Product Master'!$B$1:$G$26,5,FALSE),0)</f>
        <v>0</v>
      </c>
      <c r="I430" s="39"/>
      <c r="J430" s="28">
        <f t="shared" si="46"/>
        <v>0</v>
      </c>
      <c r="K430" s="29">
        <f t="shared" si="51"/>
        <v>0</v>
      </c>
      <c r="L430" s="30">
        <f>IFERROR(VLOOKUP($G430,'Product Master'!$B$1:$G$26,6,FALSE),0)</f>
        <v>0</v>
      </c>
      <c r="M430" s="40"/>
      <c r="N430" s="28">
        <f t="shared" si="47"/>
        <v>0</v>
      </c>
      <c r="O430" s="28">
        <f t="shared" si="48"/>
        <v>0</v>
      </c>
      <c r="P430" s="28" t="str">
        <f>IFERROR(VLOOKUP(F430,'Master Info'!$A$13:$P$37,2,FALSE)&amp;VLOOKUP(F430,'Master Info'!$A$13:$P$37,3,FALSE),"")</f>
        <v/>
      </c>
      <c r="Q430" s="28">
        <f>IF($P430='Master Info'!$B$2&amp;'Master Info'!$C$2,IFERROR(ROUND(SUM($N430-$O430)*$L430,0),0),0)</f>
        <v>0</v>
      </c>
      <c r="R430" s="28">
        <f>IF($P430='Master Info'!$B$2&amp;'Master Info'!$C$2,IFERROR(ROUND(SUM($N430-$O430)*$L430,0),0),0)</f>
        <v>0</v>
      </c>
      <c r="S430" s="28">
        <f>IF($P430&lt;&gt;'Master Info'!$B$2&amp;'Master Info'!$C$2,IFERROR(ROUND(SUM($N430-$O430)*$L430,0),0),0)</f>
        <v>0</v>
      </c>
      <c r="T430" s="29">
        <f t="shared" si="52"/>
        <v>0</v>
      </c>
    </row>
    <row r="431" spans="1:20" x14ac:dyDescent="0.25">
      <c r="A431" s="32">
        <f t="shared" si="49"/>
        <v>430</v>
      </c>
      <c r="B431" s="26" t="str">
        <f t="shared" si="50"/>
        <v>-</v>
      </c>
      <c r="C431" s="35"/>
      <c r="D431" s="35"/>
      <c r="E431" s="36"/>
      <c r="F431" s="37"/>
      <c r="G431" s="38"/>
      <c r="H431" s="27">
        <f>IFERROR(VLOOKUP($G431,'Product Master'!$B$1:$G$26,5,FALSE),0)</f>
        <v>0</v>
      </c>
      <c r="I431" s="39"/>
      <c r="J431" s="28">
        <f t="shared" si="46"/>
        <v>0</v>
      </c>
      <c r="K431" s="29">
        <f t="shared" si="51"/>
        <v>0</v>
      </c>
      <c r="L431" s="30">
        <f>IFERROR(VLOOKUP($G431,'Product Master'!$B$1:$G$26,6,FALSE),0)</f>
        <v>0</v>
      </c>
      <c r="M431" s="40"/>
      <c r="N431" s="28">
        <f t="shared" si="47"/>
        <v>0</v>
      </c>
      <c r="O431" s="28">
        <f t="shared" si="48"/>
        <v>0</v>
      </c>
      <c r="P431" s="28" t="str">
        <f>IFERROR(VLOOKUP(F431,'Master Info'!$A$13:$P$37,2,FALSE)&amp;VLOOKUP(F431,'Master Info'!$A$13:$P$37,3,FALSE),"")</f>
        <v/>
      </c>
      <c r="Q431" s="28">
        <f>IF($P431='Master Info'!$B$2&amp;'Master Info'!$C$2,IFERROR(ROUND(SUM($N431-$O431)*$L431,0),0),0)</f>
        <v>0</v>
      </c>
      <c r="R431" s="28">
        <f>IF($P431='Master Info'!$B$2&amp;'Master Info'!$C$2,IFERROR(ROUND(SUM($N431-$O431)*$L431,0),0),0)</f>
        <v>0</v>
      </c>
      <c r="S431" s="28">
        <f>IF($P431&lt;&gt;'Master Info'!$B$2&amp;'Master Info'!$C$2,IFERROR(ROUND(SUM($N431-$O431)*$L431,0),0),0)</f>
        <v>0</v>
      </c>
      <c r="T431" s="29">
        <f t="shared" si="52"/>
        <v>0</v>
      </c>
    </row>
    <row r="432" spans="1:20" x14ac:dyDescent="0.25">
      <c r="A432" s="32">
        <f t="shared" si="49"/>
        <v>431</v>
      </c>
      <c r="B432" s="26" t="str">
        <f t="shared" si="50"/>
        <v>-</v>
      </c>
      <c r="C432" s="35"/>
      <c r="D432" s="35"/>
      <c r="E432" s="36"/>
      <c r="F432" s="37"/>
      <c r="G432" s="38"/>
      <c r="H432" s="27">
        <f>IFERROR(VLOOKUP($G432,'Product Master'!$B$1:$G$26,5,FALSE),0)</f>
        <v>0</v>
      </c>
      <c r="I432" s="39"/>
      <c r="J432" s="28">
        <f t="shared" si="46"/>
        <v>0</v>
      </c>
      <c r="K432" s="29">
        <f t="shared" si="51"/>
        <v>0</v>
      </c>
      <c r="L432" s="30">
        <f>IFERROR(VLOOKUP($G432,'Product Master'!$B$1:$G$26,6,FALSE),0)</f>
        <v>0</v>
      </c>
      <c r="M432" s="40"/>
      <c r="N432" s="28">
        <f t="shared" si="47"/>
        <v>0</v>
      </c>
      <c r="O432" s="28">
        <f t="shared" si="48"/>
        <v>0</v>
      </c>
      <c r="P432" s="28" t="str">
        <f>IFERROR(VLOOKUP(F432,'Master Info'!$A$13:$P$37,2,FALSE)&amp;VLOOKUP(F432,'Master Info'!$A$13:$P$37,3,FALSE),"")</f>
        <v/>
      </c>
      <c r="Q432" s="28">
        <f>IF($P432='Master Info'!$B$2&amp;'Master Info'!$C$2,IFERROR(ROUND(SUM($N432-$O432)*$L432,0),0),0)</f>
        <v>0</v>
      </c>
      <c r="R432" s="28">
        <f>IF($P432='Master Info'!$B$2&amp;'Master Info'!$C$2,IFERROR(ROUND(SUM($N432-$O432)*$L432,0),0),0)</f>
        <v>0</v>
      </c>
      <c r="S432" s="28">
        <f>IF($P432&lt;&gt;'Master Info'!$B$2&amp;'Master Info'!$C$2,IFERROR(ROUND(SUM($N432-$O432)*$L432,0),0),0)</f>
        <v>0</v>
      </c>
      <c r="T432" s="29">
        <f t="shared" si="52"/>
        <v>0</v>
      </c>
    </row>
    <row r="433" spans="1:20" x14ac:dyDescent="0.25">
      <c r="A433" s="32">
        <f t="shared" si="49"/>
        <v>432</v>
      </c>
      <c r="B433" s="26" t="str">
        <f t="shared" si="50"/>
        <v>-</v>
      </c>
      <c r="C433" s="35"/>
      <c r="D433" s="35"/>
      <c r="E433" s="36"/>
      <c r="F433" s="37"/>
      <c r="G433" s="38"/>
      <c r="H433" s="27">
        <f>IFERROR(VLOOKUP($G433,'Product Master'!$B$1:$G$26,5,FALSE),0)</f>
        <v>0</v>
      </c>
      <c r="I433" s="39"/>
      <c r="J433" s="28">
        <f t="shared" si="46"/>
        <v>0</v>
      </c>
      <c r="K433" s="29">
        <f t="shared" si="51"/>
        <v>0</v>
      </c>
      <c r="L433" s="30">
        <f>IFERROR(VLOOKUP($G433,'Product Master'!$B$1:$G$26,6,FALSE),0)</f>
        <v>0</v>
      </c>
      <c r="M433" s="40"/>
      <c r="N433" s="28">
        <f t="shared" si="47"/>
        <v>0</v>
      </c>
      <c r="O433" s="28">
        <f t="shared" si="48"/>
        <v>0</v>
      </c>
      <c r="P433" s="28" t="str">
        <f>IFERROR(VLOOKUP(F433,'Master Info'!$A$13:$P$37,2,FALSE)&amp;VLOOKUP(F433,'Master Info'!$A$13:$P$37,3,FALSE),"")</f>
        <v/>
      </c>
      <c r="Q433" s="28">
        <f>IF($P433='Master Info'!$B$2&amp;'Master Info'!$C$2,IFERROR(ROUND(SUM($N433-$O433)*$L433,0),0),0)</f>
        <v>0</v>
      </c>
      <c r="R433" s="28">
        <f>IF($P433='Master Info'!$B$2&amp;'Master Info'!$C$2,IFERROR(ROUND(SUM($N433-$O433)*$L433,0),0),0)</f>
        <v>0</v>
      </c>
      <c r="S433" s="28">
        <f>IF($P433&lt;&gt;'Master Info'!$B$2&amp;'Master Info'!$C$2,IFERROR(ROUND(SUM($N433-$O433)*$L433,0),0),0)</f>
        <v>0</v>
      </c>
      <c r="T433" s="29">
        <f t="shared" si="52"/>
        <v>0</v>
      </c>
    </row>
    <row r="434" spans="1:20" x14ac:dyDescent="0.25">
      <c r="A434" s="32">
        <f t="shared" si="49"/>
        <v>433</v>
      </c>
      <c r="B434" s="26" t="str">
        <f t="shared" si="50"/>
        <v>-</v>
      </c>
      <c r="C434" s="35"/>
      <c r="D434" s="35"/>
      <c r="E434" s="36"/>
      <c r="F434" s="37"/>
      <c r="G434" s="38"/>
      <c r="H434" s="27">
        <f>IFERROR(VLOOKUP($G434,'Product Master'!$B$1:$G$26,5,FALSE),0)</f>
        <v>0</v>
      </c>
      <c r="I434" s="39"/>
      <c r="J434" s="28">
        <f t="shared" si="46"/>
        <v>0</v>
      </c>
      <c r="K434" s="29">
        <f t="shared" si="51"/>
        <v>0</v>
      </c>
      <c r="L434" s="30">
        <f>IFERROR(VLOOKUP($G434,'Product Master'!$B$1:$G$26,6,FALSE),0)</f>
        <v>0</v>
      </c>
      <c r="M434" s="40"/>
      <c r="N434" s="28">
        <f t="shared" si="47"/>
        <v>0</v>
      </c>
      <c r="O434" s="28">
        <f t="shared" si="48"/>
        <v>0</v>
      </c>
      <c r="P434" s="28" t="str">
        <f>IFERROR(VLOOKUP(F434,'Master Info'!$A$13:$P$37,2,FALSE)&amp;VLOOKUP(F434,'Master Info'!$A$13:$P$37,3,FALSE),"")</f>
        <v/>
      </c>
      <c r="Q434" s="28">
        <f>IF($P434='Master Info'!$B$2&amp;'Master Info'!$C$2,IFERROR(ROUND(SUM($N434-$O434)*$L434,0),0),0)</f>
        <v>0</v>
      </c>
      <c r="R434" s="28">
        <f>IF($P434='Master Info'!$B$2&amp;'Master Info'!$C$2,IFERROR(ROUND(SUM($N434-$O434)*$L434,0),0),0)</f>
        <v>0</v>
      </c>
      <c r="S434" s="28">
        <f>IF($P434&lt;&gt;'Master Info'!$B$2&amp;'Master Info'!$C$2,IFERROR(ROUND(SUM($N434-$O434)*$L434,0),0),0)</f>
        <v>0</v>
      </c>
      <c r="T434" s="29">
        <f t="shared" si="52"/>
        <v>0</v>
      </c>
    </row>
    <row r="435" spans="1:20" x14ac:dyDescent="0.25">
      <c r="A435" s="32">
        <f t="shared" si="49"/>
        <v>434</v>
      </c>
      <c r="B435" s="26" t="str">
        <f t="shared" si="50"/>
        <v>-</v>
      </c>
      <c r="C435" s="35"/>
      <c r="D435" s="35"/>
      <c r="E435" s="36"/>
      <c r="F435" s="37"/>
      <c r="G435" s="38"/>
      <c r="H435" s="27">
        <f>IFERROR(VLOOKUP($G435,'Product Master'!$B$1:$G$26,5,FALSE),0)</f>
        <v>0</v>
      </c>
      <c r="I435" s="39"/>
      <c r="J435" s="28">
        <f t="shared" si="46"/>
        <v>0</v>
      </c>
      <c r="K435" s="29">
        <f t="shared" si="51"/>
        <v>0</v>
      </c>
      <c r="L435" s="30">
        <f>IFERROR(VLOOKUP($G435,'Product Master'!$B$1:$G$26,6,FALSE),0)</f>
        <v>0</v>
      </c>
      <c r="M435" s="40"/>
      <c r="N435" s="28">
        <f t="shared" si="47"/>
        <v>0</v>
      </c>
      <c r="O435" s="28">
        <f t="shared" si="48"/>
        <v>0</v>
      </c>
      <c r="P435" s="28" t="str">
        <f>IFERROR(VLOOKUP(F435,'Master Info'!$A$13:$P$37,2,FALSE)&amp;VLOOKUP(F435,'Master Info'!$A$13:$P$37,3,FALSE),"")</f>
        <v/>
      </c>
      <c r="Q435" s="28">
        <f>IF($P435='Master Info'!$B$2&amp;'Master Info'!$C$2,IFERROR(ROUND(SUM($N435-$O435)*$L435,0),0),0)</f>
        <v>0</v>
      </c>
      <c r="R435" s="28">
        <f>IF($P435='Master Info'!$B$2&amp;'Master Info'!$C$2,IFERROR(ROUND(SUM($N435-$O435)*$L435,0),0),0)</f>
        <v>0</v>
      </c>
      <c r="S435" s="28">
        <f>IF($P435&lt;&gt;'Master Info'!$B$2&amp;'Master Info'!$C$2,IFERROR(ROUND(SUM($N435-$O435)*$L435,0),0),0)</f>
        <v>0</v>
      </c>
      <c r="T435" s="29">
        <f t="shared" si="52"/>
        <v>0</v>
      </c>
    </row>
    <row r="436" spans="1:20" x14ac:dyDescent="0.25">
      <c r="A436" s="32">
        <f t="shared" si="49"/>
        <v>435</v>
      </c>
      <c r="B436" s="26" t="str">
        <f t="shared" si="50"/>
        <v>-</v>
      </c>
      <c r="C436" s="35"/>
      <c r="D436" s="35"/>
      <c r="E436" s="36"/>
      <c r="F436" s="37"/>
      <c r="G436" s="38"/>
      <c r="H436" s="27">
        <f>IFERROR(VLOOKUP($G436,'Product Master'!$B$1:$G$26,5,FALSE),0)</f>
        <v>0</v>
      </c>
      <c r="I436" s="39"/>
      <c r="J436" s="28">
        <f t="shared" si="46"/>
        <v>0</v>
      </c>
      <c r="K436" s="29">
        <f t="shared" si="51"/>
        <v>0</v>
      </c>
      <c r="L436" s="30">
        <f>IFERROR(VLOOKUP($G436,'Product Master'!$B$1:$G$26,6,FALSE),0)</f>
        <v>0</v>
      </c>
      <c r="M436" s="40"/>
      <c r="N436" s="28">
        <f t="shared" si="47"/>
        <v>0</v>
      </c>
      <c r="O436" s="28">
        <f t="shared" si="48"/>
        <v>0</v>
      </c>
      <c r="P436" s="28" t="str">
        <f>IFERROR(VLOOKUP(F436,'Master Info'!$A$13:$P$37,2,FALSE)&amp;VLOOKUP(F436,'Master Info'!$A$13:$P$37,3,FALSE),"")</f>
        <v/>
      </c>
      <c r="Q436" s="28">
        <f>IF($P436='Master Info'!$B$2&amp;'Master Info'!$C$2,IFERROR(ROUND(SUM($N436-$O436)*$L436,0),0),0)</f>
        <v>0</v>
      </c>
      <c r="R436" s="28">
        <f>IF($P436='Master Info'!$B$2&amp;'Master Info'!$C$2,IFERROR(ROUND(SUM($N436-$O436)*$L436,0),0),0)</f>
        <v>0</v>
      </c>
      <c r="S436" s="28">
        <f>IF($P436&lt;&gt;'Master Info'!$B$2&amp;'Master Info'!$C$2,IFERROR(ROUND(SUM($N436-$O436)*$L436,0),0),0)</f>
        <v>0</v>
      </c>
      <c r="T436" s="29">
        <f t="shared" si="52"/>
        <v>0</v>
      </c>
    </row>
    <row r="437" spans="1:20" x14ac:dyDescent="0.25">
      <c r="A437" s="32">
        <f t="shared" si="49"/>
        <v>436</v>
      </c>
      <c r="B437" s="26" t="str">
        <f t="shared" si="50"/>
        <v>-</v>
      </c>
      <c r="C437" s="35"/>
      <c r="D437" s="35"/>
      <c r="E437" s="36"/>
      <c r="F437" s="37"/>
      <c r="G437" s="38"/>
      <c r="H437" s="27">
        <f>IFERROR(VLOOKUP($G437,'Product Master'!$B$1:$G$26,5,FALSE),0)</f>
        <v>0</v>
      </c>
      <c r="I437" s="39"/>
      <c r="J437" s="28">
        <f t="shared" si="46"/>
        <v>0</v>
      </c>
      <c r="K437" s="29">
        <f t="shared" si="51"/>
        <v>0</v>
      </c>
      <c r="L437" s="30">
        <f>IFERROR(VLOOKUP($G437,'Product Master'!$B$1:$G$26,6,FALSE),0)</f>
        <v>0</v>
      </c>
      <c r="M437" s="40"/>
      <c r="N437" s="28">
        <f t="shared" si="47"/>
        <v>0</v>
      </c>
      <c r="O437" s="28">
        <f t="shared" si="48"/>
        <v>0</v>
      </c>
      <c r="P437" s="28" t="str">
        <f>IFERROR(VLOOKUP(F437,'Master Info'!$A$13:$P$37,2,FALSE)&amp;VLOOKUP(F437,'Master Info'!$A$13:$P$37,3,FALSE),"")</f>
        <v/>
      </c>
      <c r="Q437" s="28">
        <f>IF($P437='Master Info'!$B$2&amp;'Master Info'!$C$2,IFERROR(ROUND(SUM($N437-$O437)*$L437,0),0),0)</f>
        <v>0</v>
      </c>
      <c r="R437" s="28">
        <f>IF($P437='Master Info'!$B$2&amp;'Master Info'!$C$2,IFERROR(ROUND(SUM($N437-$O437)*$L437,0),0),0)</f>
        <v>0</v>
      </c>
      <c r="S437" s="28">
        <f>IF($P437&lt;&gt;'Master Info'!$B$2&amp;'Master Info'!$C$2,IFERROR(ROUND(SUM($N437-$O437)*$L437,0),0),0)</f>
        <v>0</v>
      </c>
      <c r="T437" s="29">
        <f t="shared" si="52"/>
        <v>0</v>
      </c>
    </row>
    <row r="438" spans="1:20" x14ac:dyDescent="0.25">
      <c r="A438" s="32">
        <f t="shared" si="49"/>
        <v>437</v>
      </c>
      <c r="B438" s="26" t="str">
        <f t="shared" si="50"/>
        <v>-</v>
      </c>
      <c r="C438" s="35"/>
      <c r="D438" s="35"/>
      <c r="E438" s="36"/>
      <c r="F438" s="37"/>
      <c r="G438" s="38"/>
      <c r="H438" s="27">
        <f>IFERROR(VLOOKUP($G438,'Product Master'!$B$1:$G$26,5,FALSE),0)</f>
        <v>0</v>
      </c>
      <c r="I438" s="39"/>
      <c r="J438" s="28">
        <f t="shared" si="46"/>
        <v>0</v>
      </c>
      <c r="K438" s="29">
        <f t="shared" si="51"/>
        <v>0</v>
      </c>
      <c r="L438" s="30">
        <f>IFERROR(VLOOKUP($G438,'Product Master'!$B$1:$G$26,6,FALSE),0)</f>
        <v>0</v>
      </c>
      <c r="M438" s="40"/>
      <c r="N438" s="28">
        <f t="shared" si="47"/>
        <v>0</v>
      </c>
      <c r="O438" s="28">
        <f t="shared" si="48"/>
        <v>0</v>
      </c>
      <c r="P438" s="28" t="str">
        <f>IFERROR(VLOOKUP(F438,'Master Info'!$A$13:$P$37,2,FALSE)&amp;VLOOKUP(F438,'Master Info'!$A$13:$P$37,3,FALSE),"")</f>
        <v/>
      </c>
      <c r="Q438" s="28">
        <f>IF($P438='Master Info'!$B$2&amp;'Master Info'!$C$2,IFERROR(ROUND(SUM($N438-$O438)*$L438,0),0),0)</f>
        <v>0</v>
      </c>
      <c r="R438" s="28">
        <f>IF($P438='Master Info'!$B$2&amp;'Master Info'!$C$2,IFERROR(ROUND(SUM($N438-$O438)*$L438,0),0),0)</f>
        <v>0</v>
      </c>
      <c r="S438" s="28">
        <f>IF($P438&lt;&gt;'Master Info'!$B$2&amp;'Master Info'!$C$2,IFERROR(ROUND(SUM($N438-$O438)*$L438,0),0),0)</f>
        <v>0</v>
      </c>
      <c r="T438" s="29">
        <f t="shared" si="52"/>
        <v>0</v>
      </c>
    </row>
    <row r="439" spans="1:20" x14ac:dyDescent="0.25">
      <c r="A439" s="32">
        <f t="shared" si="49"/>
        <v>438</v>
      </c>
      <c r="B439" s="26" t="str">
        <f t="shared" si="50"/>
        <v>-</v>
      </c>
      <c r="C439" s="35"/>
      <c r="D439" s="35"/>
      <c r="E439" s="36"/>
      <c r="F439" s="37"/>
      <c r="G439" s="38"/>
      <c r="H439" s="27">
        <f>IFERROR(VLOOKUP($G439,'Product Master'!$B$1:$G$26,5,FALSE),0)</f>
        <v>0</v>
      </c>
      <c r="I439" s="39"/>
      <c r="J439" s="28">
        <f t="shared" si="46"/>
        <v>0</v>
      </c>
      <c r="K439" s="29">
        <f t="shared" si="51"/>
        <v>0</v>
      </c>
      <c r="L439" s="30">
        <f>IFERROR(VLOOKUP($G439,'Product Master'!$B$1:$G$26,6,FALSE),0)</f>
        <v>0</v>
      </c>
      <c r="M439" s="40"/>
      <c r="N439" s="28">
        <f t="shared" si="47"/>
        <v>0</v>
      </c>
      <c r="O439" s="28">
        <f t="shared" si="48"/>
        <v>0</v>
      </c>
      <c r="P439" s="28" t="str">
        <f>IFERROR(VLOOKUP(F439,'Master Info'!$A$13:$P$37,2,FALSE)&amp;VLOOKUP(F439,'Master Info'!$A$13:$P$37,3,FALSE),"")</f>
        <v/>
      </c>
      <c r="Q439" s="28">
        <f>IF($P439='Master Info'!$B$2&amp;'Master Info'!$C$2,IFERROR(ROUND(SUM($N439-$O439)*$L439,0),0),0)</f>
        <v>0</v>
      </c>
      <c r="R439" s="28">
        <f>IF($P439='Master Info'!$B$2&amp;'Master Info'!$C$2,IFERROR(ROUND(SUM($N439-$O439)*$L439,0),0),0)</f>
        <v>0</v>
      </c>
      <c r="S439" s="28">
        <f>IF($P439&lt;&gt;'Master Info'!$B$2&amp;'Master Info'!$C$2,IFERROR(ROUND(SUM($N439-$O439)*$L439,0),0),0)</f>
        <v>0</v>
      </c>
      <c r="T439" s="29">
        <f t="shared" si="52"/>
        <v>0</v>
      </c>
    </row>
    <row r="440" spans="1:20" x14ac:dyDescent="0.25">
      <c r="A440" s="32">
        <f t="shared" si="49"/>
        <v>439</v>
      </c>
      <c r="B440" s="26" t="str">
        <f t="shared" si="50"/>
        <v>-</v>
      </c>
      <c r="C440" s="35"/>
      <c r="D440" s="35"/>
      <c r="E440" s="36"/>
      <c r="F440" s="37"/>
      <c r="G440" s="38"/>
      <c r="H440" s="27">
        <f>IFERROR(VLOOKUP($G440,'Product Master'!$B$1:$G$26,5,FALSE),0)</f>
        <v>0</v>
      </c>
      <c r="I440" s="39"/>
      <c r="J440" s="28">
        <f t="shared" si="46"/>
        <v>0</v>
      </c>
      <c r="K440" s="29">
        <f t="shared" si="51"/>
        <v>0</v>
      </c>
      <c r="L440" s="30">
        <f>IFERROR(VLOOKUP($G440,'Product Master'!$B$1:$G$26,6,FALSE),0)</f>
        <v>0</v>
      </c>
      <c r="M440" s="40"/>
      <c r="N440" s="28">
        <f t="shared" si="47"/>
        <v>0</v>
      </c>
      <c r="O440" s="28">
        <f t="shared" si="48"/>
        <v>0</v>
      </c>
      <c r="P440" s="28" t="str">
        <f>IFERROR(VLOOKUP(F440,'Master Info'!$A$13:$P$37,2,FALSE)&amp;VLOOKUP(F440,'Master Info'!$A$13:$P$37,3,FALSE),"")</f>
        <v/>
      </c>
      <c r="Q440" s="28">
        <f>IF($P440='Master Info'!$B$2&amp;'Master Info'!$C$2,IFERROR(ROUND(SUM($N440-$O440)*$L440,0),0),0)</f>
        <v>0</v>
      </c>
      <c r="R440" s="28">
        <f>IF($P440='Master Info'!$B$2&amp;'Master Info'!$C$2,IFERROR(ROUND(SUM($N440-$O440)*$L440,0),0),0)</f>
        <v>0</v>
      </c>
      <c r="S440" s="28">
        <f>IF($P440&lt;&gt;'Master Info'!$B$2&amp;'Master Info'!$C$2,IFERROR(ROUND(SUM($N440-$O440)*$L440,0),0),0)</f>
        <v>0</v>
      </c>
      <c r="T440" s="29">
        <f t="shared" si="52"/>
        <v>0</v>
      </c>
    </row>
    <row r="441" spans="1:20" x14ac:dyDescent="0.25">
      <c r="A441" s="32">
        <f t="shared" si="49"/>
        <v>440</v>
      </c>
      <c r="B441" s="26" t="str">
        <f t="shared" si="50"/>
        <v>-</v>
      </c>
      <c r="C441" s="35"/>
      <c r="D441" s="35"/>
      <c r="E441" s="36"/>
      <c r="F441" s="37"/>
      <c r="G441" s="38"/>
      <c r="H441" s="27">
        <f>IFERROR(VLOOKUP($G441,'Product Master'!$B$1:$G$26,5,FALSE),0)</f>
        <v>0</v>
      </c>
      <c r="I441" s="39"/>
      <c r="J441" s="28">
        <f t="shared" si="46"/>
        <v>0</v>
      </c>
      <c r="K441" s="29">
        <f t="shared" si="51"/>
        <v>0</v>
      </c>
      <c r="L441" s="30">
        <f>IFERROR(VLOOKUP($G441,'Product Master'!$B$1:$G$26,6,FALSE),0)</f>
        <v>0</v>
      </c>
      <c r="M441" s="40"/>
      <c r="N441" s="28">
        <f t="shared" si="47"/>
        <v>0</v>
      </c>
      <c r="O441" s="28">
        <f t="shared" si="48"/>
        <v>0</v>
      </c>
      <c r="P441" s="28" t="str">
        <f>IFERROR(VLOOKUP(F441,'Master Info'!$A$13:$P$37,2,FALSE)&amp;VLOOKUP(F441,'Master Info'!$A$13:$P$37,3,FALSE),"")</f>
        <v/>
      </c>
      <c r="Q441" s="28">
        <f>IF($P441='Master Info'!$B$2&amp;'Master Info'!$C$2,IFERROR(ROUND(SUM($N441-$O441)*$L441,0),0),0)</f>
        <v>0</v>
      </c>
      <c r="R441" s="28">
        <f>IF($P441='Master Info'!$B$2&amp;'Master Info'!$C$2,IFERROR(ROUND(SUM($N441-$O441)*$L441,0),0),0)</f>
        <v>0</v>
      </c>
      <c r="S441" s="28">
        <f>IF($P441&lt;&gt;'Master Info'!$B$2&amp;'Master Info'!$C$2,IFERROR(ROUND(SUM($N441-$O441)*$L441,0),0),0)</f>
        <v>0</v>
      </c>
      <c r="T441" s="29">
        <f t="shared" si="52"/>
        <v>0</v>
      </c>
    </row>
    <row r="442" spans="1:20" x14ac:dyDescent="0.25">
      <c r="A442" s="32">
        <f t="shared" si="49"/>
        <v>441</v>
      </c>
      <c r="B442" s="26" t="str">
        <f t="shared" si="50"/>
        <v>-</v>
      </c>
      <c r="C442" s="35"/>
      <c r="D442" s="35"/>
      <c r="E442" s="36"/>
      <c r="F442" s="37"/>
      <c r="G442" s="38"/>
      <c r="H442" s="27">
        <f>IFERROR(VLOOKUP($G442,'Product Master'!$B$1:$G$26,5,FALSE),0)</f>
        <v>0</v>
      </c>
      <c r="I442" s="39"/>
      <c r="J442" s="28">
        <f t="shared" si="46"/>
        <v>0</v>
      </c>
      <c r="K442" s="29">
        <f t="shared" si="51"/>
        <v>0</v>
      </c>
      <c r="L442" s="30">
        <f>IFERROR(VLOOKUP($G442,'Product Master'!$B$1:$G$26,6,FALSE),0)</f>
        <v>0</v>
      </c>
      <c r="M442" s="40"/>
      <c r="N442" s="28">
        <f t="shared" si="47"/>
        <v>0</v>
      </c>
      <c r="O442" s="28">
        <f t="shared" si="48"/>
        <v>0</v>
      </c>
      <c r="P442" s="28" t="str">
        <f>IFERROR(VLOOKUP(F442,'Master Info'!$A$13:$P$37,2,FALSE)&amp;VLOOKUP(F442,'Master Info'!$A$13:$P$37,3,FALSE),"")</f>
        <v/>
      </c>
      <c r="Q442" s="28">
        <f>IF($P442='Master Info'!$B$2&amp;'Master Info'!$C$2,IFERROR(ROUND(SUM($N442-$O442)*$L442,0),0),0)</f>
        <v>0</v>
      </c>
      <c r="R442" s="28">
        <f>IF($P442='Master Info'!$B$2&amp;'Master Info'!$C$2,IFERROR(ROUND(SUM($N442-$O442)*$L442,0),0),0)</f>
        <v>0</v>
      </c>
      <c r="S442" s="28">
        <f>IF($P442&lt;&gt;'Master Info'!$B$2&amp;'Master Info'!$C$2,IFERROR(ROUND(SUM($N442-$O442)*$L442,0),0),0)</f>
        <v>0</v>
      </c>
      <c r="T442" s="29">
        <f t="shared" si="52"/>
        <v>0</v>
      </c>
    </row>
    <row r="443" spans="1:20" x14ac:dyDescent="0.25">
      <c r="A443" s="32">
        <f t="shared" si="49"/>
        <v>442</v>
      </c>
      <c r="B443" s="26" t="str">
        <f t="shared" si="50"/>
        <v>-</v>
      </c>
      <c r="C443" s="35"/>
      <c r="D443" s="35"/>
      <c r="E443" s="36"/>
      <c r="F443" s="37"/>
      <c r="G443" s="38"/>
      <c r="H443" s="27">
        <f>IFERROR(VLOOKUP($G443,'Product Master'!$B$1:$G$26,5,FALSE),0)</f>
        <v>0</v>
      </c>
      <c r="I443" s="39"/>
      <c r="J443" s="28">
        <f t="shared" si="46"/>
        <v>0</v>
      </c>
      <c r="K443" s="29">
        <f t="shared" si="51"/>
        <v>0</v>
      </c>
      <c r="L443" s="30">
        <f>IFERROR(VLOOKUP($G443,'Product Master'!$B$1:$G$26,6,FALSE),0)</f>
        <v>0</v>
      </c>
      <c r="M443" s="40"/>
      <c r="N443" s="28">
        <f t="shared" si="47"/>
        <v>0</v>
      </c>
      <c r="O443" s="28">
        <f t="shared" si="48"/>
        <v>0</v>
      </c>
      <c r="P443" s="28" t="str">
        <f>IFERROR(VLOOKUP(F443,'Master Info'!$A$13:$P$37,2,FALSE)&amp;VLOOKUP(F443,'Master Info'!$A$13:$P$37,3,FALSE),"")</f>
        <v/>
      </c>
      <c r="Q443" s="28">
        <f>IF($P443='Master Info'!$B$2&amp;'Master Info'!$C$2,IFERROR(ROUND(SUM($N443-$O443)*$L443,0),0),0)</f>
        <v>0</v>
      </c>
      <c r="R443" s="28">
        <f>IF($P443='Master Info'!$B$2&amp;'Master Info'!$C$2,IFERROR(ROUND(SUM($N443-$O443)*$L443,0),0),0)</f>
        <v>0</v>
      </c>
      <c r="S443" s="28">
        <f>IF($P443&lt;&gt;'Master Info'!$B$2&amp;'Master Info'!$C$2,IFERROR(ROUND(SUM($N443-$O443)*$L443,0),0),0)</f>
        <v>0</v>
      </c>
      <c r="T443" s="29">
        <f t="shared" si="52"/>
        <v>0</v>
      </c>
    </row>
    <row r="444" spans="1:20" x14ac:dyDescent="0.25">
      <c r="A444" s="32">
        <f t="shared" si="49"/>
        <v>443</v>
      </c>
      <c r="B444" s="26" t="str">
        <f t="shared" si="50"/>
        <v>-</v>
      </c>
      <c r="C444" s="35"/>
      <c r="D444" s="35"/>
      <c r="E444" s="36"/>
      <c r="F444" s="37"/>
      <c r="G444" s="38"/>
      <c r="H444" s="27">
        <f>IFERROR(VLOOKUP($G444,'Product Master'!$B$1:$G$26,5,FALSE),0)</f>
        <v>0</v>
      </c>
      <c r="I444" s="39"/>
      <c r="J444" s="28">
        <f t="shared" si="46"/>
        <v>0</v>
      </c>
      <c r="K444" s="29">
        <f t="shared" si="51"/>
        <v>0</v>
      </c>
      <c r="L444" s="30">
        <f>IFERROR(VLOOKUP($G444,'Product Master'!$B$1:$G$26,6,FALSE),0)</f>
        <v>0</v>
      </c>
      <c r="M444" s="40"/>
      <c r="N444" s="28">
        <f t="shared" si="47"/>
        <v>0</v>
      </c>
      <c r="O444" s="28">
        <f t="shared" si="48"/>
        <v>0</v>
      </c>
      <c r="P444" s="28" t="str">
        <f>IFERROR(VLOOKUP(F444,'Master Info'!$A$13:$P$37,2,FALSE)&amp;VLOOKUP(F444,'Master Info'!$A$13:$P$37,3,FALSE),"")</f>
        <v/>
      </c>
      <c r="Q444" s="28">
        <f>IF($P444='Master Info'!$B$2&amp;'Master Info'!$C$2,IFERROR(ROUND(SUM($N444-$O444)*$L444,0),0),0)</f>
        <v>0</v>
      </c>
      <c r="R444" s="28">
        <f>IF($P444='Master Info'!$B$2&amp;'Master Info'!$C$2,IFERROR(ROUND(SUM($N444-$O444)*$L444,0),0),0)</f>
        <v>0</v>
      </c>
      <c r="S444" s="28">
        <f>IF($P444&lt;&gt;'Master Info'!$B$2&amp;'Master Info'!$C$2,IFERROR(ROUND(SUM($N444-$O444)*$L444,0),0),0)</f>
        <v>0</v>
      </c>
      <c r="T444" s="29">
        <f t="shared" si="52"/>
        <v>0</v>
      </c>
    </row>
    <row r="445" spans="1:20" x14ac:dyDescent="0.25">
      <c r="A445" s="32">
        <f t="shared" si="49"/>
        <v>444</v>
      </c>
      <c r="B445" s="26" t="str">
        <f t="shared" si="50"/>
        <v>-</v>
      </c>
      <c r="C445" s="35"/>
      <c r="D445" s="35"/>
      <c r="E445" s="36"/>
      <c r="F445" s="37"/>
      <c r="G445" s="38"/>
      <c r="H445" s="27">
        <f>IFERROR(VLOOKUP($G445,'Product Master'!$B$1:$G$26,5,FALSE),0)</f>
        <v>0</v>
      </c>
      <c r="I445" s="39"/>
      <c r="J445" s="28">
        <f t="shared" si="46"/>
        <v>0</v>
      </c>
      <c r="K445" s="29">
        <f t="shared" si="51"/>
        <v>0</v>
      </c>
      <c r="L445" s="30">
        <f>IFERROR(VLOOKUP($G445,'Product Master'!$B$1:$G$26,6,FALSE),0)</f>
        <v>0</v>
      </c>
      <c r="M445" s="40"/>
      <c r="N445" s="28">
        <f t="shared" si="47"/>
        <v>0</v>
      </c>
      <c r="O445" s="28">
        <f t="shared" si="48"/>
        <v>0</v>
      </c>
      <c r="P445" s="28" t="str">
        <f>IFERROR(VLOOKUP(F445,'Master Info'!$A$13:$P$37,2,FALSE)&amp;VLOOKUP(F445,'Master Info'!$A$13:$P$37,3,FALSE),"")</f>
        <v/>
      </c>
      <c r="Q445" s="28">
        <f>IF($P445='Master Info'!$B$2&amp;'Master Info'!$C$2,IFERROR(ROUND(SUM($N445-$O445)*$L445,0),0),0)</f>
        <v>0</v>
      </c>
      <c r="R445" s="28">
        <f>IF($P445='Master Info'!$B$2&amp;'Master Info'!$C$2,IFERROR(ROUND(SUM($N445-$O445)*$L445,0),0),0)</f>
        <v>0</v>
      </c>
      <c r="S445" s="28">
        <f>IF($P445&lt;&gt;'Master Info'!$B$2&amp;'Master Info'!$C$2,IFERROR(ROUND(SUM($N445-$O445)*$L445,0),0),0)</f>
        <v>0</v>
      </c>
      <c r="T445" s="29">
        <f t="shared" si="52"/>
        <v>0</v>
      </c>
    </row>
    <row r="446" spans="1:20" x14ac:dyDescent="0.25">
      <c r="A446" s="32">
        <f t="shared" si="49"/>
        <v>445</v>
      </c>
      <c r="B446" s="26" t="str">
        <f t="shared" si="50"/>
        <v>-</v>
      </c>
      <c r="C446" s="35"/>
      <c r="D446" s="35"/>
      <c r="E446" s="36"/>
      <c r="F446" s="37"/>
      <c r="G446" s="38"/>
      <c r="H446" s="27">
        <f>IFERROR(VLOOKUP($G446,'Product Master'!$B$1:$G$26,5,FALSE),0)</f>
        <v>0</v>
      </c>
      <c r="I446" s="39"/>
      <c r="J446" s="28">
        <f t="shared" si="46"/>
        <v>0</v>
      </c>
      <c r="K446" s="29">
        <f t="shared" si="51"/>
        <v>0</v>
      </c>
      <c r="L446" s="30">
        <f>IFERROR(VLOOKUP($G446,'Product Master'!$B$1:$G$26,6,FALSE),0)</f>
        <v>0</v>
      </c>
      <c r="M446" s="40"/>
      <c r="N446" s="28">
        <f t="shared" si="47"/>
        <v>0</v>
      </c>
      <c r="O446" s="28">
        <f t="shared" si="48"/>
        <v>0</v>
      </c>
      <c r="P446" s="28" t="str">
        <f>IFERROR(VLOOKUP(F446,'Master Info'!$A$13:$P$37,2,FALSE)&amp;VLOOKUP(F446,'Master Info'!$A$13:$P$37,3,FALSE),"")</f>
        <v/>
      </c>
      <c r="Q446" s="28">
        <f>IF($P446='Master Info'!$B$2&amp;'Master Info'!$C$2,IFERROR(ROUND(SUM($N446-$O446)*$L446,0),0),0)</f>
        <v>0</v>
      </c>
      <c r="R446" s="28">
        <f>IF($P446='Master Info'!$B$2&amp;'Master Info'!$C$2,IFERROR(ROUND(SUM($N446-$O446)*$L446,0),0),0)</f>
        <v>0</v>
      </c>
      <c r="S446" s="28">
        <f>IF($P446&lt;&gt;'Master Info'!$B$2&amp;'Master Info'!$C$2,IFERROR(ROUND(SUM($N446-$O446)*$L446,0),0),0)</f>
        <v>0</v>
      </c>
      <c r="T446" s="29">
        <f t="shared" si="52"/>
        <v>0</v>
      </c>
    </row>
    <row r="447" spans="1:20" x14ac:dyDescent="0.25">
      <c r="A447" s="32">
        <f t="shared" si="49"/>
        <v>446</v>
      </c>
      <c r="B447" s="26" t="str">
        <f t="shared" si="50"/>
        <v>-</v>
      </c>
      <c r="C447" s="35"/>
      <c r="D447" s="35"/>
      <c r="E447" s="36"/>
      <c r="F447" s="37"/>
      <c r="G447" s="38"/>
      <c r="H447" s="27">
        <f>IFERROR(VLOOKUP($G447,'Product Master'!$B$1:$G$26,5,FALSE),0)</f>
        <v>0</v>
      </c>
      <c r="I447" s="39"/>
      <c r="J447" s="28">
        <f t="shared" si="46"/>
        <v>0</v>
      </c>
      <c r="K447" s="29">
        <f t="shared" si="51"/>
        <v>0</v>
      </c>
      <c r="L447" s="30">
        <f>IFERROR(VLOOKUP($G447,'Product Master'!$B$1:$G$26,6,FALSE),0)</f>
        <v>0</v>
      </c>
      <c r="M447" s="40"/>
      <c r="N447" s="28">
        <f t="shared" si="47"/>
        <v>0</v>
      </c>
      <c r="O447" s="28">
        <f t="shared" si="48"/>
        <v>0</v>
      </c>
      <c r="P447" s="28" t="str">
        <f>IFERROR(VLOOKUP(F447,'Master Info'!$A$13:$P$37,2,FALSE)&amp;VLOOKUP(F447,'Master Info'!$A$13:$P$37,3,FALSE),"")</f>
        <v/>
      </c>
      <c r="Q447" s="28">
        <f>IF($P447='Master Info'!$B$2&amp;'Master Info'!$C$2,IFERROR(ROUND(SUM($N447-$O447)*$L447,0),0),0)</f>
        <v>0</v>
      </c>
      <c r="R447" s="28">
        <f>IF($P447='Master Info'!$B$2&amp;'Master Info'!$C$2,IFERROR(ROUND(SUM($N447-$O447)*$L447,0),0),0)</f>
        <v>0</v>
      </c>
      <c r="S447" s="28">
        <f>IF($P447&lt;&gt;'Master Info'!$B$2&amp;'Master Info'!$C$2,IFERROR(ROUND(SUM($N447-$O447)*$L447,0),0),0)</f>
        <v>0</v>
      </c>
      <c r="T447" s="29">
        <f t="shared" si="52"/>
        <v>0</v>
      </c>
    </row>
    <row r="448" spans="1:20" x14ac:dyDescent="0.25">
      <c r="A448" s="32">
        <f t="shared" si="49"/>
        <v>447</v>
      </c>
      <c r="B448" s="26" t="str">
        <f t="shared" si="50"/>
        <v>-</v>
      </c>
      <c r="C448" s="35"/>
      <c r="D448" s="35"/>
      <c r="E448" s="36"/>
      <c r="F448" s="37"/>
      <c r="G448" s="38"/>
      <c r="H448" s="27">
        <f>IFERROR(VLOOKUP($G448,'Product Master'!$B$1:$G$26,5,FALSE),0)</f>
        <v>0</v>
      </c>
      <c r="I448" s="39"/>
      <c r="J448" s="28">
        <f t="shared" si="46"/>
        <v>0</v>
      </c>
      <c r="K448" s="29">
        <f t="shared" si="51"/>
        <v>0</v>
      </c>
      <c r="L448" s="30">
        <f>IFERROR(VLOOKUP($G448,'Product Master'!$B$1:$G$26,6,FALSE),0)</f>
        <v>0</v>
      </c>
      <c r="M448" s="40"/>
      <c r="N448" s="28">
        <f t="shared" si="47"/>
        <v>0</v>
      </c>
      <c r="O448" s="28">
        <f t="shared" si="48"/>
        <v>0</v>
      </c>
      <c r="P448" s="28" t="str">
        <f>IFERROR(VLOOKUP(F448,'Master Info'!$A$13:$P$37,2,FALSE)&amp;VLOOKUP(F448,'Master Info'!$A$13:$P$37,3,FALSE),"")</f>
        <v/>
      </c>
      <c r="Q448" s="28">
        <f>IF($P448='Master Info'!$B$2&amp;'Master Info'!$C$2,IFERROR(ROUND(SUM($N448-$O448)*$L448,0),0),0)</f>
        <v>0</v>
      </c>
      <c r="R448" s="28">
        <f>IF($P448='Master Info'!$B$2&amp;'Master Info'!$C$2,IFERROR(ROUND(SUM($N448-$O448)*$L448,0),0),0)</f>
        <v>0</v>
      </c>
      <c r="S448" s="28">
        <f>IF($P448&lt;&gt;'Master Info'!$B$2&amp;'Master Info'!$C$2,IFERROR(ROUND(SUM($N448-$O448)*$L448,0),0),0)</f>
        <v>0</v>
      </c>
      <c r="T448" s="29">
        <f t="shared" si="52"/>
        <v>0</v>
      </c>
    </row>
    <row r="449" spans="1:20" x14ac:dyDescent="0.25">
      <c r="A449" s="32">
        <f t="shared" si="49"/>
        <v>448</v>
      </c>
      <c r="B449" s="26" t="str">
        <f t="shared" si="50"/>
        <v>-</v>
      </c>
      <c r="C449" s="35"/>
      <c r="D449" s="35"/>
      <c r="E449" s="36"/>
      <c r="F449" s="37"/>
      <c r="G449" s="38"/>
      <c r="H449" s="27">
        <f>IFERROR(VLOOKUP($G449,'Product Master'!$B$1:$G$26,5,FALSE),0)</f>
        <v>0</v>
      </c>
      <c r="I449" s="39"/>
      <c r="J449" s="28">
        <f t="shared" si="46"/>
        <v>0</v>
      </c>
      <c r="K449" s="29">
        <f t="shared" si="51"/>
        <v>0</v>
      </c>
      <c r="L449" s="30">
        <f>IFERROR(VLOOKUP($G449,'Product Master'!$B$1:$G$26,6,FALSE),0)</f>
        <v>0</v>
      </c>
      <c r="M449" s="40"/>
      <c r="N449" s="28">
        <f t="shared" si="47"/>
        <v>0</v>
      </c>
      <c r="O449" s="28">
        <f t="shared" si="48"/>
        <v>0</v>
      </c>
      <c r="P449" s="28" t="str">
        <f>IFERROR(VLOOKUP(F449,'Master Info'!$A$13:$P$37,2,FALSE)&amp;VLOOKUP(F449,'Master Info'!$A$13:$P$37,3,FALSE),"")</f>
        <v/>
      </c>
      <c r="Q449" s="28">
        <f>IF($P449='Master Info'!$B$2&amp;'Master Info'!$C$2,IFERROR(ROUND(SUM($N449-$O449)*$L449,0),0),0)</f>
        <v>0</v>
      </c>
      <c r="R449" s="28">
        <f>IF($P449='Master Info'!$B$2&amp;'Master Info'!$C$2,IFERROR(ROUND(SUM($N449-$O449)*$L449,0),0),0)</f>
        <v>0</v>
      </c>
      <c r="S449" s="28">
        <f>IF($P449&lt;&gt;'Master Info'!$B$2&amp;'Master Info'!$C$2,IFERROR(ROUND(SUM($N449-$O449)*$L449,0),0),0)</f>
        <v>0</v>
      </c>
      <c r="T449" s="29">
        <f t="shared" si="52"/>
        <v>0</v>
      </c>
    </row>
    <row r="450" spans="1:20" x14ac:dyDescent="0.25">
      <c r="A450" s="32">
        <f t="shared" si="49"/>
        <v>449</v>
      </c>
      <c r="B450" s="26" t="str">
        <f t="shared" si="50"/>
        <v>-</v>
      </c>
      <c r="C450" s="35"/>
      <c r="D450" s="35"/>
      <c r="E450" s="36"/>
      <c r="F450" s="37"/>
      <c r="G450" s="38"/>
      <c r="H450" s="27">
        <f>IFERROR(VLOOKUP($G450,'Product Master'!$B$1:$G$26,5,FALSE),0)</f>
        <v>0</v>
      </c>
      <c r="I450" s="39"/>
      <c r="J450" s="28">
        <f t="shared" si="46"/>
        <v>0</v>
      </c>
      <c r="K450" s="29">
        <f t="shared" si="51"/>
        <v>0</v>
      </c>
      <c r="L450" s="30">
        <f>IFERROR(VLOOKUP($G450,'Product Master'!$B$1:$G$26,6,FALSE),0)</f>
        <v>0</v>
      </c>
      <c r="M450" s="40"/>
      <c r="N450" s="28">
        <f t="shared" si="47"/>
        <v>0</v>
      </c>
      <c r="O450" s="28">
        <f t="shared" si="48"/>
        <v>0</v>
      </c>
      <c r="P450" s="28" t="str">
        <f>IFERROR(VLOOKUP(F450,'Master Info'!$A$13:$P$37,2,FALSE)&amp;VLOOKUP(F450,'Master Info'!$A$13:$P$37,3,FALSE),"")</f>
        <v/>
      </c>
      <c r="Q450" s="28">
        <f>IF($P450='Master Info'!$B$2&amp;'Master Info'!$C$2,IFERROR(ROUND(SUM($N450-$O450)*$L450,0),0),0)</f>
        <v>0</v>
      </c>
      <c r="R450" s="28">
        <f>IF($P450='Master Info'!$B$2&amp;'Master Info'!$C$2,IFERROR(ROUND(SUM($N450-$O450)*$L450,0),0),0)</f>
        <v>0</v>
      </c>
      <c r="S450" s="28">
        <f>IF($P450&lt;&gt;'Master Info'!$B$2&amp;'Master Info'!$C$2,IFERROR(ROUND(SUM($N450-$O450)*$L450,0),0),0)</f>
        <v>0</v>
      </c>
      <c r="T450" s="29">
        <f t="shared" si="52"/>
        <v>0</v>
      </c>
    </row>
    <row r="451" spans="1:20" x14ac:dyDescent="0.25">
      <c r="A451" s="32">
        <f t="shared" si="49"/>
        <v>450</v>
      </c>
      <c r="B451" s="26" t="str">
        <f t="shared" si="50"/>
        <v>-</v>
      </c>
      <c r="C451" s="35"/>
      <c r="D451" s="35"/>
      <c r="E451" s="36"/>
      <c r="F451" s="37"/>
      <c r="G451" s="38"/>
      <c r="H451" s="27">
        <f>IFERROR(VLOOKUP($G451,'Product Master'!$B$1:$G$26,5,FALSE),0)</f>
        <v>0</v>
      </c>
      <c r="I451" s="39"/>
      <c r="J451" s="28">
        <f t="shared" ref="J451:J501" si="53">IFERROR(ROUND($H451*$I451,0),0)</f>
        <v>0</v>
      </c>
      <c r="K451" s="29">
        <f t="shared" si="51"/>
        <v>0</v>
      </c>
      <c r="L451" s="30">
        <f>IFERROR(VLOOKUP($G451,'Product Master'!$B$1:$G$26,6,FALSE),0)</f>
        <v>0</v>
      </c>
      <c r="M451" s="40"/>
      <c r="N451" s="28">
        <f t="shared" ref="N451:N501" si="54">IFERROR(ROUND($H451*$M451,0),0)</f>
        <v>0</v>
      </c>
      <c r="O451" s="28">
        <f t="shared" ref="O451:O501" si="55">IFERROR(ROUND($J451*$M451,0),0)</f>
        <v>0</v>
      </c>
      <c r="P451" s="28" t="str">
        <f>IFERROR(VLOOKUP(F451,'Master Info'!$A$13:$P$37,2,FALSE)&amp;VLOOKUP(F451,'Master Info'!$A$13:$P$37,3,FALSE),"")</f>
        <v/>
      </c>
      <c r="Q451" s="28">
        <f>IF($P451='Master Info'!$B$2&amp;'Master Info'!$C$2,IFERROR(ROUND(SUM($N451-$O451)*$L451,0),0),0)</f>
        <v>0</v>
      </c>
      <c r="R451" s="28">
        <f>IF($P451='Master Info'!$B$2&amp;'Master Info'!$C$2,IFERROR(ROUND(SUM($N451-$O451)*$L451,0),0),0)</f>
        <v>0</v>
      </c>
      <c r="S451" s="28">
        <f>IF($P451&lt;&gt;'Master Info'!$B$2&amp;'Master Info'!$C$2,IFERROR(ROUND(SUM($N451-$O451)*$L451,0),0),0)</f>
        <v>0</v>
      </c>
      <c r="T451" s="29">
        <f t="shared" si="52"/>
        <v>0</v>
      </c>
    </row>
    <row r="452" spans="1:20" x14ac:dyDescent="0.25">
      <c r="A452" s="32">
        <f t="shared" si="49"/>
        <v>451</v>
      </c>
      <c r="B452" s="26" t="str">
        <f t="shared" si="50"/>
        <v>-</v>
      </c>
      <c r="C452" s="35"/>
      <c r="D452" s="35"/>
      <c r="E452" s="36"/>
      <c r="F452" s="37"/>
      <c r="G452" s="38"/>
      <c r="H452" s="27">
        <f>IFERROR(VLOOKUP($G452,'Product Master'!$B$1:$G$26,5,FALSE),0)</f>
        <v>0</v>
      </c>
      <c r="I452" s="39"/>
      <c r="J452" s="28">
        <f t="shared" si="53"/>
        <v>0</v>
      </c>
      <c r="K452" s="29">
        <f t="shared" si="51"/>
        <v>0</v>
      </c>
      <c r="L452" s="30">
        <f>IFERROR(VLOOKUP($G452,'Product Master'!$B$1:$G$26,6,FALSE),0)</f>
        <v>0</v>
      </c>
      <c r="M452" s="40"/>
      <c r="N452" s="28">
        <f t="shared" si="54"/>
        <v>0</v>
      </c>
      <c r="O452" s="28">
        <f t="shared" si="55"/>
        <v>0</v>
      </c>
      <c r="P452" s="28" t="str">
        <f>IFERROR(VLOOKUP(F452,'Master Info'!$A$13:$P$37,2,FALSE)&amp;VLOOKUP(F452,'Master Info'!$A$13:$P$37,3,FALSE),"")</f>
        <v/>
      </c>
      <c r="Q452" s="28">
        <f>IF($P452='Master Info'!$B$2&amp;'Master Info'!$C$2,IFERROR(ROUND(SUM($N452-$O452)*$L452,0),0),0)</f>
        <v>0</v>
      </c>
      <c r="R452" s="28">
        <f>IF($P452='Master Info'!$B$2&amp;'Master Info'!$C$2,IFERROR(ROUND(SUM($N452-$O452)*$L452,0),0),0)</f>
        <v>0</v>
      </c>
      <c r="S452" s="28">
        <f>IF($P452&lt;&gt;'Master Info'!$B$2&amp;'Master Info'!$C$2,IFERROR(ROUND(SUM($N452-$O452)*$L452,0),0),0)</f>
        <v>0</v>
      </c>
      <c r="T452" s="29">
        <f t="shared" si="52"/>
        <v>0</v>
      </c>
    </row>
    <row r="453" spans="1:20" x14ac:dyDescent="0.25">
      <c r="A453" s="32">
        <f t="shared" si="49"/>
        <v>452</v>
      </c>
      <c r="B453" s="26" t="str">
        <f t="shared" si="50"/>
        <v>-</v>
      </c>
      <c r="C453" s="35"/>
      <c r="D453" s="35"/>
      <c r="E453" s="36"/>
      <c r="F453" s="37"/>
      <c r="G453" s="38"/>
      <c r="H453" s="27">
        <f>IFERROR(VLOOKUP($G453,'Product Master'!$B$1:$G$26,5,FALSE),0)</f>
        <v>0</v>
      </c>
      <c r="I453" s="39"/>
      <c r="J453" s="28">
        <f t="shared" si="53"/>
        <v>0</v>
      </c>
      <c r="K453" s="29">
        <f t="shared" si="51"/>
        <v>0</v>
      </c>
      <c r="L453" s="30">
        <f>IFERROR(VLOOKUP($G453,'Product Master'!$B$1:$G$26,6,FALSE),0)</f>
        <v>0</v>
      </c>
      <c r="M453" s="40"/>
      <c r="N453" s="28">
        <f t="shared" si="54"/>
        <v>0</v>
      </c>
      <c r="O453" s="28">
        <f t="shared" si="55"/>
        <v>0</v>
      </c>
      <c r="P453" s="28" t="str">
        <f>IFERROR(VLOOKUP(F453,'Master Info'!$A$13:$P$37,2,FALSE)&amp;VLOOKUP(F453,'Master Info'!$A$13:$P$37,3,FALSE),"")</f>
        <v/>
      </c>
      <c r="Q453" s="28">
        <f>IF($P453='Master Info'!$B$2&amp;'Master Info'!$C$2,IFERROR(ROUND(SUM($N453-$O453)*$L453,0),0),0)</f>
        <v>0</v>
      </c>
      <c r="R453" s="28">
        <f>IF($P453='Master Info'!$B$2&amp;'Master Info'!$C$2,IFERROR(ROUND(SUM($N453-$O453)*$L453,0),0),0)</f>
        <v>0</v>
      </c>
      <c r="S453" s="28">
        <f>IF($P453&lt;&gt;'Master Info'!$B$2&amp;'Master Info'!$C$2,IFERROR(ROUND(SUM($N453-$O453)*$L453,0),0),0)</f>
        <v>0</v>
      </c>
      <c r="T453" s="29">
        <f t="shared" si="52"/>
        <v>0</v>
      </c>
    </row>
    <row r="454" spans="1:20" x14ac:dyDescent="0.25">
      <c r="A454" s="32">
        <f t="shared" si="49"/>
        <v>453</v>
      </c>
      <c r="B454" s="26" t="str">
        <f t="shared" si="50"/>
        <v>-</v>
      </c>
      <c r="C454" s="35"/>
      <c r="D454" s="35"/>
      <c r="E454" s="36"/>
      <c r="F454" s="37"/>
      <c r="G454" s="38"/>
      <c r="H454" s="27">
        <f>IFERROR(VLOOKUP($G454,'Product Master'!$B$1:$G$26,5,FALSE),0)</f>
        <v>0</v>
      </c>
      <c r="I454" s="39"/>
      <c r="J454" s="28">
        <f t="shared" si="53"/>
        <v>0</v>
      </c>
      <c r="K454" s="29">
        <f t="shared" si="51"/>
        <v>0</v>
      </c>
      <c r="L454" s="30">
        <f>IFERROR(VLOOKUP($G454,'Product Master'!$B$1:$G$26,6,FALSE),0)</f>
        <v>0</v>
      </c>
      <c r="M454" s="40"/>
      <c r="N454" s="28">
        <f t="shared" si="54"/>
        <v>0</v>
      </c>
      <c r="O454" s="28">
        <f t="shared" si="55"/>
        <v>0</v>
      </c>
      <c r="P454" s="28" t="str">
        <f>IFERROR(VLOOKUP(F454,'Master Info'!$A$13:$P$37,2,FALSE)&amp;VLOOKUP(F454,'Master Info'!$A$13:$P$37,3,FALSE),"")</f>
        <v/>
      </c>
      <c r="Q454" s="28">
        <f>IF($P454='Master Info'!$B$2&amp;'Master Info'!$C$2,IFERROR(ROUND(SUM($N454-$O454)*$L454,0),0),0)</f>
        <v>0</v>
      </c>
      <c r="R454" s="28">
        <f>IF($P454='Master Info'!$B$2&amp;'Master Info'!$C$2,IFERROR(ROUND(SUM($N454-$O454)*$L454,0),0),0)</f>
        <v>0</v>
      </c>
      <c r="S454" s="28">
        <f>IF($P454&lt;&gt;'Master Info'!$B$2&amp;'Master Info'!$C$2,IFERROR(ROUND(SUM($N454-$O454)*$L454,0),0),0)</f>
        <v>0</v>
      </c>
      <c r="T454" s="29">
        <f t="shared" si="52"/>
        <v>0</v>
      </c>
    </row>
    <row r="455" spans="1:20" x14ac:dyDescent="0.25">
      <c r="A455" s="32">
        <f t="shared" si="49"/>
        <v>454</v>
      </c>
      <c r="B455" s="26" t="str">
        <f t="shared" si="50"/>
        <v>-</v>
      </c>
      <c r="C455" s="35"/>
      <c r="D455" s="35"/>
      <c r="E455" s="36"/>
      <c r="F455" s="37"/>
      <c r="G455" s="38"/>
      <c r="H455" s="27">
        <f>IFERROR(VLOOKUP($G455,'Product Master'!$B$1:$G$26,5,FALSE),0)</f>
        <v>0</v>
      </c>
      <c r="I455" s="39"/>
      <c r="J455" s="28">
        <f t="shared" si="53"/>
        <v>0</v>
      </c>
      <c r="K455" s="29">
        <f t="shared" si="51"/>
        <v>0</v>
      </c>
      <c r="L455" s="30">
        <f>IFERROR(VLOOKUP($G455,'Product Master'!$B$1:$G$26,6,FALSE),0)</f>
        <v>0</v>
      </c>
      <c r="M455" s="40"/>
      <c r="N455" s="28">
        <f t="shared" si="54"/>
        <v>0</v>
      </c>
      <c r="O455" s="28">
        <f t="shared" si="55"/>
        <v>0</v>
      </c>
      <c r="P455" s="28" t="str">
        <f>IFERROR(VLOOKUP(F455,'Master Info'!$A$13:$P$37,2,FALSE)&amp;VLOOKUP(F455,'Master Info'!$A$13:$P$37,3,FALSE),"")</f>
        <v/>
      </c>
      <c r="Q455" s="28">
        <f>IF($P455='Master Info'!$B$2&amp;'Master Info'!$C$2,IFERROR(ROUND(SUM($N455-$O455)*$L455,0),0),0)</f>
        <v>0</v>
      </c>
      <c r="R455" s="28">
        <f>IF($P455='Master Info'!$B$2&amp;'Master Info'!$C$2,IFERROR(ROUND(SUM($N455-$O455)*$L455,0),0),0)</f>
        <v>0</v>
      </c>
      <c r="S455" s="28">
        <f>IF($P455&lt;&gt;'Master Info'!$B$2&amp;'Master Info'!$C$2,IFERROR(ROUND(SUM($N455-$O455)*$L455,0),0),0)</f>
        <v>0</v>
      </c>
      <c r="T455" s="29">
        <f t="shared" si="52"/>
        <v>0</v>
      </c>
    </row>
    <row r="456" spans="1:20" x14ac:dyDescent="0.25">
      <c r="A456" s="32">
        <f t="shared" si="49"/>
        <v>455</v>
      </c>
      <c r="B456" s="26" t="str">
        <f t="shared" si="50"/>
        <v>-</v>
      </c>
      <c r="C456" s="35"/>
      <c r="D456" s="35"/>
      <c r="E456" s="36"/>
      <c r="F456" s="37"/>
      <c r="G456" s="38"/>
      <c r="H456" s="27">
        <f>IFERROR(VLOOKUP($G456,'Product Master'!$B$1:$G$26,5,FALSE),0)</f>
        <v>0</v>
      </c>
      <c r="I456" s="39"/>
      <c r="J456" s="28">
        <f t="shared" si="53"/>
        <v>0</v>
      </c>
      <c r="K456" s="29">
        <f t="shared" si="51"/>
        <v>0</v>
      </c>
      <c r="L456" s="30">
        <f>IFERROR(VLOOKUP($G456,'Product Master'!$B$1:$G$26,6,FALSE),0)</f>
        <v>0</v>
      </c>
      <c r="M456" s="40"/>
      <c r="N456" s="28">
        <f t="shared" si="54"/>
        <v>0</v>
      </c>
      <c r="O456" s="28">
        <f t="shared" si="55"/>
        <v>0</v>
      </c>
      <c r="P456" s="28" t="str">
        <f>IFERROR(VLOOKUP(F456,'Master Info'!$A$13:$P$37,2,FALSE)&amp;VLOOKUP(F456,'Master Info'!$A$13:$P$37,3,FALSE),"")</f>
        <v/>
      </c>
      <c r="Q456" s="28">
        <f>IF($P456='Master Info'!$B$2&amp;'Master Info'!$C$2,IFERROR(ROUND(SUM($N456-$O456)*$L456,0),0),0)</f>
        <v>0</v>
      </c>
      <c r="R456" s="28">
        <f>IF($P456='Master Info'!$B$2&amp;'Master Info'!$C$2,IFERROR(ROUND(SUM($N456-$O456)*$L456,0),0),0)</f>
        <v>0</v>
      </c>
      <c r="S456" s="28">
        <f>IF($P456&lt;&gt;'Master Info'!$B$2&amp;'Master Info'!$C$2,IFERROR(ROUND(SUM($N456-$O456)*$L456,0),0),0)</f>
        <v>0</v>
      </c>
      <c r="T456" s="29">
        <f t="shared" si="52"/>
        <v>0</v>
      </c>
    </row>
    <row r="457" spans="1:20" x14ac:dyDescent="0.25">
      <c r="A457" s="32">
        <f t="shared" si="49"/>
        <v>456</v>
      </c>
      <c r="B457" s="26" t="str">
        <f t="shared" si="50"/>
        <v>-</v>
      </c>
      <c r="C457" s="35"/>
      <c r="D457" s="35"/>
      <c r="E457" s="36"/>
      <c r="F457" s="37"/>
      <c r="G457" s="38"/>
      <c r="H457" s="27">
        <f>IFERROR(VLOOKUP($G457,'Product Master'!$B$1:$G$26,5,FALSE),0)</f>
        <v>0</v>
      </c>
      <c r="I457" s="39"/>
      <c r="J457" s="28">
        <f t="shared" si="53"/>
        <v>0</v>
      </c>
      <c r="K457" s="29">
        <f t="shared" si="51"/>
        <v>0</v>
      </c>
      <c r="L457" s="30">
        <f>IFERROR(VLOOKUP($G457,'Product Master'!$B$1:$G$26,6,FALSE),0)</f>
        <v>0</v>
      </c>
      <c r="M457" s="40"/>
      <c r="N457" s="28">
        <f t="shared" si="54"/>
        <v>0</v>
      </c>
      <c r="O457" s="28">
        <f t="shared" si="55"/>
        <v>0</v>
      </c>
      <c r="P457" s="28" t="str">
        <f>IFERROR(VLOOKUP(F457,'Master Info'!$A$13:$P$37,2,FALSE)&amp;VLOOKUP(F457,'Master Info'!$A$13:$P$37,3,FALSE),"")</f>
        <v/>
      </c>
      <c r="Q457" s="28">
        <f>IF($P457='Master Info'!$B$2&amp;'Master Info'!$C$2,IFERROR(ROUND(SUM($N457-$O457)*$L457,0),0),0)</f>
        <v>0</v>
      </c>
      <c r="R457" s="28">
        <f>IF($P457='Master Info'!$B$2&amp;'Master Info'!$C$2,IFERROR(ROUND(SUM($N457-$O457)*$L457,0),0),0)</f>
        <v>0</v>
      </c>
      <c r="S457" s="28">
        <f>IF($P457&lt;&gt;'Master Info'!$B$2&amp;'Master Info'!$C$2,IFERROR(ROUND(SUM($N457-$O457)*$L457,0),0),0)</f>
        <v>0</v>
      </c>
      <c r="T457" s="29">
        <f t="shared" si="52"/>
        <v>0</v>
      </c>
    </row>
    <row r="458" spans="1:20" x14ac:dyDescent="0.25">
      <c r="A458" s="32">
        <f t="shared" si="49"/>
        <v>457</v>
      </c>
      <c r="B458" s="26" t="str">
        <f t="shared" si="50"/>
        <v>-</v>
      </c>
      <c r="C458" s="35"/>
      <c r="D458" s="35"/>
      <c r="E458" s="36"/>
      <c r="F458" s="37"/>
      <c r="G458" s="38"/>
      <c r="H458" s="27">
        <f>IFERROR(VLOOKUP($G458,'Product Master'!$B$1:$G$26,5,FALSE),0)</f>
        <v>0</v>
      </c>
      <c r="I458" s="39"/>
      <c r="J458" s="28">
        <f t="shared" si="53"/>
        <v>0</v>
      </c>
      <c r="K458" s="29">
        <f t="shared" si="51"/>
        <v>0</v>
      </c>
      <c r="L458" s="30">
        <f>IFERROR(VLOOKUP($G458,'Product Master'!$B$1:$G$26,6,FALSE),0)</f>
        <v>0</v>
      </c>
      <c r="M458" s="40"/>
      <c r="N458" s="28">
        <f t="shared" si="54"/>
        <v>0</v>
      </c>
      <c r="O458" s="28">
        <f t="shared" si="55"/>
        <v>0</v>
      </c>
      <c r="P458" s="28" t="str">
        <f>IFERROR(VLOOKUP(F458,'Master Info'!$A$13:$P$37,2,FALSE)&amp;VLOOKUP(F458,'Master Info'!$A$13:$P$37,3,FALSE),"")</f>
        <v/>
      </c>
      <c r="Q458" s="28">
        <f>IF($P458='Master Info'!$B$2&amp;'Master Info'!$C$2,IFERROR(ROUND(SUM($N458-$O458)*$L458,0),0),0)</f>
        <v>0</v>
      </c>
      <c r="R458" s="28">
        <f>IF($P458='Master Info'!$B$2&amp;'Master Info'!$C$2,IFERROR(ROUND(SUM($N458-$O458)*$L458,0),0),0)</f>
        <v>0</v>
      </c>
      <c r="S458" s="28">
        <f>IF($P458&lt;&gt;'Master Info'!$B$2&amp;'Master Info'!$C$2,IFERROR(ROUND(SUM($N458-$O458)*$L458,0),0),0)</f>
        <v>0</v>
      </c>
      <c r="T458" s="29">
        <f t="shared" si="52"/>
        <v>0</v>
      </c>
    </row>
    <row r="459" spans="1:20" x14ac:dyDescent="0.25">
      <c r="A459" s="32">
        <f t="shared" si="49"/>
        <v>458</v>
      </c>
      <c r="B459" s="26" t="str">
        <f t="shared" si="50"/>
        <v>-</v>
      </c>
      <c r="C459" s="35"/>
      <c r="D459" s="35"/>
      <c r="E459" s="36"/>
      <c r="F459" s="37"/>
      <c r="G459" s="38"/>
      <c r="H459" s="27">
        <f>IFERROR(VLOOKUP($G459,'Product Master'!$B$1:$G$26,5,FALSE),0)</f>
        <v>0</v>
      </c>
      <c r="I459" s="39"/>
      <c r="J459" s="28">
        <f t="shared" si="53"/>
        <v>0</v>
      </c>
      <c r="K459" s="29">
        <f t="shared" si="51"/>
        <v>0</v>
      </c>
      <c r="L459" s="30">
        <f>IFERROR(VLOOKUP($G459,'Product Master'!$B$1:$G$26,6,FALSE),0)</f>
        <v>0</v>
      </c>
      <c r="M459" s="40"/>
      <c r="N459" s="28">
        <f t="shared" si="54"/>
        <v>0</v>
      </c>
      <c r="O459" s="28">
        <f t="shared" si="55"/>
        <v>0</v>
      </c>
      <c r="P459" s="28" t="str">
        <f>IFERROR(VLOOKUP(F459,'Master Info'!$A$13:$P$37,2,FALSE)&amp;VLOOKUP(F459,'Master Info'!$A$13:$P$37,3,FALSE),"")</f>
        <v/>
      </c>
      <c r="Q459" s="28">
        <f>IF($P459='Master Info'!$B$2&amp;'Master Info'!$C$2,IFERROR(ROUND(SUM($N459-$O459)*$L459,0),0),0)</f>
        <v>0</v>
      </c>
      <c r="R459" s="28">
        <f>IF($P459='Master Info'!$B$2&amp;'Master Info'!$C$2,IFERROR(ROUND(SUM($N459-$O459)*$L459,0),0),0)</f>
        <v>0</v>
      </c>
      <c r="S459" s="28">
        <f>IF($P459&lt;&gt;'Master Info'!$B$2&amp;'Master Info'!$C$2,IFERROR(ROUND(SUM($N459-$O459)*$L459,0),0),0)</f>
        <v>0</v>
      </c>
      <c r="T459" s="29">
        <f t="shared" si="52"/>
        <v>0</v>
      </c>
    </row>
    <row r="460" spans="1:20" x14ac:dyDescent="0.25">
      <c r="A460" s="32">
        <f t="shared" si="49"/>
        <v>459</v>
      </c>
      <c r="B460" s="26" t="str">
        <f t="shared" si="50"/>
        <v>-</v>
      </c>
      <c r="C460" s="35"/>
      <c r="D460" s="35"/>
      <c r="E460" s="36"/>
      <c r="F460" s="37"/>
      <c r="G460" s="38"/>
      <c r="H460" s="27">
        <f>IFERROR(VLOOKUP($G460,'Product Master'!$B$1:$G$26,5,FALSE),0)</f>
        <v>0</v>
      </c>
      <c r="I460" s="39"/>
      <c r="J460" s="28">
        <f t="shared" si="53"/>
        <v>0</v>
      </c>
      <c r="K460" s="29">
        <f t="shared" si="51"/>
        <v>0</v>
      </c>
      <c r="L460" s="30">
        <f>IFERROR(VLOOKUP($G460,'Product Master'!$B$1:$G$26,6,FALSE),0)</f>
        <v>0</v>
      </c>
      <c r="M460" s="40"/>
      <c r="N460" s="28">
        <f t="shared" si="54"/>
        <v>0</v>
      </c>
      <c r="O460" s="28">
        <f t="shared" si="55"/>
        <v>0</v>
      </c>
      <c r="P460" s="28" t="str">
        <f>IFERROR(VLOOKUP(F460,'Master Info'!$A$13:$P$37,2,FALSE)&amp;VLOOKUP(F460,'Master Info'!$A$13:$P$37,3,FALSE),"")</f>
        <v/>
      </c>
      <c r="Q460" s="28">
        <f>IF($P460='Master Info'!$B$2&amp;'Master Info'!$C$2,IFERROR(ROUND(SUM($N460-$O460)*$L460,0),0),0)</f>
        <v>0</v>
      </c>
      <c r="R460" s="28">
        <f>IF($P460='Master Info'!$B$2&amp;'Master Info'!$C$2,IFERROR(ROUND(SUM($N460-$O460)*$L460,0),0),0)</f>
        <v>0</v>
      </c>
      <c r="S460" s="28">
        <f>IF($P460&lt;&gt;'Master Info'!$B$2&amp;'Master Info'!$C$2,IFERROR(ROUND(SUM($N460-$O460)*$L460,0),0),0)</f>
        <v>0</v>
      </c>
      <c r="T460" s="29">
        <f t="shared" si="52"/>
        <v>0</v>
      </c>
    </row>
    <row r="461" spans="1:20" x14ac:dyDescent="0.25">
      <c r="A461" s="32">
        <f t="shared" si="49"/>
        <v>460</v>
      </c>
      <c r="B461" s="26" t="str">
        <f t="shared" si="50"/>
        <v>-</v>
      </c>
      <c r="C461" s="35"/>
      <c r="D461" s="35"/>
      <c r="E461" s="36"/>
      <c r="F461" s="37"/>
      <c r="G461" s="38"/>
      <c r="H461" s="27">
        <f>IFERROR(VLOOKUP($G461,'Product Master'!$B$1:$G$26,5,FALSE),0)</f>
        <v>0</v>
      </c>
      <c r="I461" s="39"/>
      <c r="J461" s="28">
        <f t="shared" si="53"/>
        <v>0</v>
      </c>
      <c r="K461" s="29">
        <f t="shared" si="51"/>
        <v>0</v>
      </c>
      <c r="L461" s="30">
        <f>IFERROR(VLOOKUP($G461,'Product Master'!$B$1:$G$26,6,FALSE),0)</f>
        <v>0</v>
      </c>
      <c r="M461" s="40"/>
      <c r="N461" s="28">
        <f t="shared" si="54"/>
        <v>0</v>
      </c>
      <c r="O461" s="28">
        <f t="shared" si="55"/>
        <v>0</v>
      </c>
      <c r="P461" s="28" t="str">
        <f>IFERROR(VLOOKUP(F461,'Master Info'!$A$13:$P$37,2,FALSE)&amp;VLOOKUP(F461,'Master Info'!$A$13:$P$37,3,FALSE),"")</f>
        <v/>
      </c>
      <c r="Q461" s="28">
        <f>IF($P461='Master Info'!$B$2&amp;'Master Info'!$C$2,IFERROR(ROUND(SUM($N461-$O461)*$L461,0),0),0)</f>
        <v>0</v>
      </c>
      <c r="R461" s="28">
        <f>IF($P461='Master Info'!$B$2&amp;'Master Info'!$C$2,IFERROR(ROUND(SUM($N461-$O461)*$L461,0),0),0)</f>
        <v>0</v>
      </c>
      <c r="S461" s="28">
        <f>IF($P461&lt;&gt;'Master Info'!$B$2&amp;'Master Info'!$C$2,IFERROR(ROUND(SUM($N461-$O461)*$L461,0),0),0)</f>
        <v>0</v>
      </c>
      <c r="T461" s="29">
        <f t="shared" si="52"/>
        <v>0</v>
      </c>
    </row>
    <row r="462" spans="1:20" x14ac:dyDescent="0.25">
      <c r="A462" s="32">
        <f t="shared" si="49"/>
        <v>461</v>
      </c>
      <c r="B462" s="26" t="str">
        <f t="shared" si="50"/>
        <v>-</v>
      </c>
      <c r="C462" s="35"/>
      <c r="D462" s="35"/>
      <c r="E462" s="36"/>
      <c r="F462" s="37"/>
      <c r="G462" s="38"/>
      <c r="H462" s="27">
        <f>IFERROR(VLOOKUP($G462,'Product Master'!$B$1:$G$26,5,FALSE),0)</f>
        <v>0</v>
      </c>
      <c r="I462" s="39"/>
      <c r="J462" s="28">
        <f t="shared" si="53"/>
        <v>0</v>
      </c>
      <c r="K462" s="29">
        <f t="shared" si="51"/>
        <v>0</v>
      </c>
      <c r="L462" s="30">
        <f>IFERROR(VLOOKUP($G462,'Product Master'!$B$1:$G$26,6,FALSE),0)</f>
        <v>0</v>
      </c>
      <c r="M462" s="40"/>
      <c r="N462" s="28">
        <f t="shared" si="54"/>
        <v>0</v>
      </c>
      <c r="O462" s="28">
        <f t="shared" si="55"/>
        <v>0</v>
      </c>
      <c r="P462" s="28" t="str">
        <f>IFERROR(VLOOKUP(F462,'Master Info'!$A$13:$P$37,2,FALSE)&amp;VLOOKUP(F462,'Master Info'!$A$13:$P$37,3,FALSE),"")</f>
        <v/>
      </c>
      <c r="Q462" s="28">
        <f>IF($P462='Master Info'!$B$2&amp;'Master Info'!$C$2,IFERROR(ROUND(SUM($N462-$O462)*$L462,0),0),0)</f>
        <v>0</v>
      </c>
      <c r="R462" s="28">
        <f>IF($P462='Master Info'!$B$2&amp;'Master Info'!$C$2,IFERROR(ROUND(SUM($N462-$O462)*$L462,0),0),0)</f>
        <v>0</v>
      </c>
      <c r="S462" s="28">
        <f>IF($P462&lt;&gt;'Master Info'!$B$2&amp;'Master Info'!$C$2,IFERROR(ROUND(SUM($N462-$O462)*$L462,0),0),0)</f>
        <v>0</v>
      </c>
      <c r="T462" s="29">
        <f t="shared" si="52"/>
        <v>0</v>
      </c>
    </row>
    <row r="463" spans="1:20" x14ac:dyDescent="0.25">
      <c r="A463" s="32">
        <f t="shared" si="49"/>
        <v>462</v>
      </c>
      <c r="B463" s="26" t="str">
        <f t="shared" si="50"/>
        <v>-</v>
      </c>
      <c r="C463" s="35"/>
      <c r="D463" s="35"/>
      <c r="E463" s="36"/>
      <c r="F463" s="37"/>
      <c r="G463" s="38"/>
      <c r="H463" s="27">
        <f>IFERROR(VLOOKUP($G463,'Product Master'!$B$1:$G$26,5,FALSE),0)</f>
        <v>0</v>
      </c>
      <c r="I463" s="39"/>
      <c r="J463" s="28">
        <f t="shared" si="53"/>
        <v>0</v>
      </c>
      <c r="K463" s="29">
        <f t="shared" si="51"/>
        <v>0</v>
      </c>
      <c r="L463" s="30">
        <f>IFERROR(VLOOKUP($G463,'Product Master'!$B$1:$G$26,6,FALSE),0)</f>
        <v>0</v>
      </c>
      <c r="M463" s="40"/>
      <c r="N463" s="28">
        <f t="shared" si="54"/>
        <v>0</v>
      </c>
      <c r="O463" s="28">
        <f t="shared" si="55"/>
        <v>0</v>
      </c>
      <c r="P463" s="28" t="str">
        <f>IFERROR(VLOOKUP(F463,'Master Info'!$A$13:$P$37,2,FALSE)&amp;VLOOKUP(F463,'Master Info'!$A$13:$P$37,3,FALSE),"")</f>
        <v/>
      </c>
      <c r="Q463" s="28">
        <f>IF($P463='Master Info'!$B$2&amp;'Master Info'!$C$2,IFERROR(ROUND(SUM($N463-$O463)*$L463,0),0),0)</f>
        <v>0</v>
      </c>
      <c r="R463" s="28">
        <f>IF($P463='Master Info'!$B$2&amp;'Master Info'!$C$2,IFERROR(ROUND(SUM($N463-$O463)*$L463,0),0),0)</f>
        <v>0</v>
      </c>
      <c r="S463" s="28">
        <f>IF($P463&lt;&gt;'Master Info'!$B$2&amp;'Master Info'!$C$2,IFERROR(ROUND(SUM($N463-$O463)*$L463,0),0),0)</f>
        <v>0</v>
      </c>
      <c r="T463" s="29">
        <f t="shared" si="52"/>
        <v>0</v>
      </c>
    </row>
    <row r="464" spans="1:20" x14ac:dyDescent="0.25">
      <c r="A464" s="32">
        <f t="shared" si="49"/>
        <v>463</v>
      </c>
      <c r="B464" s="26" t="str">
        <f t="shared" si="50"/>
        <v>-</v>
      </c>
      <c r="C464" s="35"/>
      <c r="D464" s="35"/>
      <c r="E464" s="36"/>
      <c r="F464" s="37"/>
      <c r="G464" s="38"/>
      <c r="H464" s="27">
        <f>IFERROR(VLOOKUP($G464,'Product Master'!$B$1:$G$26,5,FALSE),0)</f>
        <v>0</v>
      </c>
      <c r="I464" s="39"/>
      <c r="J464" s="28">
        <f t="shared" si="53"/>
        <v>0</v>
      </c>
      <c r="K464" s="29">
        <f t="shared" si="51"/>
        <v>0</v>
      </c>
      <c r="L464" s="30">
        <f>IFERROR(VLOOKUP($G464,'Product Master'!$B$1:$G$26,6,FALSE),0)</f>
        <v>0</v>
      </c>
      <c r="M464" s="40"/>
      <c r="N464" s="28">
        <f t="shared" si="54"/>
        <v>0</v>
      </c>
      <c r="O464" s="28">
        <f t="shared" si="55"/>
        <v>0</v>
      </c>
      <c r="P464" s="28" t="str">
        <f>IFERROR(VLOOKUP(F464,'Master Info'!$A$13:$P$37,2,FALSE)&amp;VLOOKUP(F464,'Master Info'!$A$13:$P$37,3,FALSE),"")</f>
        <v/>
      </c>
      <c r="Q464" s="28">
        <f>IF($P464='Master Info'!$B$2&amp;'Master Info'!$C$2,IFERROR(ROUND(SUM($N464-$O464)*$L464,0),0),0)</f>
        <v>0</v>
      </c>
      <c r="R464" s="28">
        <f>IF($P464='Master Info'!$B$2&amp;'Master Info'!$C$2,IFERROR(ROUND(SUM($N464-$O464)*$L464,0),0),0)</f>
        <v>0</v>
      </c>
      <c r="S464" s="28">
        <f>IF($P464&lt;&gt;'Master Info'!$B$2&amp;'Master Info'!$C$2,IFERROR(ROUND(SUM($N464-$O464)*$L464,0),0),0)</f>
        <v>0</v>
      </c>
      <c r="T464" s="29">
        <f t="shared" si="52"/>
        <v>0</v>
      </c>
    </row>
    <row r="465" spans="1:20" x14ac:dyDescent="0.25">
      <c r="A465" s="32">
        <f t="shared" si="49"/>
        <v>464</v>
      </c>
      <c r="B465" s="26" t="str">
        <f t="shared" si="50"/>
        <v>-</v>
      </c>
      <c r="C465" s="35"/>
      <c r="D465" s="35"/>
      <c r="E465" s="36"/>
      <c r="F465" s="37"/>
      <c r="G465" s="38"/>
      <c r="H465" s="27">
        <f>IFERROR(VLOOKUP($G465,'Product Master'!$B$1:$G$26,5,FALSE),0)</f>
        <v>0</v>
      </c>
      <c r="I465" s="39"/>
      <c r="J465" s="28">
        <f t="shared" si="53"/>
        <v>0</v>
      </c>
      <c r="K465" s="29">
        <f t="shared" si="51"/>
        <v>0</v>
      </c>
      <c r="L465" s="30">
        <f>IFERROR(VLOOKUP($G465,'Product Master'!$B$1:$G$26,6,FALSE),0)</f>
        <v>0</v>
      </c>
      <c r="M465" s="40"/>
      <c r="N465" s="28">
        <f t="shared" si="54"/>
        <v>0</v>
      </c>
      <c r="O465" s="28">
        <f t="shared" si="55"/>
        <v>0</v>
      </c>
      <c r="P465" s="28" t="str">
        <f>IFERROR(VLOOKUP(F465,'Master Info'!$A$13:$P$37,2,FALSE)&amp;VLOOKUP(F465,'Master Info'!$A$13:$P$37,3,FALSE),"")</f>
        <v/>
      </c>
      <c r="Q465" s="28">
        <f>IF($P465='Master Info'!$B$2&amp;'Master Info'!$C$2,IFERROR(ROUND(SUM($N465-$O465)*$L465,0),0),0)</f>
        <v>0</v>
      </c>
      <c r="R465" s="28">
        <f>IF($P465='Master Info'!$B$2&amp;'Master Info'!$C$2,IFERROR(ROUND(SUM($N465-$O465)*$L465,0),0),0)</f>
        <v>0</v>
      </c>
      <c r="S465" s="28">
        <f>IF($P465&lt;&gt;'Master Info'!$B$2&amp;'Master Info'!$C$2,IFERROR(ROUND(SUM($N465-$O465)*$L465,0),0),0)</f>
        <v>0</v>
      </c>
      <c r="T465" s="29">
        <f t="shared" si="52"/>
        <v>0</v>
      </c>
    </row>
    <row r="466" spans="1:20" x14ac:dyDescent="0.25">
      <c r="A466" s="32">
        <f t="shared" si="49"/>
        <v>465</v>
      </c>
      <c r="B466" s="26" t="str">
        <f t="shared" si="50"/>
        <v>-</v>
      </c>
      <c r="C466" s="35"/>
      <c r="D466" s="35"/>
      <c r="E466" s="36"/>
      <c r="F466" s="37"/>
      <c r="G466" s="38"/>
      <c r="H466" s="27">
        <f>IFERROR(VLOOKUP($G466,'Product Master'!$B$1:$G$26,5,FALSE),0)</f>
        <v>0</v>
      </c>
      <c r="I466" s="39"/>
      <c r="J466" s="28">
        <f t="shared" si="53"/>
        <v>0</v>
      </c>
      <c r="K466" s="29">
        <f t="shared" si="51"/>
        <v>0</v>
      </c>
      <c r="L466" s="30">
        <f>IFERROR(VLOOKUP($G466,'Product Master'!$B$1:$G$26,6,FALSE),0)</f>
        <v>0</v>
      </c>
      <c r="M466" s="40"/>
      <c r="N466" s="28">
        <f t="shared" si="54"/>
        <v>0</v>
      </c>
      <c r="O466" s="28">
        <f t="shared" si="55"/>
        <v>0</v>
      </c>
      <c r="P466" s="28" t="str">
        <f>IFERROR(VLOOKUP(F466,'Master Info'!$A$13:$P$37,2,FALSE)&amp;VLOOKUP(F466,'Master Info'!$A$13:$P$37,3,FALSE),"")</f>
        <v/>
      </c>
      <c r="Q466" s="28">
        <f>IF($P466='Master Info'!$B$2&amp;'Master Info'!$C$2,IFERROR(ROUND(SUM($N466-$O466)*$L466,0),0),0)</f>
        <v>0</v>
      </c>
      <c r="R466" s="28">
        <f>IF($P466='Master Info'!$B$2&amp;'Master Info'!$C$2,IFERROR(ROUND(SUM($N466-$O466)*$L466,0),0),0)</f>
        <v>0</v>
      </c>
      <c r="S466" s="28">
        <f>IF($P466&lt;&gt;'Master Info'!$B$2&amp;'Master Info'!$C$2,IFERROR(ROUND(SUM($N466-$O466)*$L466,0),0),0)</f>
        <v>0</v>
      </c>
      <c r="T466" s="29">
        <f t="shared" si="52"/>
        <v>0</v>
      </c>
    </row>
    <row r="467" spans="1:20" x14ac:dyDescent="0.25">
      <c r="A467" s="32">
        <f t="shared" si="49"/>
        <v>466</v>
      </c>
      <c r="B467" s="26" t="str">
        <f t="shared" si="50"/>
        <v>-</v>
      </c>
      <c r="C467" s="35"/>
      <c r="D467" s="35"/>
      <c r="E467" s="36"/>
      <c r="F467" s="37"/>
      <c r="G467" s="38"/>
      <c r="H467" s="27">
        <f>IFERROR(VLOOKUP($G467,'Product Master'!$B$1:$G$26,5,FALSE),0)</f>
        <v>0</v>
      </c>
      <c r="I467" s="39"/>
      <c r="J467" s="28">
        <f t="shared" si="53"/>
        <v>0</v>
      </c>
      <c r="K467" s="29">
        <f t="shared" si="51"/>
        <v>0</v>
      </c>
      <c r="L467" s="30">
        <f>IFERROR(VLOOKUP($G467,'Product Master'!$B$1:$G$26,6,FALSE),0)</f>
        <v>0</v>
      </c>
      <c r="M467" s="40"/>
      <c r="N467" s="28">
        <f t="shared" si="54"/>
        <v>0</v>
      </c>
      <c r="O467" s="28">
        <f t="shared" si="55"/>
        <v>0</v>
      </c>
      <c r="P467" s="28" t="str">
        <f>IFERROR(VLOOKUP(F467,'Master Info'!$A$13:$P$37,2,FALSE)&amp;VLOOKUP(F467,'Master Info'!$A$13:$P$37,3,FALSE),"")</f>
        <v/>
      </c>
      <c r="Q467" s="28">
        <f>IF($P467='Master Info'!$B$2&amp;'Master Info'!$C$2,IFERROR(ROUND(SUM($N467-$O467)*$L467,0),0),0)</f>
        <v>0</v>
      </c>
      <c r="R467" s="28">
        <f>IF($P467='Master Info'!$B$2&amp;'Master Info'!$C$2,IFERROR(ROUND(SUM($N467-$O467)*$L467,0),0),0)</f>
        <v>0</v>
      </c>
      <c r="S467" s="28">
        <f>IF($P467&lt;&gt;'Master Info'!$B$2&amp;'Master Info'!$C$2,IFERROR(ROUND(SUM($N467-$O467)*$L467,0),0),0)</f>
        <v>0</v>
      </c>
      <c r="T467" s="29">
        <f t="shared" si="52"/>
        <v>0</v>
      </c>
    </row>
    <row r="468" spans="1:20" x14ac:dyDescent="0.25">
      <c r="A468" s="32">
        <f t="shared" si="49"/>
        <v>467</v>
      </c>
      <c r="B468" s="26" t="str">
        <f t="shared" si="50"/>
        <v>-</v>
      </c>
      <c r="C468" s="35"/>
      <c r="D468" s="35"/>
      <c r="E468" s="36"/>
      <c r="F468" s="37"/>
      <c r="G468" s="38"/>
      <c r="H468" s="27">
        <f>IFERROR(VLOOKUP($G468,'Product Master'!$B$1:$G$26,5,FALSE),0)</f>
        <v>0</v>
      </c>
      <c r="I468" s="39"/>
      <c r="J468" s="28">
        <f t="shared" si="53"/>
        <v>0</v>
      </c>
      <c r="K468" s="29">
        <f t="shared" si="51"/>
        <v>0</v>
      </c>
      <c r="L468" s="30">
        <f>IFERROR(VLOOKUP($G468,'Product Master'!$B$1:$G$26,6,FALSE),0)</f>
        <v>0</v>
      </c>
      <c r="M468" s="40"/>
      <c r="N468" s="28">
        <f t="shared" si="54"/>
        <v>0</v>
      </c>
      <c r="O468" s="28">
        <f t="shared" si="55"/>
        <v>0</v>
      </c>
      <c r="P468" s="28" t="str">
        <f>IFERROR(VLOOKUP(F468,'Master Info'!$A$13:$P$37,2,FALSE)&amp;VLOOKUP(F468,'Master Info'!$A$13:$P$37,3,FALSE),"")</f>
        <v/>
      </c>
      <c r="Q468" s="28">
        <f>IF($P468='Master Info'!$B$2&amp;'Master Info'!$C$2,IFERROR(ROUND(SUM($N468-$O468)*$L468,0),0),0)</f>
        <v>0</v>
      </c>
      <c r="R468" s="28">
        <f>IF($P468='Master Info'!$B$2&amp;'Master Info'!$C$2,IFERROR(ROUND(SUM($N468-$O468)*$L468,0),0),0)</f>
        <v>0</v>
      </c>
      <c r="S468" s="28">
        <f>IF($P468&lt;&gt;'Master Info'!$B$2&amp;'Master Info'!$C$2,IFERROR(ROUND(SUM($N468-$O468)*$L468,0),0),0)</f>
        <v>0</v>
      </c>
      <c r="T468" s="29">
        <f t="shared" si="52"/>
        <v>0</v>
      </c>
    </row>
    <row r="469" spans="1:20" x14ac:dyDescent="0.25">
      <c r="A469" s="32">
        <f t="shared" si="49"/>
        <v>468</v>
      </c>
      <c r="B469" s="26" t="str">
        <f t="shared" si="50"/>
        <v>-</v>
      </c>
      <c r="C469" s="35"/>
      <c r="D469" s="35"/>
      <c r="E469" s="36"/>
      <c r="F469" s="37"/>
      <c r="G469" s="38"/>
      <c r="H469" s="27">
        <f>IFERROR(VLOOKUP($G469,'Product Master'!$B$1:$G$26,5,FALSE),0)</f>
        <v>0</v>
      </c>
      <c r="I469" s="39"/>
      <c r="J469" s="28">
        <f t="shared" si="53"/>
        <v>0</v>
      </c>
      <c r="K469" s="29">
        <f t="shared" si="51"/>
        <v>0</v>
      </c>
      <c r="L469" s="30">
        <f>IFERROR(VLOOKUP($G469,'Product Master'!$B$1:$G$26,6,FALSE),0)</f>
        <v>0</v>
      </c>
      <c r="M469" s="40"/>
      <c r="N469" s="28">
        <f t="shared" si="54"/>
        <v>0</v>
      </c>
      <c r="O469" s="28">
        <f t="shared" si="55"/>
        <v>0</v>
      </c>
      <c r="P469" s="28" t="str">
        <f>IFERROR(VLOOKUP(F469,'Master Info'!$A$13:$P$37,2,FALSE)&amp;VLOOKUP(F469,'Master Info'!$A$13:$P$37,3,FALSE),"")</f>
        <v/>
      </c>
      <c r="Q469" s="28">
        <f>IF($P469='Master Info'!$B$2&amp;'Master Info'!$C$2,IFERROR(ROUND(SUM($N469-$O469)*$L469,0),0),0)</f>
        <v>0</v>
      </c>
      <c r="R469" s="28">
        <f>IF($P469='Master Info'!$B$2&amp;'Master Info'!$C$2,IFERROR(ROUND(SUM($N469-$O469)*$L469,0),0),0)</f>
        <v>0</v>
      </c>
      <c r="S469" s="28">
        <f>IF($P469&lt;&gt;'Master Info'!$B$2&amp;'Master Info'!$C$2,IFERROR(ROUND(SUM($N469-$O469)*$L469,0),0),0)</f>
        <v>0</v>
      </c>
      <c r="T469" s="29">
        <f t="shared" si="52"/>
        <v>0</v>
      </c>
    </row>
    <row r="470" spans="1:20" x14ac:dyDescent="0.25">
      <c r="A470" s="32">
        <f t="shared" si="49"/>
        <v>469</v>
      </c>
      <c r="B470" s="26" t="str">
        <f t="shared" si="50"/>
        <v>-</v>
      </c>
      <c r="C470" s="35"/>
      <c r="D470" s="35"/>
      <c r="E470" s="36"/>
      <c r="F470" s="37"/>
      <c r="G470" s="38"/>
      <c r="H470" s="27">
        <f>IFERROR(VLOOKUP($G470,'Product Master'!$B$1:$G$26,5,FALSE),0)</f>
        <v>0</v>
      </c>
      <c r="I470" s="39"/>
      <c r="J470" s="28">
        <f t="shared" si="53"/>
        <v>0</v>
      </c>
      <c r="K470" s="29">
        <f t="shared" si="51"/>
        <v>0</v>
      </c>
      <c r="L470" s="30">
        <f>IFERROR(VLOOKUP($G470,'Product Master'!$B$1:$G$26,6,FALSE),0)</f>
        <v>0</v>
      </c>
      <c r="M470" s="40"/>
      <c r="N470" s="28">
        <f t="shared" si="54"/>
        <v>0</v>
      </c>
      <c r="O470" s="28">
        <f t="shared" si="55"/>
        <v>0</v>
      </c>
      <c r="P470" s="28" t="str">
        <f>IFERROR(VLOOKUP(F470,'Master Info'!$A$13:$P$37,2,FALSE)&amp;VLOOKUP(F470,'Master Info'!$A$13:$P$37,3,FALSE),"")</f>
        <v/>
      </c>
      <c r="Q470" s="28">
        <f>IF($P470='Master Info'!$B$2&amp;'Master Info'!$C$2,IFERROR(ROUND(SUM($N470-$O470)*$L470,0),0),0)</f>
        <v>0</v>
      </c>
      <c r="R470" s="28">
        <f>IF($P470='Master Info'!$B$2&amp;'Master Info'!$C$2,IFERROR(ROUND(SUM($N470-$O470)*$L470,0),0),0)</f>
        <v>0</v>
      </c>
      <c r="S470" s="28">
        <f>IF($P470&lt;&gt;'Master Info'!$B$2&amp;'Master Info'!$C$2,IFERROR(ROUND(SUM($N470-$O470)*$L470,0),0),0)</f>
        <v>0</v>
      </c>
      <c r="T470" s="29">
        <f t="shared" si="52"/>
        <v>0</v>
      </c>
    </row>
    <row r="471" spans="1:20" x14ac:dyDescent="0.25">
      <c r="A471" s="32">
        <f t="shared" si="49"/>
        <v>470</v>
      </c>
      <c r="B471" s="26" t="str">
        <f t="shared" si="50"/>
        <v>-</v>
      </c>
      <c r="C471" s="35"/>
      <c r="D471" s="35"/>
      <c r="E471" s="36"/>
      <c r="F471" s="37"/>
      <c r="G471" s="38"/>
      <c r="H471" s="27">
        <f>IFERROR(VLOOKUP($G471,'Product Master'!$B$1:$G$26,5,FALSE),0)</f>
        <v>0</v>
      </c>
      <c r="I471" s="39"/>
      <c r="J471" s="28">
        <f t="shared" si="53"/>
        <v>0</v>
      </c>
      <c r="K471" s="29">
        <f t="shared" si="51"/>
        <v>0</v>
      </c>
      <c r="L471" s="30">
        <f>IFERROR(VLOOKUP($G471,'Product Master'!$B$1:$G$26,6,FALSE),0)</f>
        <v>0</v>
      </c>
      <c r="M471" s="40"/>
      <c r="N471" s="28">
        <f t="shared" si="54"/>
        <v>0</v>
      </c>
      <c r="O471" s="28">
        <f t="shared" si="55"/>
        <v>0</v>
      </c>
      <c r="P471" s="28" t="str">
        <f>IFERROR(VLOOKUP(F471,'Master Info'!$A$13:$P$37,2,FALSE)&amp;VLOOKUP(F471,'Master Info'!$A$13:$P$37,3,FALSE),"")</f>
        <v/>
      </c>
      <c r="Q471" s="28">
        <f>IF($P471='Master Info'!$B$2&amp;'Master Info'!$C$2,IFERROR(ROUND(SUM($N471-$O471)*$L471,0),0),0)</f>
        <v>0</v>
      </c>
      <c r="R471" s="28">
        <f>IF($P471='Master Info'!$B$2&amp;'Master Info'!$C$2,IFERROR(ROUND(SUM($N471-$O471)*$L471,0),0),0)</f>
        <v>0</v>
      </c>
      <c r="S471" s="28">
        <f>IF($P471&lt;&gt;'Master Info'!$B$2&amp;'Master Info'!$C$2,IFERROR(ROUND(SUM($N471-$O471)*$L471,0),0),0)</f>
        <v>0</v>
      </c>
      <c r="T471" s="29">
        <f t="shared" si="52"/>
        <v>0</v>
      </c>
    </row>
    <row r="472" spans="1:20" x14ac:dyDescent="0.25">
      <c r="A472" s="32">
        <f t="shared" ref="A472:A501" si="56">A471+1</f>
        <v>471</v>
      </c>
      <c r="B472" s="26" t="str">
        <f t="shared" ref="B472:B501" si="57">C472&amp;"-"&amp;D472</f>
        <v>-</v>
      </c>
      <c r="C472" s="35"/>
      <c r="D472" s="35"/>
      <c r="E472" s="36"/>
      <c r="F472" s="37"/>
      <c r="G472" s="38"/>
      <c r="H472" s="27">
        <f>IFERROR(VLOOKUP($G472,'Product Master'!$B$1:$G$26,5,FALSE),0)</f>
        <v>0</v>
      </c>
      <c r="I472" s="39"/>
      <c r="J472" s="28">
        <f t="shared" si="53"/>
        <v>0</v>
      </c>
      <c r="K472" s="29">
        <f t="shared" ref="K472:K501" si="58">IFERROR(H472-J472,0)</f>
        <v>0</v>
      </c>
      <c r="L472" s="30">
        <f>IFERROR(VLOOKUP($G472,'Product Master'!$B$1:$G$26,6,FALSE),0)</f>
        <v>0</v>
      </c>
      <c r="M472" s="40"/>
      <c r="N472" s="28">
        <f t="shared" si="54"/>
        <v>0</v>
      </c>
      <c r="O472" s="28">
        <f t="shared" si="55"/>
        <v>0</v>
      </c>
      <c r="P472" s="28" t="str">
        <f>IFERROR(VLOOKUP(F472,'Master Info'!$A$13:$P$37,2,FALSE)&amp;VLOOKUP(F472,'Master Info'!$A$13:$P$37,3,FALSE),"")</f>
        <v/>
      </c>
      <c r="Q472" s="28">
        <f>IF($P472='Master Info'!$B$2&amp;'Master Info'!$C$2,IFERROR(ROUND(SUM($N472-$O472)*$L472,0),0),0)</f>
        <v>0</v>
      </c>
      <c r="R472" s="28">
        <f>IF($P472='Master Info'!$B$2&amp;'Master Info'!$C$2,IFERROR(ROUND(SUM($N472-$O472)*$L472,0),0),0)</f>
        <v>0</v>
      </c>
      <c r="S472" s="28">
        <f>IF($P472&lt;&gt;'Master Info'!$B$2&amp;'Master Info'!$C$2,IFERROR(ROUND(SUM($N472-$O472)*$L472,0),0),0)</f>
        <v>0</v>
      </c>
      <c r="T472" s="29">
        <f t="shared" ref="T472:T501" si="59">SUM(N472,-O472,Q472,R472,S472)</f>
        <v>0</v>
      </c>
    </row>
    <row r="473" spans="1:20" x14ac:dyDescent="0.25">
      <c r="A473" s="32">
        <f t="shared" si="56"/>
        <v>472</v>
      </c>
      <c r="B473" s="26" t="str">
        <f t="shared" si="57"/>
        <v>-</v>
      </c>
      <c r="C473" s="35"/>
      <c r="D473" s="35"/>
      <c r="E473" s="36"/>
      <c r="F473" s="37"/>
      <c r="G473" s="38"/>
      <c r="H473" s="27">
        <f>IFERROR(VLOOKUP($G473,'Product Master'!$B$1:$G$26,5,FALSE),0)</f>
        <v>0</v>
      </c>
      <c r="I473" s="39"/>
      <c r="J473" s="28">
        <f t="shared" si="53"/>
        <v>0</v>
      </c>
      <c r="K473" s="29">
        <f t="shared" si="58"/>
        <v>0</v>
      </c>
      <c r="L473" s="30">
        <f>IFERROR(VLOOKUP($G473,'Product Master'!$B$1:$G$26,6,FALSE),0)</f>
        <v>0</v>
      </c>
      <c r="M473" s="40"/>
      <c r="N473" s="28">
        <f t="shared" si="54"/>
        <v>0</v>
      </c>
      <c r="O473" s="28">
        <f t="shared" si="55"/>
        <v>0</v>
      </c>
      <c r="P473" s="28" t="str">
        <f>IFERROR(VLOOKUP(F473,'Master Info'!$A$13:$P$37,2,FALSE)&amp;VLOOKUP(F473,'Master Info'!$A$13:$P$37,3,FALSE),"")</f>
        <v/>
      </c>
      <c r="Q473" s="28">
        <f>IF($P473='Master Info'!$B$2&amp;'Master Info'!$C$2,IFERROR(ROUND(SUM($N473-$O473)*$L473,0),0),0)</f>
        <v>0</v>
      </c>
      <c r="R473" s="28">
        <f>IF($P473='Master Info'!$B$2&amp;'Master Info'!$C$2,IFERROR(ROUND(SUM($N473-$O473)*$L473,0),0),0)</f>
        <v>0</v>
      </c>
      <c r="S473" s="28">
        <f>IF($P473&lt;&gt;'Master Info'!$B$2&amp;'Master Info'!$C$2,IFERROR(ROUND(SUM($N473-$O473)*$L473,0),0),0)</f>
        <v>0</v>
      </c>
      <c r="T473" s="29">
        <f t="shared" si="59"/>
        <v>0</v>
      </c>
    </row>
    <row r="474" spans="1:20" x14ac:dyDescent="0.25">
      <c r="A474" s="32">
        <f t="shared" si="56"/>
        <v>473</v>
      </c>
      <c r="B474" s="26" t="str">
        <f t="shared" si="57"/>
        <v>-</v>
      </c>
      <c r="C474" s="35"/>
      <c r="D474" s="35"/>
      <c r="E474" s="36"/>
      <c r="F474" s="37"/>
      <c r="G474" s="38"/>
      <c r="H474" s="27">
        <f>IFERROR(VLOOKUP($G474,'Product Master'!$B$1:$G$26,5,FALSE),0)</f>
        <v>0</v>
      </c>
      <c r="I474" s="39"/>
      <c r="J474" s="28">
        <f t="shared" si="53"/>
        <v>0</v>
      </c>
      <c r="K474" s="29">
        <f t="shared" si="58"/>
        <v>0</v>
      </c>
      <c r="L474" s="30">
        <f>IFERROR(VLOOKUP($G474,'Product Master'!$B$1:$G$26,6,FALSE),0)</f>
        <v>0</v>
      </c>
      <c r="M474" s="40"/>
      <c r="N474" s="28">
        <f t="shared" si="54"/>
        <v>0</v>
      </c>
      <c r="O474" s="28">
        <f t="shared" si="55"/>
        <v>0</v>
      </c>
      <c r="P474" s="28" t="str">
        <f>IFERROR(VLOOKUP(F474,'Master Info'!$A$13:$P$37,2,FALSE)&amp;VLOOKUP(F474,'Master Info'!$A$13:$P$37,3,FALSE),"")</f>
        <v/>
      </c>
      <c r="Q474" s="28">
        <f>IF($P474='Master Info'!$B$2&amp;'Master Info'!$C$2,IFERROR(ROUND(SUM($N474-$O474)*$L474,0),0),0)</f>
        <v>0</v>
      </c>
      <c r="R474" s="28">
        <f>IF($P474='Master Info'!$B$2&amp;'Master Info'!$C$2,IFERROR(ROUND(SUM($N474-$O474)*$L474,0),0),0)</f>
        <v>0</v>
      </c>
      <c r="S474" s="28">
        <f>IF($P474&lt;&gt;'Master Info'!$B$2&amp;'Master Info'!$C$2,IFERROR(ROUND(SUM($N474-$O474)*$L474,0),0),0)</f>
        <v>0</v>
      </c>
      <c r="T474" s="29">
        <f t="shared" si="59"/>
        <v>0</v>
      </c>
    </row>
    <row r="475" spans="1:20" x14ac:dyDescent="0.25">
      <c r="A475" s="32">
        <f t="shared" si="56"/>
        <v>474</v>
      </c>
      <c r="B475" s="26" t="str">
        <f t="shared" si="57"/>
        <v>-</v>
      </c>
      <c r="C475" s="35"/>
      <c r="D475" s="35"/>
      <c r="E475" s="36"/>
      <c r="F475" s="37"/>
      <c r="G475" s="38"/>
      <c r="H475" s="27">
        <f>IFERROR(VLOOKUP($G475,'Product Master'!$B$1:$G$26,5,FALSE),0)</f>
        <v>0</v>
      </c>
      <c r="I475" s="39"/>
      <c r="J475" s="28">
        <f t="shared" si="53"/>
        <v>0</v>
      </c>
      <c r="K475" s="29">
        <f t="shared" si="58"/>
        <v>0</v>
      </c>
      <c r="L475" s="30">
        <f>IFERROR(VLOOKUP($G475,'Product Master'!$B$1:$G$26,6,FALSE),0)</f>
        <v>0</v>
      </c>
      <c r="M475" s="40"/>
      <c r="N475" s="28">
        <f t="shared" si="54"/>
        <v>0</v>
      </c>
      <c r="O475" s="28">
        <f t="shared" si="55"/>
        <v>0</v>
      </c>
      <c r="P475" s="28" t="str">
        <f>IFERROR(VLOOKUP(F475,'Master Info'!$A$13:$P$37,2,FALSE)&amp;VLOOKUP(F475,'Master Info'!$A$13:$P$37,3,FALSE),"")</f>
        <v/>
      </c>
      <c r="Q475" s="28">
        <f>IF($P475='Master Info'!$B$2&amp;'Master Info'!$C$2,IFERROR(ROUND(SUM($N475-$O475)*$L475,0),0),0)</f>
        <v>0</v>
      </c>
      <c r="R475" s="28">
        <f>IF($P475='Master Info'!$B$2&amp;'Master Info'!$C$2,IFERROR(ROUND(SUM($N475-$O475)*$L475,0),0),0)</f>
        <v>0</v>
      </c>
      <c r="S475" s="28">
        <f>IF($P475&lt;&gt;'Master Info'!$B$2&amp;'Master Info'!$C$2,IFERROR(ROUND(SUM($N475-$O475)*$L475,0),0),0)</f>
        <v>0</v>
      </c>
      <c r="T475" s="29">
        <f t="shared" si="59"/>
        <v>0</v>
      </c>
    </row>
    <row r="476" spans="1:20" x14ac:dyDescent="0.25">
      <c r="A476" s="32">
        <f t="shared" si="56"/>
        <v>475</v>
      </c>
      <c r="B476" s="26" t="str">
        <f t="shared" si="57"/>
        <v>-</v>
      </c>
      <c r="C476" s="35"/>
      <c r="D476" s="35"/>
      <c r="E476" s="36"/>
      <c r="F476" s="37"/>
      <c r="G476" s="38"/>
      <c r="H476" s="27">
        <f>IFERROR(VLOOKUP($G476,'Product Master'!$B$1:$G$26,5,FALSE),0)</f>
        <v>0</v>
      </c>
      <c r="I476" s="39"/>
      <c r="J476" s="28">
        <f t="shared" si="53"/>
        <v>0</v>
      </c>
      <c r="K476" s="29">
        <f t="shared" si="58"/>
        <v>0</v>
      </c>
      <c r="L476" s="30">
        <f>IFERROR(VLOOKUP($G476,'Product Master'!$B$1:$G$26,6,FALSE),0)</f>
        <v>0</v>
      </c>
      <c r="M476" s="40"/>
      <c r="N476" s="28">
        <f t="shared" si="54"/>
        <v>0</v>
      </c>
      <c r="O476" s="28">
        <f t="shared" si="55"/>
        <v>0</v>
      </c>
      <c r="P476" s="28" t="str">
        <f>IFERROR(VLOOKUP(F476,'Master Info'!$A$13:$P$37,2,FALSE)&amp;VLOOKUP(F476,'Master Info'!$A$13:$P$37,3,FALSE),"")</f>
        <v/>
      </c>
      <c r="Q476" s="28">
        <f>IF($P476='Master Info'!$B$2&amp;'Master Info'!$C$2,IFERROR(ROUND(SUM($N476-$O476)*$L476,0),0),0)</f>
        <v>0</v>
      </c>
      <c r="R476" s="28">
        <f>IF($P476='Master Info'!$B$2&amp;'Master Info'!$C$2,IFERROR(ROUND(SUM($N476-$O476)*$L476,0),0),0)</f>
        <v>0</v>
      </c>
      <c r="S476" s="28">
        <f>IF($P476&lt;&gt;'Master Info'!$B$2&amp;'Master Info'!$C$2,IFERROR(ROUND(SUM($N476-$O476)*$L476,0),0),0)</f>
        <v>0</v>
      </c>
      <c r="T476" s="29">
        <f t="shared" si="59"/>
        <v>0</v>
      </c>
    </row>
    <row r="477" spans="1:20" x14ac:dyDescent="0.25">
      <c r="A477" s="32">
        <f t="shared" si="56"/>
        <v>476</v>
      </c>
      <c r="B477" s="26" t="str">
        <f t="shared" si="57"/>
        <v>-</v>
      </c>
      <c r="C477" s="35"/>
      <c r="D477" s="35"/>
      <c r="E477" s="36"/>
      <c r="F477" s="37"/>
      <c r="G477" s="38"/>
      <c r="H477" s="27">
        <f>IFERROR(VLOOKUP($G477,'Product Master'!$B$1:$G$26,5,FALSE),0)</f>
        <v>0</v>
      </c>
      <c r="I477" s="39"/>
      <c r="J477" s="28">
        <f t="shared" si="53"/>
        <v>0</v>
      </c>
      <c r="K477" s="29">
        <f t="shared" si="58"/>
        <v>0</v>
      </c>
      <c r="L477" s="30">
        <f>IFERROR(VLOOKUP($G477,'Product Master'!$B$1:$G$26,6,FALSE),0)</f>
        <v>0</v>
      </c>
      <c r="M477" s="40"/>
      <c r="N477" s="28">
        <f t="shared" si="54"/>
        <v>0</v>
      </c>
      <c r="O477" s="28">
        <f t="shared" si="55"/>
        <v>0</v>
      </c>
      <c r="P477" s="28" t="str">
        <f>IFERROR(VLOOKUP(F477,'Master Info'!$A$13:$P$37,2,FALSE)&amp;VLOOKUP(F477,'Master Info'!$A$13:$P$37,3,FALSE),"")</f>
        <v/>
      </c>
      <c r="Q477" s="28">
        <f>IF($P477='Master Info'!$B$2&amp;'Master Info'!$C$2,IFERROR(ROUND(SUM($N477-$O477)*$L477,0),0),0)</f>
        <v>0</v>
      </c>
      <c r="R477" s="28">
        <f>IF($P477='Master Info'!$B$2&amp;'Master Info'!$C$2,IFERROR(ROUND(SUM($N477-$O477)*$L477,0),0),0)</f>
        <v>0</v>
      </c>
      <c r="S477" s="28">
        <f>IF($P477&lt;&gt;'Master Info'!$B$2&amp;'Master Info'!$C$2,IFERROR(ROUND(SUM($N477-$O477)*$L477,0),0),0)</f>
        <v>0</v>
      </c>
      <c r="T477" s="29">
        <f t="shared" si="59"/>
        <v>0</v>
      </c>
    </row>
    <row r="478" spans="1:20" x14ac:dyDescent="0.25">
      <c r="A478" s="32">
        <f t="shared" si="56"/>
        <v>477</v>
      </c>
      <c r="B478" s="26" t="str">
        <f t="shared" si="57"/>
        <v>-</v>
      </c>
      <c r="C478" s="35"/>
      <c r="D478" s="35"/>
      <c r="E478" s="36"/>
      <c r="F478" s="37"/>
      <c r="G478" s="38"/>
      <c r="H478" s="27">
        <f>IFERROR(VLOOKUP($G478,'Product Master'!$B$1:$G$26,5,FALSE),0)</f>
        <v>0</v>
      </c>
      <c r="I478" s="39"/>
      <c r="J478" s="28">
        <f t="shared" si="53"/>
        <v>0</v>
      </c>
      <c r="K478" s="29">
        <f t="shared" si="58"/>
        <v>0</v>
      </c>
      <c r="L478" s="30">
        <f>IFERROR(VLOOKUP($G478,'Product Master'!$B$1:$G$26,6,FALSE),0)</f>
        <v>0</v>
      </c>
      <c r="M478" s="40"/>
      <c r="N478" s="28">
        <f t="shared" si="54"/>
        <v>0</v>
      </c>
      <c r="O478" s="28">
        <f t="shared" si="55"/>
        <v>0</v>
      </c>
      <c r="P478" s="28" t="str">
        <f>IFERROR(VLOOKUP(F478,'Master Info'!$A$13:$P$37,2,FALSE)&amp;VLOOKUP(F478,'Master Info'!$A$13:$P$37,3,FALSE),"")</f>
        <v/>
      </c>
      <c r="Q478" s="28">
        <f>IF($P478='Master Info'!$B$2&amp;'Master Info'!$C$2,IFERROR(ROUND(SUM($N478-$O478)*$L478,0),0),0)</f>
        <v>0</v>
      </c>
      <c r="R478" s="28">
        <f>IF($P478='Master Info'!$B$2&amp;'Master Info'!$C$2,IFERROR(ROUND(SUM($N478-$O478)*$L478,0),0),0)</f>
        <v>0</v>
      </c>
      <c r="S478" s="28">
        <f>IF($P478&lt;&gt;'Master Info'!$B$2&amp;'Master Info'!$C$2,IFERROR(ROUND(SUM($N478-$O478)*$L478,0),0),0)</f>
        <v>0</v>
      </c>
      <c r="T478" s="29">
        <f t="shared" si="59"/>
        <v>0</v>
      </c>
    </row>
    <row r="479" spans="1:20" x14ac:dyDescent="0.25">
      <c r="A479" s="32">
        <f t="shared" si="56"/>
        <v>478</v>
      </c>
      <c r="B479" s="26" t="str">
        <f t="shared" si="57"/>
        <v>-</v>
      </c>
      <c r="C479" s="35"/>
      <c r="D479" s="35"/>
      <c r="E479" s="36"/>
      <c r="F479" s="37"/>
      <c r="G479" s="38"/>
      <c r="H479" s="27">
        <f>IFERROR(VLOOKUP($G479,'Product Master'!$B$1:$G$26,5,FALSE),0)</f>
        <v>0</v>
      </c>
      <c r="I479" s="39"/>
      <c r="J479" s="28">
        <f t="shared" si="53"/>
        <v>0</v>
      </c>
      <c r="K479" s="29">
        <f t="shared" si="58"/>
        <v>0</v>
      </c>
      <c r="L479" s="30">
        <f>IFERROR(VLOOKUP($G479,'Product Master'!$B$1:$G$26,6,FALSE),0)</f>
        <v>0</v>
      </c>
      <c r="M479" s="40"/>
      <c r="N479" s="28">
        <f t="shared" si="54"/>
        <v>0</v>
      </c>
      <c r="O479" s="28">
        <f t="shared" si="55"/>
        <v>0</v>
      </c>
      <c r="P479" s="28" t="str">
        <f>IFERROR(VLOOKUP(F479,'Master Info'!$A$13:$P$37,2,FALSE)&amp;VLOOKUP(F479,'Master Info'!$A$13:$P$37,3,FALSE),"")</f>
        <v/>
      </c>
      <c r="Q479" s="28">
        <f>IF($P479='Master Info'!$B$2&amp;'Master Info'!$C$2,IFERROR(ROUND(SUM($N479-$O479)*$L479,0),0),0)</f>
        <v>0</v>
      </c>
      <c r="R479" s="28">
        <f>IF($P479='Master Info'!$B$2&amp;'Master Info'!$C$2,IFERROR(ROUND(SUM($N479-$O479)*$L479,0),0),0)</f>
        <v>0</v>
      </c>
      <c r="S479" s="28">
        <f>IF($P479&lt;&gt;'Master Info'!$B$2&amp;'Master Info'!$C$2,IFERROR(ROUND(SUM($N479-$O479)*$L479,0),0),0)</f>
        <v>0</v>
      </c>
      <c r="T479" s="29">
        <f t="shared" si="59"/>
        <v>0</v>
      </c>
    </row>
    <row r="480" spans="1:20" x14ac:dyDescent="0.25">
      <c r="A480" s="32">
        <f t="shared" si="56"/>
        <v>479</v>
      </c>
      <c r="B480" s="26" t="str">
        <f t="shared" si="57"/>
        <v>-</v>
      </c>
      <c r="C480" s="35"/>
      <c r="D480" s="35"/>
      <c r="E480" s="36"/>
      <c r="F480" s="37"/>
      <c r="G480" s="38"/>
      <c r="H480" s="27">
        <f>IFERROR(VLOOKUP($G480,'Product Master'!$B$1:$G$26,5,FALSE),0)</f>
        <v>0</v>
      </c>
      <c r="I480" s="39"/>
      <c r="J480" s="28">
        <f t="shared" si="53"/>
        <v>0</v>
      </c>
      <c r="K480" s="29">
        <f t="shared" si="58"/>
        <v>0</v>
      </c>
      <c r="L480" s="30">
        <f>IFERROR(VLOOKUP($G480,'Product Master'!$B$1:$G$26,6,FALSE),0)</f>
        <v>0</v>
      </c>
      <c r="M480" s="40"/>
      <c r="N480" s="28">
        <f t="shared" si="54"/>
        <v>0</v>
      </c>
      <c r="O480" s="28">
        <f t="shared" si="55"/>
        <v>0</v>
      </c>
      <c r="P480" s="28" t="str">
        <f>IFERROR(VLOOKUP(F480,'Master Info'!$A$13:$P$37,2,FALSE)&amp;VLOOKUP(F480,'Master Info'!$A$13:$P$37,3,FALSE),"")</f>
        <v/>
      </c>
      <c r="Q480" s="28">
        <f>IF($P480='Master Info'!$B$2&amp;'Master Info'!$C$2,IFERROR(ROUND(SUM($N480-$O480)*$L480,0),0),0)</f>
        <v>0</v>
      </c>
      <c r="R480" s="28">
        <f>IF($P480='Master Info'!$B$2&amp;'Master Info'!$C$2,IFERROR(ROUND(SUM($N480-$O480)*$L480,0),0),0)</f>
        <v>0</v>
      </c>
      <c r="S480" s="28">
        <f>IF($P480&lt;&gt;'Master Info'!$B$2&amp;'Master Info'!$C$2,IFERROR(ROUND(SUM($N480-$O480)*$L480,0),0),0)</f>
        <v>0</v>
      </c>
      <c r="T480" s="29">
        <f t="shared" si="59"/>
        <v>0</v>
      </c>
    </row>
    <row r="481" spans="1:20" x14ac:dyDescent="0.25">
      <c r="A481" s="32">
        <f t="shared" si="56"/>
        <v>480</v>
      </c>
      <c r="B481" s="26" t="str">
        <f t="shared" si="57"/>
        <v>-</v>
      </c>
      <c r="C481" s="35"/>
      <c r="D481" s="35"/>
      <c r="E481" s="36"/>
      <c r="F481" s="37"/>
      <c r="G481" s="38"/>
      <c r="H481" s="27">
        <f>IFERROR(VLOOKUP($G481,'Product Master'!$B$1:$G$26,5,FALSE),0)</f>
        <v>0</v>
      </c>
      <c r="I481" s="39"/>
      <c r="J481" s="28">
        <f t="shared" si="53"/>
        <v>0</v>
      </c>
      <c r="K481" s="29">
        <f t="shared" si="58"/>
        <v>0</v>
      </c>
      <c r="L481" s="30">
        <f>IFERROR(VLOOKUP($G481,'Product Master'!$B$1:$G$26,6,FALSE),0)</f>
        <v>0</v>
      </c>
      <c r="M481" s="40"/>
      <c r="N481" s="28">
        <f t="shared" si="54"/>
        <v>0</v>
      </c>
      <c r="O481" s="28">
        <f t="shared" si="55"/>
        <v>0</v>
      </c>
      <c r="P481" s="28" t="str">
        <f>IFERROR(VLOOKUP(F481,'Master Info'!$A$13:$P$37,2,FALSE)&amp;VLOOKUP(F481,'Master Info'!$A$13:$P$37,3,FALSE),"")</f>
        <v/>
      </c>
      <c r="Q481" s="28">
        <f>IF($P481='Master Info'!$B$2&amp;'Master Info'!$C$2,IFERROR(ROUND(SUM($N481-$O481)*$L481,0),0),0)</f>
        <v>0</v>
      </c>
      <c r="R481" s="28">
        <f>IF($P481='Master Info'!$B$2&amp;'Master Info'!$C$2,IFERROR(ROUND(SUM($N481-$O481)*$L481,0),0),0)</f>
        <v>0</v>
      </c>
      <c r="S481" s="28">
        <f>IF($P481&lt;&gt;'Master Info'!$B$2&amp;'Master Info'!$C$2,IFERROR(ROUND(SUM($N481-$O481)*$L481,0),0),0)</f>
        <v>0</v>
      </c>
      <c r="T481" s="29">
        <f t="shared" si="59"/>
        <v>0</v>
      </c>
    </row>
    <row r="482" spans="1:20" x14ac:dyDescent="0.25">
      <c r="A482" s="32">
        <f t="shared" si="56"/>
        <v>481</v>
      </c>
      <c r="B482" s="26" t="str">
        <f t="shared" si="57"/>
        <v>-</v>
      </c>
      <c r="C482" s="35"/>
      <c r="D482" s="35"/>
      <c r="E482" s="36"/>
      <c r="F482" s="37"/>
      <c r="G482" s="38"/>
      <c r="H482" s="27">
        <f>IFERROR(VLOOKUP($G482,'Product Master'!$B$1:$G$26,5,FALSE),0)</f>
        <v>0</v>
      </c>
      <c r="I482" s="39"/>
      <c r="J482" s="28">
        <f t="shared" si="53"/>
        <v>0</v>
      </c>
      <c r="K482" s="29">
        <f t="shared" si="58"/>
        <v>0</v>
      </c>
      <c r="L482" s="30">
        <f>IFERROR(VLOOKUP($G482,'Product Master'!$B$1:$G$26,6,FALSE),0)</f>
        <v>0</v>
      </c>
      <c r="M482" s="40"/>
      <c r="N482" s="28">
        <f t="shared" si="54"/>
        <v>0</v>
      </c>
      <c r="O482" s="28">
        <f t="shared" si="55"/>
        <v>0</v>
      </c>
      <c r="P482" s="28" t="str">
        <f>IFERROR(VLOOKUP(F482,'Master Info'!$A$13:$P$37,2,FALSE)&amp;VLOOKUP(F482,'Master Info'!$A$13:$P$37,3,FALSE),"")</f>
        <v/>
      </c>
      <c r="Q482" s="28">
        <f>IF($P482='Master Info'!$B$2&amp;'Master Info'!$C$2,IFERROR(ROUND(SUM($N482-$O482)*$L482,0),0),0)</f>
        <v>0</v>
      </c>
      <c r="R482" s="28">
        <f>IF($P482='Master Info'!$B$2&amp;'Master Info'!$C$2,IFERROR(ROUND(SUM($N482-$O482)*$L482,0),0),0)</f>
        <v>0</v>
      </c>
      <c r="S482" s="28">
        <f>IF($P482&lt;&gt;'Master Info'!$B$2&amp;'Master Info'!$C$2,IFERROR(ROUND(SUM($N482-$O482)*$L482,0),0),0)</f>
        <v>0</v>
      </c>
      <c r="T482" s="29">
        <f t="shared" si="59"/>
        <v>0</v>
      </c>
    </row>
    <row r="483" spans="1:20" x14ac:dyDescent="0.25">
      <c r="A483" s="32">
        <f t="shared" si="56"/>
        <v>482</v>
      </c>
      <c r="B483" s="26" t="str">
        <f t="shared" si="57"/>
        <v>-</v>
      </c>
      <c r="C483" s="35"/>
      <c r="D483" s="35"/>
      <c r="E483" s="36"/>
      <c r="F483" s="37"/>
      <c r="G483" s="38"/>
      <c r="H483" s="27">
        <f>IFERROR(VLOOKUP($G483,'Product Master'!$B$1:$G$26,5,FALSE),0)</f>
        <v>0</v>
      </c>
      <c r="I483" s="39"/>
      <c r="J483" s="28">
        <f t="shared" si="53"/>
        <v>0</v>
      </c>
      <c r="K483" s="29">
        <f t="shared" si="58"/>
        <v>0</v>
      </c>
      <c r="L483" s="30">
        <f>IFERROR(VLOOKUP($G483,'Product Master'!$B$1:$G$26,6,FALSE),0)</f>
        <v>0</v>
      </c>
      <c r="M483" s="40"/>
      <c r="N483" s="28">
        <f t="shared" si="54"/>
        <v>0</v>
      </c>
      <c r="O483" s="28">
        <f t="shared" si="55"/>
        <v>0</v>
      </c>
      <c r="P483" s="28" t="str">
        <f>IFERROR(VLOOKUP(F483,'Master Info'!$A$13:$P$37,2,FALSE)&amp;VLOOKUP(F483,'Master Info'!$A$13:$P$37,3,FALSE),"")</f>
        <v/>
      </c>
      <c r="Q483" s="28">
        <f>IF($P483='Master Info'!$B$2&amp;'Master Info'!$C$2,IFERROR(ROUND(SUM($N483-$O483)*$L483,0),0),0)</f>
        <v>0</v>
      </c>
      <c r="R483" s="28">
        <f>IF($P483='Master Info'!$B$2&amp;'Master Info'!$C$2,IFERROR(ROUND(SUM($N483-$O483)*$L483,0),0),0)</f>
        <v>0</v>
      </c>
      <c r="S483" s="28">
        <f>IF($P483&lt;&gt;'Master Info'!$B$2&amp;'Master Info'!$C$2,IFERROR(ROUND(SUM($N483-$O483)*$L483,0),0),0)</f>
        <v>0</v>
      </c>
      <c r="T483" s="29">
        <f t="shared" si="59"/>
        <v>0</v>
      </c>
    </row>
    <row r="484" spans="1:20" x14ac:dyDescent="0.25">
      <c r="A484" s="32">
        <f t="shared" si="56"/>
        <v>483</v>
      </c>
      <c r="B484" s="26" t="str">
        <f t="shared" si="57"/>
        <v>-</v>
      </c>
      <c r="C484" s="35"/>
      <c r="D484" s="35"/>
      <c r="E484" s="36"/>
      <c r="F484" s="37"/>
      <c r="G484" s="38"/>
      <c r="H484" s="27">
        <f>IFERROR(VLOOKUP($G484,'Product Master'!$B$1:$G$26,5,FALSE),0)</f>
        <v>0</v>
      </c>
      <c r="I484" s="39"/>
      <c r="J484" s="28">
        <f t="shared" si="53"/>
        <v>0</v>
      </c>
      <c r="K484" s="29">
        <f t="shared" si="58"/>
        <v>0</v>
      </c>
      <c r="L484" s="30">
        <f>IFERROR(VLOOKUP($G484,'Product Master'!$B$1:$G$26,6,FALSE),0)</f>
        <v>0</v>
      </c>
      <c r="M484" s="40"/>
      <c r="N484" s="28">
        <f t="shared" si="54"/>
        <v>0</v>
      </c>
      <c r="O484" s="28">
        <f t="shared" si="55"/>
        <v>0</v>
      </c>
      <c r="P484" s="28" t="str">
        <f>IFERROR(VLOOKUP(F484,'Master Info'!$A$13:$P$37,2,FALSE)&amp;VLOOKUP(F484,'Master Info'!$A$13:$P$37,3,FALSE),"")</f>
        <v/>
      </c>
      <c r="Q484" s="28">
        <f>IF($P484='Master Info'!$B$2&amp;'Master Info'!$C$2,IFERROR(ROUND(SUM($N484-$O484)*$L484,0),0),0)</f>
        <v>0</v>
      </c>
      <c r="R484" s="28">
        <f>IF($P484='Master Info'!$B$2&amp;'Master Info'!$C$2,IFERROR(ROUND(SUM($N484-$O484)*$L484,0),0),0)</f>
        <v>0</v>
      </c>
      <c r="S484" s="28">
        <f>IF($P484&lt;&gt;'Master Info'!$B$2&amp;'Master Info'!$C$2,IFERROR(ROUND(SUM($N484-$O484)*$L484,0),0),0)</f>
        <v>0</v>
      </c>
      <c r="T484" s="29">
        <f t="shared" si="59"/>
        <v>0</v>
      </c>
    </row>
    <row r="485" spans="1:20" x14ac:dyDescent="0.25">
      <c r="A485" s="32">
        <f t="shared" si="56"/>
        <v>484</v>
      </c>
      <c r="B485" s="26" t="str">
        <f t="shared" si="57"/>
        <v>-</v>
      </c>
      <c r="C485" s="35"/>
      <c r="D485" s="35"/>
      <c r="E485" s="36"/>
      <c r="F485" s="37"/>
      <c r="G485" s="38"/>
      <c r="H485" s="27">
        <f>IFERROR(VLOOKUP($G485,'Product Master'!$B$1:$G$26,5,FALSE),0)</f>
        <v>0</v>
      </c>
      <c r="I485" s="39"/>
      <c r="J485" s="28">
        <f t="shared" si="53"/>
        <v>0</v>
      </c>
      <c r="K485" s="29">
        <f t="shared" si="58"/>
        <v>0</v>
      </c>
      <c r="L485" s="30">
        <f>IFERROR(VLOOKUP($G485,'Product Master'!$B$1:$G$26,6,FALSE),0)</f>
        <v>0</v>
      </c>
      <c r="M485" s="40"/>
      <c r="N485" s="28">
        <f t="shared" si="54"/>
        <v>0</v>
      </c>
      <c r="O485" s="28">
        <f t="shared" si="55"/>
        <v>0</v>
      </c>
      <c r="P485" s="28" t="str">
        <f>IFERROR(VLOOKUP(F485,'Master Info'!$A$13:$P$37,2,FALSE)&amp;VLOOKUP(F485,'Master Info'!$A$13:$P$37,3,FALSE),"")</f>
        <v/>
      </c>
      <c r="Q485" s="28">
        <f>IF($P485='Master Info'!$B$2&amp;'Master Info'!$C$2,IFERROR(ROUND(SUM($N485-$O485)*$L485,0),0),0)</f>
        <v>0</v>
      </c>
      <c r="R485" s="28">
        <f>IF($P485='Master Info'!$B$2&amp;'Master Info'!$C$2,IFERROR(ROUND(SUM($N485-$O485)*$L485,0),0),0)</f>
        <v>0</v>
      </c>
      <c r="S485" s="28">
        <f>IF($P485&lt;&gt;'Master Info'!$B$2&amp;'Master Info'!$C$2,IFERROR(ROUND(SUM($N485-$O485)*$L485,0),0),0)</f>
        <v>0</v>
      </c>
      <c r="T485" s="29">
        <f t="shared" si="59"/>
        <v>0</v>
      </c>
    </row>
    <row r="486" spans="1:20" x14ac:dyDescent="0.25">
      <c r="A486" s="32">
        <f t="shared" si="56"/>
        <v>485</v>
      </c>
      <c r="B486" s="26" t="str">
        <f t="shared" si="57"/>
        <v>-</v>
      </c>
      <c r="C486" s="35"/>
      <c r="D486" s="35"/>
      <c r="E486" s="36"/>
      <c r="F486" s="37"/>
      <c r="G486" s="38"/>
      <c r="H486" s="27">
        <f>IFERROR(VLOOKUP($G486,'Product Master'!$B$1:$G$26,5,FALSE),0)</f>
        <v>0</v>
      </c>
      <c r="I486" s="39"/>
      <c r="J486" s="28">
        <f t="shared" si="53"/>
        <v>0</v>
      </c>
      <c r="K486" s="29">
        <f t="shared" si="58"/>
        <v>0</v>
      </c>
      <c r="L486" s="30">
        <f>IFERROR(VLOOKUP($G486,'Product Master'!$B$1:$G$26,6,FALSE),0)</f>
        <v>0</v>
      </c>
      <c r="M486" s="40"/>
      <c r="N486" s="28">
        <f t="shared" si="54"/>
        <v>0</v>
      </c>
      <c r="O486" s="28">
        <f t="shared" si="55"/>
        <v>0</v>
      </c>
      <c r="P486" s="28" t="str">
        <f>IFERROR(VLOOKUP(F486,'Master Info'!$A$13:$P$37,2,FALSE)&amp;VLOOKUP(F486,'Master Info'!$A$13:$P$37,3,FALSE),"")</f>
        <v/>
      </c>
      <c r="Q486" s="28">
        <f>IF($P486='Master Info'!$B$2&amp;'Master Info'!$C$2,IFERROR(ROUND(SUM($N486-$O486)*$L486,0),0),0)</f>
        <v>0</v>
      </c>
      <c r="R486" s="28">
        <f>IF($P486='Master Info'!$B$2&amp;'Master Info'!$C$2,IFERROR(ROUND(SUM($N486-$O486)*$L486,0),0),0)</f>
        <v>0</v>
      </c>
      <c r="S486" s="28">
        <f>IF($P486&lt;&gt;'Master Info'!$B$2&amp;'Master Info'!$C$2,IFERROR(ROUND(SUM($N486-$O486)*$L486,0),0),0)</f>
        <v>0</v>
      </c>
      <c r="T486" s="29">
        <f t="shared" si="59"/>
        <v>0</v>
      </c>
    </row>
    <row r="487" spans="1:20" x14ac:dyDescent="0.25">
      <c r="A487" s="32">
        <f t="shared" si="56"/>
        <v>486</v>
      </c>
      <c r="B487" s="26" t="str">
        <f t="shared" si="57"/>
        <v>-</v>
      </c>
      <c r="C487" s="35"/>
      <c r="D487" s="35"/>
      <c r="E487" s="36"/>
      <c r="F487" s="37"/>
      <c r="G487" s="38"/>
      <c r="H487" s="27">
        <f>IFERROR(VLOOKUP($G487,'Product Master'!$B$1:$G$26,5,FALSE),0)</f>
        <v>0</v>
      </c>
      <c r="I487" s="39"/>
      <c r="J487" s="28">
        <f t="shared" si="53"/>
        <v>0</v>
      </c>
      <c r="K487" s="29">
        <f t="shared" si="58"/>
        <v>0</v>
      </c>
      <c r="L487" s="30">
        <f>IFERROR(VLOOKUP($G487,'Product Master'!$B$1:$G$26,6,FALSE),0)</f>
        <v>0</v>
      </c>
      <c r="M487" s="40"/>
      <c r="N487" s="28">
        <f t="shared" si="54"/>
        <v>0</v>
      </c>
      <c r="O487" s="28">
        <f t="shared" si="55"/>
        <v>0</v>
      </c>
      <c r="P487" s="28" t="str">
        <f>IFERROR(VLOOKUP(F487,'Master Info'!$A$13:$P$37,2,FALSE)&amp;VLOOKUP(F487,'Master Info'!$A$13:$P$37,3,FALSE),"")</f>
        <v/>
      </c>
      <c r="Q487" s="28">
        <f>IF($P487='Master Info'!$B$2&amp;'Master Info'!$C$2,IFERROR(ROUND(SUM($N487-$O487)*$L487,0),0),0)</f>
        <v>0</v>
      </c>
      <c r="R487" s="28">
        <f>IF($P487='Master Info'!$B$2&amp;'Master Info'!$C$2,IFERROR(ROUND(SUM($N487-$O487)*$L487,0),0),0)</f>
        <v>0</v>
      </c>
      <c r="S487" s="28">
        <f>IF($P487&lt;&gt;'Master Info'!$B$2&amp;'Master Info'!$C$2,IFERROR(ROUND(SUM($N487-$O487)*$L487,0),0),0)</f>
        <v>0</v>
      </c>
      <c r="T487" s="29">
        <f t="shared" si="59"/>
        <v>0</v>
      </c>
    </row>
    <row r="488" spans="1:20" x14ac:dyDescent="0.25">
      <c r="A488" s="32">
        <f t="shared" si="56"/>
        <v>487</v>
      </c>
      <c r="B488" s="26" t="str">
        <f t="shared" si="57"/>
        <v>-</v>
      </c>
      <c r="C488" s="35"/>
      <c r="D488" s="35"/>
      <c r="E488" s="36"/>
      <c r="F488" s="37"/>
      <c r="G488" s="38"/>
      <c r="H488" s="27">
        <f>IFERROR(VLOOKUP($G488,'Product Master'!$B$1:$G$26,5,FALSE),0)</f>
        <v>0</v>
      </c>
      <c r="I488" s="39"/>
      <c r="J488" s="28">
        <f t="shared" si="53"/>
        <v>0</v>
      </c>
      <c r="K488" s="29">
        <f t="shared" si="58"/>
        <v>0</v>
      </c>
      <c r="L488" s="30">
        <f>IFERROR(VLOOKUP($G488,'Product Master'!$B$1:$G$26,6,FALSE),0)</f>
        <v>0</v>
      </c>
      <c r="M488" s="40"/>
      <c r="N488" s="28">
        <f t="shared" si="54"/>
        <v>0</v>
      </c>
      <c r="O488" s="28">
        <f t="shared" si="55"/>
        <v>0</v>
      </c>
      <c r="P488" s="28" t="str">
        <f>IFERROR(VLOOKUP(F488,'Master Info'!$A$13:$P$37,2,FALSE)&amp;VLOOKUP(F488,'Master Info'!$A$13:$P$37,3,FALSE),"")</f>
        <v/>
      </c>
      <c r="Q488" s="28">
        <f>IF($P488='Master Info'!$B$2&amp;'Master Info'!$C$2,IFERROR(ROUND(SUM($N488-$O488)*$L488,0),0),0)</f>
        <v>0</v>
      </c>
      <c r="R488" s="28">
        <f>IF($P488='Master Info'!$B$2&amp;'Master Info'!$C$2,IFERROR(ROUND(SUM($N488-$O488)*$L488,0),0),0)</f>
        <v>0</v>
      </c>
      <c r="S488" s="28">
        <f>IF($P488&lt;&gt;'Master Info'!$B$2&amp;'Master Info'!$C$2,IFERROR(ROUND(SUM($N488-$O488)*$L488,0),0),0)</f>
        <v>0</v>
      </c>
      <c r="T488" s="29">
        <f t="shared" si="59"/>
        <v>0</v>
      </c>
    </row>
    <row r="489" spans="1:20" x14ac:dyDescent="0.25">
      <c r="A489" s="32">
        <f t="shared" si="56"/>
        <v>488</v>
      </c>
      <c r="B489" s="26" t="str">
        <f t="shared" si="57"/>
        <v>-</v>
      </c>
      <c r="C489" s="35"/>
      <c r="D489" s="35"/>
      <c r="E489" s="36"/>
      <c r="F489" s="37"/>
      <c r="G489" s="38"/>
      <c r="H489" s="27">
        <f>IFERROR(VLOOKUP($G489,'Product Master'!$B$1:$G$26,5,FALSE),0)</f>
        <v>0</v>
      </c>
      <c r="I489" s="39"/>
      <c r="J489" s="28">
        <f t="shared" si="53"/>
        <v>0</v>
      </c>
      <c r="K489" s="29">
        <f t="shared" si="58"/>
        <v>0</v>
      </c>
      <c r="L489" s="30">
        <f>IFERROR(VLOOKUP($G489,'Product Master'!$B$1:$G$26,6,FALSE),0)</f>
        <v>0</v>
      </c>
      <c r="M489" s="40"/>
      <c r="N489" s="28">
        <f t="shared" si="54"/>
        <v>0</v>
      </c>
      <c r="O489" s="28">
        <f t="shared" si="55"/>
        <v>0</v>
      </c>
      <c r="P489" s="28" t="str">
        <f>IFERROR(VLOOKUP(F489,'Master Info'!$A$13:$P$37,2,FALSE)&amp;VLOOKUP(F489,'Master Info'!$A$13:$P$37,3,FALSE),"")</f>
        <v/>
      </c>
      <c r="Q489" s="28">
        <f>IF($P489='Master Info'!$B$2&amp;'Master Info'!$C$2,IFERROR(ROUND(SUM($N489-$O489)*$L489,0),0),0)</f>
        <v>0</v>
      </c>
      <c r="R489" s="28">
        <f>IF($P489='Master Info'!$B$2&amp;'Master Info'!$C$2,IFERROR(ROUND(SUM($N489-$O489)*$L489,0),0),0)</f>
        <v>0</v>
      </c>
      <c r="S489" s="28">
        <f>IF($P489&lt;&gt;'Master Info'!$B$2&amp;'Master Info'!$C$2,IFERROR(ROUND(SUM($N489-$O489)*$L489,0),0),0)</f>
        <v>0</v>
      </c>
      <c r="T489" s="29">
        <f t="shared" si="59"/>
        <v>0</v>
      </c>
    </row>
    <row r="490" spans="1:20" x14ac:dyDescent="0.25">
      <c r="A490" s="32">
        <f t="shared" si="56"/>
        <v>489</v>
      </c>
      <c r="B490" s="26" t="str">
        <f t="shared" si="57"/>
        <v>-</v>
      </c>
      <c r="C490" s="35"/>
      <c r="D490" s="35"/>
      <c r="E490" s="36"/>
      <c r="F490" s="37"/>
      <c r="G490" s="38"/>
      <c r="H490" s="27">
        <f>IFERROR(VLOOKUP($G490,'Product Master'!$B$1:$G$26,5,FALSE),0)</f>
        <v>0</v>
      </c>
      <c r="I490" s="39"/>
      <c r="J490" s="28">
        <f t="shared" si="53"/>
        <v>0</v>
      </c>
      <c r="K490" s="29">
        <f t="shared" si="58"/>
        <v>0</v>
      </c>
      <c r="L490" s="30">
        <f>IFERROR(VLOOKUP($G490,'Product Master'!$B$1:$G$26,6,FALSE),0)</f>
        <v>0</v>
      </c>
      <c r="M490" s="40"/>
      <c r="N490" s="28">
        <f t="shared" si="54"/>
        <v>0</v>
      </c>
      <c r="O490" s="28">
        <f t="shared" si="55"/>
        <v>0</v>
      </c>
      <c r="P490" s="28" t="str">
        <f>IFERROR(VLOOKUP(F490,'Master Info'!$A$13:$P$37,2,FALSE)&amp;VLOOKUP(F490,'Master Info'!$A$13:$P$37,3,FALSE),"")</f>
        <v/>
      </c>
      <c r="Q490" s="28">
        <f>IF($P490='Master Info'!$B$2&amp;'Master Info'!$C$2,IFERROR(ROUND(SUM($N490-$O490)*$L490,0),0),0)</f>
        <v>0</v>
      </c>
      <c r="R490" s="28">
        <f>IF($P490='Master Info'!$B$2&amp;'Master Info'!$C$2,IFERROR(ROUND(SUM($N490-$O490)*$L490,0),0),0)</f>
        <v>0</v>
      </c>
      <c r="S490" s="28">
        <f>IF($P490&lt;&gt;'Master Info'!$B$2&amp;'Master Info'!$C$2,IFERROR(ROUND(SUM($N490-$O490)*$L490,0),0),0)</f>
        <v>0</v>
      </c>
      <c r="T490" s="29">
        <f t="shared" si="59"/>
        <v>0</v>
      </c>
    </row>
    <row r="491" spans="1:20" x14ac:dyDescent="0.25">
      <c r="A491" s="32">
        <f t="shared" si="56"/>
        <v>490</v>
      </c>
      <c r="B491" s="26" t="str">
        <f t="shared" si="57"/>
        <v>-</v>
      </c>
      <c r="C491" s="35"/>
      <c r="D491" s="35"/>
      <c r="E491" s="36"/>
      <c r="F491" s="37"/>
      <c r="G491" s="38"/>
      <c r="H491" s="27">
        <f>IFERROR(VLOOKUP($G491,'Product Master'!$B$1:$G$26,5,FALSE),0)</f>
        <v>0</v>
      </c>
      <c r="I491" s="39"/>
      <c r="J491" s="28">
        <f t="shared" si="53"/>
        <v>0</v>
      </c>
      <c r="K491" s="29">
        <f t="shared" si="58"/>
        <v>0</v>
      </c>
      <c r="L491" s="30">
        <f>IFERROR(VLOOKUP($G491,'Product Master'!$B$1:$G$26,6,FALSE),0)</f>
        <v>0</v>
      </c>
      <c r="M491" s="40"/>
      <c r="N491" s="28">
        <f t="shared" si="54"/>
        <v>0</v>
      </c>
      <c r="O491" s="28">
        <f t="shared" si="55"/>
        <v>0</v>
      </c>
      <c r="P491" s="28" t="str">
        <f>IFERROR(VLOOKUP(F491,'Master Info'!$A$13:$P$37,2,FALSE)&amp;VLOOKUP(F491,'Master Info'!$A$13:$P$37,3,FALSE),"")</f>
        <v/>
      </c>
      <c r="Q491" s="28">
        <f>IF($P491='Master Info'!$B$2&amp;'Master Info'!$C$2,IFERROR(ROUND(SUM($N491-$O491)*$L491,0),0),0)</f>
        <v>0</v>
      </c>
      <c r="R491" s="28">
        <f>IF($P491='Master Info'!$B$2&amp;'Master Info'!$C$2,IFERROR(ROUND(SUM($N491-$O491)*$L491,0),0),0)</f>
        <v>0</v>
      </c>
      <c r="S491" s="28">
        <f>IF($P491&lt;&gt;'Master Info'!$B$2&amp;'Master Info'!$C$2,IFERROR(ROUND(SUM($N491-$O491)*$L491,0),0),0)</f>
        <v>0</v>
      </c>
      <c r="T491" s="29">
        <f t="shared" si="59"/>
        <v>0</v>
      </c>
    </row>
    <row r="492" spans="1:20" x14ac:dyDescent="0.25">
      <c r="A492" s="32">
        <f t="shared" si="56"/>
        <v>491</v>
      </c>
      <c r="B492" s="26" t="str">
        <f t="shared" si="57"/>
        <v>-</v>
      </c>
      <c r="C492" s="35"/>
      <c r="D492" s="35"/>
      <c r="E492" s="36"/>
      <c r="F492" s="37"/>
      <c r="G492" s="38"/>
      <c r="H492" s="27">
        <f>IFERROR(VLOOKUP($G492,'Product Master'!$B$1:$G$26,5,FALSE),0)</f>
        <v>0</v>
      </c>
      <c r="I492" s="39"/>
      <c r="J492" s="28">
        <f t="shared" si="53"/>
        <v>0</v>
      </c>
      <c r="K492" s="29">
        <f t="shared" si="58"/>
        <v>0</v>
      </c>
      <c r="L492" s="30">
        <f>IFERROR(VLOOKUP($G492,'Product Master'!$B$1:$G$26,6,FALSE),0)</f>
        <v>0</v>
      </c>
      <c r="M492" s="40"/>
      <c r="N492" s="28">
        <f t="shared" si="54"/>
        <v>0</v>
      </c>
      <c r="O492" s="28">
        <f t="shared" si="55"/>
        <v>0</v>
      </c>
      <c r="P492" s="28" t="str">
        <f>IFERROR(VLOOKUP(F492,'Master Info'!$A$13:$P$37,2,FALSE)&amp;VLOOKUP(F492,'Master Info'!$A$13:$P$37,3,FALSE),"")</f>
        <v/>
      </c>
      <c r="Q492" s="28">
        <f>IF($P492='Master Info'!$B$2&amp;'Master Info'!$C$2,IFERROR(ROUND(SUM($N492-$O492)*$L492,0),0),0)</f>
        <v>0</v>
      </c>
      <c r="R492" s="28">
        <f>IF($P492='Master Info'!$B$2&amp;'Master Info'!$C$2,IFERROR(ROUND(SUM($N492-$O492)*$L492,0),0),0)</f>
        <v>0</v>
      </c>
      <c r="S492" s="28">
        <f>IF($P492&lt;&gt;'Master Info'!$B$2&amp;'Master Info'!$C$2,IFERROR(ROUND(SUM($N492-$O492)*$L492,0),0),0)</f>
        <v>0</v>
      </c>
      <c r="T492" s="29">
        <f t="shared" si="59"/>
        <v>0</v>
      </c>
    </row>
    <row r="493" spans="1:20" x14ac:dyDescent="0.25">
      <c r="A493" s="32">
        <f t="shared" si="56"/>
        <v>492</v>
      </c>
      <c r="B493" s="26" t="str">
        <f t="shared" si="57"/>
        <v>-</v>
      </c>
      <c r="C493" s="35"/>
      <c r="D493" s="35"/>
      <c r="E493" s="36"/>
      <c r="F493" s="37"/>
      <c r="G493" s="38"/>
      <c r="H493" s="27">
        <f>IFERROR(VLOOKUP($G493,'Product Master'!$B$1:$G$26,5,FALSE),0)</f>
        <v>0</v>
      </c>
      <c r="I493" s="39"/>
      <c r="J493" s="28">
        <f t="shared" si="53"/>
        <v>0</v>
      </c>
      <c r="K493" s="29">
        <f t="shared" si="58"/>
        <v>0</v>
      </c>
      <c r="L493" s="30">
        <f>IFERROR(VLOOKUP($G493,'Product Master'!$B$1:$G$26,6,FALSE),0)</f>
        <v>0</v>
      </c>
      <c r="M493" s="40"/>
      <c r="N493" s="28">
        <f t="shared" si="54"/>
        <v>0</v>
      </c>
      <c r="O493" s="28">
        <f t="shared" si="55"/>
        <v>0</v>
      </c>
      <c r="P493" s="28" t="str">
        <f>IFERROR(VLOOKUP(F493,'Master Info'!$A$13:$P$37,2,FALSE)&amp;VLOOKUP(F493,'Master Info'!$A$13:$P$37,3,FALSE),"")</f>
        <v/>
      </c>
      <c r="Q493" s="28">
        <f>IF($P493='Master Info'!$B$2&amp;'Master Info'!$C$2,IFERROR(ROUND(SUM($N493-$O493)*$L493,0),0),0)</f>
        <v>0</v>
      </c>
      <c r="R493" s="28">
        <f>IF($P493='Master Info'!$B$2&amp;'Master Info'!$C$2,IFERROR(ROUND(SUM($N493-$O493)*$L493,0),0),0)</f>
        <v>0</v>
      </c>
      <c r="S493" s="28">
        <f>IF($P493&lt;&gt;'Master Info'!$B$2&amp;'Master Info'!$C$2,IFERROR(ROUND(SUM($N493-$O493)*$L493,0),0),0)</f>
        <v>0</v>
      </c>
      <c r="T493" s="29">
        <f t="shared" si="59"/>
        <v>0</v>
      </c>
    </row>
    <row r="494" spans="1:20" x14ac:dyDescent="0.25">
      <c r="A494" s="32">
        <f t="shared" si="56"/>
        <v>493</v>
      </c>
      <c r="B494" s="26" t="str">
        <f t="shared" si="57"/>
        <v>-</v>
      </c>
      <c r="C494" s="35"/>
      <c r="D494" s="35"/>
      <c r="E494" s="36"/>
      <c r="F494" s="37"/>
      <c r="G494" s="38"/>
      <c r="H494" s="27">
        <f>IFERROR(VLOOKUP($G494,'Product Master'!$B$1:$G$26,5,FALSE),0)</f>
        <v>0</v>
      </c>
      <c r="I494" s="39"/>
      <c r="J494" s="28">
        <f t="shared" si="53"/>
        <v>0</v>
      </c>
      <c r="K494" s="29">
        <f t="shared" si="58"/>
        <v>0</v>
      </c>
      <c r="L494" s="30">
        <f>IFERROR(VLOOKUP($G494,'Product Master'!$B$1:$G$26,6,FALSE),0)</f>
        <v>0</v>
      </c>
      <c r="M494" s="40"/>
      <c r="N494" s="28">
        <f t="shared" si="54"/>
        <v>0</v>
      </c>
      <c r="O494" s="28">
        <f t="shared" si="55"/>
        <v>0</v>
      </c>
      <c r="P494" s="28" t="str">
        <f>IFERROR(VLOOKUP(F494,'Master Info'!$A$13:$P$37,2,FALSE)&amp;VLOOKUP(F494,'Master Info'!$A$13:$P$37,3,FALSE),"")</f>
        <v/>
      </c>
      <c r="Q494" s="28">
        <f>IF($P494='Master Info'!$B$2&amp;'Master Info'!$C$2,IFERROR(ROUND(SUM($N494-$O494)*$L494,0),0),0)</f>
        <v>0</v>
      </c>
      <c r="R494" s="28">
        <f>IF($P494='Master Info'!$B$2&amp;'Master Info'!$C$2,IFERROR(ROUND(SUM($N494-$O494)*$L494,0),0),0)</f>
        <v>0</v>
      </c>
      <c r="S494" s="28">
        <f>IF($P494&lt;&gt;'Master Info'!$B$2&amp;'Master Info'!$C$2,IFERROR(ROUND(SUM($N494-$O494)*$L494,0),0),0)</f>
        <v>0</v>
      </c>
      <c r="T494" s="29">
        <f t="shared" si="59"/>
        <v>0</v>
      </c>
    </row>
    <row r="495" spans="1:20" x14ac:dyDescent="0.25">
      <c r="A495" s="32">
        <f t="shared" si="56"/>
        <v>494</v>
      </c>
      <c r="B495" s="26" t="str">
        <f t="shared" si="57"/>
        <v>-</v>
      </c>
      <c r="C495" s="35"/>
      <c r="D495" s="35"/>
      <c r="E495" s="36"/>
      <c r="F495" s="37"/>
      <c r="G495" s="38"/>
      <c r="H495" s="27">
        <f>IFERROR(VLOOKUP($G495,'Product Master'!$B$1:$G$26,5,FALSE),0)</f>
        <v>0</v>
      </c>
      <c r="I495" s="39"/>
      <c r="J495" s="28">
        <f t="shared" si="53"/>
        <v>0</v>
      </c>
      <c r="K495" s="29">
        <f t="shared" si="58"/>
        <v>0</v>
      </c>
      <c r="L495" s="30">
        <f>IFERROR(VLOOKUP($G495,'Product Master'!$B$1:$G$26,6,FALSE),0)</f>
        <v>0</v>
      </c>
      <c r="M495" s="40"/>
      <c r="N495" s="28">
        <f t="shared" si="54"/>
        <v>0</v>
      </c>
      <c r="O495" s="28">
        <f t="shared" si="55"/>
        <v>0</v>
      </c>
      <c r="P495" s="28" t="str">
        <f>IFERROR(VLOOKUP(F495,'Master Info'!$A$13:$P$37,2,FALSE)&amp;VLOOKUP(F495,'Master Info'!$A$13:$P$37,3,FALSE),"")</f>
        <v/>
      </c>
      <c r="Q495" s="28">
        <f>IF($P495='Master Info'!$B$2&amp;'Master Info'!$C$2,IFERROR(ROUND(SUM($N495-$O495)*$L495,0),0),0)</f>
        <v>0</v>
      </c>
      <c r="R495" s="28">
        <f>IF($P495='Master Info'!$B$2&amp;'Master Info'!$C$2,IFERROR(ROUND(SUM($N495-$O495)*$L495,0),0),0)</f>
        <v>0</v>
      </c>
      <c r="S495" s="28">
        <f>IF($P495&lt;&gt;'Master Info'!$B$2&amp;'Master Info'!$C$2,IFERROR(ROUND(SUM($N495-$O495)*$L495,0),0),0)</f>
        <v>0</v>
      </c>
      <c r="T495" s="29">
        <f t="shared" si="59"/>
        <v>0</v>
      </c>
    </row>
    <row r="496" spans="1:20" x14ac:dyDescent="0.25">
      <c r="A496" s="32">
        <f t="shared" si="56"/>
        <v>495</v>
      </c>
      <c r="B496" s="26" t="str">
        <f t="shared" si="57"/>
        <v>-</v>
      </c>
      <c r="C496" s="35"/>
      <c r="D496" s="35"/>
      <c r="E496" s="36"/>
      <c r="F496" s="37"/>
      <c r="G496" s="38"/>
      <c r="H496" s="27">
        <f>IFERROR(VLOOKUP($G496,'Product Master'!$B$1:$G$26,5,FALSE),0)</f>
        <v>0</v>
      </c>
      <c r="I496" s="39"/>
      <c r="J496" s="28">
        <f t="shared" si="53"/>
        <v>0</v>
      </c>
      <c r="K496" s="29">
        <f t="shared" si="58"/>
        <v>0</v>
      </c>
      <c r="L496" s="30">
        <f>IFERROR(VLOOKUP($G496,'Product Master'!$B$1:$G$26,6,FALSE),0)</f>
        <v>0</v>
      </c>
      <c r="M496" s="40"/>
      <c r="N496" s="28">
        <f t="shared" si="54"/>
        <v>0</v>
      </c>
      <c r="O496" s="28">
        <f t="shared" si="55"/>
        <v>0</v>
      </c>
      <c r="P496" s="28" t="str">
        <f>IFERROR(VLOOKUP(F496,'Master Info'!$A$13:$P$37,2,FALSE)&amp;VLOOKUP(F496,'Master Info'!$A$13:$P$37,3,FALSE),"")</f>
        <v/>
      </c>
      <c r="Q496" s="28">
        <f>IF($P496='Master Info'!$B$2&amp;'Master Info'!$C$2,IFERROR(ROUND(SUM($N496-$O496)*$L496,0),0),0)</f>
        <v>0</v>
      </c>
      <c r="R496" s="28">
        <f>IF($P496='Master Info'!$B$2&amp;'Master Info'!$C$2,IFERROR(ROUND(SUM($N496-$O496)*$L496,0),0),0)</f>
        <v>0</v>
      </c>
      <c r="S496" s="28">
        <f>IF($P496&lt;&gt;'Master Info'!$B$2&amp;'Master Info'!$C$2,IFERROR(ROUND(SUM($N496-$O496)*$L496,0),0),0)</f>
        <v>0</v>
      </c>
      <c r="T496" s="29">
        <f t="shared" si="59"/>
        <v>0</v>
      </c>
    </row>
    <row r="497" spans="1:25" x14ac:dyDescent="0.25">
      <c r="A497" s="32">
        <f t="shared" si="56"/>
        <v>496</v>
      </c>
      <c r="B497" s="26" t="str">
        <f t="shared" si="57"/>
        <v>-</v>
      </c>
      <c r="C497" s="35"/>
      <c r="D497" s="35"/>
      <c r="E497" s="36"/>
      <c r="F497" s="37"/>
      <c r="G497" s="38"/>
      <c r="H497" s="27">
        <f>IFERROR(VLOOKUP($G497,'Product Master'!$B$1:$G$26,5,FALSE),0)</f>
        <v>0</v>
      </c>
      <c r="I497" s="39"/>
      <c r="J497" s="28">
        <f t="shared" si="53"/>
        <v>0</v>
      </c>
      <c r="K497" s="29">
        <f t="shared" si="58"/>
        <v>0</v>
      </c>
      <c r="L497" s="30">
        <f>IFERROR(VLOOKUP($G497,'Product Master'!$B$1:$G$26,6,FALSE),0)</f>
        <v>0</v>
      </c>
      <c r="M497" s="40"/>
      <c r="N497" s="28">
        <f t="shared" si="54"/>
        <v>0</v>
      </c>
      <c r="O497" s="28">
        <f t="shared" si="55"/>
        <v>0</v>
      </c>
      <c r="P497" s="28" t="str">
        <f>IFERROR(VLOOKUP(F497,'Master Info'!$A$13:$P$37,2,FALSE)&amp;VLOOKUP(F497,'Master Info'!$A$13:$P$37,3,FALSE),"")</f>
        <v/>
      </c>
      <c r="Q497" s="28">
        <f>IF($P497='Master Info'!$B$2&amp;'Master Info'!$C$2,IFERROR(ROUND(SUM($N497-$O497)*$L497,0),0),0)</f>
        <v>0</v>
      </c>
      <c r="R497" s="28">
        <f>IF($P497='Master Info'!$B$2&amp;'Master Info'!$C$2,IFERROR(ROUND(SUM($N497-$O497)*$L497,0),0),0)</f>
        <v>0</v>
      </c>
      <c r="S497" s="28">
        <f>IF($P497&lt;&gt;'Master Info'!$B$2&amp;'Master Info'!$C$2,IFERROR(ROUND(SUM($N497-$O497)*$L497,0),0),0)</f>
        <v>0</v>
      </c>
      <c r="T497" s="29">
        <f t="shared" si="59"/>
        <v>0</v>
      </c>
    </row>
    <row r="498" spans="1:25" x14ac:dyDescent="0.25">
      <c r="A498" s="32">
        <f t="shared" si="56"/>
        <v>497</v>
      </c>
      <c r="B498" s="26" t="str">
        <f t="shared" si="57"/>
        <v>-</v>
      </c>
      <c r="C498" s="35"/>
      <c r="D498" s="35"/>
      <c r="E498" s="36"/>
      <c r="F498" s="37"/>
      <c r="G498" s="38"/>
      <c r="H498" s="27">
        <f>IFERROR(VLOOKUP($G498,'Product Master'!$B$1:$G$26,5,FALSE),0)</f>
        <v>0</v>
      </c>
      <c r="I498" s="39"/>
      <c r="J498" s="28">
        <f t="shared" si="53"/>
        <v>0</v>
      </c>
      <c r="K498" s="29">
        <f t="shared" si="58"/>
        <v>0</v>
      </c>
      <c r="L498" s="30">
        <f>IFERROR(VLOOKUP($G498,'Product Master'!$B$1:$G$26,6,FALSE),0)</f>
        <v>0</v>
      </c>
      <c r="M498" s="40"/>
      <c r="N498" s="28">
        <f t="shared" si="54"/>
        <v>0</v>
      </c>
      <c r="O498" s="28">
        <f t="shared" si="55"/>
        <v>0</v>
      </c>
      <c r="P498" s="28" t="str">
        <f>IFERROR(VLOOKUP(F498,'Master Info'!$A$13:$P$37,2,FALSE)&amp;VLOOKUP(F498,'Master Info'!$A$13:$P$37,3,FALSE),"")</f>
        <v/>
      </c>
      <c r="Q498" s="28">
        <f>IF($P498='Master Info'!$B$2&amp;'Master Info'!$C$2,IFERROR(ROUND(SUM($N498-$O498)*$L498,0),0),0)</f>
        <v>0</v>
      </c>
      <c r="R498" s="28">
        <f>IF($P498='Master Info'!$B$2&amp;'Master Info'!$C$2,IFERROR(ROUND(SUM($N498-$O498)*$L498,0),0),0)</f>
        <v>0</v>
      </c>
      <c r="S498" s="28">
        <f>IF($P498&lt;&gt;'Master Info'!$B$2&amp;'Master Info'!$C$2,IFERROR(ROUND(SUM($N498-$O498)*$L498,0),0),0)</f>
        <v>0</v>
      </c>
      <c r="T498" s="29">
        <f t="shared" si="59"/>
        <v>0</v>
      </c>
    </row>
    <row r="499" spans="1:25" x14ac:dyDescent="0.25">
      <c r="A499" s="32">
        <f t="shared" si="56"/>
        <v>498</v>
      </c>
      <c r="B499" s="26" t="str">
        <f t="shared" si="57"/>
        <v>-</v>
      </c>
      <c r="C499" s="35"/>
      <c r="D499" s="35"/>
      <c r="E499" s="36"/>
      <c r="F499" s="37"/>
      <c r="G499" s="38"/>
      <c r="H499" s="27">
        <f>IFERROR(VLOOKUP($G499,'Product Master'!$B$1:$G$26,5,FALSE),0)</f>
        <v>0</v>
      </c>
      <c r="I499" s="39"/>
      <c r="J499" s="28">
        <f t="shared" si="53"/>
        <v>0</v>
      </c>
      <c r="K499" s="29">
        <f t="shared" si="58"/>
        <v>0</v>
      </c>
      <c r="L499" s="30">
        <f>IFERROR(VLOOKUP($G499,'Product Master'!$B$1:$G$26,6,FALSE),0)</f>
        <v>0</v>
      </c>
      <c r="M499" s="40"/>
      <c r="N499" s="28">
        <f t="shared" si="54"/>
        <v>0</v>
      </c>
      <c r="O499" s="28">
        <f t="shared" si="55"/>
        <v>0</v>
      </c>
      <c r="P499" s="28" t="str">
        <f>IFERROR(VLOOKUP(F499,'Master Info'!$A$13:$P$37,2,FALSE)&amp;VLOOKUP(F499,'Master Info'!$A$13:$P$37,3,FALSE),"")</f>
        <v/>
      </c>
      <c r="Q499" s="28">
        <f>IF($P499='Master Info'!$B$2&amp;'Master Info'!$C$2,IFERROR(ROUND(SUM($N499-$O499)*$L499,0),0),0)</f>
        <v>0</v>
      </c>
      <c r="R499" s="28">
        <f>IF($P499='Master Info'!$B$2&amp;'Master Info'!$C$2,IFERROR(ROUND(SUM($N499-$O499)*$L499,0),0),0)</f>
        <v>0</v>
      </c>
      <c r="S499" s="28">
        <f>IF($P499&lt;&gt;'Master Info'!$B$2&amp;'Master Info'!$C$2,IFERROR(ROUND(SUM($N499-$O499)*$L499,0),0),0)</f>
        <v>0</v>
      </c>
      <c r="T499" s="29">
        <f t="shared" si="59"/>
        <v>0</v>
      </c>
    </row>
    <row r="500" spans="1:25" x14ac:dyDescent="0.25">
      <c r="A500" s="32">
        <f t="shared" si="56"/>
        <v>499</v>
      </c>
      <c r="B500" s="26" t="str">
        <f t="shared" si="57"/>
        <v>-</v>
      </c>
      <c r="C500" s="35"/>
      <c r="D500" s="35"/>
      <c r="E500" s="36"/>
      <c r="F500" s="37"/>
      <c r="G500" s="38"/>
      <c r="H500" s="27">
        <f>IFERROR(VLOOKUP($G500,'Product Master'!$B$1:$G$26,5,FALSE),0)</f>
        <v>0</v>
      </c>
      <c r="I500" s="39"/>
      <c r="J500" s="28">
        <f t="shared" si="53"/>
        <v>0</v>
      </c>
      <c r="K500" s="29">
        <f t="shared" si="58"/>
        <v>0</v>
      </c>
      <c r="L500" s="30">
        <f>IFERROR(VLOOKUP($G500,'Product Master'!$B$1:$G$26,6,FALSE),0)</f>
        <v>0</v>
      </c>
      <c r="M500" s="40"/>
      <c r="N500" s="28">
        <f t="shared" si="54"/>
        <v>0</v>
      </c>
      <c r="O500" s="28">
        <f t="shared" si="55"/>
        <v>0</v>
      </c>
      <c r="P500" s="28" t="str">
        <f>IFERROR(VLOOKUP(F500,'Master Info'!$A$13:$P$37,2,FALSE)&amp;VLOOKUP(F500,'Master Info'!$A$13:$P$37,3,FALSE),"")</f>
        <v/>
      </c>
      <c r="Q500" s="28">
        <f>IF($P500='Master Info'!$B$2&amp;'Master Info'!$C$2,IFERROR(ROUND(SUM($N500-$O500)*$L500,0),0),0)</f>
        <v>0</v>
      </c>
      <c r="R500" s="28">
        <f>IF($P500='Master Info'!$B$2&amp;'Master Info'!$C$2,IFERROR(ROUND(SUM($N500-$O500)*$L500,0),0),0)</f>
        <v>0</v>
      </c>
      <c r="S500" s="28">
        <f>IF($P500&lt;&gt;'Master Info'!$B$2&amp;'Master Info'!$C$2,IFERROR(ROUND(SUM($N500-$O500)*$L500,0),0),0)</f>
        <v>0</v>
      </c>
      <c r="T500" s="29">
        <f t="shared" si="59"/>
        <v>0</v>
      </c>
    </row>
    <row r="501" spans="1:25" x14ac:dyDescent="0.25">
      <c r="A501" s="32">
        <f t="shared" si="56"/>
        <v>500</v>
      </c>
      <c r="B501" s="26" t="str">
        <f t="shared" si="57"/>
        <v>-</v>
      </c>
      <c r="C501" s="35"/>
      <c r="D501" s="35"/>
      <c r="E501" s="36"/>
      <c r="F501" s="37"/>
      <c r="G501" s="38"/>
      <c r="H501" s="27">
        <f>IFERROR(VLOOKUP($G501,'Product Master'!$B$1:$G$26,5,FALSE),0)</f>
        <v>0</v>
      </c>
      <c r="I501" s="39"/>
      <c r="J501" s="28">
        <f t="shared" si="53"/>
        <v>0</v>
      </c>
      <c r="K501" s="29">
        <f t="shared" si="58"/>
        <v>0</v>
      </c>
      <c r="L501" s="30">
        <f>IFERROR(VLOOKUP($G501,'Product Master'!$B$1:$G$26,6,FALSE),0)</f>
        <v>0</v>
      </c>
      <c r="M501" s="40"/>
      <c r="N501" s="28">
        <f t="shared" si="54"/>
        <v>0</v>
      </c>
      <c r="O501" s="28">
        <f t="shared" si="55"/>
        <v>0</v>
      </c>
      <c r="P501" s="28" t="str">
        <f>IFERROR(VLOOKUP(F501,'Master Info'!$A$13:$P$37,2,FALSE)&amp;VLOOKUP(F501,'Master Info'!$A$13:$P$37,3,FALSE),"")</f>
        <v/>
      </c>
      <c r="Q501" s="28">
        <f>IF($P501='Master Info'!$B$2&amp;'Master Info'!$C$2,IFERROR(ROUND(SUM($N501-$O501)*$L501,0),0),0)</f>
        <v>0</v>
      </c>
      <c r="R501" s="28">
        <f>IF($P501='Master Info'!$B$2&amp;'Master Info'!$C$2,IFERROR(ROUND(SUM($N501-$O501)*$L501,0),0),0)</f>
        <v>0</v>
      </c>
      <c r="S501" s="28">
        <f>IF($P501&lt;&gt;'Master Info'!$B$2&amp;'Master Info'!$C$2,IFERROR(ROUND(SUM($N501-$O501)*$L501,0),0),0)</f>
        <v>0</v>
      </c>
      <c r="T501" s="29">
        <f t="shared" si="59"/>
        <v>0</v>
      </c>
    </row>
    <row r="502" spans="1:25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</row>
    <row r="503" spans="1:25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</row>
    <row r="504" spans="1:25" x14ac:dyDescent="0.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</row>
    <row r="505" spans="1:25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</row>
    <row r="506" spans="1:25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</row>
    <row r="507" spans="1:25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</row>
    <row r="508" spans="1:25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</row>
    <row r="509" spans="1:25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</row>
    <row r="510" spans="1:25" x14ac:dyDescent="0.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</row>
    <row r="511" spans="1:25" x14ac:dyDescent="0.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</row>
    <row r="512" spans="1:25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</row>
    <row r="513" spans="1:25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</row>
    <row r="514" spans="1:25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</row>
    <row r="515" spans="1:25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</row>
    <row r="516" spans="1:25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</row>
    <row r="517" spans="1:25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</row>
    <row r="518" spans="1:25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</row>
    <row r="519" spans="1:25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</row>
    <row r="520" spans="1:25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</row>
    <row r="521" spans="1:25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</row>
    <row r="522" spans="1:25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</row>
    <row r="523" spans="1:25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</row>
    <row r="524" spans="1:25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</row>
    <row r="525" spans="1:25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</row>
  </sheetData>
  <sheetProtection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'Master Info'!$A$11:$A$37</xm:f>
          </x14:formula1>
          <xm:sqref>F2:F501</xm:sqref>
        </x14:dataValidation>
        <x14:dataValidation type="list" allowBlank="1" showInputMessage="1" showErrorMessage="1">
          <x14:formula1>
            <xm:f>'Product Master'!$B$1:$B$26</xm:f>
          </x14:formula1>
          <xm:sqref>G2:G501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showGridLines="0" showRowColHeaders="0" tabSelected="1" workbookViewId="0">
      <selection activeCell="B20" sqref="B20"/>
    </sheetView>
  </sheetViews>
  <sheetFormatPr defaultRowHeight="15" x14ac:dyDescent="0.25"/>
  <sheetData>
    <row r="1" spans="1:3" ht="15.75" thickBot="1" x14ac:dyDescent="0.3"/>
    <row r="2" spans="1:3" ht="19.5" thickBot="1" x14ac:dyDescent="0.35">
      <c r="B2" s="179" t="s">
        <v>140</v>
      </c>
      <c r="C2" s="180"/>
    </row>
    <row r="4" spans="1:3" ht="23.25" x14ac:dyDescent="0.35">
      <c r="B4" s="79" t="s">
        <v>141</v>
      </c>
    </row>
    <row r="5" spans="1:3" x14ac:dyDescent="0.25">
      <c r="B5" s="78" t="s">
        <v>144</v>
      </c>
    </row>
    <row r="6" spans="1:3" x14ac:dyDescent="0.25">
      <c r="A6">
        <v>1</v>
      </c>
      <c r="B6" t="s">
        <v>142</v>
      </c>
    </row>
    <row r="7" spans="1:3" x14ac:dyDescent="0.25">
      <c r="A7">
        <v>2</v>
      </c>
      <c r="B7" t="s">
        <v>143</v>
      </c>
    </row>
    <row r="8" spans="1:3" x14ac:dyDescent="0.25">
      <c r="A8">
        <v>3</v>
      </c>
      <c r="B8" t="s">
        <v>145</v>
      </c>
    </row>
    <row r="10" spans="1:3" x14ac:dyDescent="0.25">
      <c r="B10" s="78" t="s">
        <v>146</v>
      </c>
    </row>
    <row r="11" spans="1:3" x14ac:dyDescent="0.25">
      <c r="A11">
        <v>4</v>
      </c>
      <c r="B11" t="s">
        <v>147</v>
      </c>
    </row>
    <row r="12" spans="1:3" x14ac:dyDescent="0.25">
      <c r="A12">
        <v>5</v>
      </c>
      <c r="B12" t="s">
        <v>148</v>
      </c>
    </row>
    <row r="14" spans="1:3" x14ac:dyDescent="0.25">
      <c r="B14" s="78" t="s">
        <v>149</v>
      </c>
    </row>
    <row r="15" spans="1:3" x14ac:dyDescent="0.25">
      <c r="B15" t="s">
        <v>150</v>
      </c>
    </row>
    <row r="16" spans="1:3" x14ac:dyDescent="0.25">
      <c r="B16" t="s">
        <v>151</v>
      </c>
    </row>
    <row r="18" spans="2:2" x14ac:dyDescent="0.25">
      <c r="B18" t="s">
        <v>152</v>
      </c>
    </row>
    <row r="19" spans="2:2" x14ac:dyDescent="0.25">
      <c r="B19" t="s">
        <v>153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Tax Invoice</vt:lpstr>
      <vt:lpstr>Master Info</vt:lpstr>
      <vt:lpstr>Product Master</vt:lpstr>
      <vt:lpstr>Transaction</vt:lpstr>
      <vt:lpstr>Instruction</vt:lpstr>
      <vt:lpstr>'Tax Invoice'!Print_Area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 Mishra</dc:creator>
  <cp:lastModifiedBy>Prakash Mishra</cp:lastModifiedBy>
  <cp:lastPrinted>2017-04-27T12:06:39Z</cp:lastPrinted>
  <dcterms:created xsi:type="dcterms:W3CDTF">2017-04-24T09:18:28Z</dcterms:created>
  <dcterms:modified xsi:type="dcterms:W3CDTF">2017-04-27T12:09:31Z</dcterms:modified>
</cp:coreProperties>
</file>