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Developer" sheetId="1" r:id="rId1"/>
    <sheet name="trader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45" i="2"/>
  <c r="I44"/>
  <c r="C49"/>
  <c r="C50" s="1"/>
  <c r="C51" s="1"/>
  <c r="B49"/>
  <c r="B50" s="1"/>
  <c r="C21"/>
  <c r="C20"/>
  <c r="C22" s="1"/>
  <c r="C19"/>
  <c r="B19"/>
  <c r="B12"/>
  <c r="B10"/>
  <c r="C8"/>
  <c r="C10" s="1"/>
  <c r="C12" s="1"/>
  <c r="B40" i="1"/>
  <c r="B39"/>
  <c r="B37"/>
  <c r="B36"/>
  <c r="B33"/>
  <c r="B59"/>
  <c r="B55"/>
  <c r="C5"/>
  <c r="B5"/>
  <c r="B46"/>
  <c r="B48" s="1"/>
  <c r="B51" s="1"/>
  <c r="B7"/>
  <c r="B9" s="1"/>
  <c r="B21" s="1"/>
  <c r="B24" s="1"/>
  <c r="C53" i="2" l="1"/>
  <c r="C52"/>
  <c r="B51"/>
  <c r="C27"/>
  <c r="C24"/>
  <c r="C23"/>
  <c r="B20"/>
  <c r="B22" s="1"/>
  <c r="B14"/>
  <c r="C14"/>
  <c r="C9" i="1"/>
  <c r="C18" s="1"/>
  <c r="B49"/>
  <c r="B52" s="1"/>
  <c r="B53" s="1"/>
  <c r="B58" s="1"/>
  <c r="C7"/>
  <c r="C11"/>
  <c r="C13" s="1"/>
  <c r="B31"/>
  <c r="B35" s="1"/>
  <c r="B52" i="2" l="1"/>
  <c r="B53" s="1"/>
  <c r="B24"/>
  <c r="B27"/>
  <c r="B23"/>
  <c r="C28"/>
  <c r="C29" s="1"/>
  <c r="C33" i="1"/>
  <c r="C16"/>
  <c r="C15"/>
  <c r="C34" i="2" l="1"/>
  <c r="C35" s="1"/>
  <c r="C36" s="1"/>
  <c r="C31"/>
  <c r="C30"/>
  <c r="B29"/>
  <c r="B28"/>
  <c r="C24" i="1"/>
  <c r="C31"/>
  <c r="C35" s="1"/>
  <c r="B26"/>
  <c r="B34" i="2" l="1"/>
  <c r="B30"/>
  <c r="B31" s="1"/>
  <c r="C41"/>
  <c r="C37"/>
  <c r="C38" s="1"/>
  <c r="B27" i="1"/>
  <c r="B28"/>
  <c r="C42" i="2" l="1"/>
  <c r="C43" s="1"/>
  <c r="C44" s="1"/>
  <c r="C45" s="1"/>
  <c r="B35"/>
  <c r="B36" s="1"/>
  <c r="B37" l="1"/>
  <c r="B38" s="1"/>
  <c r="B41"/>
  <c r="B43" l="1"/>
  <c r="B44" s="1"/>
  <c r="B45" s="1"/>
  <c r="B42"/>
</calcChain>
</file>

<file path=xl/sharedStrings.xml><?xml version="1.0" encoding="utf-8"?>
<sst xmlns="http://schemas.openxmlformats.org/spreadsheetml/2006/main" count="83" uniqueCount="51">
  <si>
    <t>VAT</t>
  </si>
  <si>
    <t>VAT &amp; Service tax</t>
  </si>
  <si>
    <t>CGST &amp; SGST</t>
  </si>
  <si>
    <t>Less: Land cost (approximately @30%)</t>
  </si>
  <si>
    <t>Construction cost</t>
  </si>
  <si>
    <t>Less: Labour charges@30%</t>
  </si>
  <si>
    <t>Material cost</t>
  </si>
  <si>
    <t>VAT on material cost - on steel 5% (25% of material cost is steel)</t>
  </si>
  <si>
    <t>VAT on material cost - on other purchase 14.5% (75% of material cost is other than steel)</t>
  </si>
  <si>
    <t>CGST &amp; SGST on construction cost @22%</t>
  </si>
  <si>
    <t>Total taxes</t>
  </si>
  <si>
    <t>Difference % on construction cost</t>
  </si>
  <si>
    <t>Less: input credit</t>
  </si>
  <si>
    <t>calculation of inputcredit, service tax credit and Vat credit</t>
  </si>
  <si>
    <t>construction cost per sft</t>
  </si>
  <si>
    <t>per sft</t>
  </si>
  <si>
    <t>Material cost - approximatly 70%</t>
  </si>
  <si>
    <t>Customer collection for the apartment (1200 sft *Rs.4500 per sft)</t>
  </si>
  <si>
    <t>Steel purchase - 25%</t>
  </si>
  <si>
    <t>Other material purchase-75%</t>
  </si>
  <si>
    <t xml:space="preserve">5% VAT input </t>
  </si>
  <si>
    <t>14.5% VAT input</t>
  </si>
  <si>
    <t xml:space="preserve">Total VAT input </t>
  </si>
  <si>
    <t>Service tax credit</t>
  </si>
  <si>
    <t>VAT &amp; Service tax credit on 1200 sft</t>
  </si>
  <si>
    <t>CGST and SGST  credit on 1200 sft @ 22%</t>
  </si>
  <si>
    <t>Final taxes payable</t>
  </si>
  <si>
    <t>Service tax on 12.36% on labour charges (@ 40% of construction cost)</t>
  </si>
  <si>
    <t>increase in tax out go</t>
  </si>
  <si>
    <t>increase in tax collection from customer</t>
  </si>
  <si>
    <t>% of increase in tax collection from customer</t>
  </si>
  <si>
    <t>% of increase in tax out go to the department</t>
  </si>
  <si>
    <t>GST vs VAT on the trading items, where material reaches the end user after 4 delaers</t>
  </si>
  <si>
    <t>Manufacturer price for the one bag of cement - before excise duty</t>
  </si>
  <si>
    <t>Add: excise duty @ 12.36%</t>
  </si>
  <si>
    <t>Total</t>
  </si>
  <si>
    <t>Add: VAT @ 14.5%, GST @22%</t>
  </si>
  <si>
    <t>Total cost</t>
  </si>
  <si>
    <t>1st Stage delar- excise delaer</t>
  </si>
  <si>
    <t>1st delar - non escise</t>
  </si>
  <si>
    <t>2nd delar - non escise</t>
  </si>
  <si>
    <t>3rd delar - non escise</t>
  </si>
  <si>
    <t>purchase cost net of input credit</t>
  </si>
  <si>
    <t>Add: Margin of 10%</t>
  </si>
  <si>
    <t>Add: Margin of 5%</t>
  </si>
  <si>
    <t>4rd delar - non escise</t>
  </si>
  <si>
    <t xml:space="preserve">                          </t>
  </si>
  <si>
    <t>Difference tax to be collected from customer</t>
  </si>
  <si>
    <t>Difference tax compared to previous total tax</t>
  </si>
  <si>
    <t>Computation</t>
  </si>
  <si>
    <t>GST Vs VAT &amp; Service tax on Apartment sale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</si>
</sst>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_(* #,##0_);_(* \(#,##0\);_(* &quot;-&quot;??_);_(@_)"/>
    <numFmt numFmtId="166" formatCode="_(* #,##0.0_);_(* \(#,##0.0\);_(* &quot;-&quot;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165" fontId="0" fillId="0" borderId="8" xfId="1" applyNumberFormat="1" applyFont="1" applyBorder="1"/>
    <xf numFmtId="165" fontId="0" fillId="0" borderId="8" xfId="0" applyNumberFormat="1" applyBorder="1"/>
    <xf numFmtId="166" fontId="0" fillId="0" borderId="8" xfId="0" applyNumberFormat="1" applyBorder="1"/>
    <xf numFmtId="4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2" xfId="1" applyNumberFormat="1" applyFont="1" applyBorder="1"/>
    <xf numFmtId="165" fontId="0" fillId="0" borderId="2" xfId="0" applyNumberFormat="1" applyBorder="1"/>
    <xf numFmtId="43" fontId="0" fillId="0" borderId="2" xfId="0" applyNumberFormat="1" applyBorder="1"/>
    <xf numFmtId="9" fontId="0" fillId="0" borderId="2" xfId="2" applyFont="1" applyBorder="1"/>
    <xf numFmtId="1" fontId="0" fillId="0" borderId="2" xfId="0" applyNumberFormat="1" applyBorder="1"/>
    <xf numFmtId="165" fontId="0" fillId="0" borderId="1" xfId="1" applyNumberFormat="1" applyFont="1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wrapText="1"/>
    </xf>
    <xf numFmtId="165" fontId="0" fillId="0" borderId="9" xfId="1" applyNumberFormat="1" applyFont="1" applyBorder="1"/>
    <xf numFmtId="0" fontId="0" fillId="0" borderId="13" xfId="0" applyBorder="1"/>
    <xf numFmtId="0" fontId="0" fillId="0" borderId="14" xfId="0" applyBorder="1"/>
    <xf numFmtId="0" fontId="3" fillId="0" borderId="11" xfId="0" applyFont="1" applyBorder="1"/>
    <xf numFmtId="0" fontId="0" fillId="0" borderId="15" xfId="0" applyBorder="1"/>
    <xf numFmtId="0" fontId="0" fillId="0" borderId="16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workbookViewId="0">
      <selection activeCell="A9" sqref="A9"/>
    </sheetView>
  </sheetViews>
  <sheetFormatPr defaultRowHeight="15"/>
  <cols>
    <col min="1" max="1" width="68.42578125" customWidth="1"/>
    <col min="2" max="2" width="13.5703125" customWidth="1"/>
    <col min="3" max="3" width="16.5703125" bestFit="1" customWidth="1"/>
  </cols>
  <sheetData>
    <row r="1" spans="1:3">
      <c r="A1" s="18" t="s">
        <v>50</v>
      </c>
      <c r="B1" s="19"/>
      <c r="C1" s="20"/>
    </row>
    <row r="2" spans="1:3">
      <c r="A2" s="9"/>
      <c r="B2" s="6"/>
      <c r="C2" s="10"/>
    </row>
    <row r="3" spans="1:3">
      <c r="A3" s="28"/>
      <c r="B3" s="21" t="s">
        <v>2</v>
      </c>
      <c r="C3" s="29" t="s">
        <v>1</v>
      </c>
    </row>
    <row r="4" spans="1:3">
      <c r="A4" s="30"/>
      <c r="B4" s="7"/>
      <c r="C4" s="10"/>
    </row>
    <row r="5" spans="1:3">
      <c r="A5" s="30" t="s">
        <v>17</v>
      </c>
      <c r="B5" s="22">
        <f>1200*4500</f>
        <v>5400000</v>
      </c>
      <c r="C5" s="11">
        <f>1200*4500</f>
        <v>5400000</v>
      </c>
    </row>
    <row r="6" spans="1:3">
      <c r="A6" s="30"/>
      <c r="B6" s="7"/>
      <c r="C6" s="10"/>
    </row>
    <row r="7" spans="1:3">
      <c r="A7" s="30" t="s">
        <v>3</v>
      </c>
      <c r="B7" s="23">
        <f>B5*30%</f>
        <v>1620000</v>
      </c>
      <c r="C7" s="12">
        <f>C5*30%</f>
        <v>1620000</v>
      </c>
    </row>
    <row r="8" spans="1:3">
      <c r="A8" s="30"/>
      <c r="B8" s="7"/>
      <c r="C8" s="10"/>
    </row>
    <row r="9" spans="1:3">
      <c r="A9" s="30" t="s">
        <v>4</v>
      </c>
      <c r="B9" s="23">
        <f>B5-B7</f>
        <v>3780000</v>
      </c>
      <c r="C9" s="12">
        <f>C5-C7</f>
        <v>3780000</v>
      </c>
    </row>
    <row r="10" spans="1:3">
      <c r="A10" s="30"/>
      <c r="B10" s="7"/>
      <c r="C10" s="10"/>
    </row>
    <row r="11" spans="1:3">
      <c r="A11" s="30" t="s">
        <v>5</v>
      </c>
      <c r="B11" s="7"/>
      <c r="C11" s="12">
        <f>C9*30%</f>
        <v>1134000</v>
      </c>
    </row>
    <row r="12" spans="1:3">
      <c r="A12" s="30"/>
      <c r="B12" s="7"/>
      <c r="C12" s="10"/>
    </row>
    <row r="13" spans="1:3">
      <c r="A13" s="30" t="s">
        <v>6</v>
      </c>
      <c r="B13" s="7"/>
      <c r="C13" s="12">
        <f>C9-C11</f>
        <v>2646000</v>
      </c>
    </row>
    <row r="14" spans="1:3">
      <c r="A14" s="30"/>
      <c r="B14" s="7"/>
      <c r="C14" s="10"/>
    </row>
    <row r="15" spans="1:3">
      <c r="A15" s="30" t="s">
        <v>7</v>
      </c>
      <c r="B15" s="7"/>
      <c r="C15" s="13">
        <f>C13*25%*5%</f>
        <v>33075</v>
      </c>
    </row>
    <row r="16" spans="1:3" ht="30">
      <c r="A16" s="31" t="s">
        <v>8</v>
      </c>
      <c r="B16" s="7"/>
      <c r="C16" s="14">
        <f>C13*75%*14.5%</f>
        <v>287752.5</v>
      </c>
    </row>
    <row r="17" spans="1:3">
      <c r="A17" s="30"/>
      <c r="B17" s="7"/>
      <c r="C17" s="10"/>
    </row>
    <row r="18" spans="1:3">
      <c r="A18" s="30" t="s">
        <v>27</v>
      </c>
      <c r="B18" s="7"/>
      <c r="C18" s="14">
        <f>C9*12.36%*40%</f>
        <v>186883.19999999998</v>
      </c>
    </row>
    <row r="19" spans="1:3">
      <c r="A19" s="30"/>
      <c r="B19" s="7"/>
      <c r="C19" s="10"/>
    </row>
    <row r="20" spans="1:3">
      <c r="A20" s="30"/>
      <c r="B20" s="7"/>
      <c r="C20" s="10"/>
    </row>
    <row r="21" spans="1:3">
      <c r="A21" s="30" t="s">
        <v>9</v>
      </c>
      <c r="B21" s="23">
        <f>B9*22%</f>
        <v>831600</v>
      </c>
      <c r="C21" s="10"/>
    </row>
    <row r="22" spans="1:3">
      <c r="A22" s="30"/>
      <c r="B22" s="7"/>
      <c r="C22" s="10"/>
    </row>
    <row r="23" spans="1:3">
      <c r="A23" s="30"/>
      <c r="B23" s="7"/>
      <c r="C23" s="10"/>
    </row>
    <row r="24" spans="1:3">
      <c r="A24" s="30" t="s">
        <v>10</v>
      </c>
      <c r="B24" s="24">
        <f>SUM(B15:B23)</f>
        <v>831600</v>
      </c>
      <c r="C24" s="14">
        <f>SUM(C15:C23)</f>
        <v>507710.69999999995</v>
      </c>
    </row>
    <row r="25" spans="1:3">
      <c r="A25" s="30"/>
      <c r="B25" s="7"/>
      <c r="C25" s="10"/>
    </row>
    <row r="26" spans="1:3">
      <c r="A26" s="30" t="s">
        <v>47</v>
      </c>
      <c r="B26" s="24">
        <f>B24-C24</f>
        <v>323889.30000000005</v>
      </c>
      <c r="C26" s="10"/>
    </row>
    <row r="27" spans="1:3">
      <c r="A27" s="30" t="s">
        <v>48</v>
      </c>
      <c r="B27" s="25">
        <f>B26/C24</f>
        <v>0.63794066187693121</v>
      </c>
      <c r="C27" s="10"/>
    </row>
    <row r="28" spans="1:3">
      <c r="A28" s="30" t="s">
        <v>11</v>
      </c>
      <c r="B28" s="25">
        <f>B26/B9</f>
        <v>8.5685000000000011E-2</v>
      </c>
      <c r="C28" s="10"/>
    </row>
    <row r="29" spans="1:3">
      <c r="A29" s="30"/>
      <c r="B29" s="7"/>
      <c r="C29" s="10"/>
    </row>
    <row r="30" spans="1:3">
      <c r="A30" s="30"/>
      <c r="B30" s="22"/>
      <c r="C30" s="11"/>
    </row>
    <row r="31" spans="1:3">
      <c r="A31" s="28" t="s">
        <v>10</v>
      </c>
      <c r="B31" s="27">
        <f>B24</f>
        <v>831600</v>
      </c>
      <c r="C31" s="32">
        <f>C24</f>
        <v>507710.69999999995</v>
      </c>
    </row>
    <row r="32" spans="1:3">
      <c r="A32" s="30"/>
      <c r="B32" s="22"/>
      <c r="C32" s="11"/>
    </row>
    <row r="33" spans="1:3">
      <c r="A33" s="30" t="s">
        <v>12</v>
      </c>
      <c r="B33" s="22">
        <f>B59</f>
        <v>475200</v>
      </c>
      <c r="C33" s="11">
        <f>B58</f>
        <v>241699.78689956333</v>
      </c>
    </row>
    <row r="34" spans="1:3">
      <c r="A34" s="30"/>
      <c r="B34" s="22"/>
      <c r="C34" s="11"/>
    </row>
    <row r="35" spans="1:3">
      <c r="A35" s="30" t="s">
        <v>26</v>
      </c>
      <c r="B35" s="22">
        <f>B31-B33</f>
        <v>356400</v>
      </c>
      <c r="C35" s="11">
        <f>C31-C33</f>
        <v>266010.91310043662</v>
      </c>
    </row>
    <row r="36" spans="1:3">
      <c r="A36" s="30" t="s">
        <v>28</v>
      </c>
      <c r="B36" s="23">
        <f>B35-C35</f>
        <v>90389.086899563379</v>
      </c>
      <c r="C36" s="10"/>
    </row>
    <row r="37" spans="1:3">
      <c r="A37" s="30" t="s">
        <v>31</v>
      </c>
      <c r="B37" s="25">
        <f>B36/C35</f>
        <v>0.3397946567155895</v>
      </c>
      <c r="C37" s="10"/>
    </row>
    <row r="38" spans="1:3">
      <c r="A38" s="30"/>
      <c r="B38" s="25"/>
      <c r="C38" s="10"/>
    </row>
    <row r="39" spans="1:3">
      <c r="A39" s="30" t="s">
        <v>29</v>
      </c>
      <c r="B39" s="23">
        <f>B24-C24</f>
        <v>323889.30000000005</v>
      </c>
      <c r="C39" s="10"/>
    </row>
    <row r="40" spans="1:3">
      <c r="A40" s="30" t="s">
        <v>30</v>
      </c>
      <c r="B40" s="25">
        <f>B39/C24</f>
        <v>0.63794066187693121</v>
      </c>
      <c r="C40" s="10"/>
    </row>
    <row r="41" spans="1:3">
      <c r="A41" s="33"/>
      <c r="B41" s="8"/>
      <c r="C41" s="34"/>
    </row>
    <row r="42" spans="1:3">
      <c r="A42" s="35" t="s">
        <v>13</v>
      </c>
      <c r="B42" s="5"/>
      <c r="C42" s="15"/>
    </row>
    <row r="43" spans="1:3">
      <c r="A43" s="30"/>
      <c r="B43" s="7"/>
      <c r="C43" s="10"/>
    </row>
    <row r="44" spans="1:3">
      <c r="A44" s="30" t="s">
        <v>14</v>
      </c>
      <c r="B44" s="7">
        <v>1800</v>
      </c>
      <c r="C44" s="10" t="s">
        <v>15</v>
      </c>
    </row>
    <row r="45" spans="1:3">
      <c r="A45" s="30"/>
      <c r="B45" s="7"/>
      <c r="C45" s="10"/>
    </row>
    <row r="46" spans="1:3">
      <c r="A46" s="30" t="s">
        <v>16</v>
      </c>
      <c r="B46" s="7">
        <f>B44*70%</f>
        <v>1260</v>
      </c>
      <c r="C46" s="10" t="s">
        <v>15</v>
      </c>
    </row>
    <row r="47" spans="1:3">
      <c r="A47" s="30"/>
      <c r="B47" s="7"/>
      <c r="C47" s="10"/>
    </row>
    <row r="48" spans="1:3">
      <c r="A48" s="30" t="s">
        <v>18</v>
      </c>
      <c r="B48" s="7">
        <f>B46*25%</f>
        <v>315</v>
      </c>
      <c r="C48" s="10" t="s">
        <v>15</v>
      </c>
    </row>
    <row r="49" spans="1:3">
      <c r="A49" s="30" t="s">
        <v>19</v>
      </c>
      <c r="B49" s="7">
        <f>B46*75%</f>
        <v>945</v>
      </c>
      <c r="C49" s="10" t="s">
        <v>15</v>
      </c>
    </row>
    <row r="50" spans="1:3">
      <c r="A50" s="30"/>
      <c r="B50" s="7"/>
      <c r="C50" s="10"/>
    </row>
    <row r="51" spans="1:3">
      <c r="A51" s="30" t="s">
        <v>20</v>
      </c>
      <c r="B51" s="7">
        <f>B48*5/105</f>
        <v>15</v>
      </c>
      <c r="C51" s="10" t="s">
        <v>15</v>
      </c>
    </row>
    <row r="52" spans="1:3">
      <c r="A52" s="30" t="s">
        <v>21</v>
      </c>
      <c r="B52" s="22">
        <f>B49*14.5/114.5</f>
        <v>119.67248908296943</v>
      </c>
      <c r="C52" s="10" t="s">
        <v>15</v>
      </c>
    </row>
    <row r="53" spans="1:3">
      <c r="A53" s="30" t="s">
        <v>22</v>
      </c>
      <c r="B53" s="23">
        <f>B51+B52</f>
        <v>134.67248908296943</v>
      </c>
      <c r="C53" s="10" t="s">
        <v>15</v>
      </c>
    </row>
    <row r="54" spans="1:3">
      <c r="A54" s="30"/>
      <c r="B54" s="7"/>
      <c r="C54" s="10"/>
    </row>
    <row r="55" spans="1:3">
      <c r="A55" s="30" t="s">
        <v>23</v>
      </c>
      <c r="B55" s="26">
        <f>B44*30%*12.36%</f>
        <v>66.744</v>
      </c>
      <c r="C55" s="10" t="s">
        <v>15</v>
      </c>
    </row>
    <row r="56" spans="1:3">
      <c r="A56" s="31"/>
      <c r="B56" s="26"/>
      <c r="C56" s="10"/>
    </row>
    <row r="57" spans="1:3">
      <c r="A57" s="30"/>
      <c r="B57" s="7"/>
      <c r="C57" s="10"/>
    </row>
    <row r="58" spans="1:3">
      <c r="A58" s="30" t="s">
        <v>24</v>
      </c>
      <c r="B58" s="23">
        <f>1200*(B53+B55+B56)</f>
        <v>241699.78689956333</v>
      </c>
      <c r="C58" s="10"/>
    </row>
    <row r="59" spans="1:3">
      <c r="A59" s="30" t="s">
        <v>25</v>
      </c>
      <c r="B59" s="22">
        <f>B44*22%*1200</f>
        <v>475200</v>
      </c>
      <c r="C59" s="10"/>
    </row>
    <row r="60" spans="1:3" ht="15.75" thickBot="1">
      <c r="A60" s="36"/>
      <c r="B60" s="37"/>
      <c r="C60" s="16"/>
    </row>
    <row r="61" spans="1:3">
      <c r="B61" s="3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53"/>
  <sheetViews>
    <sheetView workbookViewId="0"/>
  </sheetViews>
  <sheetFormatPr defaultRowHeight="15"/>
  <cols>
    <col min="1" max="1" width="77.7109375" bestFit="1" customWidth="1"/>
    <col min="2" max="2" width="12" bestFit="1" customWidth="1"/>
    <col min="3" max="3" width="12.7109375" customWidth="1"/>
  </cols>
  <sheetData>
    <row r="2" spans="1:3">
      <c r="A2" s="17" t="s">
        <v>32</v>
      </c>
      <c r="B2" s="17"/>
      <c r="C2" s="17"/>
    </row>
    <row r="4" spans="1:3">
      <c r="A4" t="s">
        <v>49</v>
      </c>
      <c r="B4" s="1" t="s">
        <v>2</v>
      </c>
      <c r="C4" s="1" t="s">
        <v>0</v>
      </c>
    </row>
    <row r="6" spans="1:3">
      <c r="A6" t="s">
        <v>33</v>
      </c>
      <c r="B6" s="2">
        <v>210</v>
      </c>
      <c r="C6" s="2">
        <v>210</v>
      </c>
    </row>
    <row r="8" spans="1:3">
      <c r="A8" t="s">
        <v>34</v>
      </c>
      <c r="C8" s="3">
        <f>B6*12.36%</f>
        <v>25.955999999999996</v>
      </c>
    </row>
    <row r="10" spans="1:3">
      <c r="A10" t="s">
        <v>35</v>
      </c>
      <c r="B10" s="3">
        <f>B6+B8</f>
        <v>210</v>
      </c>
      <c r="C10" s="3">
        <f>C6+C8</f>
        <v>235.95599999999999</v>
      </c>
    </row>
    <row r="12" spans="1:3">
      <c r="A12" t="s">
        <v>36</v>
      </c>
      <c r="B12" s="4">
        <f>B10*22%</f>
        <v>46.2</v>
      </c>
      <c r="C12" s="3">
        <f>C10*14.5%</f>
        <v>34.213619999999999</v>
      </c>
    </row>
    <row r="14" spans="1:3">
      <c r="A14" t="s">
        <v>37</v>
      </c>
      <c r="B14" s="4">
        <f>B10+B12</f>
        <v>256.2</v>
      </c>
      <c r="C14" s="4">
        <f>C10+C12</f>
        <v>270.16962000000001</v>
      </c>
    </row>
    <row r="17" spans="1:3">
      <c r="A17" t="s">
        <v>38</v>
      </c>
    </row>
    <row r="19" spans="1:3">
      <c r="A19" t="s">
        <v>42</v>
      </c>
      <c r="B19" s="4">
        <f>B6</f>
        <v>210</v>
      </c>
      <c r="C19" s="4">
        <f>C6</f>
        <v>210</v>
      </c>
    </row>
    <row r="20" spans="1:3">
      <c r="A20" t="s">
        <v>44</v>
      </c>
      <c r="B20" s="4">
        <f>B19*5%</f>
        <v>10.5</v>
      </c>
      <c r="C20" s="4">
        <f>C19*5%</f>
        <v>10.5</v>
      </c>
    </row>
    <row r="21" spans="1:3">
      <c r="A21" t="s">
        <v>34</v>
      </c>
      <c r="B21" s="4"/>
      <c r="C21" s="4">
        <f>(C19+C20)*12.36%</f>
        <v>27.253799999999998</v>
      </c>
    </row>
    <row r="22" spans="1:3">
      <c r="A22" t="s">
        <v>35</v>
      </c>
      <c r="B22" s="4">
        <f>B19+B20+B21</f>
        <v>220.5</v>
      </c>
      <c r="C22" s="4">
        <f>C19+C20+C21</f>
        <v>247.75380000000001</v>
      </c>
    </row>
    <row r="23" spans="1:3">
      <c r="A23" t="s">
        <v>36</v>
      </c>
      <c r="B23" s="4">
        <f>B22*22%</f>
        <v>48.51</v>
      </c>
      <c r="C23" s="4">
        <f>C22*14.5%</f>
        <v>35.924301</v>
      </c>
    </row>
    <row r="24" spans="1:3">
      <c r="A24" t="s">
        <v>37</v>
      </c>
      <c r="B24" s="4">
        <f>B22+B23</f>
        <v>269.01</v>
      </c>
      <c r="C24" s="4">
        <f>C22+C23</f>
        <v>283.67810100000003</v>
      </c>
    </row>
    <row r="26" spans="1:3">
      <c r="A26" t="s">
        <v>39</v>
      </c>
    </row>
    <row r="27" spans="1:3">
      <c r="A27" t="s">
        <v>42</v>
      </c>
      <c r="B27" s="4">
        <f>B22</f>
        <v>220.5</v>
      </c>
      <c r="C27" s="4">
        <f>C22</f>
        <v>247.75380000000001</v>
      </c>
    </row>
    <row r="28" spans="1:3">
      <c r="A28" t="s">
        <v>43</v>
      </c>
      <c r="B28" s="4">
        <f>B27*10%</f>
        <v>22.05</v>
      </c>
      <c r="C28" s="4">
        <f>C27*10%</f>
        <v>24.775380000000002</v>
      </c>
    </row>
    <row r="29" spans="1:3">
      <c r="A29" t="s">
        <v>35</v>
      </c>
      <c r="B29" s="4">
        <f>B27+B28</f>
        <v>242.55</v>
      </c>
      <c r="C29" s="4">
        <f>C27+C28</f>
        <v>272.52918</v>
      </c>
    </row>
    <row r="30" spans="1:3">
      <c r="A30" t="s">
        <v>36</v>
      </c>
      <c r="B30" s="4">
        <f>B29*22%</f>
        <v>53.361000000000004</v>
      </c>
      <c r="C30" s="4">
        <f>C29*14.5%</f>
        <v>39.516731099999994</v>
      </c>
    </row>
    <row r="31" spans="1:3">
      <c r="A31" t="s">
        <v>37</v>
      </c>
      <c r="B31" s="4">
        <f>B29+B30</f>
        <v>295.911</v>
      </c>
      <c r="C31" s="4">
        <f>C29+C30</f>
        <v>312.04591110000001</v>
      </c>
    </row>
    <row r="33" spans="1:9">
      <c r="A33" t="s">
        <v>40</v>
      </c>
    </row>
    <row r="34" spans="1:9">
      <c r="A34" t="s">
        <v>42</v>
      </c>
      <c r="B34" s="4">
        <f>B29</f>
        <v>242.55</v>
      </c>
      <c r="C34" s="4">
        <f>C29</f>
        <v>272.52918</v>
      </c>
    </row>
    <row r="35" spans="1:9">
      <c r="A35" t="s">
        <v>43</v>
      </c>
      <c r="B35" s="4">
        <f>B34*10%</f>
        <v>24.255000000000003</v>
      </c>
      <c r="C35" s="4">
        <f>C34*10%</f>
        <v>27.252918000000001</v>
      </c>
    </row>
    <row r="36" spans="1:9">
      <c r="A36" t="s">
        <v>35</v>
      </c>
      <c r="B36" s="4">
        <f>B34+B35</f>
        <v>266.80500000000001</v>
      </c>
      <c r="C36" s="4">
        <f>C34+C35</f>
        <v>299.78209800000002</v>
      </c>
    </row>
    <row r="37" spans="1:9">
      <c r="A37" t="s">
        <v>36</v>
      </c>
      <c r="B37" s="4">
        <f>B36*22%</f>
        <v>58.697099999999999</v>
      </c>
      <c r="C37" s="4">
        <f>C36*14.5%</f>
        <v>43.468404210000003</v>
      </c>
    </row>
    <row r="38" spans="1:9">
      <c r="A38" t="s">
        <v>37</v>
      </c>
      <c r="B38" s="4">
        <f>B36+B37</f>
        <v>325.50209999999998</v>
      </c>
      <c r="C38" s="4">
        <f>C36+C37</f>
        <v>343.25050221000004</v>
      </c>
    </row>
    <row r="40" spans="1:9">
      <c r="A40" t="s">
        <v>41</v>
      </c>
    </row>
    <row r="41" spans="1:9">
      <c r="A41" t="s">
        <v>42</v>
      </c>
      <c r="B41" s="4">
        <f>B36</f>
        <v>266.80500000000001</v>
      </c>
      <c r="C41" s="4">
        <f>C36</f>
        <v>299.78209800000002</v>
      </c>
    </row>
    <row r="42" spans="1:9">
      <c r="A42" t="s">
        <v>43</v>
      </c>
      <c r="B42" s="4">
        <f>B41*10%</f>
        <v>26.680500000000002</v>
      </c>
      <c r="C42" s="4">
        <f>C41*10%</f>
        <v>29.978209800000002</v>
      </c>
    </row>
    <row r="43" spans="1:9">
      <c r="A43" t="s">
        <v>35</v>
      </c>
      <c r="B43" s="4">
        <f>B41+B42</f>
        <v>293.4855</v>
      </c>
      <c r="C43" s="4">
        <f>C41+C42</f>
        <v>329.76030780000002</v>
      </c>
    </row>
    <row r="44" spans="1:9">
      <c r="A44" t="s">
        <v>36</v>
      </c>
      <c r="B44" s="4">
        <f>B43*22%</f>
        <v>64.566810000000004</v>
      </c>
      <c r="C44" s="4">
        <f>C43*14.5%</f>
        <v>47.815244630999999</v>
      </c>
      <c r="I44">
        <f>40*12.36%</f>
        <v>4.9439999999999991</v>
      </c>
    </row>
    <row r="45" spans="1:9">
      <c r="A45" t="s">
        <v>37</v>
      </c>
      <c r="B45" s="4">
        <f>B43+B44</f>
        <v>358.05231000000003</v>
      </c>
      <c r="C45" s="4">
        <f>C43+C44</f>
        <v>377.57555243100001</v>
      </c>
      <c r="I45">
        <f>14.5*70%</f>
        <v>10.149999999999999</v>
      </c>
    </row>
    <row r="48" spans="1:9">
      <c r="A48" t="s">
        <v>45</v>
      </c>
    </row>
    <row r="49" spans="1:7">
      <c r="A49" t="s">
        <v>42</v>
      </c>
      <c r="B49" s="4">
        <f>B43</f>
        <v>293.4855</v>
      </c>
      <c r="C49" s="4">
        <f>C43</f>
        <v>329.76030780000002</v>
      </c>
    </row>
    <row r="50" spans="1:7">
      <c r="A50" t="s">
        <v>43</v>
      </c>
      <c r="B50" s="4">
        <f>B49*10%</f>
        <v>29.348550000000003</v>
      </c>
      <c r="C50" s="4">
        <f>C49*10%</f>
        <v>32.976030780000002</v>
      </c>
      <c r="G50" t="s">
        <v>46</v>
      </c>
    </row>
    <row r="51" spans="1:7">
      <c r="A51" t="s">
        <v>35</v>
      </c>
      <c r="B51" s="4">
        <f>B49+B50</f>
        <v>322.83404999999999</v>
      </c>
      <c r="C51" s="4">
        <f>C49+C50</f>
        <v>362.73633858000005</v>
      </c>
    </row>
    <row r="52" spans="1:7">
      <c r="A52" t="s">
        <v>36</v>
      </c>
      <c r="B52" s="4">
        <f>B51*22%</f>
        <v>71.023490999999993</v>
      </c>
      <c r="C52" s="4">
        <f>C51*14.5%</f>
        <v>52.596769094100004</v>
      </c>
    </row>
    <row r="53" spans="1:7">
      <c r="A53" t="s">
        <v>37</v>
      </c>
      <c r="B53" s="4">
        <f>B51+B52</f>
        <v>393.85754099999997</v>
      </c>
      <c r="C53" s="4">
        <f>C51+C52</f>
        <v>415.33310767410006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Developer</vt:lpstr>
      <vt:lpstr>trader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ramesh</dc:creator>
  <cp:lastModifiedBy>ramesh</cp:lastModifiedBy>
  <dcterms:created xsi:type="dcterms:W3CDTF">2014-12-21T06:06:28Z</dcterms:created>
  <dcterms:modified xsi:type="dcterms:W3CDTF">2014-12-21T08:04:55Z</dcterms:modified>
</cp:coreProperties>
</file>