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BUDGET 2020\"/>
    </mc:Choice>
  </mc:AlternateContent>
  <bookViews>
    <workbookView xWindow="0" yWindow="0" windowWidth="24000" windowHeight="11310"/>
  </bookViews>
  <sheets>
    <sheet name="Budget 2020" sheetId="1" r:id="rId1"/>
  </sheets>
  <definedNames>
    <definedName name="_xlnm.Print_Area" localSheetId="0">'Budget 2020'!$B$5:$D$32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  <c r="D22" i="1"/>
  <c r="C19" i="1"/>
  <c r="C18" i="1"/>
  <c r="C17" i="1"/>
  <c r="D16" i="1"/>
  <c r="D15" i="1"/>
  <c r="D8" i="1"/>
  <c r="D17" i="1" s="1"/>
  <c r="D25" i="1" s="1"/>
  <c r="C25" i="1" l="1"/>
  <c r="O7" i="1" s="1"/>
  <c r="D27" i="1"/>
  <c r="O8" i="1"/>
  <c r="O6" i="1" l="1"/>
  <c r="C27" i="1" s="1"/>
  <c r="C28" i="1" s="1"/>
  <c r="C29" i="1" s="1"/>
  <c r="D28" i="1"/>
  <c r="D29" i="1" s="1"/>
  <c r="D30" i="1" l="1"/>
  <c r="D31" i="1" s="1"/>
  <c r="C30" i="1"/>
  <c r="C31" i="1" s="1"/>
</calcChain>
</file>

<file path=xl/sharedStrings.xml><?xml version="1.0" encoding="utf-8"?>
<sst xmlns="http://schemas.openxmlformats.org/spreadsheetml/2006/main" count="46" uniqueCount="45">
  <si>
    <t>Income Tax Comparision between New and Old Regime - Budget 2020</t>
  </si>
  <si>
    <t>This Excel Utility is developed by CA. Tejas Andharia from Bhavnagar (Gujarat)</t>
  </si>
  <si>
    <t>Only fill up Yellow Colored Cells. To print only press Ctrl+P. Page set up is already done.</t>
  </si>
  <si>
    <t>Youtube Channel Link is as under.</t>
  </si>
  <si>
    <t>https://goo.gl/sbkJVt</t>
  </si>
  <si>
    <t>FY 2020-21 (AY 2021-22)</t>
  </si>
  <si>
    <t xml:space="preserve">Name of Assessee : </t>
  </si>
  <si>
    <t>Less than 60 years</t>
  </si>
  <si>
    <t>Particulars</t>
  </si>
  <si>
    <t>Under Normal Scheme</t>
  </si>
  <si>
    <t>New Option u/s. 115BAC</t>
  </si>
  <si>
    <t>Selsect Age Category from Menu ==&gt;</t>
  </si>
  <si>
    <t>60 years but less than 80</t>
  </si>
  <si>
    <t>Salary Income inclusive of All Allowances and Perquisites</t>
  </si>
  <si>
    <t>More than 80 years</t>
  </si>
  <si>
    <t>Less Leave travel concession (Only Exempt Portion)</t>
  </si>
  <si>
    <t>Less House rent allowance (Only Exempt Portion)</t>
  </si>
  <si>
    <t xml:space="preserve">Less Allowance exempt u/s. 10(14) </t>
  </si>
  <si>
    <t>At present, clarification is not issued in detailed for 10(14)</t>
  </si>
  <si>
    <t xml:space="preserve">Less Allowance exempt u/s. 10(32) </t>
  </si>
  <si>
    <t>Less Professional Tax</t>
  </si>
  <si>
    <t>Less: Interest on loan for Self-Occupied Property</t>
  </si>
  <si>
    <t>Family Pension Income</t>
  </si>
  <si>
    <t>Income from other sources taxable at normal rates</t>
  </si>
  <si>
    <t>Actual Total Income</t>
  </si>
  <si>
    <r>
      <rPr>
        <b/>
        <sz val="11"/>
        <color theme="1"/>
        <rFont val="Calibri"/>
        <family val="2"/>
        <scheme val="minor"/>
      </rPr>
      <t xml:space="preserve">Less : </t>
    </r>
    <r>
      <rPr>
        <sz val="11"/>
        <color theme="1"/>
        <rFont val="Calibri"/>
        <family val="2"/>
        <scheme val="minor"/>
      </rPr>
      <t>Std Deduction from Salary</t>
    </r>
  </si>
  <si>
    <r>
      <rPr>
        <b/>
        <sz val="11"/>
        <color theme="1"/>
        <rFont val="Calibri"/>
        <family val="2"/>
        <scheme val="minor"/>
      </rPr>
      <t xml:space="preserve">Less : </t>
    </r>
    <r>
      <rPr>
        <sz val="11"/>
        <color theme="1"/>
        <rFont val="Calibri"/>
        <family val="2"/>
        <scheme val="minor"/>
      </rPr>
      <t>Deduction against Family Pension</t>
    </r>
  </si>
  <si>
    <r>
      <rPr>
        <b/>
        <sz val="11"/>
        <color theme="1"/>
        <rFont val="Calibri"/>
        <family val="2"/>
        <scheme val="minor"/>
      </rPr>
      <t xml:space="preserve">Less : </t>
    </r>
    <r>
      <rPr>
        <sz val="11"/>
        <color theme="1"/>
        <rFont val="Calibri"/>
        <family val="2"/>
        <scheme val="minor"/>
      </rPr>
      <t>Section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80C Deduction PPF, LIP etc.</t>
    </r>
  </si>
  <si>
    <r>
      <rPr>
        <b/>
        <sz val="11"/>
        <color theme="1"/>
        <rFont val="Calibri"/>
        <family val="2"/>
        <scheme val="minor"/>
      </rPr>
      <t xml:space="preserve">Less : </t>
    </r>
    <r>
      <rPr>
        <sz val="11"/>
        <color theme="1"/>
        <rFont val="Calibri"/>
        <family val="2"/>
        <scheme val="minor"/>
      </rPr>
      <t>Section 80D Mediclaim Premium</t>
    </r>
  </si>
  <si>
    <r>
      <rPr>
        <b/>
        <sz val="11"/>
        <color theme="1"/>
        <rFont val="Calibri"/>
        <family val="2"/>
        <scheme val="minor"/>
      </rPr>
      <t xml:space="preserve">Less : </t>
    </r>
    <r>
      <rPr>
        <sz val="11"/>
        <color theme="1"/>
        <rFont val="Calibri"/>
        <family val="2"/>
        <scheme val="minor"/>
      </rPr>
      <t>Section 80CCD (2) Exmployer's Contribution to NPS</t>
    </r>
  </si>
  <si>
    <r>
      <rPr>
        <b/>
        <sz val="11"/>
        <color theme="1"/>
        <rFont val="Calibri"/>
        <family val="2"/>
        <scheme val="minor"/>
      </rPr>
      <t xml:space="preserve">Less : </t>
    </r>
    <r>
      <rPr>
        <sz val="11"/>
        <color theme="1"/>
        <rFont val="Calibri"/>
        <family val="2"/>
        <scheme val="minor"/>
      </rPr>
      <t>Section 80TTA Deduction against Savings A/c. Interest from Bank &amp; Post Office.</t>
    </r>
  </si>
  <si>
    <r>
      <rPr>
        <b/>
        <sz val="11"/>
        <color theme="1"/>
        <rFont val="Calibri"/>
        <family val="2"/>
        <scheme val="minor"/>
      </rPr>
      <t xml:space="preserve">Less : </t>
    </r>
    <r>
      <rPr>
        <sz val="11"/>
        <color theme="1"/>
        <rFont val="Calibri"/>
        <family val="2"/>
        <scheme val="minor"/>
      </rPr>
      <t>Section 80TTB Deduction against Interest from Bank, Post Office and Co-operative Bank etc.</t>
    </r>
  </si>
  <si>
    <t>Link of Video 80TTB =&gt;</t>
  </si>
  <si>
    <t>https://www.youtube.com/watch?v=WhWHTJwUrgo</t>
  </si>
  <si>
    <t>Net Taxable Income</t>
  </si>
  <si>
    <t>Income Tax Slab Limit</t>
  </si>
  <si>
    <t>Tax</t>
  </si>
  <si>
    <t>Rebate under Section 87A</t>
  </si>
  <si>
    <t>Tax after Rebate</t>
  </si>
  <si>
    <t>Health and Education Cess 4% of Tax after Rebate</t>
  </si>
  <si>
    <t>Net Tax (Effective Tax)</t>
  </si>
  <si>
    <t>Disclaimer : The Author is in no way responsible for any legal and/or other liability arising out of the use of this utility. Use at own risk only.</t>
  </si>
  <si>
    <t>This is Version 1.0</t>
  </si>
  <si>
    <t>Click the link given below for update, if any.</t>
  </si>
  <si>
    <t>https://drive.google.com/file/d/1kul5iq3wz2XCxgpTCHXiJ9MSaeAUV66l/view?usp=sharing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</si>
</sst>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10000000]##\,##\,##\,###;[&gt;=100000]##\,##\,###;##,##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2"/>
      <color theme="10"/>
      <name val="Arial"/>
      <family val="2"/>
    </font>
    <font>
      <b/>
      <sz val="12"/>
      <color indexed="10"/>
      <name val="Arial"/>
      <family val="2"/>
    </font>
    <font>
      <b/>
      <sz val="14"/>
      <color indexed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0" xfId="0" applyProtection="1"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3" fillId="0" borderId="0" xfId="1" applyFill="1" applyBorder="1" applyAlignment="1" applyProtection="1">
      <alignment horizontal="center"/>
      <protection hidden="1"/>
    </xf>
    <xf numFmtId="0" fontId="1" fillId="2" borderId="15" xfId="0" applyFont="1" applyFill="1" applyBorder="1" applyAlignment="1" applyProtection="1">
      <alignment horizontal="right"/>
      <protection hidden="1"/>
    </xf>
    <xf numFmtId="0" fontId="1" fillId="0" borderId="18" xfId="0" applyFont="1" applyBorder="1" applyProtection="1">
      <protection hidden="1"/>
    </xf>
    <xf numFmtId="0" fontId="1" fillId="0" borderId="18" xfId="0" applyFont="1" applyBorder="1" applyAlignment="1" applyProtection="1">
      <alignment wrapText="1"/>
      <protection hidden="1"/>
    </xf>
    <xf numFmtId="0" fontId="0" fillId="2" borderId="0" xfId="0" applyFill="1" applyAlignment="1" applyProtection="1">
      <alignment vertical="top" wrapText="1"/>
      <protection hidden="1"/>
    </xf>
    <xf numFmtId="0" fontId="0" fillId="3" borderId="0" xfId="0" applyFill="1" applyAlignment="1" applyProtection="1">
      <alignment vertical="center"/>
      <protection locked="0" hidden="1"/>
    </xf>
    <xf numFmtId="0" fontId="0" fillId="0" borderId="18" xfId="0" applyBorder="1" applyProtection="1">
      <protection hidden="1"/>
    </xf>
    <xf numFmtId="164" fontId="0" fillId="3" borderId="18" xfId="0" applyNumberFormat="1" applyFill="1" applyBorder="1" applyProtection="1">
      <protection locked="0" hidden="1"/>
    </xf>
    <xf numFmtId="164" fontId="0" fillId="0" borderId="18" xfId="0" applyNumberFormat="1" applyBorder="1" applyProtection="1">
      <protection hidden="1"/>
    </xf>
    <xf numFmtId="164" fontId="1" fillId="0" borderId="18" xfId="0" applyNumberFormat="1" applyFont="1" applyBorder="1" applyProtection="1">
      <protection hidden="1"/>
    </xf>
    <xf numFmtId="0" fontId="0" fillId="0" borderId="18" xfId="0" applyBorder="1" applyAlignment="1" applyProtection="1">
      <alignment vertical="top" wrapText="1"/>
      <protection hidden="1"/>
    </xf>
    <xf numFmtId="164" fontId="0" fillId="0" borderId="18" xfId="0" applyNumberFormat="1" applyBorder="1" applyAlignment="1" applyProtection="1">
      <alignment vertical="top" wrapText="1"/>
      <protection hidden="1"/>
    </xf>
    <xf numFmtId="0" fontId="3" fillId="0" borderId="0" xfId="1" applyProtection="1">
      <protection hidden="1"/>
    </xf>
    <xf numFmtId="0" fontId="0" fillId="3" borderId="0" xfId="0" applyFill="1" applyProtection="1">
      <protection hidden="1"/>
    </xf>
    <xf numFmtId="0" fontId="1" fillId="3" borderId="16" xfId="0" applyFont="1" applyFill="1" applyBorder="1" applyAlignment="1" applyProtection="1">
      <alignment horizontal="left" vertical="top" shrinkToFit="1"/>
      <protection locked="0" hidden="1"/>
    </xf>
    <xf numFmtId="0" fontId="1" fillId="3" borderId="17" xfId="0" applyFont="1" applyFill="1" applyBorder="1" applyAlignment="1" applyProtection="1">
      <alignment horizontal="left" vertical="top" shrinkToFit="1"/>
      <protection locked="0" hidden="1"/>
    </xf>
    <xf numFmtId="0" fontId="5" fillId="4" borderId="15" xfId="0" applyFont="1" applyFill="1" applyBorder="1" applyAlignment="1" applyProtection="1">
      <alignment horizontal="justify" vertical="top" wrapText="1"/>
      <protection hidden="1"/>
    </xf>
    <xf numFmtId="0" fontId="5" fillId="4" borderId="16" xfId="0" applyFont="1" applyFill="1" applyBorder="1" applyAlignment="1" applyProtection="1">
      <alignment horizontal="justify" vertical="top" wrapText="1"/>
      <protection hidden="1"/>
    </xf>
    <xf numFmtId="0" fontId="5" fillId="4" borderId="17" xfId="0" applyFont="1" applyFill="1" applyBorder="1" applyAlignment="1" applyProtection="1">
      <alignment horizontal="justify" vertical="top" wrapText="1"/>
      <protection hidden="1"/>
    </xf>
    <xf numFmtId="0" fontId="1" fillId="2" borderId="1" xfId="0" applyFont="1" applyFill="1" applyBorder="1" applyAlignment="1" applyProtection="1">
      <alignment horizontal="center"/>
      <protection hidden="1"/>
    </xf>
    <xf numFmtId="0" fontId="1" fillId="2" borderId="2" xfId="0" applyFont="1" applyFill="1" applyBorder="1" applyAlignment="1" applyProtection="1">
      <alignment horizontal="center"/>
      <protection hidden="1"/>
    </xf>
    <xf numFmtId="0" fontId="1" fillId="2" borderId="3" xfId="0" applyFont="1" applyFill="1" applyBorder="1" applyAlignment="1" applyProtection="1">
      <alignment horizontal="center"/>
      <protection hidden="1"/>
    </xf>
    <xf numFmtId="0" fontId="1" fillId="2" borderId="4" xfId="0" applyFont="1" applyFill="1" applyBorder="1" applyAlignment="1" applyProtection="1">
      <alignment horizontal="center"/>
      <protection hidden="1"/>
    </xf>
    <xf numFmtId="0" fontId="1" fillId="2" borderId="0" xfId="0" applyFont="1" applyFill="1" applyBorder="1" applyAlignment="1" applyProtection="1">
      <alignment horizontal="center"/>
      <protection hidden="1"/>
    </xf>
    <xf numFmtId="0" fontId="1" fillId="2" borderId="5" xfId="0" applyFont="1" applyFill="1" applyBorder="1" applyAlignment="1" applyProtection="1">
      <alignment horizontal="center"/>
      <protection hidden="1"/>
    </xf>
    <xf numFmtId="0" fontId="2" fillId="3" borderId="6" xfId="0" applyFont="1" applyFill="1" applyBorder="1" applyAlignment="1" applyProtection="1">
      <alignment horizontal="center" vertical="top" wrapText="1"/>
      <protection hidden="1"/>
    </xf>
    <xf numFmtId="0" fontId="2" fillId="3" borderId="7" xfId="0" applyFont="1" applyFill="1" applyBorder="1" applyAlignment="1" applyProtection="1">
      <alignment horizontal="center" vertical="top" wrapText="1"/>
      <protection hidden="1"/>
    </xf>
    <xf numFmtId="0" fontId="2" fillId="3" borderId="8" xfId="0" applyFont="1" applyFill="1" applyBorder="1" applyAlignment="1" applyProtection="1">
      <alignment horizontal="center" vertical="top" wrapText="1"/>
      <protection hidden="1"/>
    </xf>
    <xf numFmtId="0" fontId="2" fillId="3" borderId="9" xfId="0" applyFont="1" applyFill="1" applyBorder="1" applyAlignment="1" applyProtection="1">
      <alignment horizontal="center" vertical="top" wrapText="1"/>
      <protection hidden="1"/>
    </xf>
    <xf numFmtId="0" fontId="2" fillId="3" borderId="13" xfId="0" applyFont="1" applyFill="1" applyBorder="1" applyAlignment="1" applyProtection="1">
      <alignment horizontal="center" vertical="top" wrapText="1"/>
      <protection hidden="1"/>
    </xf>
    <xf numFmtId="0" fontId="2" fillId="3" borderId="14" xfId="0" applyFont="1" applyFill="1" applyBorder="1" applyAlignment="1" applyProtection="1">
      <alignment horizontal="center" vertical="top" wrapText="1"/>
      <protection hidden="1"/>
    </xf>
    <xf numFmtId="0" fontId="4" fillId="4" borderId="10" xfId="1" applyFont="1" applyFill="1" applyBorder="1" applyAlignment="1" applyProtection="1">
      <alignment horizontal="center"/>
      <protection hidden="1"/>
    </xf>
    <xf numFmtId="0" fontId="5" fillId="4" borderId="11" xfId="0" applyFont="1" applyFill="1" applyBorder="1" applyAlignment="1" applyProtection="1">
      <alignment horizontal="center"/>
      <protection hidden="1"/>
    </xf>
    <xf numFmtId="0" fontId="5" fillId="4" borderId="12" xfId="0" applyFont="1" applyFill="1" applyBorder="1" applyAlignment="1" applyProtection="1">
      <alignment horizontal="center"/>
      <protection hidden="1"/>
    </xf>
    <xf numFmtId="0" fontId="1" fillId="2" borderId="10" xfId="0" applyFont="1" applyFill="1" applyBorder="1" applyAlignment="1" applyProtection="1">
      <alignment horizontal="center"/>
      <protection hidden="1"/>
    </xf>
    <xf numFmtId="0" fontId="1" fillId="2" borderId="11" xfId="0" applyFont="1" applyFill="1" applyBorder="1" applyAlignment="1" applyProtection="1">
      <alignment horizontal="center"/>
      <protection hidden="1"/>
    </xf>
    <xf numFmtId="0" fontId="1" fillId="2" borderId="12" xfId="0" applyFont="1" applyFill="1" applyBorder="1" applyAlignment="1" applyProtection="1">
      <alignment horizontal="center"/>
      <protection hidden="1"/>
    </xf>
    <xf numFmtId="0" fontId="0" fillId="3" borderId="0" xfId="0" applyFill="1" applyAlignment="1" applyProtection="1">
      <alignment horizontal="center"/>
      <protection hidden="1"/>
    </xf>
    <xf numFmtId="0" fontId="3" fillId="3" borderId="0" xfId="1" applyFill="1" applyAlignment="1" applyProtection="1">
      <alignment horizontal="center"/>
      <protection hidden="1"/>
    </xf>
  </cellXfs>
  <cellStyles count="2">
    <cellStyle name="Hyperlink" xfId="1" builtinId="8"/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kul5iq3wz2XCxgpTCHXiJ9MSaeAUV66l/view?usp=sharing" TargetMode="External"/><Relationship Id="rId2" Type="http://schemas.openxmlformats.org/officeDocument/2006/relationships/hyperlink" Target="https://www.youtube.com/watch?v=WhWHTJwUrgo" TargetMode="External"/><Relationship Id="rId1" Type="http://schemas.openxmlformats.org/officeDocument/2006/relationships/hyperlink" Target="https://goo.gl/sbkJVt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2"/>
  <sheetViews>
    <sheetView showRowColHeaders="0" tabSelected="1" zoomScale="160" zoomScaleNormal="160" workbookViewId="0">
      <selection activeCell="C10" sqref="C10"/>
    </sheetView>
  </sheetViews>
  <sheetFormatPr defaultRowHeight="15" x14ac:dyDescent="0.25"/>
  <cols>
    <col min="1" max="1" width="6.28515625" style="1" customWidth="1"/>
    <col min="2" max="2" width="52.85546875" style="1" bestFit="1" customWidth="1"/>
    <col min="3" max="4" width="13.28515625" style="1" customWidth="1"/>
    <col min="5" max="5" width="9.140625" style="1"/>
    <col min="6" max="6" width="12.7109375" style="1" bestFit="1" customWidth="1"/>
    <col min="7" max="7" width="22.7109375" style="1" bestFit="1" customWidth="1"/>
    <col min="8" max="13" width="9.140625" style="1"/>
    <col min="14" max="14" width="22.7109375" style="1" hidden="1" customWidth="1"/>
    <col min="15" max="15" width="6.28515625" style="1" hidden="1" customWidth="1"/>
    <col min="16" max="16" width="7.28515625" style="1" hidden="1" customWidth="1"/>
    <col min="17" max="16384" width="9.140625" style="1"/>
  </cols>
  <sheetData>
    <row r="1" spans="2:16" ht="15.75" thickBot="1" x14ac:dyDescent="0.3">
      <c r="B1" s="22" t="s">
        <v>0</v>
      </c>
      <c r="C1" s="23"/>
      <c r="D1" s="24"/>
    </row>
    <row r="2" spans="2:16" x14ac:dyDescent="0.25">
      <c r="B2" s="25" t="s">
        <v>1</v>
      </c>
      <c r="C2" s="26"/>
      <c r="D2" s="27"/>
      <c r="F2" s="28" t="s">
        <v>2</v>
      </c>
      <c r="G2" s="29"/>
    </row>
    <row r="3" spans="2:16" x14ac:dyDescent="0.25">
      <c r="B3" s="25" t="s">
        <v>3</v>
      </c>
      <c r="C3" s="26"/>
      <c r="D3" s="27"/>
      <c r="F3" s="30"/>
      <c r="G3" s="31"/>
    </row>
    <row r="4" spans="2:16" ht="18.75" thickBot="1" x14ac:dyDescent="0.3">
      <c r="B4" s="34" t="s">
        <v>4</v>
      </c>
      <c r="C4" s="35"/>
      <c r="D4" s="36"/>
      <c r="F4" s="32"/>
      <c r="G4" s="33"/>
      <c r="H4" s="2"/>
    </row>
    <row r="5" spans="2:16" ht="18" x14ac:dyDescent="0.25">
      <c r="B5" s="37" t="s">
        <v>5</v>
      </c>
      <c r="C5" s="38"/>
      <c r="D5" s="39"/>
      <c r="F5" s="3"/>
      <c r="G5" s="2"/>
      <c r="H5" s="2"/>
    </row>
    <row r="6" spans="2:16" x14ac:dyDescent="0.25">
      <c r="B6" s="4" t="s">
        <v>6</v>
      </c>
      <c r="C6" s="17"/>
      <c r="D6" s="18"/>
      <c r="N6" s="1" t="s">
        <v>7</v>
      </c>
      <c r="O6" s="1">
        <f>IF(C25&gt;1000000,112500+((C25-1000000)*0.3),IF(C25&gt;500000,12500+((C25-500000)*0.2),IF(C25&gt;250000,(C25-250000)*0.05,0)))</f>
        <v>0</v>
      </c>
      <c r="P6" s="1">
        <v>250000</v>
      </c>
    </row>
    <row r="7" spans="2:16" ht="60" x14ac:dyDescent="0.25">
      <c r="B7" s="5" t="s">
        <v>8</v>
      </c>
      <c r="C7" s="6" t="s">
        <v>9</v>
      </c>
      <c r="D7" s="6" t="s">
        <v>10</v>
      </c>
      <c r="F7" s="7" t="s">
        <v>11</v>
      </c>
      <c r="G7" s="8" t="s">
        <v>7</v>
      </c>
      <c r="N7" s="1" t="s">
        <v>12</v>
      </c>
      <c r="O7" s="1">
        <f>IF(C25&gt;1000000,110000+((C25-1000000)*0.3),IF(C25&gt;500000,10000+((C25-500000)*0.2),IF(C25&gt;300000,(C25-300000)*0.05,0)))</f>
        <v>0</v>
      </c>
      <c r="P7" s="1">
        <v>300000</v>
      </c>
    </row>
    <row r="8" spans="2:16" x14ac:dyDescent="0.25">
      <c r="B8" s="9" t="s">
        <v>13</v>
      </c>
      <c r="C8" s="10">
        <v>0</v>
      </c>
      <c r="D8" s="11">
        <f>C8</f>
        <v>0</v>
      </c>
      <c r="N8" s="1" t="s">
        <v>14</v>
      </c>
      <c r="O8" s="1">
        <f>IF(C25&gt;1000000,100000+((C25-1000000)*0.3),IF(C25&gt;500000,0+((C25-500000)*0.2),0))</f>
        <v>0</v>
      </c>
      <c r="P8" s="1">
        <v>500000</v>
      </c>
    </row>
    <row r="9" spans="2:16" x14ac:dyDescent="0.25">
      <c r="B9" s="9" t="s">
        <v>15</v>
      </c>
      <c r="C9" s="10">
        <v>0</v>
      </c>
      <c r="D9" s="11">
        <v>0</v>
      </c>
    </row>
    <row r="10" spans="2:16" x14ac:dyDescent="0.25">
      <c r="B10" s="9" t="s">
        <v>16</v>
      </c>
      <c r="C10" s="10">
        <v>0</v>
      </c>
      <c r="D10" s="11">
        <v>0</v>
      </c>
    </row>
    <row r="11" spans="2:16" x14ac:dyDescent="0.25">
      <c r="B11" s="9" t="s">
        <v>17</v>
      </c>
      <c r="C11" s="10">
        <v>0</v>
      </c>
      <c r="D11" s="11">
        <v>0</v>
      </c>
      <c r="E11" s="1" t="s">
        <v>18</v>
      </c>
    </row>
    <row r="12" spans="2:16" x14ac:dyDescent="0.25">
      <c r="B12" s="9" t="s">
        <v>19</v>
      </c>
      <c r="C12" s="10">
        <v>0</v>
      </c>
      <c r="D12" s="11">
        <v>0</v>
      </c>
    </row>
    <row r="13" spans="2:16" x14ac:dyDescent="0.25">
      <c r="B13" s="9" t="s">
        <v>20</v>
      </c>
      <c r="C13" s="10">
        <v>0</v>
      </c>
      <c r="D13" s="11">
        <v>0</v>
      </c>
      <c r="F13" s="40" t="s">
        <v>42</v>
      </c>
      <c r="G13" s="40"/>
    </row>
    <row r="14" spans="2:16" x14ac:dyDescent="0.25">
      <c r="B14" s="9" t="s">
        <v>21</v>
      </c>
      <c r="C14" s="10">
        <v>0</v>
      </c>
      <c r="D14" s="11">
        <v>0</v>
      </c>
      <c r="F14" s="16" t="s">
        <v>43</v>
      </c>
      <c r="G14" s="16"/>
    </row>
    <row r="15" spans="2:16" x14ac:dyDescent="0.25">
      <c r="B15" s="9" t="s">
        <v>22</v>
      </c>
      <c r="C15" s="10">
        <v>0</v>
      </c>
      <c r="D15" s="11">
        <f>C15</f>
        <v>0</v>
      </c>
      <c r="F15" s="41" t="s">
        <v>44</v>
      </c>
      <c r="G15" s="40"/>
    </row>
    <row r="16" spans="2:16" x14ac:dyDescent="0.25">
      <c r="B16" s="9" t="s">
        <v>23</v>
      </c>
      <c r="C16" s="10">
        <v>0</v>
      </c>
      <c r="D16" s="11">
        <f>C16</f>
        <v>0</v>
      </c>
    </row>
    <row r="17" spans="2:7" x14ac:dyDescent="0.25">
      <c r="B17" s="5" t="s">
        <v>24</v>
      </c>
      <c r="C17" s="12">
        <f>SUM(C8:C8)+SUM(C15:C16)-SUM(C9:C14)</f>
        <v>0</v>
      </c>
      <c r="D17" s="12">
        <f>SUM(D8:D8)+SUM(D15:D16)-SUM(D9:D14)</f>
        <v>0</v>
      </c>
    </row>
    <row r="18" spans="2:7" x14ac:dyDescent="0.25">
      <c r="B18" s="9" t="s">
        <v>25</v>
      </c>
      <c r="C18" s="11">
        <f>MIN((C8-SUM(C9:C13)),50000)</f>
        <v>0</v>
      </c>
      <c r="D18" s="11">
        <v>0</v>
      </c>
    </row>
    <row r="19" spans="2:7" x14ac:dyDescent="0.25">
      <c r="B19" s="9" t="s">
        <v>26</v>
      </c>
      <c r="C19" s="11">
        <f>MIN(C15/3,15000)</f>
        <v>0</v>
      </c>
      <c r="D19" s="11">
        <v>0</v>
      </c>
    </row>
    <row r="20" spans="2:7" x14ac:dyDescent="0.25">
      <c r="B20" s="9" t="s">
        <v>27</v>
      </c>
      <c r="C20" s="10">
        <v>0</v>
      </c>
      <c r="D20" s="11">
        <v>0</v>
      </c>
    </row>
    <row r="21" spans="2:7" x14ac:dyDescent="0.25">
      <c r="B21" s="9" t="s">
        <v>28</v>
      </c>
      <c r="C21" s="10">
        <v>0</v>
      </c>
      <c r="D21" s="11">
        <v>0</v>
      </c>
    </row>
    <row r="22" spans="2:7" x14ac:dyDescent="0.25">
      <c r="B22" s="9" t="s">
        <v>29</v>
      </c>
      <c r="C22" s="10">
        <v>0</v>
      </c>
      <c r="D22" s="11">
        <f>C22</f>
        <v>0</v>
      </c>
    </row>
    <row r="23" spans="2:7" ht="30" x14ac:dyDescent="0.25">
      <c r="B23" s="13" t="s">
        <v>30</v>
      </c>
      <c r="C23" s="10">
        <v>0</v>
      </c>
      <c r="D23" s="11">
        <v>0</v>
      </c>
    </row>
    <row r="24" spans="2:7" ht="30" x14ac:dyDescent="0.25">
      <c r="B24" s="13" t="s">
        <v>31</v>
      </c>
      <c r="C24" s="10">
        <v>0</v>
      </c>
      <c r="D24" s="14">
        <v>0</v>
      </c>
      <c r="E24" s="1" t="s">
        <v>32</v>
      </c>
      <c r="G24" s="15" t="s">
        <v>33</v>
      </c>
    </row>
    <row r="25" spans="2:7" x14ac:dyDescent="0.25">
      <c r="B25" s="5" t="s">
        <v>34</v>
      </c>
      <c r="C25" s="12">
        <f>IF((C17-SUM(C18:C24))&lt;0,0,C17-SUM(C18:C24))</f>
        <v>0</v>
      </c>
      <c r="D25" s="12">
        <f>IF((D17-SUM(D18:D24))&lt;0,0,D17-SUM(D18:D24))</f>
        <v>0</v>
      </c>
    </row>
    <row r="26" spans="2:7" x14ac:dyDescent="0.25">
      <c r="B26" s="5" t="s">
        <v>35</v>
      </c>
      <c r="C26" s="12">
        <f>VLOOKUP(G7,$N$6:$P$8,3,FALSE)</f>
        <v>250000</v>
      </c>
      <c r="D26" s="12">
        <v>250000</v>
      </c>
    </row>
    <row r="27" spans="2:7" x14ac:dyDescent="0.25">
      <c r="B27" s="5" t="s">
        <v>36</v>
      </c>
      <c r="C27" s="12">
        <f>VLOOKUP(G7,$N$6:$O$8,2,FALSE)</f>
        <v>0</v>
      </c>
      <c r="D27" s="12">
        <f>IF(D25&gt;1500000,187500+((D25-1500000)*0.3),IF(D25&gt;1250000,125000+((D25-1250000)*0.25),IF(D25&gt;1000000,75000+((D25-1000000)*0.2),IF(D25&gt;750000,37500+((D25-750000)*0.15),IF(D25&gt;500000,12500+((D25-500000)*0.1),IF(D25&gt;250000,(D25-250000)*0.05,0))))))</f>
        <v>0</v>
      </c>
    </row>
    <row r="28" spans="2:7" x14ac:dyDescent="0.25">
      <c r="B28" s="5" t="s">
        <v>37</v>
      </c>
      <c r="C28" s="12">
        <f>IF(C25&lt;=500000,MIN(C27,12500),0)</f>
        <v>0</v>
      </c>
      <c r="D28" s="12">
        <f>IF(D25&lt;=500000,MIN(D27,12500),0)</f>
        <v>0</v>
      </c>
    </row>
    <row r="29" spans="2:7" x14ac:dyDescent="0.25">
      <c r="B29" s="5" t="s">
        <v>38</v>
      </c>
      <c r="C29" s="12">
        <f>C27-C28</f>
        <v>0</v>
      </c>
      <c r="D29" s="12">
        <f>D27-D28</f>
        <v>0</v>
      </c>
    </row>
    <row r="30" spans="2:7" x14ac:dyDescent="0.25">
      <c r="B30" s="5" t="s">
        <v>39</v>
      </c>
      <c r="C30" s="12">
        <f>C29*0.04</f>
        <v>0</v>
      </c>
      <c r="D30" s="12">
        <f>D29*0.04</f>
        <v>0</v>
      </c>
    </row>
    <row r="31" spans="2:7" x14ac:dyDescent="0.25">
      <c r="B31" s="5" t="s">
        <v>40</v>
      </c>
      <c r="C31" s="12">
        <f>C29+C30</f>
        <v>0</v>
      </c>
      <c r="D31" s="12">
        <f>D29+D30</f>
        <v>0</v>
      </c>
    </row>
    <row r="32" spans="2:7" ht="36.75" customHeight="1" x14ac:dyDescent="0.25">
      <c r="B32" s="19" t="s">
        <v>41</v>
      </c>
      <c r="C32" s="20"/>
      <c r="D32" s="21"/>
    </row>
  </sheetData>
  <sheetProtection password="8D94" sheet="1" objects="1" scenarios="1"/>
  <mergeCells count="10">
    <mergeCell ref="C6:D6"/>
    <mergeCell ref="B32:D32"/>
    <mergeCell ref="B1:D1"/>
    <mergeCell ref="B2:D2"/>
    <mergeCell ref="F2:G4"/>
    <mergeCell ref="B3:D3"/>
    <mergeCell ref="B4:D4"/>
    <mergeCell ref="B5:D5"/>
    <mergeCell ref="F13:G13"/>
    <mergeCell ref="F15:G15"/>
  </mergeCells>
  <conditionalFormatting sqref="C31">
    <cfRule type="cellIs" dxfId="1" priority="2" operator="lessThan">
      <formula>D31</formula>
    </cfRule>
  </conditionalFormatting>
  <conditionalFormatting sqref="D31">
    <cfRule type="cellIs" dxfId="0" priority="1" operator="lessThan">
      <formula>C31</formula>
    </cfRule>
  </conditionalFormatting>
  <dataValidations count="8">
    <dataValidation type="whole" operator="greaterThanOrEqual" allowBlank="1" showInputMessage="1" showErrorMessage="1" errorTitle="Utility by CA. Tejas Andharia" error="Write only non-negative figures and that is also without any fraction." sqref="C15">
      <formula1>0</formula1>
    </dataValidation>
    <dataValidation type="whole" allowBlank="1" showInputMessage="1" showErrorMessage="1" errorTitle="Utility by CA. Tejas Andharia" error="Write only non-negative figures and that is also without any fraction. Maximum Limit Rs. 2,00,000/-" sqref="C14">
      <formula1>0</formula1>
      <formula2>200000</formula2>
    </dataValidation>
    <dataValidation type="whole" allowBlank="1" showInputMessage="1" showErrorMessage="1" errorTitle="Utility by CA. Tejas Andharia" error="Write only non-negative figures and that is also without any fraction. Maximum Limit Rs. 50,000" sqref="C24">
      <formula1>0</formula1>
      <formula2>50000</formula2>
    </dataValidation>
    <dataValidation type="whole" allowBlank="1" showInputMessage="1" showErrorMessage="1" errorTitle="Utility by CA. Tejas Andharia" error="Write only non-negative figures and that is also without any fraction. Maximum Limit Rs. 10,000" sqref="C23">
      <formula1>0</formula1>
      <formula2>10000</formula2>
    </dataValidation>
    <dataValidation type="whole" allowBlank="1" showInputMessage="1" showErrorMessage="1" errorTitle="Utility by CA. Tejas Andharia" error="Write only non-negative figures and that is also without any fraction. Maximum Limit Rs. 25,000 for Non-senior citizens and Rs. 50,000 for Senior Citizens." sqref="C21">
      <formula1>0</formula1>
      <formula2>100000</formula2>
    </dataValidation>
    <dataValidation type="whole" allowBlank="1" showInputMessage="1" showErrorMessage="1" errorTitle="Utility by CA. Tejas Andharia" error="Write only non-negative figures and that is also without any fraction. Maximum Limit Rs. 1,50,000/-" sqref="C20">
      <formula1>0</formula1>
      <formula2>150000</formula2>
    </dataValidation>
    <dataValidation type="whole" operator="greaterThanOrEqual" allowBlank="1" showInputMessage="1" showErrorMessage="1" errorTitle="Utility by CA. Tejas Andharia" error="Write only non-negative figures and that is also without any fraction.." sqref="C16 C8:C13 C22">
      <formula1>0</formula1>
    </dataValidation>
    <dataValidation type="list" allowBlank="1" showInputMessage="1" showErrorMessage="1" errorTitle="Utility by CA. Tejas Andharia" error="You have to only select from the given menu options." sqref="G7">
      <formula1>$N$6:$N$8</formula1>
    </dataValidation>
  </dataValidations>
  <hyperlinks>
    <hyperlink ref="B4" r:id="rId1"/>
    <hyperlink ref="G24" r:id="rId2"/>
    <hyperlink ref="F15" r:id="rId3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blackAndWhite="1" verticalDpi="0" r:id="rId4"/>
  <headerFooter>
    <oddFooter>&amp;RCalculated with Excel Utility Developed by CA. Tejas Andharia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2020</vt:lpstr>
      <vt:lpstr>'Budget 2020'!Print_Area</vt:lpstr>
    </vt:vector>
  </TitlesOfParts>
  <Company>xyz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tk</cp:lastModifiedBy>
  <cp:lastPrinted>2020-02-04T17:36:43Z</cp:lastPrinted>
  <dcterms:created xsi:type="dcterms:W3CDTF">2020-02-04T17:33:53Z</dcterms:created>
  <dcterms:modified xsi:type="dcterms:W3CDTF">2020-02-06T11:26:18Z</dcterms:modified>
</cp:coreProperties>
</file>