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LTCG" sheetId="4" r:id="rId1"/>
    <sheet name="Sheet2" sheetId="2" r:id="rId2"/>
    <sheet name="Sheet3" sheetId="3" r:id="rId3"/>
  </sheets>
  <definedNames>
    <definedName name="dd_items" localSheetId="0">#REF!</definedName>
    <definedName name="dd_items">#REF!</definedName>
    <definedName name="dd_items1" localSheetId="0">LTCG!$P$58</definedName>
    <definedName name="dd_items1">#REF!</definedName>
    <definedName name="_xlnm.Print_Area" localSheetId="0">LTCG!$A$1:$I$47</definedName>
    <definedName name="_xlnm.Print_Titles" localSheetId="0">LTCG!$1:$2</definedName>
  </definedNames>
  <calcPr calcId="124519"/>
</workbook>
</file>

<file path=xl/calcChain.xml><?xml version="1.0" encoding="utf-8"?>
<calcChain xmlns="http://schemas.openxmlformats.org/spreadsheetml/2006/main">
  <c r="E39" i="4"/>
  <c r="E31"/>
  <c r="F31" s="1"/>
  <c r="F27"/>
  <c r="E27"/>
  <c r="E23"/>
  <c r="F23" s="1"/>
  <c r="F19"/>
  <c r="E19"/>
  <c r="E15"/>
  <c r="F15" s="1"/>
  <c r="F12"/>
  <c r="E29" s="1"/>
  <c r="E12"/>
  <c r="F11"/>
  <c r="E11"/>
  <c r="E10"/>
  <c r="E13" s="1"/>
  <c r="E6"/>
  <c r="U5"/>
  <c r="T5"/>
  <c r="E1"/>
  <c r="E17" l="1"/>
  <c r="E25"/>
  <c r="E33"/>
  <c r="E21"/>
  <c r="E34" l="1"/>
  <c r="E35" s="1"/>
  <c r="E37" l="1"/>
  <c r="E40" s="1"/>
  <c r="E41" s="1"/>
  <c r="E46" l="1"/>
  <c r="E43"/>
  <c r="Q41"/>
  <c r="O41"/>
  <c r="Q40"/>
  <c r="O40"/>
  <c r="P41"/>
  <c r="P40"/>
  <c r="R40" l="1"/>
  <c r="R41"/>
  <c r="G46" l="1"/>
  <c r="N41"/>
  <c r="G43"/>
  <c r="N40"/>
</calcChain>
</file>

<file path=xl/comments1.xml><?xml version="1.0" encoding="utf-8"?>
<comments xmlns="http://schemas.openxmlformats.org/spreadsheetml/2006/main">
  <authors>
    <author>hp</author>
  </authors>
  <commentList>
    <comment ref="E6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Please Do Not try to Change The Value.</t>
        </r>
      </text>
    </comment>
    <comment ref="E10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Please Do Not try to Change The Value.</t>
        </r>
      </text>
    </comment>
  </commentList>
</comments>
</file>

<file path=xl/sharedStrings.xml><?xml version="1.0" encoding="utf-8"?>
<sst xmlns="http://schemas.openxmlformats.org/spreadsheetml/2006/main" count="89" uniqueCount="86">
  <si>
    <t>LONG TERM CAPITAL GAIN STATEMENT WHO FALLS UNDER SECTION 2(14)(iii)(b)                                     (PLEASE FILL ONLY YELLOW MARKED CELL)</t>
  </si>
  <si>
    <t>DEVELOPED BY MUKESH KURIYAL SYSTEMS ANALYST</t>
  </si>
  <si>
    <t>DATE OF SALE:-</t>
  </si>
  <si>
    <t>COST OF SALE:-</t>
  </si>
  <si>
    <t>TRANSFER EXPENSES (INCLUDES BROKERAGE / STAMP REGISTRATION FEES ETC) :-</t>
  </si>
  <si>
    <t>NET SALE CONSIDERATION:-         (SNo2-SNo3)</t>
  </si>
  <si>
    <t>DATE OF PURCHASE:-</t>
  </si>
  <si>
    <t>COST OF PURCHASE:-</t>
  </si>
  <si>
    <t>NET PURCHASE CONSIDERATION:-         (SNo6+SNo7)</t>
  </si>
  <si>
    <t>YEAR OF PURCHASE:-</t>
  </si>
  <si>
    <t>YEAR OF SALE:-</t>
  </si>
  <si>
    <r>
      <t>COST OF AQUISATION(INDEXED):- (SNo8</t>
    </r>
    <r>
      <rPr>
        <b/>
        <i/>
        <sz val="14"/>
        <color theme="1"/>
        <rFont val="Times New Roman"/>
        <family val="1"/>
      </rPr>
      <t>*CII Of Year Of Sale/CII Of Year Of Purchase</t>
    </r>
    <r>
      <rPr>
        <b/>
        <sz val="14"/>
        <color theme="1"/>
        <rFont val="Times New Roman"/>
        <family val="1"/>
      </rPr>
      <t>)</t>
    </r>
  </si>
  <si>
    <t>DATE OF IMPROVEMENT(PART 1):-</t>
  </si>
  <si>
    <t>YEAR OF IMPROVEMENT(PART 1):-</t>
  </si>
  <si>
    <t>COST OF IMPROVEMENT(PART 1):-</t>
  </si>
  <si>
    <r>
      <t>COST OF IMPROVEMENT(PART 1)(INDEXED) (SNo</t>
    </r>
    <r>
      <rPr>
        <b/>
        <i/>
        <sz val="14"/>
        <color theme="1"/>
        <rFont val="Times New Roman"/>
        <family val="1"/>
      </rPr>
      <t>14*CII Of Year Of Sale/CII Of Year Of Improvement Part1</t>
    </r>
    <r>
      <rPr>
        <b/>
        <sz val="14"/>
        <color theme="1"/>
        <rFont val="Times New Roman"/>
        <family val="1"/>
      </rPr>
      <t>):-</t>
    </r>
  </si>
  <si>
    <t>DATE OF IMPROVEMENT(PART 2):-</t>
  </si>
  <si>
    <t>YEAR OF IMPROVEMENT(PART 2):-</t>
  </si>
  <si>
    <t>COST OF IMPROVEMENT(PART 2):-</t>
  </si>
  <si>
    <r>
      <t>COST OF IMPROVEMENT(PART 2)(INDEXED)(SNo</t>
    </r>
    <r>
      <rPr>
        <b/>
        <i/>
        <sz val="14"/>
        <color theme="1"/>
        <rFont val="Times New Roman"/>
        <family val="1"/>
      </rPr>
      <t>18*CII Of Year Of Sale/CII Of Year Of Improvement Part2</t>
    </r>
    <r>
      <rPr>
        <b/>
        <sz val="14"/>
        <color theme="1"/>
        <rFont val="Times New Roman"/>
        <family val="1"/>
      </rPr>
      <t>):-</t>
    </r>
  </si>
  <si>
    <t>DATE OF IMPROVEMENT(PART 3):-</t>
  </si>
  <si>
    <t>YEAR OF IMPROVEMENT(PART 3):-</t>
  </si>
  <si>
    <t>COST OF IMPROVEMENT(PART 3):-</t>
  </si>
  <si>
    <r>
      <t>COST OF IMPROVEMENT(PART 3)(INDEXED) (SNo22</t>
    </r>
    <r>
      <rPr>
        <b/>
        <i/>
        <sz val="14"/>
        <color theme="1"/>
        <rFont val="Times New Roman"/>
        <family val="1"/>
      </rPr>
      <t>*CII Of Year Of Sale/CII Of Year Of Improvement Part3</t>
    </r>
    <r>
      <rPr>
        <b/>
        <sz val="14"/>
        <color theme="1"/>
        <rFont val="Times New Roman"/>
        <family val="1"/>
      </rPr>
      <t>):-</t>
    </r>
  </si>
  <si>
    <t>DATE OF IMPROVEMENT(PART 4):-</t>
  </si>
  <si>
    <t>YEAR OF IMPROVEMENT(PART 4):-</t>
  </si>
  <si>
    <t>COST OF IMPROVEMENT(PART 4):-</t>
  </si>
  <si>
    <r>
      <t>COST OF IMPROVEMENT(PART 4)(INDEXED) (SNo</t>
    </r>
    <r>
      <rPr>
        <b/>
        <i/>
        <sz val="14"/>
        <color theme="1"/>
        <rFont val="Times New Roman"/>
        <family val="1"/>
      </rPr>
      <t>26*CII Of Year Of Sale/CII Of Year Of Improvement Part4)</t>
    </r>
    <r>
      <rPr>
        <b/>
        <sz val="14"/>
        <color theme="1"/>
        <rFont val="Times New Roman"/>
        <family val="1"/>
      </rPr>
      <t>:-</t>
    </r>
  </si>
  <si>
    <t>DATE OF IMPROVEMENT(PART 5):-</t>
  </si>
  <si>
    <t>YEAR OF IMPROVEMENT(PART 5):-</t>
  </si>
  <si>
    <t>COST OF IMPROVEMENT(PART 5):-</t>
  </si>
  <si>
    <r>
      <t>COST OF IMPROVEMENT(PART 5)(INDEXED) (SNo30</t>
    </r>
    <r>
      <rPr>
        <b/>
        <i/>
        <sz val="14"/>
        <color theme="1"/>
        <rFont val="Times New Roman"/>
        <family val="1"/>
      </rPr>
      <t>*CII Of Year Of Sale/CII Of Year Of Improvement Part5</t>
    </r>
    <r>
      <rPr>
        <b/>
        <sz val="14"/>
        <color theme="1"/>
        <rFont val="Times New Roman"/>
        <family val="1"/>
      </rPr>
      <t>):-</t>
    </r>
  </si>
  <si>
    <t>TOTALCOST OF IMPROVEMENT:-</t>
  </si>
  <si>
    <t>CAPITAL GAIN:-                                               (SNo4-(SNo11+SNo32))</t>
  </si>
  <si>
    <t>INVESTMENT UNDER SECTION 54F:- (IF A RESIDENTIAL HOUSE IS PURCHASED WITHIN A PERIOD OF TWO YEARS OF A RESIDENTIAL HOUSE IS CONSTRUCTED WITHIN THE PERIOD OF THREE YEARS FROM THE DATE OF THE ACQUISATION)</t>
  </si>
  <si>
    <t>EXCEMPTION(BENEFIT UNDER SECTION 54F):-                  (SNo34*SNo33/SNo4)</t>
  </si>
  <si>
    <t>INVESTMENT UNDER SECTION 54EC:- (ONLY ON RFC BONDS OR NHAI BONDS WITHIN PERIOD OF SIX MONTHS AFTER THE DATE OF TRANSFER)</t>
  </si>
  <si>
    <t>EXCEMPTION(BENEFIT UNDER SECTION 54EC):-  100%EXCEMPTION</t>
  </si>
  <si>
    <t>TOTAL EXCEMPTION(BENEFIT UNDER SECTION 54F + 54EC):-         (SNo37+SNo35)</t>
  </si>
  <si>
    <t>TAXABLE CAPITAL GAIN:-                             (SNo33-SNo38)</t>
  </si>
  <si>
    <t>IF SENIOR CITIZEN(AGE &gt;=60)</t>
  </si>
  <si>
    <t xml:space="preserve">SPECIAL TAX ON :-                           </t>
  </si>
  <si>
    <t>NORMAL TAX ON:-</t>
  </si>
  <si>
    <t>OTHERWISE(AGE&lt;60)</t>
  </si>
  <si>
    <t>Year</t>
  </si>
  <si>
    <t>Value</t>
  </si>
  <si>
    <t>1981-82</t>
  </si>
  <si>
    <t>Indexed cost of acquisition is computed with the help of following formula :</t>
  </si>
  <si>
    <t>1982-83</t>
  </si>
  <si>
    <t>Cost of acquisition × Cost inflation index of the year of transfer of capital asset</t>
  </si>
  <si>
    <t>1983-84</t>
  </si>
  <si>
    <t>Cost inflation index of the year of acquisition</t>
  </si>
  <si>
    <t>1984-85</t>
  </si>
  <si>
    <t>Indexed cost of improvement is computed with the help of following formula :</t>
  </si>
  <si>
    <t>1985-86</t>
  </si>
  <si>
    <t>Cost of improvement × Cost inflation index of the year of transfer of capital asset</t>
  </si>
  <si>
    <t>1986-87</t>
  </si>
  <si>
    <t>Cost inflation index of the year of improvement</t>
  </si>
  <si>
    <t>1987-88</t>
  </si>
  <si>
    <t>1988-89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</si>
  <si>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</si>
  <si>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</si>
  <si>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</si>
  <si>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</si>
  <si>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</si>
  <si>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</si>
  <si>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</si>
  <si>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</si>
  <si>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</si>
  <si>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</si>
  <si>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1999-2000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</si>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</sst>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2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6" xfId="0" applyFont="1" applyFill="1" applyBorder="1" applyProtection="1"/>
    <xf numFmtId="0" fontId="2" fillId="3" borderId="9" xfId="0" applyFont="1" applyFill="1" applyBorder="1" applyProtection="1"/>
    <xf numFmtId="0" fontId="2" fillId="3" borderId="1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7" fillId="0" borderId="0" xfId="0" applyFont="1"/>
    <xf numFmtId="22" fontId="7" fillId="0" borderId="0" xfId="0" applyNumberFormat="1" applyFont="1"/>
    <xf numFmtId="14" fontId="7" fillId="5" borderId="0" xfId="0" applyNumberFormat="1" applyFont="1" applyFill="1"/>
    <xf numFmtId="14" fontId="7" fillId="0" borderId="0" xfId="0" applyNumberFormat="1" applyFont="1"/>
    <xf numFmtId="0" fontId="8" fillId="0" borderId="0" xfId="0" applyFont="1" applyAlignment="1">
      <alignment wrapText="1"/>
    </xf>
    <xf numFmtId="18" fontId="7" fillId="0" borderId="0" xfId="0" applyNumberFormat="1" applyFont="1"/>
    <xf numFmtId="1" fontId="7" fillId="6" borderId="5" xfId="0" applyNumberFormat="1" applyFont="1" applyFill="1" applyBorder="1" applyProtection="1"/>
    <xf numFmtId="1" fontId="7" fillId="6" borderId="6" xfId="0" applyNumberFormat="1" applyFont="1" applyFill="1" applyBorder="1" applyProtection="1"/>
    <xf numFmtId="1" fontId="7" fillId="6" borderId="27" xfId="0" applyNumberFormat="1" applyFont="1" applyFill="1" applyBorder="1" applyProtection="1"/>
    <xf numFmtId="1" fontId="7" fillId="6" borderId="11" xfId="0" applyNumberFormat="1" applyFont="1" applyFill="1" applyBorder="1" applyProtection="1"/>
    <xf numFmtId="1" fontId="7" fillId="6" borderId="12" xfId="0" applyNumberFormat="1" applyFont="1" applyFill="1" applyBorder="1" applyProtection="1"/>
    <xf numFmtId="1" fontId="7" fillId="6" borderId="28" xfId="0" applyNumberFormat="1" applyFont="1" applyFill="1" applyBorder="1" applyProtection="1"/>
    <xf numFmtId="1" fontId="7" fillId="0" borderId="0" xfId="0" applyNumberFormat="1" applyFont="1" applyAlignment="1">
      <alignment wrapText="1"/>
    </xf>
    <xf numFmtId="1" fontId="7" fillId="0" borderId="0" xfId="0" applyNumberFormat="1" applyFont="1"/>
    <xf numFmtId="1" fontId="7" fillId="0" borderId="29" xfId="0" applyNumberFormat="1" applyFont="1" applyBorder="1" applyAlignment="1">
      <alignment wrapText="1"/>
    </xf>
    <xf numFmtId="0" fontId="2" fillId="3" borderId="9" xfId="0" applyFont="1" applyFill="1" applyBorder="1" applyAlignment="1">
      <alignment horizontal="justify" vertical="center" wrapText="1"/>
    </xf>
    <xf numFmtId="0" fontId="2" fillId="3" borderId="10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 applyProtection="1">
      <alignment horizontal="right"/>
    </xf>
    <xf numFmtId="0" fontId="2" fillId="3" borderId="19" xfId="0" applyFont="1" applyFill="1" applyBorder="1" applyAlignment="1" applyProtection="1">
      <alignment horizontal="right"/>
    </xf>
    <xf numFmtId="0" fontId="2" fillId="3" borderId="2" xfId="0" applyFont="1" applyFill="1" applyBorder="1" applyAlignment="1" applyProtection="1">
      <alignment horizontal="right"/>
    </xf>
    <xf numFmtId="0" fontId="2" fillId="3" borderId="2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justify" vertical="center" wrapText="1"/>
    </xf>
    <xf numFmtId="0" fontId="1" fillId="3" borderId="15" xfId="0" applyFont="1" applyFill="1" applyBorder="1"/>
    <xf numFmtId="0" fontId="1" fillId="3" borderId="16" xfId="0" applyFont="1" applyFill="1" applyBorder="1"/>
    <xf numFmtId="1" fontId="2" fillId="3" borderId="14" xfId="0" applyNumberFormat="1" applyFont="1" applyFill="1" applyBorder="1" applyAlignment="1" applyProtection="1">
      <alignment horizontal="right"/>
    </xf>
    <xf numFmtId="1" fontId="2" fillId="3" borderId="25" xfId="0" applyNumberFormat="1" applyFont="1" applyFill="1" applyBorder="1" applyAlignment="1" applyProtection="1">
      <alignment horizontal="right"/>
    </xf>
    <xf numFmtId="1" fontId="2" fillId="3" borderId="1" xfId="0" applyNumberFormat="1" applyFont="1" applyFill="1" applyBorder="1" applyAlignment="1" applyProtection="1">
      <alignment horizontal="right"/>
    </xf>
    <xf numFmtId="1" fontId="2" fillId="3" borderId="2" xfId="0" applyNumberFormat="1" applyFont="1" applyFill="1" applyBorder="1" applyAlignment="1" applyProtection="1">
      <alignment horizontal="right"/>
    </xf>
    <xf numFmtId="0" fontId="2" fillId="3" borderId="1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1" fontId="2" fillId="3" borderId="21" xfId="0" applyNumberFormat="1" applyFont="1" applyFill="1" applyBorder="1" applyAlignment="1" applyProtection="1">
      <alignment horizontal="right"/>
    </xf>
    <xf numFmtId="1" fontId="2" fillId="3" borderId="22" xfId="0" applyNumberFormat="1" applyFont="1" applyFill="1" applyBorder="1" applyAlignment="1" applyProtection="1">
      <alignment horizontal="right"/>
    </xf>
    <xf numFmtId="1" fontId="2" fillId="3" borderId="23" xfId="0" applyNumberFormat="1" applyFont="1" applyFill="1" applyBorder="1" applyAlignment="1" applyProtection="1">
      <alignment horizontal="right"/>
    </xf>
    <xf numFmtId="1" fontId="2" fillId="3" borderId="24" xfId="0" applyNumberFormat="1" applyFont="1" applyFill="1" applyBorder="1" applyAlignment="1" applyProtection="1">
      <alignment horizontal="right"/>
    </xf>
    <xf numFmtId="0" fontId="2" fillId="3" borderId="14" xfId="0" applyFont="1" applyFill="1" applyBorder="1" applyAlignment="1" applyProtection="1">
      <alignment horizontal="right"/>
    </xf>
    <xf numFmtId="0" fontId="2" fillId="3" borderId="25" xfId="0" applyFont="1" applyFill="1" applyBorder="1" applyAlignment="1" applyProtection="1">
      <alignment horizontal="right"/>
    </xf>
    <xf numFmtId="0" fontId="2" fillId="3" borderId="12" xfId="0" applyFont="1" applyFill="1" applyBorder="1" applyAlignment="1">
      <alignment horizontal="justify" vertical="center" wrapText="1"/>
    </xf>
    <xf numFmtId="0" fontId="1" fillId="3" borderId="12" xfId="0" applyFont="1" applyFill="1" applyBorder="1"/>
    <xf numFmtId="1" fontId="2" fillId="3" borderId="12" xfId="0" applyNumberFormat="1" applyFont="1" applyFill="1" applyBorder="1" applyAlignment="1" applyProtection="1">
      <alignment horizontal="right"/>
    </xf>
    <xf numFmtId="1" fontId="2" fillId="3" borderId="13" xfId="0" applyNumberFormat="1" applyFont="1" applyFill="1" applyBorder="1" applyAlignment="1" applyProtection="1">
      <alignment horizontal="right"/>
    </xf>
    <xf numFmtId="0" fontId="2" fillId="3" borderId="15" xfId="0" applyFont="1" applyFill="1" applyBorder="1" applyAlignment="1">
      <alignment horizontal="justify" vertical="center" wrapText="1"/>
    </xf>
    <xf numFmtId="1" fontId="2" fillId="3" borderId="15" xfId="0" applyNumberFormat="1" applyFont="1" applyFill="1" applyBorder="1" applyAlignment="1" applyProtection="1">
      <alignment horizontal="right"/>
    </xf>
    <xf numFmtId="1" fontId="2" fillId="3" borderId="16" xfId="0" applyNumberFormat="1" applyFont="1" applyFill="1" applyBorder="1" applyAlignment="1" applyProtection="1">
      <alignment horizontal="right"/>
    </xf>
    <xf numFmtId="1" fontId="2" fillId="3" borderId="17" xfId="0" applyNumberFormat="1" applyFont="1" applyFill="1" applyBorder="1" applyAlignment="1" applyProtection="1">
      <alignment horizontal="right"/>
    </xf>
    <xf numFmtId="1" fontId="2" fillId="3" borderId="18" xfId="0" applyNumberFormat="1" applyFont="1" applyFill="1" applyBorder="1" applyAlignment="1" applyProtection="1">
      <alignment horizontal="right"/>
    </xf>
    <xf numFmtId="0" fontId="2" fillId="3" borderId="6" xfId="0" applyFont="1" applyFill="1" applyBorder="1" applyAlignment="1">
      <alignment horizontal="justify" vertical="center" wrapText="1"/>
    </xf>
    <xf numFmtId="0" fontId="1" fillId="3" borderId="6" xfId="0" applyFont="1" applyFill="1" applyBorder="1" applyAlignment="1">
      <alignment wrapText="1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7" xfId="0" applyNumberFormat="1" applyFont="1" applyFill="1" applyBorder="1" applyAlignment="1" applyProtection="1">
      <alignment horizontal="right"/>
      <protection locked="0"/>
    </xf>
    <xf numFmtId="1" fontId="2" fillId="2" borderId="6" xfId="0" applyNumberFormat="1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wrapText="1"/>
      <protection locked="0"/>
    </xf>
    <xf numFmtId="0" fontId="1" fillId="3" borderId="9" xfId="0" applyFont="1" applyFill="1" applyBorder="1"/>
    <xf numFmtId="1" fontId="2" fillId="3" borderId="9" xfId="0" applyNumberFormat="1" applyFont="1" applyFill="1" applyBorder="1" applyAlignment="1" applyProtection="1">
      <alignment horizontal="right"/>
    </xf>
    <xf numFmtId="1" fontId="2" fillId="3" borderId="10" xfId="0" applyNumberFormat="1" applyFont="1" applyFill="1" applyBorder="1" applyAlignment="1" applyProtection="1">
      <alignment horizontal="right"/>
    </xf>
    <xf numFmtId="14" fontId="2" fillId="2" borderId="6" xfId="0" applyNumberFormat="1" applyFont="1" applyFill="1" applyBorder="1" applyAlignment="1" applyProtection="1">
      <alignment horizontal="center"/>
      <protection locked="0"/>
    </xf>
    <xf numFmtId="14" fontId="2" fillId="2" borderId="7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horizontal="left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0" fontId="2" fillId="3" borderId="9" xfId="0" applyFont="1" applyFill="1" applyBorder="1" applyAlignment="1">
      <alignment horizontal="left" vertical="center" wrapText="1"/>
    </xf>
    <xf numFmtId="0" fontId="2" fillId="3" borderId="9" xfId="0" applyNumberFormat="1" applyFont="1" applyFill="1" applyBorder="1" applyAlignment="1" applyProtection="1">
      <alignment horizontal="right"/>
    </xf>
    <xf numFmtId="0" fontId="2" fillId="3" borderId="10" xfId="0" applyNumberFormat="1" applyFont="1" applyFill="1" applyBorder="1" applyAlignment="1" applyProtection="1">
      <alignment horizontal="right"/>
    </xf>
    <xf numFmtId="0" fontId="1" fillId="3" borderId="6" xfId="0" applyFont="1" applyFill="1" applyBorder="1"/>
    <xf numFmtId="0" fontId="2" fillId="3" borderId="6" xfId="0" applyFont="1" applyFill="1" applyBorder="1" applyAlignment="1">
      <alignment horizontal="left"/>
    </xf>
    <xf numFmtId="0" fontId="2" fillId="3" borderId="6" xfId="0" applyNumberFormat="1" applyFont="1" applyFill="1" applyBorder="1" applyAlignment="1" applyProtection="1">
      <alignment horizontal="right"/>
    </xf>
    <xf numFmtId="0" fontId="2" fillId="3" borderId="7" xfId="0" applyNumberFormat="1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22" fontId="2" fillId="3" borderId="2" xfId="0" applyNumberFormat="1" applyFont="1" applyFill="1" applyBorder="1" applyAlignment="1" applyProtection="1">
      <alignment horizontal="center" vertical="center"/>
    </xf>
    <xf numFmtId="22" fontId="3" fillId="4" borderId="3" xfId="0" applyNumberFormat="1" applyFont="1" applyFill="1" applyBorder="1" applyAlignment="1" applyProtection="1">
      <alignment horizontal="center" vertical="center" textRotation="90"/>
    </xf>
    <xf numFmtId="22" fontId="3" fillId="4" borderId="4" xfId="0" applyNumberFormat="1" applyFont="1" applyFill="1" applyBorder="1" applyAlignment="1" applyProtection="1">
      <alignment horizontal="center" vertical="center" textRotation="90"/>
    </xf>
    <xf numFmtId="22" fontId="3" fillId="4" borderId="20" xfId="0" applyNumberFormat="1" applyFont="1" applyFill="1" applyBorder="1" applyAlignment="1" applyProtection="1">
      <alignment horizontal="center" vertical="center" textRotation="90"/>
    </xf>
    <xf numFmtId="22" fontId="3" fillId="4" borderId="26" xfId="0" applyNumberFormat="1" applyFont="1" applyFill="1" applyBorder="1" applyAlignment="1" applyProtection="1">
      <alignment horizontal="center" vertical="center" textRotation="90"/>
    </xf>
    <xf numFmtId="0" fontId="2" fillId="5" borderId="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Capitalgain252425262" displayName="Capitalgain252425262" ref="J1:K36" totalsRowShown="0" headerRowDxfId="3" dataDxfId="2">
  <autoFilter ref="J1:K36"/>
  <tableColumns count="2">
    <tableColumn id="1" name="Year" dataDxfId="1"/>
    <tableColumn id="2" name="Valu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6"/>
  <dimension ref="A1:U47"/>
  <sheetViews>
    <sheetView tabSelected="1" zoomScale="110" zoomScaleNormal="110" zoomScaleSheetLayoutView="98" workbookViewId="0">
      <selection activeCell="E11" sqref="E11"/>
    </sheetView>
  </sheetViews>
  <sheetFormatPr defaultRowHeight="18.75"/>
  <cols>
    <col min="1" max="1" width="9.28515625" style="9" bestFit="1" customWidth="1"/>
    <col min="2" max="2" width="9.140625" style="9"/>
    <col min="3" max="3" width="9.140625" style="9" customWidth="1"/>
    <col min="4" max="4" width="107.85546875" style="9" customWidth="1"/>
    <col min="5" max="5" width="9.85546875" style="9" bestFit="1" customWidth="1"/>
    <col min="6" max="6" width="6" style="9" customWidth="1"/>
    <col min="7" max="7" width="3.5703125" style="9" customWidth="1"/>
    <col min="8" max="8" width="10" style="9" customWidth="1"/>
    <col min="9" max="9" width="10.140625" style="9" customWidth="1"/>
    <col min="10" max="10" width="9.28515625" style="9" hidden="1" customWidth="1"/>
    <col min="11" max="11" width="11.140625" style="9" hidden="1" customWidth="1"/>
    <col min="12" max="12" width="5.140625" style="9" customWidth="1"/>
    <col min="13" max="13" width="6.5703125" style="9" customWidth="1"/>
    <col min="14" max="14" width="10.7109375" style="9" hidden="1" customWidth="1"/>
    <col min="15" max="15" width="15.140625" style="9" hidden="1" customWidth="1"/>
    <col min="16" max="16" width="9.7109375" style="9" hidden="1" customWidth="1"/>
    <col min="17" max="17" width="10.85546875" style="9" hidden="1" customWidth="1"/>
    <col min="18" max="18" width="13" style="9" hidden="1" customWidth="1"/>
    <col min="19" max="19" width="9.140625" style="9"/>
    <col min="20" max="20" width="14.28515625" style="9" hidden="1" customWidth="1"/>
    <col min="21" max="21" width="0" style="9" hidden="1" customWidth="1"/>
    <col min="22" max="16384" width="9.140625" style="9"/>
  </cols>
  <sheetData>
    <row r="1" spans="1:21" ht="37.5" customHeight="1" thickBot="1">
      <c r="A1" s="75" t="s">
        <v>0</v>
      </c>
      <c r="B1" s="76"/>
      <c r="C1" s="76"/>
      <c r="D1" s="76"/>
      <c r="E1" s="77">
        <f ca="1">NOW()</f>
        <v>42329.739627083334</v>
      </c>
      <c r="F1" s="77"/>
      <c r="G1" s="77"/>
      <c r="H1" s="77"/>
      <c r="I1" s="78" t="s">
        <v>1</v>
      </c>
      <c r="J1" s="9" t="s">
        <v>44</v>
      </c>
      <c r="K1" s="9" t="s">
        <v>45</v>
      </c>
    </row>
    <row r="2" spans="1:21" ht="17.25" hidden="1" customHeight="1" thickBot="1">
      <c r="A2" s="82"/>
      <c r="B2" s="82"/>
      <c r="C2" s="82"/>
      <c r="D2" s="82"/>
      <c r="E2" s="82"/>
      <c r="F2" s="82"/>
      <c r="G2" s="82"/>
      <c r="H2" s="82"/>
      <c r="I2" s="79"/>
    </row>
    <row r="3" spans="1:21" ht="20.100000000000001" customHeight="1">
      <c r="A3" s="1">
        <v>1</v>
      </c>
      <c r="B3" s="72" t="s">
        <v>2</v>
      </c>
      <c r="C3" s="71"/>
      <c r="D3" s="71"/>
      <c r="E3" s="63">
        <v>41730</v>
      </c>
      <c r="F3" s="63"/>
      <c r="G3" s="63"/>
      <c r="H3" s="64"/>
      <c r="I3" s="79"/>
      <c r="J3" s="9" t="s">
        <v>46</v>
      </c>
      <c r="K3" s="9">
        <v>100</v>
      </c>
      <c r="N3" s="9" t="s">
        <v>47</v>
      </c>
      <c r="P3" s="10"/>
      <c r="R3" s="11"/>
      <c r="T3" s="12"/>
    </row>
    <row r="4" spans="1:21" ht="20.100000000000001" customHeight="1">
      <c r="A4" s="2">
        <v>2</v>
      </c>
      <c r="B4" s="65" t="s">
        <v>3</v>
      </c>
      <c r="C4" s="60"/>
      <c r="D4" s="60"/>
      <c r="E4" s="66">
        <v>5000</v>
      </c>
      <c r="F4" s="66"/>
      <c r="G4" s="66"/>
      <c r="H4" s="67"/>
      <c r="I4" s="79"/>
      <c r="J4" s="9" t="s">
        <v>48</v>
      </c>
      <c r="K4" s="9">
        <v>109</v>
      </c>
      <c r="N4" s="13" t="s">
        <v>49</v>
      </c>
      <c r="O4" s="13"/>
      <c r="P4" s="12"/>
      <c r="R4" s="12"/>
    </row>
    <row r="5" spans="1:21" ht="20.100000000000001" customHeight="1">
      <c r="A5" s="2">
        <v>3</v>
      </c>
      <c r="B5" s="24" t="s">
        <v>4</v>
      </c>
      <c r="C5" s="60"/>
      <c r="D5" s="60"/>
      <c r="E5" s="66">
        <v>400</v>
      </c>
      <c r="F5" s="66"/>
      <c r="G5" s="66"/>
      <c r="H5" s="67"/>
      <c r="I5" s="79"/>
      <c r="J5" s="9" t="s">
        <v>50</v>
      </c>
      <c r="K5" s="9">
        <v>116</v>
      </c>
      <c r="N5" s="13" t="s">
        <v>51</v>
      </c>
      <c r="O5" s="13"/>
      <c r="T5" s="9" t="str">
        <f>IF(MONTH(E3)&gt;3,""&amp;YEAR(E3)&amp;"-"&amp;RIGHT(YEAR(E3)+1,2),""&amp;YEAR(E3)-1&amp;"-"&amp;RIGHT(YEAR(E3),2))</f>
        <v>2014-15</v>
      </c>
      <c r="U5" s="9">
        <f>VLOOKUP(T5,Capitalgain252425262[],2,TRUE)</f>
        <v>1024</v>
      </c>
    </row>
    <row r="6" spans="1:21" ht="20.100000000000001" customHeight="1" thickBot="1">
      <c r="A6" s="3">
        <v>4</v>
      </c>
      <c r="B6" s="45" t="s">
        <v>5</v>
      </c>
      <c r="C6" s="46"/>
      <c r="D6" s="46"/>
      <c r="E6" s="47">
        <f>E4-E5</f>
        <v>4600</v>
      </c>
      <c r="F6" s="47"/>
      <c r="G6" s="47"/>
      <c r="H6" s="48"/>
      <c r="I6" s="79"/>
      <c r="J6" s="9" t="s">
        <v>52</v>
      </c>
      <c r="K6" s="9">
        <v>125</v>
      </c>
      <c r="N6" s="9" t="s">
        <v>53</v>
      </c>
      <c r="P6" s="14"/>
      <c r="R6" s="12"/>
    </row>
    <row r="7" spans="1:21" ht="20.100000000000001" customHeight="1">
      <c r="A7" s="1">
        <v>5</v>
      </c>
      <c r="B7" s="72" t="s">
        <v>6</v>
      </c>
      <c r="C7" s="71"/>
      <c r="D7" s="71"/>
      <c r="E7" s="63">
        <v>29677</v>
      </c>
      <c r="F7" s="63"/>
      <c r="G7" s="63"/>
      <c r="H7" s="64"/>
      <c r="I7" s="79"/>
      <c r="J7" s="9" t="s">
        <v>54</v>
      </c>
      <c r="K7" s="9">
        <v>133</v>
      </c>
      <c r="N7" s="13" t="s">
        <v>55</v>
      </c>
      <c r="O7" s="13"/>
      <c r="R7" s="12"/>
    </row>
    <row r="8" spans="1:21" ht="20.100000000000001" customHeight="1">
      <c r="A8" s="2">
        <v>6</v>
      </c>
      <c r="B8" s="65" t="s">
        <v>7</v>
      </c>
      <c r="C8" s="60"/>
      <c r="D8" s="60"/>
      <c r="E8" s="66">
        <v>1</v>
      </c>
      <c r="F8" s="66"/>
      <c r="G8" s="66"/>
      <c r="H8" s="67"/>
      <c r="I8" s="79"/>
      <c r="J8" s="9" t="s">
        <v>56</v>
      </c>
      <c r="K8" s="9">
        <v>140</v>
      </c>
      <c r="N8" s="13" t="s">
        <v>57</v>
      </c>
      <c r="O8" s="13"/>
    </row>
    <row r="9" spans="1:21" ht="20.100000000000001" customHeight="1">
      <c r="A9" s="2">
        <v>7</v>
      </c>
      <c r="B9" s="24" t="s">
        <v>4</v>
      </c>
      <c r="C9" s="60"/>
      <c r="D9" s="60"/>
      <c r="E9" s="66">
        <v>0</v>
      </c>
      <c r="F9" s="66"/>
      <c r="G9" s="66"/>
      <c r="H9" s="67"/>
      <c r="I9" s="79"/>
      <c r="J9" s="9" t="s">
        <v>58</v>
      </c>
      <c r="K9" s="9">
        <v>150</v>
      </c>
      <c r="N9" s="13"/>
      <c r="O9" s="13"/>
    </row>
    <row r="10" spans="1:21" ht="20.100000000000001" customHeight="1" thickBot="1">
      <c r="A10" s="3">
        <v>8</v>
      </c>
      <c r="B10" s="45" t="s">
        <v>8</v>
      </c>
      <c r="C10" s="46"/>
      <c r="D10" s="46"/>
      <c r="E10" s="47">
        <f>E8+E9</f>
        <v>1</v>
      </c>
      <c r="F10" s="47"/>
      <c r="G10" s="47"/>
      <c r="H10" s="48"/>
      <c r="I10" s="79"/>
      <c r="J10" s="9" t="s">
        <v>59</v>
      </c>
      <c r="K10" s="9">
        <v>161</v>
      </c>
      <c r="N10" s="13"/>
      <c r="O10" s="13"/>
    </row>
    <row r="11" spans="1:21" ht="20.100000000000001" customHeight="1">
      <c r="A11" s="1">
        <v>9</v>
      </c>
      <c r="B11" s="72" t="s">
        <v>9</v>
      </c>
      <c r="C11" s="71"/>
      <c r="D11" s="71"/>
      <c r="E11" s="4" t="str">
        <f>IF(MONTH(E7)&gt;3,""&amp;YEAR(E7)&amp;"-"&amp;RIGHT(YEAR(E7)+1,2),""&amp;YEAR(E7)-1&amp;"-"&amp;RIGHT(YEAR(E7),2))</f>
        <v>1981-82</v>
      </c>
      <c r="F11" s="73">
        <f>VLOOKUP(E11,Capitalgain252425262[],2,TRUE)</f>
        <v>100</v>
      </c>
      <c r="G11" s="73"/>
      <c r="H11" s="74"/>
      <c r="I11" s="79"/>
      <c r="J11" s="9" t="s">
        <v>60</v>
      </c>
      <c r="K11" s="9">
        <v>172</v>
      </c>
    </row>
    <row r="12" spans="1:21" ht="20.100000000000001" customHeight="1">
      <c r="A12" s="2">
        <v>10</v>
      </c>
      <c r="B12" s="65" t="s">
        <v>10</v>
      </c>
      <c r="C12" s="60"/>
      <c r="D12" s="60"/>
      <c r="E12" s="5" t="str">
        <f>IF(MONTH(E3)&gt;3,""&amp;YEAR(E3)&amp;"-"&amp;RIGHT(YEAR(E3)+1,2),""&amp;YEAR(E3)-1&amp;"-"&amp;RIGHT(YEAR(E3),2))</f>
        <v>2014-15</v>
      </c>
      <c r="F12" s="69">
        <f>VLOOKUP(E12,Capitalgain252425262[],2,TRUE)</f>
        <v>1024</v>
      </c>
      <c r="G12" s="69"/>
      <c r="H12" s="70"/>
      <c r="I12" s="79"/>
      <c r="J12" s="9" t="s">
        <v>61</v>
      </c>
      <c r="K12" s="9">
        <v>182</v>
      </c>
    </row>
    <row r="13" spans="1:21" ht="20.100000000000001" customHeight="1" thickBot="1">
      <c r="A13" s="3">
        <v>11</v>
      </c>
      <c r="B13" s="45" t="s">
        <v>11</v>
      </c>
      <c r="C13" s="46"/>
      <c r="D13" s="46"/>
      <c r="E13" s="47">
        <f>E10*(F12/F11)</f>
        <v>10.24</v>
      </c>
      <c r="F13" s="47"/>
      <c r="G13" s="47"/>
      <c r="H13" s="48"/>
      <c r="I13" s="79"/>
      <c r="J13" s="9" t="s">
        <v>62</v>
      </c>
      <c r="K13" s="9">
        <v>199</v>
      </c>
    </row>
    <row r="14" spans="1:21" ht="20.100000000000001" customHeight="1">
      <c r="A14" s="1">
        <v>12</v>
      </c>
      <c r="B14" s="54" t="s">
        <v>12</v>
      </c>
      <c r="C14" s="71"/>
      <c r="D14" s="71"/>
      <c r="E14" s="63">
        <v>29677</v>
      </c>
      <c r="F14" s="63"/>
      <c r="G14" s="63"/>
      <c r="H14" s="64"/>
      <c r="I14" s="79"/>
      <c r="J14" s="9" t="s">
        <v>63</v>
      </c>
      <c r="K14" s="9">
        <v>223</v>
      </c>
    </row>
    <row r="15" spans="1:21" ht="20.100000000000001" customHeight="1">
      <c r="A15" s="2">
        <v>13</v>
      </c>
      <c r="B15" s="65" t="s">
        <v>13</v>
      </c>
      <c r="C15" s="60"/>
      <c r="D15" s="60"/>
      <c r="E15" s="5" t="str">
        <f>IF(MONTH(E14)&gt;3,""&amp;YEAR(E14)&amp;"-"&amp;RIGHT(YEAR(E14)+1,2),""&amp;YEAR(E14)-1&amp;"-"&amp;RIGHT(YEAR(E14),2))</f>
        <v>1981-82</v>
      </c>
      <c r="F15" s="61">
        <f>VLOOKUP(E15,Capitalgain252425262[],2,TRUE)</f>
        <v>100</v>
      </c>
      <c r="G15" s="61"/>
      <c r="H15" s="62"/>
      <c r="I15" s="79"/>
      <c r="J15" s="9" t="s">
        <v>64</v>
      </c>
      <c r="K15" s="9">
        <v>244</v>
      </c>
    </row>
    <row r="16" spans="1:21" ht="20.100000000000001" customHeight="1">
      <c r="A16" s="2">
        <v>14</v>
      </c>
      <c r="B16" s="24" t="s">
        <v>14</v>
      </c>
      <c r="C16" s="60"/>
      <c r="D16" s="60"/>
      <c r="E16" s="66">
        <v>0</v>
      </c>
      <c r="F16" s="66"/>
      <c r="G16" s="66"/>
      <c r="H16" s="67"/>
      <c r="I16" s="79"/>
      <c r="J16" s="9" t="s">
        <v>65</v>
      </c>
      <c r="K16" s="9">
        <v>259</v>
      </c>
    </row>
    <row r="17" spans="1:11" ht="20.100000000000001" customHeight="1" thickBot="1">
      <c r="A17" s="2">
        <v>15</v>
      </c>
      <c r="B17" s="68" t="s">
        <v>15</v>
      </c>
      <c r="C17" s="60"/>
      <c r="D17" s="60"/>
      <c r="E17" s="61">
        <f>E16*F12/F15</f>
        <v>0</v>
      </c>
      <c r="F17" s="61"/>
      <c r="G17" s="61"/>
      <c r="H17" s="62"/>
      <c r="I17" s="79"/>
      <c r="J17" s="9" t="s">
        <v>66</v>
      </c>
      <c r="K17" s="9">
        <v>281</v>
      </c>
    </row>
    <row r="18" spans="1:11" ht="20.100000000000001" customHeight="1">
      <c r="A18" s="2">
        <v>16</v>
      </c>
      <c r="B18" s="24" t="s">
        <v>16</v>
      </c>
      <c r="C18" s="60"/>
      <c r="D18" s="60"/>
      <c r="E18" s="63">
        <v>29677</v>
      </c>
      <c r="F18" s="63"/>
      <c r="G18" s="63"/>
      <c r="H18" s="64"/>
      <c r="I18" s="79"/>
      <c r="J18" s="9" t="s">
        <v>67</v>
      </c>
      <c r="K18" s="9">
        <v>305</v>
      </c>
    </row>
    <row r="19" spans="1:11" ht="20.100000000000001" customHeight="1">
      <c r="A19" s="2">
        <v>17</v>
      </c>
      <c r="B19" s="65" t="s">
        <v>17</v>
      </c>
      <c r="C19" s="60"/>
      <c r="D19" s="60"/>
      <c r="E19" s="5" t="str">
        <f>IF(MONTH(E18)&gt;3,""&amp;YEAR(E18)&amp;"-"&amp;RIGHT(YEAR(E18)+1,2),""&amp;YEAR(E18)-1&amp;"-"&amp;RIGHT(YEAR(E18),2))</f>
        <v>1981-82</v>
      </c>
      <c r="F19" s="61">
        <f>VLOOKUP(E19,Capitalgain252425262[],2,TRUE)</f>
        <v>100</v>
      </c>
      <c r="G19" s="61"/>
      <c r="H19" s="62"/>
      <c r="I19" s="79"/>
      <c r="J19" s="9" t="s">
        <v>68</v>
      </c>
      <c r="K19" s="9">
        <v>331</v>
      </c>
    </row>
    <row r="20" spans="1:11" ht="20.100000000000001" customHeight="1">
      <c r="A20" s="2">
        <v>18</v>
      </c>
      <c r="B20" s="24" t="s">
        <v>18</v>
      </c>
      <c r="C20" s="60"/>
      <c r="D20" s="60"/>
      <c r="E20" s="66">
        <v>0</v>
      </c>
      <c r="F20" s="66"/>
      <c r="G20" s="66"/>
      <c r="H20" s="67"/>
      <c r="I20" s="79"/>
      <c r="J20" s="9" t="s">
        <v>69</v>
      </c>
      <c r="K20" s="9">
        <v>351</v>
      </c>
    </row>
    <row r="21" spans="1:11" ht="20.100000000000001" customHeight="1" thickBot="1">
      <c r="A21" s="2">
        <v>19</v>
      </c>
      <c r="B21" s="24" t="s">
        <v>19</v>
      </c>
      <c r="C21" s="60"/>
      <c r="D21" s="60"/>
      <c r="E21" s="61">
        <f>E20*F12/F19</f>
        <v>0</v>
      </c>
      <c r="F21" s="61"/>
      <c r="G21" s="61"/>
      <c r="H21" s="62"/>
      <c r="I21" s="79"/>
      <c r="J21" s="9" t="s">
        <v>70</v>
      </c>
      <c r="K21" s="9">
        <v>389</v>
      </c>
    </row>
    <row r="22" spans="1:11" ht="20.100000000000001" customHeight="1">
      <c r="A22" s="2">
        <v>20</v>
      </c>
      <c r="B22" s="24" t="s">
        <v>20</v>
      </c>
      <c r="C22" s="60"/>
      <c r="D22" s="60"/>
      <c r="E22" s="63">
        <v>29677</v>
      </c>
      <c r="F22" s="63"/>
      <c r="G22" s="63"/>
      <c r="H22" s="64"/>
      <c r="I22" s="79"/>
      <c r="J22" s="9" t="s">
        <v>71</v>
      </c>
      <c r="K22" s="9">
        <v>406</v>
      </c>
    </row>
    <row r="23" spans="1:11" ht="20.100000000000001" customHeight="1">
      <c r="A23" s="2">
        <v>21</v>
      </c>
      <c r="B23" s="65" t="s">
        <v>21</v>
      </c>
      <c r="C23" s="60"/>
      <c r="D23" s="60"/>
      <c r="E23" s="5" t="str">
        <f>IF(MONTH(E22)&gt;3,""&amp;YEAR(E22)&amp;"-"&amp;RIGHT(YEAR(E22)+1,2),""&amp;YEAR(E22)-1&amp;"-"&amp;RIGHT(YEAR(E22),2))</f>
        <v>1981-82</v>
      </c>
      <c r="F23" s="61">
        <f>VLOOKUP(E23,Capitalgain252425262[],2,TRUE)</f>
        <v>100</v>
      </c>
      <c r="G23" s="61"/>
      <c r="H23" s="62"/>
      <c r="I23" s="79"/>
      <c r="J23" s="9" t="s">
        <v>72</v>
      </c>
      <c r="K23" s="9">
        <v>426</v>
      </c>
    </row>
    <row r="24" spans="1:11" ht="20.100000000000001" customHeight="1">
      <c r="A24" s="2">
        <v>22</v>
      </c>
      <c r="B24" s="24" t="s">
        <v>22</v>
      </c>
      <c r="C24" s="60"/>
      <c r="D24" s="60"/>
      <c r="E24" s="66">
        <v>0</v>
      </c>
      <c r="F24" s="66"/>
      <c r="G24" s="66"/>
      <c r="H24" s="67"/>
      <c r="I24" s="79"/>
      <c r="J24" s="9" t="s">
        <v>73</v>
      </c>
      <c r="K24" s="9">
        <v>447</v>
      </c>
    </row>
    <row r="25" spans="1:11" ht="20.100000000000001" customHeight="1" thickBot="1">
      <c r="A25" s="2">
        <v>23</v>
      </c>
      <c r="B25" s="24" t="s">
        <v>23</v>
      </c>
      <c r="C25" s="60"/>
      <c r="D25" s="60"/>
      <c r="E25" s="61">
        <f>E24*F12/F23</f>
        <v>0</v>
      </c>
      <c r="F25" s="61"/>
      <c r="G25" s="61"/>
      <c r="H25" s="62"/>
      <c r="I25" s="79"/>
      <c r="J25" s="9" t="s">
        <v>74</v>
      </c>
      <c r="K25" s="9">
        <v>463</v>
      </c>
    </row>
    <row r="26" spans="1:11" ht="20.100000000000001" customHeight="1">
      <c r="A26" s="2">
        <v>24</v>
      </c>
      <c r="B26" s="24" t="s">
        <v>24</v>
      </c>
      <c r="C26" s="60"/>
      <c r="D26" s="60"/>
      <c r="E26" s="63">
        <v>29677</v>
      </c>
      <c r="F26" s="63"/>
      <c r="G26" s="63"/>
      <c r="H26" s="64"/>
      <c r="I26" s="79"/>
      <c r="J26" s="9" t="s">
        <v>75</v>
      </c>
      <c r="K26" s="9">
        <v>480</v>
      </c>
    </row>
    <row r="27" spans="1:11" ht="20.100000000000001" customHeight="1">
      <c r="A27" s="2">
        <v>25</v>
      </c>
      <c r="B27" s="65" t="s">
        <v>25</v>
      </c>
      <c r="C27" s="60"/>
      <c r="D27" s="60"/>
      <c r="E27" s="5" t="str">
        <f>IF(MONTH(E26)&gt;3,""&amp;YEAR(E26)&amp;"-"&amp;RIGHT(YEAR(E26)+1,2),""&amp;YEAR(E26)-1&amp;"-"&amp;RIGHT(YEAR(E26),2))</f>
        <v>1981-82</v>
      </c>
      <c r="F27" s="61">
        <f>VLOOKUP(E27,Capitalgain252425262[],2,TRUE)</f>
        <v>100</v>
      </c>
      <c r="G27" s="61"/>
      <c r="H27" s="62"/>
      <c r="I27" s="79"/>
      <c r="J27" s="9" t="s">
        <v>76</v>
      </c>
      <c r="K27" s="9">
        <v>497</v>
      </c>
    </row>
    <row r="28" spans="1:11" ht="20.100000000000001" customHeight="1">
      <c r="A28" s="2">
        <v>26</v>
      </c>
      <c r="B28" s="24" t="s">
        <v>26</v>
      </c>
      <c r="C28" s="60"/>
      <c r="D28" s="60"/>
      <c r="E28" s="66">
        <v>0</v>
      </c>
      <c r="F28" s="66"/>
      <c r="G28" s="66"/>
      <c r="H28" s="67"/>
      <c r="I28" s="79"/>
      <c r="J28" s="9" t="s">
        <v>77</v>
      </c>
      <c r="K28" s="9">
        <v>519</v>
      </c>
    </row>
    <row r="29" spans="1:11" ht="20.100000000000001" customHeight="1" thickBot="1">
      <c r="A29" s="2">
        <v>27</v>
      </c>
      <c r="B29" s="24" t="s">
        <v>27</v>
      </c>
      <c r="C29" s="60"/>
      <c r="D29" s="60"/>
      <c r="E29" s="61">
        <f>E28*F12/F27</f>
        <v>0</v>
      </c>
      <c r="F29" s="61"/>
      <c r="G29" s="61"/>
      <c r="H29" s="62"/>
      <c r="I29" s="79"/>
      <c r="J29" s="9" t="s">
        <v>78</v>
      </c>
      <c r="K29" s="9">
        <v>551</v>
      </c>
    </row>
    <row r="30" spans="1:11" ht="20.100000000000001" customHeight="1">
      <c r="A30" s="2">
        <v>28</v>
      </c>
      <c r="B30" s="24" t="s">
        <v>28</v>
      </c>
      <c r="C30" s="60"/>
      <c r="D30" s="60"/>
      <c r="E30" s="63">
        <v>29677</v>
      </c>
      <c r="F30" s="63"/>
      <c r="G30" s="63"/>
      <c r="H30" s="64"/>
      <c r="I30" s="79"/>
      <c r="J30" s="9" t="s">
        <v>79</v>
      </c>
      <c r="K30" s="9">
        <v>582</v>
      </c>
    </row>
    <row r="31" spans="1:11" ht="20.100000000000001" customHeight="1">
      <c r="A31" s="2">
        <v>29</v>
      </c>
      <c r="B31" s="65" t="s">
        <v>29</v>
      </c>
      <c r="C31" s="60"/>
      <c r="D31" s="60"/>
      <c r="E31" s="5" t="str">
        <f>IF(MONTH(E30)&gt;3,""&amp;YEAR(E30)&amp;"-"&amp;RIGHT(YEAR(E30)+1,2),""&amp;YEAR(E30)-1&amp;"-"&amp;RIGHT(YEAR(E30),2))</f>
        <v>1981-82</v>
      </c>
      <c r="F31" s="61">
        <f>VLOOKUP(E31,Capitalgain252425262[],2,TRUE)</f>
        <v>100</v>
      </c>
      <c r="G31" s="61"/>
      <c r="H31" s="62"/>
      <c r="I31" s="79"/>
      <c r="J31" s="9" t="s">
        <v>80</v>
      </c>
      <c r="K31" s="9">
        <v>632</v>
      </c>
    </row>
    <row r="32" spans="1:11" ht="20.100000000000001" customHeight="1">
      <c r="A32" s="2">
        <v>30</v>
      </c>
      <c r="B32" s="24" t="s">
        <v>30</v>
      </c>
      <c r="C32" s="60"/>
      <c r="D32" s="60"/>
      <c r="E32" s="66">
        <v>0</v>
      </c>
      <c r="F32" s="66"/>
      <c r="G32" s="66"/>
      <c r="H32" s="67"/>
      <c r="I32" s="79"/>
      <c r="J32" s="9" t="s">
        <v>81</v>
      </c>
      <c r="K32" s="9">
        <v>711</v>
      </c>
    </row>
    <row r="33" spans="1:18" ht="20.100000000000001" customHeight="1">
      <c r="A33" s="2">
        <v>31</v>
      </c>
      <c r="B33" s="24" t="s">
        <v>31</v>
      </c>
      <c r="C33" s="60"/>
      <c r="D33" s="60"/>
      <c r="E33" s="61">
        <f>E32*F12/F31</f>
        <v>0</v>
      </c>
      <c r="F33" s="61"/>
      <c r="G33" s="61"/>
      <c r="H33" s="62"/>
      <c r="I33" s="79"/>
      <c r="J33" s="9" t="s">
        <v>82</v>
      </c>
      <c r="K33" s="9">
        <v>785</v>
      </c>
    </row>
    <row r="34" spans="1:18" ht="20.100000000000001" customHeight="1" thickBot="1">
      <c r="A34" s="3">
        <v>32</v>
      </c>
      <c r="B34" s="45" t="s">
        <v>32</v>
      </c>
      <c r="C34" s="46"/>
      <c r="D34" s="46"/>
      <c r="E34" s="47">
        <f>E17+E21+E25+E29+E33</f>
        <v>0</v>
      </c>
      <c r="F34" s="47"/>
      <c r="G34" s="47"/>
      <c r="H34" s="48"/>
      <c r="I34" s="79"/>
      <c r="J34" s="9" t="s">
        <v>83</v>
      </c>
      <c r="K34" s="9">
        <v>852</v>
      </c>
    </row>
    <row r="35" spans="1:18" ht="20.100000000000001" customHeight="1" thickBot="1">
      <c r="A35" s="6">
        <v>33</v>
      </c>
      <c r="B35" s="49" t="s">
        <v>33</v>
      </c>
      <c r="C35" s="31"/>
      <c r="D35" s="31"/>
      <c r="E35" s="50">
        <f>E6-(E13+E34)</f>
        <v>4589.76</v>
      </c>
      <c r="F35" s="50"/>
      <c r="G35" s="50"/>
      <c r="H35" s="51"/>
      <c r="I35" s="79"/>
      <c r="J35" s="9" t="s">
        <v>84</v>
      </c>
      <c r="K35" s="9">
        <v>939</v>
      </c>
    </row>
    <row r="36" spans="1:18" ht="60" customHeight="1">
      <c r="A36" s="7">
        <v>34</v>
      </c>
      <c r="B36" s="54" t="s">
        <v>34</v>
      </c>
      <c r="C36" s="55"/>
      <c r="D36" s="55"/>
      <c r="E36" s="56">
        <v>0</v>
      </c>
      <c r="F36" s="56"/>
      <c r="G36" s="56"/>
      <c r="H36" s="57"/>
      <c r="I36" s="79"/>
      <c r="J36" s="9" t="s">
        <v>85</v>
      </c>
      <c r="K36" s="9">
        <v>1024</v>
      </c>
    </row>
    <row r="37" spans="1:18" ht="20.25" customHeight="1" thickBot="1">
      <c r="A37" s="3">
        <v>35</v>
      </c>
      <c r="B37" s="45" t="s">
        <v>35</v>
      </c>
      <c r="C37" s="46"/>
      <c r="D37" s="46"/>
      <c r="E37" s="47">
        <f>(E36*E35)/E6</f>
        <v>0</v>
      </c>
      <c r="F37" s="47"/>
      <c r="G37" s="47"/>
      <c r="H37" s="48"/>
      <c r="I37" s="79"/>
    </row>
    <row r="38" spans="1:18" ht="39.950000000000003" customHeight="1">
      <c r="A38" s="7">
        <v>36</v>
      </c>
      <c r="B38" s="54" t="s">
        <v>36</v>
      </c>
      <c r="C38" s="55"/>
      <c r="D38" s="55"/>
      <c r="E38" s="58">
        <v>0</v>
      </c>
      <c r="F38" s="58"/>
      <c r="G38" s="58"/>
      <c r="H38" s="59"/>
      <c r="I38" s="79"/>
    </row>
    <row r="39" spans="1:18" ht="20.100000000000001" customHeight="1" thickBot="1">
      <c r="A39" s="3">
        <v>37</v>
      </c>
      <c r="B39" s="45" t="s">
        <v>37</v>
      </c>
      <c r="C39" s="46"/>
      <c r="D39" s="46"/>
      <c r="E39" s="47">
        <f>IF(E38&lt;=5000000,E38,0)</f>
        <v>0</v>
      </c>
      <c r="F39" s="47"/>
      <c r="G39" s="47"/>
      <c r="H39" s="48"/>
      <c r="I39" s="79"/>
    </row>
    <row r="40" spans="1:18" ht="20.100000000000001" customHeight="1" thickBot="1">
      <c r="A40" s="6">
        <v>38</v>
      </c>
      <c r="B40" s="49" t="s">
        <v>38</v>
      </c>
      <c r="C40" s="31"/>
      <c r="D40" s="31"/>
      <c r="E40" s="50">
        <f>E39+E37</f>
        <v>0</v>
      </c>
      <c r="F40" s="50"/>
      <c r="G40" s="50"/>
      <c r="H40" s="51"/>
      <c r="I40" s="79"/>
      <c r="N40" s="15">
        <f>MAX(0,IF(E41&lt;=500000,(E41-300000)*10/100,R40))</f>
        <v>0</v>
      </c>
      <c r="O40" s="16">
        <f>MAX(0,IF((500000-E41)&gt;0,((E41-300000)*10/100),20000))</f>
        <v>0</v>
      </c>
      <c r="P40" s="16">
        <f>MAX(0,IF((E41-500000)&lt;=500000,(E41-500000)*20/100,100000))</f>
        <v>0</v>
      </c>
      <c r="Q40" s="16">
        <f>MAX(0,IF((E41-1000000)&gt;0,(E41-1000000)*30/100,0))</f>
        <v>0</v>
      </c>
      <c r="R40" s="17">
        <f>O40+P40+Q40</f>
        <v>0</v>
      </c>
    </row>
    <row r="41" spans="1:18" ht="20.100000000000001" customHeight="1" thickBot="1">
      <c r="A41" s="6">
        <v>39</v>
      </c>
      <c r="B41" s="49" t="s">
        <v>39</v>
      </c>
      <c r="C41" s="31"/>
      <c r="D41" s="31"/>
      <c r="E41" s="52">
        <f>E35-E40</f>
        <v>4589.76</v>
      </c>
      <c r="F41" s="52"/>
      <c r="G41" s="52"/>
      <c r="H41" s="53"/>
      <c r="I41" s="79"/>
      <c r="N41" s="18">
        <f>MAX(0,IF(E41&lt;=500000,(E41-250000)*10/100,R41))</f>
        <v>0</v>
      </c>
      <c r="O41" s="19">
        <f>MAX(0,IF((500000-E41)&gt;0,((E41-250000)*10/100),25000))</f>
        <v>0</v>
      </c>
      <c r="P41" s="19">
        <f>MAX(0,IF((E41-500000)&lt;=500000,(E41-500000)*20/100,100000))</f>
        <v>0</v>
      </c>
      <c r="Q41" s="19">
        <f>MAX(0,IF((E41-1000000)&gt;0,(E41-1000000)*30/100,0))</f>
        <v>0</v>
      </c>
      <c r="R41" s="20">
        <f>O41+P41+Q41</f>
        <v>0</v>
      </c>
    </row>
    <row r="42" spans="1:18" ht="20.100000000000001" customHeight="1" thickBot="1">
      <c r="A42" s="29" t="s">
        <v>40</v>
      </c>
      <c r="B42" s="29"/>
      <c r="C42" s="29"/>
      <c r="D42" s="29"/>
      <c r="E42" s="37"/>
      <c r="F42" s="29"/>
      <c r="G42" s="29"/>
      <c r="H42" s="38"/>
      <c r="I42" s="80"/>
    </row>
    <row r="43" spans="1:18" ht="20.100000000000001" customHeight="1" thickBot="1">
      <c r="A43" s="8">
        <v>40</v>
      </c>
      <c r="B43" s="30" t="s">
        <v>41</v>
      </c>
      <c r="C43" s="31"/>
      <c r="D43" s="32"/>
      <c r="E43" s="39">
        <f>MAX(0,E41-300000)</f>
        <v>0</v>
      </c>
      <c r="F43" s="40"/>
      <c r="G43" s="41">
        <f>MAX(0,IF(E41&lt;=500000,(E41-300000)*10/100,R40))</f>
        <v>0</v>
      </c>
      <c r="H43" s="42"/>
      <c r="I43" s="79"/>
      <c r="N43" s="21"/>
      <c r="O43" s="21"/>
      <c r="P43" s="21"/>
      <c r="R43" s="22"/>
    </row>
    <row r="44" spans="1:18" ht="19.5" thickBot="1">
      <c r="A44" s="3">
        <v>41</v>
      </c>
      <c r="B44" s="24" t="s">
        <v>42</v>
      </c>
      <c r="C44" s="24"/>
      <c r="D44" s="25"/>
      <c r="E44" s="43">
        <v>300000</v>
      </c>
      <c r="F44" s="44"/>
      <c r="G44" s="26">
        <v>0</v>
      </c>
      <c r="H44" s="28"/>
      <c r="I44" s="79"/>
      <c r="N44" s="23"/>
      <c r="O44" s="21"/>
      <c r="P44" s="21"/>
    </row>
    <row r="45" spans="1:18" ht="19.5" thickBot="1">
      <c r="A45" s="29" t="s">
        <v>43</v>
      </c>
      <c r="B45" s="29"/>
      <c r="C45" s="29"/>
      <c r="D45" s="29"/>
      <c r="E45" s="29"/>
      <c r="F45" s="29"/>
      <c r="G45" s="29"/>
      <c r="H45" s="29"/>
      <c r="I45" s="79"/>
    </row>
    <row r="46" spans="1:18" ht="19.5" thickBot="1">
      <c r="A46" s="8">
        <v>42</v>
      </c>
      <c r="B46" s="30" t="s">
        <v>41</v>
      </c>
      <c r="C46" s="31"/>
      <c r="D46" s="32"/>
      <c r="E46" s="33">
        <f>MAX(0,E41-250000)</f>
        <v>0</v>
      </c>
      <c r="F46" s="34"/>
      <c r="G46" s="35">
        <f>MAX(0,IF(E41&lt;=500000,(E41-250000)*10/100,R41))</f>
        <v>0</v>
      </c>
      <c r="H46" s="36"/>
      <c r="I46" s="79"/>
      <c r="N46" s="22"/>
      <c r="O46" s="22"/>
    </row>
    <row r="47" spans="1:18" ht="19.5" thickBot="1">
      <c r="A47" s="3">
        <v>43</v>
      </c>
      <c r="B47" s="24" t="s">
        <v>42</v>
      </c>
      <c r="C47" s="24"/>
      <c r="D47" s="25"/>
      <c r="E47" s="26">
        <v>250000</v>
      </c>
      <c r="F47" s="27"/>
      <c r="G47" s="26">
        <v>0</v>
      </c>
      <c r="H47" s="28"/>
      <c r="I47" s="81"/>
    </row>
  </sheetData>
  <sheetProtection password="9F2E" sheet="1" objects="1" scenarios="1"/>
  <dataConsolidate/>
  <mergeCells count="99">
    <mergeCell ref="A1:D1"/>
    <mergeCell ref="E1:H1"/>
    <mergeCell ref="I1:I47"/>
    <mergeCell ref="A2:H2"/>
    <mergeCell ref="B3:D3"/>
    <mergeCell ref="E3:H3"/>
    <mergeCell ref="B4:D4"/>
    <mergeCell ref="E4:H4"/>
    <mergeCell ref="B5:D5"/>
    <mergeCell ref="E5:H5"/>
    <mergeCell ref="B6:D6"/>
    <mergeCell ref="E6:H6"/>
    <mergeCell ref="B7:D7"/>
    <mergeCell ref="E7:H7"/>
    <mergeCell ref="B8:D8"/>
    <mergeCell ref="E8:H8"/>
    <mergeCell ref="B9:D9"/>
    <mergeCell ref="E9:H9"/>
    <mergeCell ref="B10:D10"/>
    <mergeCell ref="E10:H10"/>
    <mergeCell ref="B11:D11"/>
    <mergeCell ref="F11:H11"/>
    <mergeCell ref="B12:D12"/>
    <mergeCell ref="F12:H12"/>
    <mergeCell ref="B13:D13"/>
    <mergeCell ref="E13:H13"/>
    <mergeCell ref="B14:D14"/>
    <mergeCell ref="E14:H14"/>
    <mergeCell ref="B15:D15"/>
    <mergeCell ref="F15:H15"/>
    <mergeCell ref="B16:D16"/>
    <mergeCell ref="E16:H16"/>
    <mergeCell ref="B17:D17"/>
    <mergeCell ref="E17:H17"/>
    <mergeCell ref="B18:D18"/>
    <mergeCell ref="E18:H18"/>
    <mergeCell ref="B19:D19"/>
    <mergeCell ref="F19:H19"/>
    <mergeCell ref="B20:D20"/>
    <mergeCell ref="E20:H20"/>
    <mergeCell ref="B21:D21"/>
    <mergeCell ref="E21:H21"/>
    <mergeCell ref="B22:D22"/>
    <mergeCell ref="E22:H22"/>
    <mergeCell ref="B23:D23"/>
    <mergeCell ref="F23:H23"/>
    <mergeCell ref="B24:D24"/>
    <mergeCell ref="E24:H24"/>
    <mergeCell ref="B25:D25"/>
    <mergeCell ref="E25:H25"/>
    <mergeCell ref="B26:D26"/>
    <mergeCell ref="E26:H26"/>
    <mergeCell ref="B27:D27"/>
    <mergeCell ref="F27:H27"/>
    <mergeCell ref="B28:D28"/>
    <mergeCell ref="E28:H28"/>
    <mergeCell ref="B29:D29"/>
    <mergeCell ref="E29:H29"/>
    <mergeCell ref="B30:D30"/>
    <mergeCell ref="E30:H30"/>
    <mergeCell ref="B31:D31"/>
    <mergeCell ref="F31:H31"/>
    <mergeCell ref="B32:D32"/>
    <mergeCell ref="E32:H32"/>
    <mergeCell ref="B33:D33"/>
    <mergeCell ref="E33:H33"/>
    <mergeCell ref="B34:D34"/>
    <mergeCell ref="E34:H34"/>
    <mergeCell ref="B35:D35"/>
    <mergeCell ref="E35:H35"/>
    <mergeCell ref="B36:D36"/>
    <mergeCell ref="E36:H36"/>
    <mergeCell ref="B37:D37"/>
    <mergeCell ref="E37:H37"/>
    <mergeCell ref="B38:D38"/>
    <mergeCell ref="E38:H38"/>
    <mergeCell ref="B44:D44"/>
    <mergeCell ref="E44:F44"/>
    <mergeCell ref="G44:H44"/>
    <mergeCell ref="B39:D39"/>
    <mergeCell ref="E39:H39"/>
    <mergeCell ref="B40:D40"/>
    <mergeCell ref="E40:H40"/>
    <mergeCell ref="B41:D41"/>
    <mergeCell ref="E41:H41"/>
    <mergeCell ref="A42:D42"/>
    <mergeCell ref="E42:H42"/>
    <mergeCell ref="B43:D43"/>
    <mergeCell ref="E43:F43"/>
    <mergeCell ref="G43:H43"/>
    <mergeCell ref="B47:D47"/>
    <mergeCell ref="E47:F47"/>
    <mergeCell ref="G47:H47"/>
    <mergeCell ref="A45:D45"/>
    <mergeCell ref="E45:F45"/>
    <mergeCell ref="G45:H45"/>
    <mergeCell ref="B46:D46"/>
    <mergeCell ref="E46:F46"/>
    <mergeCell ref="G46:H46"/>
  </mergeCells>
  <dataValidations count="27">
    <dataValidation type="date" allowBlank="1" showInputMessage="1" showErrorMessage="1" sqref="J3">
      <formula1>29677</formula1>
      <formula2>30041</formula2>
    </dataValidation>
    <dataValidation operator="greaterThan" allowBlank="1" showInputMessage="1" showErrorMessage="1" sqref="P43:P44"/>
    <dataValidation type="whole" operator="greaterThan" allowBlank="1" showInputMessage="1" showErrorMessage="1" error="PLEASE ENTER THE CORRECT VALUE" prompt="PLEASE ENTER VALUE GREATER THEN ZERO" sqref="E4:H4">
      <formula1>0</formula1>
    </dataValidation>
    <dataValidation type="date" showInputMessage="1" showErrorMessage="1" error="PLEASE ENTER DATE BETWEEN 01/04/1981 AND 31/03/2015" promptTitle="DATE OF SALE" prompt="PLEASE ENTER THE DATE OF SALE " sqref="E3:H3">
      <formula1>29677</formula1>
      <formula2>42094</formula2>
    </dataValidation>
    <dataValidation type="whole" operator="greaterThan" allowBlank="1" showInputMessage="1" showErrorMessage="1" error="KUDIYAL JI YOU ARE ENTERING WRONG VALUE" prompt="COST OF PURCHASE SHOULD BE LESS THEN COST OF SALE" sqref="E8:H8">
      <formula1>0</formula1>
    </dataValidation>
    <dataValidation operator="lessThanOrEqual" allowBlank="1" showInputMessage="1" showErrorMessage="1" sqref="E25:H25 E29:H29"/>
    <dataValidation type="whole" operator="lessThanOrEqual" allowBlank="1" showInputMessage="1" showErrorMessage="1" error="KUDIYAL JI YOU ARE ENTERING WRONG VALUE" prompt="THE VALUE SHOULD BE GREATER THEN 0" sqref="E40:H40">
      <formula1>E8</formula1>
    </dataValidation>
    <dataValidation type="date" operator="lessThanOrEqual" showInputMessage="1" showErrorMessage="1" error="IT DOES NOT COME UNDER LONG TERM CAPITAL GAINS.IT COMES UNDER SHORT TERM CAPITAL GAIN." prompt="DATE SHOULD BE LESS THEN 36 MONTHS" sqref="E7:H7">
      <formula1>DATE(YEAR(E3),MONTH(E3)-36,DAY(E3))</formula1>
    </dataValidation>
    <dataValidation type="whole" operator="lessThan" allowBlank="1" showInputMessage="1" showErrorMessage="1" error="PLEASE ENTER THE VALUE WHICH ONLY &quot;INCULDES BROKERAGE/STAMP FEES&quot; AND SHOULD BE LESS THEN &quot;COST OF SALE&quot;" prompt="PLEASE ENTER THE VALUE GRATER THEN 0" sqref="E5:H5">
      <formula1>E4</formula1>
    </dataValidation>
    <dataValidation type="whole" operator="lessThan" allowBlank="1" showInputMessage="1" showErrorMessage="1" error="PLEASE ENTER THE VALUE WHICH ONLY &quot;INCULDES BROKERAGE/STAMP FEES&quot; AND SHOULD BE LESS THEN &quot;COST OF PURCHASE&quot;" prompt="PLEASE ENTER THE VALUE GRATER THEN 0" sqref="E9:H9">
      <formula1>E8</formula1>
    </dataValidation>
    <dataValidation type="date" allowBlank="1" showInputMessage="1" showErrorMessage="1" error="DATE OF IMPROVEMENT SHOULD BE BETWEEN DATE OF PURCHASE AND DATE OF SALE." prompt="DATE OF IMPROVEMENT SHOULD BE BETWEEN DATE OF PURCHASE AND DATE OF SALE." sqref="E14:H14">
      <formula1>E7</formula1>
      <formula2>E3</formula2>
    </dataValidation>
    <dataValidation type="whole" operator="lessThanOrEqual" allowBlank="1" showInputMessage="1" showErrorMessage="1" error="AMOUNT SHOULD NOT BE GREATER THE COST OF SALE" prompt="AMOUNT SHOULD NOT BE GREATER THE COST OF SALE" sqref="E16:H16">
      <formula1>E6</formula1>
    </dataValidation>
    <dataValidation type="date" allowBlank="1" showInputMessage="1" showErrorMessage="1" error="DATE OF IMPROVEMENT SHOULD BE BETWEEN DATE OF PURCHASE AND DATE OF SALE." prompt="DATE OF IMPROVEMENT SHOULD BE BETWEEN DATE OF PURCHASE AND DATE OF SALE." sqref="E18:H18">
      <formula1>E7</formula1>
      <formula2>E3</formula2>
    </dataValidation>
    <dataValidation type="date" allowBlank="1" showInputMessage="1" showErrorMessage="1" error="DATE OF IMPROVEMENT SHOULD BE BETWEEN DATE OF PURCHASE AND DATE OF SALE." prompt="DATE OF IMPROVEMENT SHOULD BE BETWEEN DATE OF PURCHASE AND DATE OF SALE." sqref="E22:H22">
      <formula1>E7</formula1>
      <formula2>E3</formula2>
    </dataValidation>
    <dataValidation type="whole" operator="lessThanOrEqual" allowBlank="1" showInputMessage="1" showErrorMessage="1" error="AMOUNT SHOULD NOT BE GREATER THE COST OF SALE" prompt="AMOUNT SHOULD NOT BE GREATER THE COST OF SALE" sqref="E20:H20">
      <formula1>E6</formula1>
    </dataValidation>
    <dataValidation type="whole" operator="lessThanOrEqual" showInputMessage="1" showErrorMessage="1" error="AMOUNT SHOULD NOT BE GREATER THE COST OF SALE" prompt="AMOUNT SHOULD NOT BE GREATER THE COST OF SALE" sqref="E24:H24">
      <formula1>E6</formula1>
    </dataValidation>
    <dataValidation type="date" allowBlank="1" showInputMessage="1" showErrorMessage="1" error="DATE OF IMPROVEMENT SHOULD BE BETWEEN DATE OF PURCHASE AND DATE OF SALE." prompt="DATE OF IMPROVEMENT SHOULD BE BETWEEN DATE OF PURCHASE AND DATE OF SALE." sqref="E26:H26">
      <formula1>E7</formula1>
      <formula2>E3</formula2>
    </dataValidation>
    <dataValidation type="whole" operator="lessThanOrEqual" showInputMessage="1" showErrorMessage="1" error="AMOUNT SHOULD NOT BE GREATER THE COST OF SALE" prompt="AMOUNT SHOULD NOT BE GREATER THE COST OF SALE" sqref="E28:H28">
      <formula1>E6</formula1>
    </dataValidation>
    <dataValidation type="whole" operator="lessThanOrEqual" showInputMessage="1" showErrorMessage="1" error="AMOUNT SHOULD NOT BE GREATER THE COST OF SALE" prompt="AMOUNT SHOULD NOT BE GREATER THE COST OF SALE" sqref="E32:H32">
      <formula1>E6</formula1>
    </dataValidation>
    <dataValidation type="whole" operator="lessThanOrEqual" allowBlank="1" showInputMessage="1" showErrorMessage="1" sqref="E21:H21">
      <formula1>E6*50/100</formula1>
    </dataValidation>
    <dataValidation type="whole" operator="lessThanOrEqual" allowBlank="1" showInputMessage="1" showErrorMessage="1" sqref="E17:H17">
      <formula1>E6*50/100</formula1>
    </dataValidation>
    <dataValidation type="date" allowBlank="1" showInputMessage="1" showErrorMessage="1" error="DATE OF IMPROVEMENT SHOULD BE BETWEEN DATE OF PURCHASE AND DATE OF SALE." prompt="DATE OF IMPROVEMENT SHOULD BE BETWEEN DATE OF PURCHASE AND DATE OF SALE." sqref="E30:H30">
      <formula1>E7</formula1>
      <formula2>E3</formula2>
    </dataValidation>
    <dataValidation type="whole" operator="lessThanOrEqual" allowBlank="1" showInputMessage="1" showErrorMessage="1" sqref="E33:H33">
      <formula1>E20*50/100</formula1>
    </dataValidation>
    <dataValidation type="whole" operator="lessThan" allowBlank="1" showInputMessage="1" showErrorMessage="1" error="AMOUNT SHOULD NOT BE GREATER THEN COST OF SALE" prompt="AMOUNT SHOULD NOT BE GREATER THEN COST OF SALE" sqref="E34:H34">
      <formula1>E6</formula1>
    </dataValidation>
    <dataValidation type="whole" allowBlank="1" showInputMessage="1" showErrorMessage="1" error="THE VALUE SHOULD BE GREATER THEN 0 BUT LESS THEN SALE OF LAND" prompt="THE VALUE SHOULD BE GREATER THEN 0 BUT LESS THEN SALE OF LAND" sqref="E36:H36">
      <formula1>0</formula1>
      <formula2>E6</formula2>
    </dataValidation>
    <dataValidation type="whole" operator="lessThanOrEqual" allowBlank="1" showInputMessage="1" showErrorMessage="1" error="THE VALUE SHOULD BE BETWEEN 0 AND COST OF SALE" prompt="THE VALUE SHOULD BE BETWEEN 0 AND COST OF SALE" sqref="E38:H38">
      <formula1>E6</formula1>
    </dataValidation>
    <dataValidation type="whole" operator="lessThanOrEqual" allowBlank="1" showInputMessage="1" showErrorMessage="1" prompt="THE VALUE SHOULD BE GREATER THEN 0" sqref="E39:H39">
      <formula1>E7</formula1>
    </dataValidation>
  </dataValidations>
  <pageMargins left="0.3" right="0.2" top="0.31" bottom="0.27" header="0.3" footer="0.3"/>
  <pageSetup scale="75" orientation="landscape" horizontalDpi="300" verticalDpi="300" r:id="rId1"/>
  <headerFooter>
    <oddFooter>&amp;CDEVELOPED BY MUKESH KURIYAL SYSTEM ANALYST
EMAILID KUDIYAL@GMAIL.COM</oddFooter>
  </headerFooter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LTCG</vt:lpstr>
      <vt:lpstr>Sheet2</vt:lpstr>
      <vt:lpstr>Sheet3</vt:lpstr>
      <vt:lpstr>LTCG!dd_items1</vt:lpstr>
      <vt:lpstr>LTCG!Print_Area</vt:lpstr>
      <vt:lpstr>LTCG!Print_Titles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Welcome</cp:lastModifiedBy>
  <dcterms:created xsi:type="dcterms:W3CDTF">2015-11-21T12:05:47Z</dcterms:created>
  <dcterms:modified xsi:type="dcterms:W3CDTF">2015-11-21T12:15:17Z</dcterms:modified>
</cp:coreProperties>
</file>