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AC87" lockStructure="1"/>
  <bookViews>
    <workbookView xWindow="345" yWindow="2880" windowWidth="19935" windowHeight="8130"/>
  </bookViews>
  <sheets>
    <sheet name="Professional Tax" sheetId="1" r:id="rId1"/>
    <sheet name="Professional Tax Return" sheetId="3" r:id="rId2"/>
    <sheet name="How To Use" sheetId="4" r:id="rId3"/>
  </sheets>
  <definedNames>
    <definedName name="_xlnm._FilterDatabase" localSheetId="0" hidden="1">'Professional Tax'!$C$8:$D$8</definedName>
    <definedName name="OLE_LINK1" localSheetId="0">'Professional Tax'!$I$511</definedName>
    <definedName name="_xlnm.Print_Area" localSheetId="0">'Professional Tax'!$A$8:$G$515</definedName>
    <definedName name="_xlnm.Print_Area" localSheetId="1">'Professional Tax Return'!$A$1:$M$49</definedName>
    <definedName name="range">'Professional Tax'!$F$9:$F$508</definedName>
  </definedNames>
  <calcPr calcId="144525"/>
</workbook>
</file>

<file path=xl/calcChain.xml><?xml version="1.0" encoding="utf-8"?>
<calcChain xmlns="http://schemas.openxmlformats.org/spreadsheetml/2006/main">
  <c r="B508" i="1" l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I334" i="1" s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 l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H33" i="3" l="1"/>
  <c r="J33" i="3" s="1"/>
  <c r="H28" i="3"/>
  <c r="J28" i="3" s="1"/>
  <c r="H18" i="3"/>
  <c r="J18" i="3" s="1"/>
  <c r="H22" i="3"/>
  <c r="J22" i="3" s="1"/>
  <c r="H26" i="3"/>
  <c r="J26" i="3" s="1"/>
  <c r="H30" i="3"/>
  <c r="J30" i="3" s="1"/>
  <c r="H34" i="3"/>
  <c r="J34" i="3" s="1"/>
  <c r="H19" i="3"/>
  <c r="J19" i="3" s="1"/>
  <c r="H23" i="3"/>
  <c r="J23" i="3" s="1"/>
  <c r="H27" i="3"/>
  <c r="J27" i="3" s="1"/>
  <c r="H31" i="3"/>
  <c r="J31" i="3" s="1"/>
  <c r="H20" i="3"/>
  <c r="J20" i="3" s="1"/>
  <c r="H24" i="3"/>
  <c r="J24" i="3" s="1"/>
  <c r="H32" i="3"/>
  <c r="J32" i="3" s="1"/>
  <c r="H17" i="3"/>
  <c r="J17" i="3" s="1"/>
  <c r="H21" i="3"/>
  <c r="J21" i="3" s="1"/>
  <c r="H25" i="3"/>
  <c r="J25" i="3" s="1"/>
  <c r="H29" i="3"/>
  <c r="J29" i="3" s="1"/>
  <c r="J36" i="3" l="1"/>
  <c r="J38" i="3" s="1"/>
  <c r="B9" i="1" l="1"/>
  <c r="B10" i="1"/>
  <c r="B11" i="1"/>
  <c r="B12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9" i="1"/>
  <c r="I9" i="1" s="1"/>
  <c r="E308" i="1" l="1"/>
  <c r="I308" i="1" s="1"/>
  <c r="E307" i="1"/>
  <c r="I307" i="1" s="1"/>
  <c r="E306" i="1"/>
  <c r="I306" i="1" s="1"/>
  <c r="E305" i="1"/>
  <c r="I305" i="1" s="1"/>
  <c r="E304" i="1"/>
  <c r="I304" i="1" s="1"/>
  <c r="E303" i="1"/>
  <c r="I303" i="1" s="1"/>
  <c r="E302" i="1"/>
  <c r="I302" i="1" s="1"/>
  <c r="E301" i="1"/>
  <c r="I301" i="1" s="1"/>
  <c r="E300" i="1"/>
  <c r="I300" i="1" s="1"/>
  <c r="E299" i="1"/>
  <c r="I299" i="1" s="1"/>
  <c r="E298" i="1"/>
  <c r="I298" i="1" s="1"/>
  <c r="E297" i="1"/>
  <c r="I297" i="1" s="1"/>
  <c r="E296" i="1"/>
  <c r="I296" i="1" s="1"/>
  <c r="E295" i="1"/>
  <c r="I295" i="1" s="1"/>
  <c r="E294" i="1"/>
  <c r="I294" i="1" s="1"/>
  <c r="E293" i="1"/>
  <c r="I293" i="1" s="1"/>
  <c r="E292" i="1"/>
  <c r="I292" i="1" s="1"/>
  <c r="E291" i="1"/>
  <c r="I291" i="1" s="1"/>
  <c r="E290" i="1"/>
  <c r="I290" i="1" s="1"/>
  <c r="E289" i="1"/>
  <c r="I289" i="1" s="1"/>
  <c r="E288" i="1"/>
  <c r="I288" i="1" s="1"/>
  <c r="E287" i="1"/>
  <c r="I287" i="1" s="1"/>
  <c r="E286" i="1"/>
  <c r="I286" i="1" s="1"/>
  <c r="E285" i="1"/>
  <c r="I285" i="1" s="1"/>
  <c r="E284" i="1"/>
  <c r="I284" i="1" s="1"/>
  <c r="E283" i="1"/>
  <c r="I283" i="1" s="1"/>
  <c r="E282" i="1"/>
  <c r="I282" i="1" s="1"/>
  <c r="E281" i="1"/>
  <c r="I281" i="1" s="1"/>
  <c r="E280" i="1"/>
  <c r="I280" i="1" s="1"/>
  <c r="E279" i="1"/>
  <c r="I279" i="1" s="1"/>
  <c r="E278" i="1"/>
  <c r="I278" i="1" s="1"/>
  <c r="E277" i="1"/>
  <c r="I277" i="1" s="1"/>
  <c r="E276" i="1"/>
  <c r="I276" i="1" s="1"/>
  <c r="E275" i="1"/>
  <c r="I275" i="1" s="1"/>
  <c r="E274" i="1"/>
  <c r="I274" i="1" s="1"/>
  <c r="E273" i="1"/>
  <c r="I273" i="1" s="1"/>
  <c r="E272" i="1"/>
  <c r="I272" i="1" s="1"/>
  <c r="E271" i="1"/>
  <c r="I271" i="1" s="1"/>
  <c r="E270" i="1"/>
  <c r="I270" i="1" s="1"/>
  <c r="E269" i="1"/>
  <c r="I269" i="1" s="1"/>
  <c r="E268" i="1"/>
  <c r="I268" i="1" s="1"/>
  <c r="E267" i="1"/>
  <c r="I267" i="1" s="1"/>
  <c r="E266" i="1"/>
  <c r="I266" i="1" s="1"/>
  <c r="E265" i="1"/>
  <c r="I265" i="1" s="1"/>
  <c r="E264" i="1"/>
  <c r="I264" i="1" s="1"/>
  <c r="E263" i="1"/>
  <c r="I263" i="1" s="1"/>
  <c r="E262" i="1"/>
  <c r="I262" i="1" s="1"/>
  <c r="E261" i="1"/>
  <c r="I261" i="1" s="1"/>
  <c r="E260" i="1"/>
  <c r="I260" i="1" s="1"/>
  <c r="E259" i="1"/>
  <c r="I259" i="1" s="1"/>
  <c r="E258" i="1"/>
  <c r="I258" i="1" s="1"/>
  <c r="E257" i="1"/>
  <c r="I257" i="1" s="1"/>
  <c r="E256" i="1"/>
  <c r="I256" i="1" s="1"/>
  <c r="E255" i="1"/>
  <c r="I255" i="1" s="1"/>
  <c r="E254" i="1"/>
  <c r="I254" i="1" s="1"/>
  <c r="E253" i="1"/>
  <c r="I253" i="1" s="1"/>
  <c r="E252" i="1"/>
  <c r="I252" i="1" s="1"/>
  <c r="E251" i="1"/>
  <c r="I251" i="1" s="1"/>
  <c r="E250" i="1"/>
  <c r="I250" i="1" s="1"/>
  <c r="E249" i="1"/>
  <c r="I249" i="1" s="1"/>
  <c r="E248" i="1"/>
  <c r="I248" i="1" s="1"/>
  <c r="E247" i="1"/>
  <c r="I247" i="1" s="1"/>
  <c r="E246" i="1"/>
  <c r="I246" i="1" s="1"/>
  <c r="E245" i="1"/>
  <c r="I245" i="1" s="1"/>
  <c r="E244" i="1"/>
  <c r="I244" i="1" s="1"/>
  <c r="E243" i="1"/>
  <c r="I243" i="1" s="1"/>
  <c r="E242" i="1"/>
  <c r="I242" i="1" s="1"/>
  <c r="E241" i="1"/>
  <c r="I241" i="1" s="1"/>
  <c r="E240" i="1"/>
  <c r="I240" i="1" s="1"/>
  <c r="E239" i="1"/>
  <c r="I239" i="1" s="1"/>
  <c r="E238" i="1"/>
  <c r="I238" i="1" s="1"/>
  <c r="E237" i="1"/>
  <c r="I237" i="1" s="1"/>
  <c r="E236" i="1"/>
  <c r="I236" i="1" s="1"/>
  <c r="E235" i="1"/>
  <c r="I235" i="1" s="1"/>
  <c r="E234" i="1"/>
  <c r="I234" i="1" s="1"/>
  <c r="E233" i="1"/>
  <c r="I233" i="1" s="1"/>
  <c r="E232" i="1"/>
  <c r="I232" i="1" s="1"/>
  <c r="E231" i="1"/>
  <c r="I231" i="1" s="1"/>
  <c r="E230" i="1"/>
  <c r="I230" i="1" s="1"/>
  <c r="E229" i="1"/>
  <c r="I229" i="1" s="1"/>
  <c r="E228" i="1"/>
  <c r="I228" i="1" s="1"/>
  <c r="E227" i="1"/>
  <c r="I227" i="1" s="1"/>
  <c r="E226" i="1"/>
  <c r="I226" i="1" s="1"/>
  <c r="E225" i="1"/>
  <c r="I225" i="1" s="1"/>
  <c r="E224" i="1"/>
  <c r="I224" i="1" s="1"/>
  <c r="E223" i="1"/>
  <c r="I223" i="1" s="1"/>
  <c r="E222" i="1"/>
  <c r="I222" i="1" s="1"/>
  <c r="E221" i="1"/>
  <c r="I221" i="1" s="1"/>
  <c r="E220" i="1"/>
  <c r="I220" i="1" s="1"/>
  <c r="E219" i="1"/>
  <c r="I219" i="1" s="1"/>
  <c r="E218" i="1"/>
  <c r="I218" i="1" s="1"/>
  <c r="E217" i="1"/>
  <c r="I217" i="1" s="1"/>
  <c r="E216" i="1"/>
  <c r="I216" i="1" s="1"/>
  <c r="E215" i="1"/>
  <c r="I215" i="1" s="1"/>
  <c r="E214" i="1"/>
  <c r="I214" i="1" s="1"/>
  <c r="E213" i="1"/>
  <c r="I213" i="1" s="1"/>
  <c r="E212" i="1"/>
  <c r="I212" i="1" s="1"/>
  <c r="E211" i="1"/>
  <c r="I211" i="1" s="1"/>
  <c r="E210" i="1"/>
  <c r="I210" i="1" s="1"/>
  <c r="E209" i="1"/>
  <c r="I209" i="1" s="1"/>
  <c r="E208" i="1"/>
  <c r="I208" i="1" s="1"/>
  <c r="E207" i="1"/>
  <c r="I207" i="1" s="1"/>
  <c r="E206" i="1"/>
  <c r="I206" i="1" s="1"/>
  <c r="E205" i="1"/>
  <c r="I205" i="1" s="1"/>
  <c r="E204" i="1"/>
  <c r="I204" i="1" s="1"/>
  <c r="E203" i="1"/>
  <c r="I203" i="1" s="1"/>
  <c r="E202" i="1"/>
  <c r="I202" i="1" s="1"/>
  <c r="E201" i="1"/>
  <c r="I201" i="1" s="1"/>
  <c r="E200" i="1"/>
  <c r="I200" i="1" s="1"/>
  <c r="E199" i="1"/>
  <c r="I199" i="1" s="1"/>
  <c r="E198" i="1"/>
  <c r="I198" i="1" s="1"/>
  <c r="E197" i="1"/>
  <c r="I197" i="1" s="1"/>
  <c r="E196" i="1"/>
  <c r="I196" i="1" s="1"/>
  <c r="E195" i="1"/>
  <c r="I195" i="1" s="1"/>
  <c r="E194" i="1"/>
  <c r="I194" i="1" s="1"/>
  <c r="E193" i="1"/>
  <c r="I193" i="1" s="1"/>
  <c r="E192" i="1"/>
  <c r="I192" i="1" s="1"/>
  <c r="E191" i="1"/>
  <c r="I191" i="1" s="1"/>
  <c r="E190" i="1"/>
  <c r="I190" i="1" s="1"/>
  <c r="E189" i="1"/>
  <c r="I189" i="1" s="1"/>
  <c r="E188" i="1"/>
  <c r="I188" i="1" s="1"/>
  <c r="E187" i="1"/>
  <c r="I187" i="1" s="1"/>
  <c r="E186" i="1"/>
  <c r="I186" i="1" s="1"/>
  <c r="E185" i="1"/>
  <c r="I185" i="1" s="1"/>
  <c r="E184" i="1"/>
  <c r="I184" i="1" s="1"/>
  <c r="E183" i="1"/>
  <c r="I183" i="1" s="1"/>
  <c r="E182" i="1"/>
  <c r="I182" i="1" s="1"/>
  <c r="E181" i="1"/>
  <c r="I181" i="1" s="1"/>
  <c r="E180" i="1"/>
  <c r="I180" i="1" s="1"/>
  <c r="E179" i="1"/>
  <c r="I179" i="1" s="1"/>
  <c r="E178" i="1"/>
  <c r="I178" i="1" s="1"/>
  <c r="E177" i="1"/>
  <c r="I177" i="1" s="1"/>
  <c r="E176" i="1"/>
  <c r="I176" i="1" s="1"/>
  <c r="E175" i="1"/>
  <c r="I175" i="1" s="1"/>
  <c r="E174" i="1"/>
  <c r="I174" i="1" s="1"/>
  <c r="E173" i="1"/>
  <c r="I173" i="1" s="1"/>
  <c r="E172" i="1"/>
  <c r="I172" i="1" s="1"/>
  <c r="E171" i="1"/>
  <c r="I171" i="1" s="1"/>
  <c r="E170" i="1"/>
  <c r="I170" i="1" s="1"/>
  <c r="E169" i="1"/>
  <c r="I169" i="1" s="1"/>
  <c r="E168" i="1"/>
  <c r="I168" i="1" s="1"/>
  <c r="E167" i="1"/>
  <c r="I167" i="1" s="1"/>
  <c r="E166" i="1"/>
  <c r="I166" i="1" s="1"/>
  <c r="E165" i="1"/>
  <c r="I165" i="1" s="1"/>
  <c r="E164" i="1"/>
  <c r="I164" i="1" s="1"/>
  <c r="E163" i="1"/>
  <c r="I163" i="1" s="1"/>
  <c r="E162" i="1"/>
  <c r="I162" i="1" s="1"/>
  <c r="E161" i="1"/>
  <c r="I161" i="1" s="1"/>
  <c r="E160" i="1"/>
  <c r="I160" i="1" s="1"/>
  <c r="E159" i="1"/>
  <c r="I159" i="1" s="1"/>
  <c r="E158" i="1"/>
  <c r="I158" i="1" s="1"/>
  <c r="E157" i="1"/>
  <c r="I157" i="1" s="1"/>
  <c r="E156" i="1"/>
  <c r="I156" i="1" s="1"/>
  <c r="E155" i="1"/>
  <c r="I155" i="1" s="1"/>
  <c r="E154" i="1"/>
  <c r="I154" i="1" s="1"/>
  <c r="E153" i="1"/>
  <c r="I153" i="1" s="1"/>
  <c r="E152" i="1"/>
  <c r="I152" i="1" s="1"/>
  <c r="E151" i="1"/>
  <c r="I151" i="1" s="1"/>
  <c r="E150" i="1"/>
  <c r="I150" i="1" s="1"/>
  <c r="E149" i="1"/>
  <c r="I149" i="1" s="1"/>
  <c r="E148" i="1"/>
  <c r="I148" i="1" s="1"/>
  <c r="E147" i="1"/>
  <c r="I147" i="1" s="1"/>
  <c r="E146" i="1"/>
  <c r="I146" i="1" s="1"/>
  <c r="E145" i="1"/>
  <c r="I145" i="1" s="1"/>
  <c r="E144" i="1"/>
  <c r="I144" i="1" s="1"/>
  <c r="E143" i="1"/>
  <c r="I143" i="1" s="1"/>
  <c r="E142" i="1"/>
  <c r="I142" i="1" s="1"/>
  <c r="E141" i="1"/>
  <c r="I141" i="1" s="1"/>
  <c r="E140" i="1"/>
  <c r="I140" i="1" s="1"/>
  <c r="E139" i="1"/>
  <c r="I139" i="1" s="1"/>
  <c r="E138" i="1"/>
  <c r="I138" i="1" s="1"/>
  <c r="E137" i="1"/>
  <c r="I137" i="1" s="1"/>
  <c r="E136" i="1"/>
  <c r="I136" i="1" s="1"/>
  <c r="E135" i="1"/>
  <c r="I135" i="1" s="1"/>
  <c r="E134" i="1"/>
  <c r="I134" i="1" s="1"/>
  <c r="E133" i="1"/>
  <c r="I133" i="1" s="1"/>
  <c r="E132" i="1"/>
  <c r="I132" i="1" s="1"/>
  <c r="E131" i="1"/>
  <c r="I131" i="1" s="1"/>
  <c r="E130" i="1"/>
  <c r="I130" i="1" s="1"/>
  <c r="E129" i="1"/>
  <c r="I129" i="1" s="1"/>
  <c r="E128" i="1"/>
  <c r="I128" i="1" s="1"/>
  <c r="E127" i="1"/>
  <c r="I127" i="1" s="1"/>
  <c r="E126" i="1"/>
  <c r="I126" i="1" s="1"/>
  <c r="E125" i="1"/>
  <c r="I125" i="1" s="1"/>
  <c r="E124" i="1"/>
  <c r="I124" i="1" s="1"/>
  <c r="E123" i="1"/>
  <c r="I123" i="1" s="1"/>
  <c r="E122" i="1"/>
  <c r="I122" i="1" s="1"/>
  <c r="E121" i="1"/>
  <c r="I121" i="1" s="1"/>
  <c r="E120" i="1"/>
  <c r="I120" i="1" s="1"/>
  <c r="E119" i="1"/>
  <c r="I119" i="1" s="1"/>
  <c r="E118" i="1"/>
  <c r="I118" i="1" s="1"/>
  <c r="E117" i="1"/>
  <c r="I117" i="1" s="1"/>
  <c r="E116" i="1"/>
  <c r="I116" i="1" s="1"/>
  <c r="E115" i="1"/>
  <c r="I115" i="1" s="1"/>
  <c r="E114" i="1"/>
  <c r="I114" i="1" s="1"/>
  <c r="E113" i="1"/>
  <c r="I113" i="1" s="1"/>
  <c r="E112" i="1"/>
  <c r="I112" i="1" s="1"/>
  <c r="E111" i="1"/>
  <c r="I111" i="1" s="1"/>
  <c r="E110" i="1"/>
  <c r="I110" i="1" s="1"/>
  <c r="E109" i="1"/>
  <c r="I109" i="1" s="1"/>
  <c r="E108" i="1"/>
  <c r="I108" i="1" s="1"/>
  <c r="E107" i="1"/>
  <c r="I107" i="1" s="1"/>
  <c r="E106" i="1"/>
  <c r="I106" i="1" s="1"/>
  <c r="E105" i="1"/>
  <c r="I105" i="1" s="1"/>
  <c r="E104" i="1"/>
  <c r="I104" i="1" s="1"/>
  <c r="E103" i="1"/>
  <c r="I103" i="1" s="1"/>
  <c r="E102" i="1"/>
  <c r="I102" i="1" s="1"/>
  <c r="E101" i="1"/>
  <c r="I101" i="1" s="1"/>
  <c r="E100" i="1"/>
  <c r="I100" i="1" s="1"/>
  <c r="E99" i="1"/>
  <c r="I99" i="1" s="1"/>
  <c r="E98" i="1"/>
  <c r="I98" i="1" s="1"/>
  <c r="E97" i="1"/>
  <c r="I97" i="1" s="1"/>
  <c r="E96" i="1"/>
  <c r="I96" i="1" s="1"/>
  <c r="E95" i="1"/>
  <c r="I95" i="1" s="1"/>
  <c r="E94" i="1"/>
  <c r="I94" i="1" s="1"/>
  <c r="E93" i="1"/>
  <c r="I93" i="1" s="1"/>
  <c r="E92" i="1"/>
  <c r="I92" i="1" s="1"/>
  <c r="E91" i="1"/>
  <c r="I91" i="1" s="1"/>
  <c r="E90" i="1"/>
  <c r="I90" i="1" s="1"/>
  <c r="E89" i="1"/>
  <c r="I89" i="1" s="1"/>
  <c r="E88" i="1"/>
  <c r="I88" i="1" s="1"/>
  <c r="E87" i="1"/>
  <c r="I87" i="1" s="1"/>
  <c r="E86" i="1"/>
  <c r="I86" i="1" s="1"/>
  <c r="E85" i="1"/>
  <c r="I85" i="1" s="1"/>
  <c r="E84" i="1"/>
  <c r="I84" i="1" s="1"/>
  <c r="E83" i="1"/>
  <c r="I83" i="1" s="1"/>
  <c r="E82" i="1"/>
  <c r="I82" i="1" s="1"/>
  <c r="E81" i="1"/>
  <c r="I81" i="1" s="1"/>
  <c r="E80" i="1"/>
  <c r="I80" i="1" s="1"/>
  <c r="E79" i="1"/>
  <c r="I79" i="1" s="1"/>
  <c r="E78" i="1"/>
  <c r="I78" i="1" s="1"/>
  <c r="E77" i="1"/>
  <c r="I77" i="1" s="1"/>
  <c r="E76" i="1"/>
  <c r="I76" i="1" s="1"/>
  <c r="E75" i="1"/>
  <c r="I75" i="1" s="1"/>
  <c r="E74" i="1"/>
  <c r="I74" i="1" s="1"/>
  <c r="E73" i="1"/>
  <c r="I73" i="1" s="1"/>
  <c r="E72" i="1"/>
  <c r="I72" i="1" s="1"/>
  <c r="E71" i="1"/>
  <c r="I71" i="1" s="1"/>
  <c r="E70" i="1"/>
  <c r="I70" i="1" s="1"/>
  <c r="E69" i="1"/>
  <c r="I69" i="1" s="1"/>
  <c r="E68" i="1"/>
  <c r="I68" i="1" s="1"/>
  <c r="E67" i="1"/>
  <c r="I67" i="1" s="1"/>
  <c r="E66" i="1"/>
  <c r="I66" i="1" s="1"/>
  <c r="E65" i="1"/>
  <c r="I65" i="1" s="1"/>
  <c r="E64" i="1"/>
  <c r="I64" i="1" s="1"/>
  <c r="E63" i="1"/>
  <c r="I63" i="1" s="1"/>
  <c r="E62" i="1"/>
  <c r="I62" i="1" s="1"/>
  <c r="E61" i="1"/>
  <c r="I61" i="1" s="1"/>
  <c r="E60" i="1"/>
  <c r="I60" i="1" s="1"/>
  <c r="E59" i="1"/>
  <c r="I59" i="1" s="1"/>
  <c r="E58" i="1"/>
  <c r="I58" i="1" s="1"/>
  <c r="E57" i="1"/>
  <c r="I57" i="1" s="1"/>
  <c r="E56" i="1"/>
  <c r="I56" i="1" s="1"/>
  <c r="E55" i="1"/>
  <c r="I55" i="1" s="1"/>
  <c r="E54" i="1"/>
  <c r="I54" i="1" s="1"/>
  <c r="E53" i="1"/>
  <c r="I53" i="1" s="1"/>
  <c r="E52" i="1"/>
  <c r="I52" i="1" s="1"/>
  <c r="E51" i="1"/>
  <c r="I51" i="1" s="1"/>
  <c r="E50" i="1"/>
  <c r="I50" i="1" s="1"/>
  <c r="E49" i="1"/>
  <c r="I49" i="1" s="1"/>
  <c r="E48" i="1"/>
  <c r="I48" i="1" s="1"/>
  <c r="E47" i="1"/>
  <c r="I47" i="1" s="1"/>
  <c r="E46" i="1"/>
  <c r="I46" i="1" s="1"/>
  <c r="E45" i="1"/>
  <c r="I45" i="1" s="1"/>
  <c r="E44" i="1"/>
  <c r="I44" i="1" s="1"/>
  <c r="E43" i="1"/>
  <c r="I43" i="1" s="1"/>
  <c r="E42" i="1"/>
  <c r="I42" i="1" s="1"/>
  <c r="E41" i="1"/>
  <c r="I41" i="1" s="1"/>
  <c r="E40" i="1"/>
  <c r="I40" i="1" s="1"/>
  <c r="E39" i="1"/>
  <c r="I39" i="1" s="1"/>
  <c r="E38" i="1"/>
  <c r="I38" i="1" s="1"/>
  <c r="E37" i="1"/>
  <c r="I37" i="1" s="1"/>
  <c r="E36" i="1"/>
  <c r="I36" i="1" s="1"/>
  <c r="E35" i="1"/>
  <c r="I35" i="1" s="1"/>
  <c r="E34" i="1"/>
  <c r="I34" i="1" s="1"/>
  <c r="E33" i="1"/>
  <c r="I33" i="1" s="1"/>
  <c r="E32" i="1"/>
  <c r="I32" i="1" s="1"/>
  <c r="E31" i="1"/>
  <c r="I31" i="1" s="1"/>
  <c r="E30" i="1"/>
  <c r="I30" i="1" s="1"/>
  <c r="E29" i="1"/>
  <c r="I29" i="1" s="1"/>
  <c r="E28" i="1"/>
  <c r="I28" i="1" s="1"/>
  <c r="E27" i="1"/>
  <c r="I27" i="1" s="1"/>
  <c r="E26" i="1"/>
  <c r="I26" i="1" s="1"/>
  <c r="E25" i="1"/>
  <c r="I25" i="1" s="1"/>
  <c r="E24" i="1"/>
  <c r="I24" i="1" s="1"/>
  <c r="E23" i="1"/>
  <c r="I23" i="1" s="1"/>
  <c r="E22" i="1"/>
  <c r="I22" i="1" s="1"/>
  <c r="E21" i="1"/>
  <c r="I21" i="1" s="1"/>
  <c r="E20" i="1"/>
  <c r="I20" i="1" s="1"/>
  <c r="E19" i="1"/>
  <c r="I19" i="1" s="1"/>
  <c r="E18" i="1"/>
  <c r="I18" i="1" s="1"/>
  <c r="E17" i="1"/>
  <c r="I17" i="1" s="1"/>
  <c r="E16" i="1"/>
  <c r="I16" i="1" s="1"/>
  <c r="E15" i="1"/>
  <c r="I15" i="1" s="1"/>
  <c r="E14" i="1"/>
  <c r="I14" i="1" s="1"/>
  <c r="E13" i="1"/>
  <c r="I13" i="1" s="1"/>
  <c r="E12" i="1"/>
  <c r="I12" i="1" s="1"/>
  <c r="E11" i="1"/>
  <c r="I11" i="1" s="1"/>
  <c r="E10" i="1"/>
  <c r="I10" i="1" s="1"/>
  <c r="I511" i="1" l="1"/>
  <c r="E511" i="1" s="1"/>
  <c r="F6" i="1"/>
</calcChain>
</file>

<file path=xl/sharedStrings.xml><?xml version="1.0" encoding="utf-8"?>
<sst xmlns="http://schemas.openxmlformats.org/spreadsheetml/2006/main" count="77" uniqueCount="76">
  <si>
    <t>Gross Salary</t>
  </si>
  <si>
    <t>ABHISHEK SHARMA</t>
  </si>
  <si>
    <t>97o6381549@gmail.com</t>
  </si>
  <si>
    <t>Employee Name</t>
  </si>
  <si>
    <t>Sl No.</t>
  </si>
  <si>
    <t>Class of Employee</t>
  </si>
  <si>
    <t xml:space="preserve">THE ASSAM PROFESSIONS, TRADES, CALLINGS AND </t>
  </si>
  <si>
    <t>EMPLOYMENTS TAXATION RULES, 1947</t>
  </si>
  <si>
    <t>FORM III</t>
  </si>
  <si>
    <t>(See rule 12)</t>
  </si>
  <si>
    <t>Return</t>
  </si>
  <si>
    <t xml:space="preserve">(Please type or use capital letters/figures to fill the following information) </t>
  </si>
  <si>
    <t>Profession Tax Registration certificate No.</t>
  </si>
  <si>
    <t>Period.</t>
  </si>
  <si>
    <t>Enrolment Certificate No.</t>
  </si>
  <si>
    <t>Employees whose monthly Salaries/Wages are</t>
  </si>
  <si>
    <t>Number of
Employees.</t>
  </si>
  <si>
    <t>Rate of
Tax</t>
  </si>
  <si>
    <t>Amount of Tax
Deducted</t>
  </si>
  <si>
    <t>1.</t>
  </si>
  <si>
    <t>(i)</t>
  </si>
  <si>
    <t>(ii)</t>
  </si>
  <si>
    <t>Rs. 1,334 or more, but less than Rs. 1,666</t>
  </si>
  <si>
    <t>(iii)</t>
  </si>
  <si>
    <t>Rs. 1,666 or more, but less than Rs. 2,083</t>
  </si>
  <si>
    <t>(iv)</t>
  </si>
  <si>
    <t>Rs. 2,083 or more, but less than Rs. 2,500</t>
  </si>
  <si>
    <t>(v)</t>
  </si>
  <si>
    <t>Rs. 2,500 or more, but less than Rs. 2,916</t>
  </si>
  <si>
    <t>(vi)</t>
  </si>
  <si>
    <t>Rs. 2,916 or more, but less than Rs. 3,333</t>
  </si>
  <si>
    <t>(vii)</t>
  </si>
  <si>
    <t>Rs. 3,333 or more, but less than Rs. 3,750</t>
  </si>
  <si>
    <t>(viii)</t>
  </si>
  <si>
    <t>(ix)</t>
  </si>
  <si>
    <t>Rs. 3,750 or more, but less than Rs. 4,166</t>
  </si>
  <si>
    <t>(x)</t>
  </si>
  <si>
    <t>Rs. 4,166 or more, but less than Rs. 5,000</t>
  </si>
  <si>
    <t>(xi)</t>
  </si>
  <si>
    <t>Rs. 5,000 or more, but less than Rs. 5,833</t>
  </si>
  <si>
    <t>(xii)</t>
  </si>
  <si>
    <t>(xiii)</t>
  </si>
  <si>
    <t>(xiv)</t>
  </si>
  <si>
    <t>(xv)</t>
  </si>
  <si>
    <t>(xvi)</t>
  </si>
  <si>
    <t>(xvii)</t>
  </si>
  <si>
    <t>(xviii)</t>
  </si>
  <si>
    <t xml:space="preserve">Tax amount - </t>
  </si>
  <si>
    <t xml:space="preserve">Interest amount - </t>
  </si>
  <si>
    <t xml:space="preserve">Total amount - </t>
  </si>
  <si>
    <t xml:space="preserve">The above statements are true to the of my knowledge and belief. </t>
  </si>
  <si>
    <t xml:space="preserve">Note :  Form III has been substituted w.e.f. 30-9-1992 vide Notification </t>
  </si>
  <si>
    <t>No.FTX.55/92/40 dated 24th/27th August, 1992.</t>
  </si>
  <si>
    <t>Less than Rs. 1,334</t>
  </si>
  <si>
    <t>Rs. 5,833 or more, but less than Rs. 6,666</t>
  </si>
  <si>
    <t>Rs. 6,666 or more, but less than Rs. 7,500</t>
  </si>
  <si>
    <t>Rs. 7,500 or more, but less than Rs. 8,333</t>
  </si>
  <si>
    <t>Rs. 10,000 or more</t>
  </si>
  <si>
    <t xml:space="preserve">Rs. 3,333 or more, but less than Rs. 3,750 </t>
  </si>
  <si>
    <t xml:space="preserve">Rs. 6,666 or more, but less than Rs. 7,500 </t>
  </si>
  <si>
    <t>Rs. 8,333 or more, but less than Rs. 10,000</t>
  </si>
  <si>
    <t xml:space="preserve">Rs. 8,333 or more, but less than Rs. 10,000 </t>
  </si>
  <si>
    <t>Date</t>
  </si>
  <si>
    <t>Place</t>
  </si>
  <si>
    <t>Signature</t>
  </si>
  <si>
    <t>Designation</t>
  </si>
  <si>
    <t>TOTAL TAX PAYABLE</t>
  </si>
  <si>
    <t>P. Tax</t>
  </si>
  <si>
    <t>CREATED BY ::</t>
  </si>
  <si>
    <t>abhishekk.abhishekk@gmail.com</t>
  </si>
  <si>
    <t>2.</t>
  </si>
  <si>
    <t>3.</t>
  </si>
  <si>
    <t>Your Employees Professional Tax Return is ready.</t>
  </si>
  <si>
    <t>HOW TO USE</t>
  </si>
  <si>
    <t>Just go to Professional Tax Return sheet and fill Registration No., Period, Date, Place, Signature, and Interest Amount (if any).</t>
  </si>
  <si>
    <t>Write Employee Name and Salary, or you can copy and paste it. ( Please use paste special as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</si>
</sst>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&quot;£&quot;#,##0;\-&quot;£&quot;#,##0"/>
    <numFmt numFmtId="167" formatCode="0;[Red]0"/>
    <numFmt numFmtId="168" formatCode="[$-24009]dddd\,\ mmmm\ dd\,\ yyyy;@"/>
    <numFmt numFmtId="169" formatCode="_ * #,##0.00_ ;_ * \-#,##0.00_ ;_ * &quot;-&quot;_ ;_ @_ "/>
    <numFmt numFmtId="170" formatCode=";;;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2"/>
      <color theme="0"/>
      <name val="Cambria"/>
      <family val="1"/>
      <scheme val="major"/>
    </font>
    <font>
      <b/>
      <sz val="10"/>
      <name val="Cambria"/>
      <family val="1"/>
      <scheme val="major"/>
    </font>
    <font>
      <u/>
      <sz val="10"/>
      <color indexed="12"/>
      <name val="Cambria"/>
      <family val="1"/>
      <scheme val="major"/>
    </font>
    <font>
      <sz val="10"/>
      <color theme="2" tint="-0.74999237037263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</font>
    <font>
      <sz val="24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7" fillId="0" borderId="0" xfId="0" applyFont="1" applyProtection="1">
      <protection hidden="1"/>
    </xf>
    <xf numFmtId="0" fontId="7" fillId="2" borderId="0" xfId="0" applyFont="1" applyFill="1" applyBorder="1" applyProtection="1">
      <protection hidden="1"/>
    </xf>
    <xf numFmtId="164" fontId="8" fillId="2" borderId="0" xfId="1" applyFont="1" applyFill="1" applyBorder="1" applyAlignment="1" applyProtection="1">
      <alignment horizontal="center" vertical="center" wrapText="1"/>
      <protection hidden="1"/>
    </xf>
    <xf numFmtId="167" fontId="8" fillId="2" borderId="0" xfId="9" applyNumberFormat="1" applyFont="1" applyFill="1" applyBorder="1" applyAlignment="1" applyProtection="1">
      <alignment horizontal="center" vertical="center" wrapText="1"/>
      <protection hidden="1"/>
    </xf>
    <xf numFmtId="43" fontId="7" fillId="0" borderId="0" xfId="0" applyNumberFormat="1" applyFont="1" applyProtection="1">
      <protection hidden="1"/>
    </xf>
    <xf numFmtId="2" fontId="8" fillId="2" borderId="0" xfId="1" applyNumberFormat="1" applyFont="1" applyFill="1" applyBorder="1" applyAlignment="1" applyProtection="1">
      <alignment horizontal="center" vertical="center" wrapText="1"/>
      <protection hidden="1"/>
    </xf>
    <xf numFmtId="2" fontId="7" fillId="0" borderId="0" xfId="0" applyNumberFormat="1" applyFont="1" applyAlignment="1" applyProtection="1">
      <alignment horizontal="right"/>
      <protection hidden="1"/>
    </xf>
    <xf numFmtId="164" fontId="7" fillId="0" borderId="0" xfId="1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41" fontId="14" fillId="0" borderId="0" xfId="11" applyNumberFormat="1" applyFont="1" applyProtection="1">
      <protection hidden="1"/>
    </xf>
    <xf numFmtId="41" fontId="14" fillId="0" borderId="0" xfId="0" applyNumberFormat="1" applyFont="1" applyProtection="1">
      <protection hidden="1"/>
    </xf>
    <xf numFmtId="43" fontId="14" fillId="0" borderId="0" xfId="11" applyFont="1" applyProtection="1">
      <protection hidden="1"/>
    </xf>
    <xf numFmtId="43" fontId="14" fillId="0" borderId="4" xfId="11" applyFont="1" applyBorder="1" applyProtection="1">
      <protection hidden="1"/>
    </xf>
    <xf numFmtId="0" fontId="7" fillId="0" borderId="0" xfId="0" applyFont="1" applyAlignment="1" applyProtection="1">
      <protection hidden="1"/>
    </xf>
    <xf numFmtId="170" fontId="7" fillId="0" borderId="0" xfId="0" applyNumberFormat="1" applyFont="1" applyAlignment="1" applyProtection="1">
      <alignment horizontal="right"/>
      <protection hidden="1"/>
    </xf>
    <xf numFmtId="170" fontId="7" fillId="0" borderId="5" xfId="0" applyNumberFormat="1" applyFont="1" applyBorder="1" applyAlignment="1" applyProtection="1">
      <alignment horizontal="right"/>
      <protection hidden="1"/>
    </xf>
    <xf numFmtId="43" fontId="14" fillId="0" borderId="3" xfId="11" applyFont="1" applyBorder="1" applyProtection="1">
      <protection hidden="1"/>
    </xf>
    <xf numFmtId="43" fontId="14" fillId="0" borderId="10" xfId="11" applyFont="1" applyBorder="1" applyProtection="1">
      <protection locked="0"/>
    </xf>
    <xf numFmtId="0" fontId="14" fillId="0" borderId="14" xfId="0" applyFont="1" applyBorder="1" applyProtection="1">
      <protection hidden="1"/>
    </xf>
    <xf numFmtId="0" fontId="14" fillId="0" borderId="15" xfId="0" applyFont="1" applyBorder="1" applyProtection="1">
      <protection hidden="1"/>
    </xf>
    <xf numFmtId="41" fontId="14" fillId="0" borderId="15" xfId="11" applyNumberFormat="1" applyFont="1" applyBorder="1" applyProtection="1">
      <protection hidden="1"/>
    </xf>
    <xf numFmtId="41" fontId="14" fillId="0" borderId="15" xfId="0" applyNumberFormat="1" applyFont="1" applyBorder="1" applyProtection="1">
      <protection hidden="1"/>
    </xf>
    <xf numFmtId="43" fontId="14" fillId="0" borderId="15" xfId="11" applyFont="1" applyBorder="1" applyProtection="1">
      <protection hidden="1"/>
    </xf>
    <xf numFmtId="0" fontId="14" fillId="0" borderId="16" xfId="0" applyFont="1" applyBorder="1" applyProtection="1">
      <protection hidden="1"/>
    </xf>
    <xf numFmtId="0" fontId="14" fillId="0" borderId="17" xfId="0" applyFont="1" applyBorder="1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41" fontId="14" fillId="0" borderId="0" xfId="11" applyNumberFormat="1" applyFont="1" applyBorder="1" applyAlignment="1" applyProtection="1">
      <alignment horizontal="center"/>
      <protection hidden="1"/>
    </xf>
    <xf numFmtId="41" fontId="14" fillId="0" borderId="0" xfId="0" applyNumberFormat="1" applyFont="1" applyBorder="1" applyAlignment="1" applyProtection="1">
      <alignment horizontal="center"/>
      <protection hidden="1"/>
    </xf>
    <xf numFmtId="43" fontId="14" fillId="0" borderId="0" xfId="11" applyFont="1" applyBorder="1" applyAlignment="1" applyProtection="1">
      <alignment horizontal="center"/>
      <protection hidden="1"/>
    </xf>
    <xf numFmtId="0" fontId="14" fillId="0" borderId="0" xfId="0" applyFont="1" applyBorder="1" applyProtection="1">
      <protection hidden="1"/>
    </xf>
    <xf numFmtId="41" fontId="14" fillId="0" borderId="0" xfId="11" applyNumberFormat="1" applyFont="1" applyBorder="1" applyProtection="1"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14" fillId="0" borderId="0" xfId="0" applyFont="1" applyBorder="1" applyAlignment="1" applyProtection="1">
      <alignment wrapText="1"/>
      <protection hidden="1"/>
    </xf>
    <xf numFmtId="0" fontId="14" fillId="0" borderId="18" xfId="0" applyFont="1" applyBorder="1" applyProtection="1">
      <protection hidden="1"/>
    </xf>
    <xf numFmtId="49" fontId="14" fillId="0" borderId="0" xfId="0" applyNumberFormat="1" applyFont="1" applyBorder="1" applyAlignment="1" applyProtection="1">
      <alignment horizontal="left"/>
      <protection hidden="1"/>
    </xf>
    <xf numFmtId="41" fontId="14" fillId="0" borderId="0" xfId="0" applyNumberFormat="1" applyFont="1" applyBorder="1" applyProtection="1">
      <protection hidden="1"/>
    </xf>
    <xf numFmtId="43" fontId="14" fillId="0" borderId="0" xfId="11" applyFont="1" applyBorder="1" applyProtection="1">
      <protection hidden="1"/>
    </xf>
    <xf numFmtId="0" fontId="14" fillId="0" borderId="0" xfId="0" applyFont="1" applyFill="1" applyBorder="1" applyProtection="1">
      <protection hidden="1"/>
    </xf>
    <xf numFmtId="169" fontId="14" fillId="0" borderId="0" xfId="11" applyNumberFormat="1" applyFont="1" applyBorder="1" applyProtection="1">
      <protection hidden="1"/>
    </xf>
    <xf numFmtId="41" fontId="14" fillId="0" borderId="0" xfId="0" applyNumberFormat="1" applyFont="1" applyBorder="1" applyAlignment="1" applyProtection="1">
      <alignment horizontal="left"/>
      <protection hidden="1"/>
    </xf>
    <xf numFmtId="0" fontId="14" fillId="0" borderId="19" xfId="0" applyFont="1" applyBorder="1" applyProtection="1">
      <protection hidden="1"/>
    </xf>
    <xf numFmtId="0" fontId="14" fillId="0" borderId="20" xfId="0" applyFont="1" applyBorder="1" applyProtection="1">
      <protection hidden="1"/>
    </xf>
    <xf numFmtId="41" fontId="14" fillId="0" borderId="20" xfId="11" applyNumberFormat="1" applyFont="1" applyBorder="1" applyProtection="1">
      <protection hidden="1"/>
    </xf>
    <xf numFmtId="41" fontId="14" fillId="0" borderId="20" xfId="0" applyNumberFormat="1" applyFont="1" applyBorder="1" applyProtection="1">
      <protection hidden="1"/>
    </xf>
    <xf numFmtId="43" fontId="14" fillId="0" borderId="20" xfId="11" applyFont="1" applyBorder="1" applyProtection="1">
      <protection hidden="1"/>
    </xf>
    <xf numFmtId="0" fontId="14" fillId="0" borderId="21" xfId="0" applyFont="1" applyBorder="1" applyProtection="1">
      <protection hidden="1"/>
    </xf>
    <xf numFmtId="2" fontId="6" fillId="3" borderId="0" xfId="7" applyNumberFormat="1" applyFont="1" applyFill="1" applyBorder="1" applyAlignment="1" applyProtection="1">
      <alignment horizontal="right"/>
      <protection hidden="1"/>
    </xf>
    <xf numFmtId="0" fontId="7" fillId="3" borderId="0" xfId="7" applyFont="1" applyFill="1" applyBorder="1" applyAlignment="1" applyProtection="1">
      <protection hidden="1"/>
    </xf>
    <xf numFmtId="0" fontId="9" fillId="3" borderId="0" xfId="7" applyFont="1" applyFill="1" applyBorder="1" applyAlignment="1" applyProtection="1">
      <protection hidden="1"/>
    </xf>
    <xf numFmtId="0" fontId="12" fillId="3" borderId="0" xfId="7" applyFont="1" applyFill="1" applyBorder="1" applyAlignment="1" applyProtection="1">
      <alignment vertical="center"/>
      <protection hidden="1"/>
    </xf>
    <xf numFmtId="0" fontId="6" fillId="3" borderId="0" xfId="7" applyFont="1" applyFill="1" applyBorder="1" applyAlignment="1" applyProtection="1">
      <protection hidden="1"/>
    </xf>
    <xf numFmtId="0" fontId="7" fillId="4" borderId="2" xfId="0" applyFont="1" applyFill="1" applyBorder="1" applyAlignment="1" applyProtection="1">
      <alignment vertical="center"/>
      <protection hidden="1"/>
    </xf>
    <xf numFmtId="0" fontId="7" fillId="4" borderId="2" xfId="0" applyFont="1" applyFill="1" applyBorder="1" applyAlignment="1" applyProtection="1">
      <alignment horizontal="left" vertical="center"/>
      <protection hidden="1"/>
    </xf>
    <xf numFmtId="0" fontId="16" fillId="4" borderId="0" xfId="12" applyFont="1" applyFill="1" applyBorder="1" applyAlignment="1" applyProtection="1">
      <alignment horizontal="left"/>
      <protection locked="0"/>
    </xf>
    <xf numFmtId="164" fontId="16" fillId="4" borderId="0" xfId="1" applyNumberFormat="1" applyFont="1" applyFill="1" applyBorder="1" applyAlignment="1" applyProtection="1">
      <alignment horizontal="right"/>
      <protection locked="0"/>
    </xf>
    <xf numFmtId="2" fontId="7" fillId="4" borderId="0" xfId="1" applyNumberFormat="1" applyFont="1" applyFill="1" applyBorder="1" applyAlignment="1" applyProtection="1">
      <alignment horizontal="right" vertical="center"/>
      <protection hidden="1"/>
    </xf>
    <xf numFmtId="164" fontId="7" fillId="4" borderId="1" xfId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Alignment="1" applyProtection="1">
      <alignment vertical="center"/>
      <protection hidden="1"/>
    </xf>
    <xf numFmtId="164" fontId="7" fillId="4" borderId="1" xfId="0" applyNumberFormat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Protection="1">
      <protection hidden="1"/>
    </xf>
    <xf numFmtId="0" fontId="7" fillId="4" borderId="2" xfId="0" applyFont="1" applyFill="1" applyBorder="1" applyProtection="1">
      <protection hidden="1"/>
    </xf>
    <xf numFmtId="164" fontId="7" fillId="4" borderId="9" xfId="1" applyFont="1" applyFill="1" applyBorder="1" applyAlignment="1" applyProtection="1">
      <alignment horizontal="left"/>
      <protection hidden="1"/>
    </xf>
    <xf numFmtId="164" fontId="7" fillId="4" borderId="3" xfId="1" applyFont="1" applyFill="1" applyBorder="1" applyAlignment="1" applyProtection="1">
      <alignment horizontal="left"/>
      <protection hidden="1"/>
    </xf>
    <xf numFmtId="0" fontId="7" fillId="4" borderId="3" xfId="0" applyFont="1" applyFill="1" applyBorder="1" applyAlignment="1" applyProtection="1">
      <alignment horizontal="right"/>
      <protection hidden="1"/>
    </xf>
    <xf numFmtId="2" fontId="7" fillId="4" borderId="3" xfId="0" applyNumberFormat="1" applyFont="1" applyFill="1" applyBorder="1" applyAlignment="1" applyProtection="1">
      <alignment horizontal="right"/>
      <protection hidden="1"/>
    </xf>
    <xf numFmtId="0" fontId="7" fillId="4" borderId="8" xfId="0" applyFont="1" applyFill="1" applyBorder="1" applyAlignment="1" applyProtection="1">
      <protection hidden="1"/>
    </xf>
    <xf numFmtId="164" fontId="7" fillId="4" borderId="2" xfId="1" applyFont="1" applyFill="1" applyBorder="1" applyAlignment="1" applyProtection="1">
      <alignment horizontal="left"/>
      <protection hidden="1"/>
    </xf>
    <xf numFmtId="164" fontId="7" fillId="4" borderId="0" xfId="1" applyFont="1" applyFill="1" applyBorder="1" applyAlignment="1" applyProtection="1">
      <alignment horizontal="left"/>
      <protection hidden="1"/>
    </xf>
    <xf numFmtId="0" fontId="7" fillId="4" borderId="0" xfId="0" applyFont="1" applyFill="1" applyBorder="1" applyAlignment="1" applyProtection="1">
      <alignment horizontal="right"/>
      <protection hidden="1"/>
    </xf>
    <xf numFmtId="2" fontId="7" fillId="4" borderId="0" xfId="0" applyNumberFormat="1" applyFont="1" applyFill="1" applyBorder="1" applyAlignment="1" applyProtection="1">
      <alignment horizontal="right"/>
      <protection hidden="1"/>
    </xf>
    <xf numFmtId="0" fontId="7" fillId="4" borderId="1" xfId="0" applyFont="1" applyFill="1" applyBorder="1" applyAlignment="1" applyProtection="1">
      <protection hidden="1"/>
    </xf>
    <xf numFmtId="164" fontId="4" fillId="4" borderId="0" xfId="1" applyFont="1" applyFill="1" applyBorder="1" applyAlignment="1" applyProtection="1">
      <alignment horizontal="left"/>
      <protection hidden="1"/>
    </xf>
    <xf numFmtId="164" fontId="4" fillId="4" borderId="0" xfId="1" applyFont="1" applyFill="1" applyBorder="1" applyAlignment="1" applyProtection="1">
      <alignment horizontal="right"/>
      <protection hidden="1"/>
    </xf>
    <xf numFmtId="0" fontId="7" fillId="4" borderId="0" xfId="0" applyFont="1" applyFill="1" applyBorder="1" applyAlignment="1" applyProtection="1">
      <protection hidden="1"/>
    </xf>
    <xf numFmtId="0" fontId="7" fillId="4" borderId="6" xfId="0" applyFont="1" applyFill="1" applyBorder="1" applyProtection="1">
      <protection hidden="1"/>
    </xf>
    <xf numFmtId="164" fontId="7" fillId="4" borderId="4" xfId="1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right"/>
      <protection hidden="1"/>
    </xf>
    <xf numFmtId="2" fontId="7" fillId="4" borderId="4" xfId="0" applyNumberFormat="1" applyFont="1" applyFill="1" applyBorder="1" applyAlignment="1" applyProtection="1">
      <alignment horizontal="right"/>
      <protection hidden="1"/>
    </xf>
    <xf numFmtId="0" fontId="7" fillId="4" borderId="4" xfId="0" applyFont="1" applyFill="1" applyBorder="1" applyAlignment="1" applyProtection="1">
      <protection hidden="1"/>
    </xf>
    <xf numFmtId="0" fontId="7" fillId="4" borderId="7" xfId="0" applyFont="1" applyFill="1" applyBorder="1" applyProtection="1">
      <protection hidden="1"/>
    </xf>
    <xf numFmtId="0" fontId="7" fillId="5" borderId="0" xfId="0" applyFont="1" applyFill="1" applyProtection="1">
      <protection hidden="1"/>
    </xf>
    <xf numFmtId="49" fontId="14" fillId="6" borderId="0" xfId="0" applyNumberFormat="1" applyFont="1" applyFill="1" applyProtection="1">
      <protection hidden="1"/>
    </xf>
    <xf numFmtId="49" fontId="4" fillId="6" borderId="0" xfId="0" applyNumberFormat="1" applyFont="1" applyFill="1" applyProtection="1">
      <protection hidden="1"/>
    </xf>
    <xf numFmtId="49" fontId="4" fillId="6" borderId="0" xfId="0" applyNumberFormat="1" applyFont="1" applyFill="1" applyAlignment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6" fillId="3" borderId="0" xfId="7" applyFont="1" applyFill="1" applyBorder="1" applyAlignment="1" applyProtection="1">
      <alignment horizontal="center" vertical="center"/>
      <protection hidden="1"/>
    </xf>
    <xf numFmtId="0" fontId="10" fillId="3" borderId="0" xfId="10" applyFont="1" applyFill="1" applyBorder="1" applyAlignment="1" applyProtection="1">
      <alignment horizontal="left" vertical="top"/>
      <protection hidden="1"/>
    </xf>
    <xf numFmtId="168" fontId="4" fillId="3" borderId="0" xfId="7" applyNumberFormat="1" applyFont="1" applyFill="1" applyBorder="1" applyAlignment="1" applyProtection="1">
      <alignment horizontal="left" vertical="center"/>
      <protection hidden="1"/>
    </xf>
    <xf numFmtId="1" fontId="11" fillId="3" borderId="0" xfId="7" applyNumberFormat="1" applyFont="1" applyFill="1" applyBorder="1" applyAlignment="1" applyProtection="1">
      <alignment horizontal="left" vertical="top" wrapText="1"/>
      <protection hidden="1"/>
    </xf>
    <xf numFmtId="1" fontId="11" fillId="3" borderId="0" xfId="7" applyNumberFormat="1" applyFont="1" applyFill="1" applyBorder="1" applyAlignment="1" applyProtection="1">
      <alignment horizontal="left" vertical="top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14" fontId="14" fillId="0" borderId="11" xfId="0" applyNumberFormat="1" applyFont="1" applyBorder="1" applyAlignment="1" applyProtection="1">
      <alignment horizontal="left"/>
      <protection locked="0"/>
    </xf>
    <xf numFmtId="14" fontId="14" fillId="0" borderId="13" xfId="0" applyNumberFormat="1" applyFont="1" applyBorder="1" applyAlignment="1" applyProtection="1">
      <alignment horizontal="left"/>
      <protection locked="0"/>
    </xf>
    <xf numFmtId="0" fontId="14" fillId="0" borderId="11" xfId="0" applyFont="1" applyBorder="1" applyAlignment="1" applyProtection="1">
      <alignment horizontal="left"/>
      <protection locked="0"/>
    </xf>
    <xf numFmtId="0" fontId="14" fillId="0" borderId="13" xfId="0" applyFont="1" applyBorder="1" applyAlignment="1" applyProtection="1">
      <alignment horizontal="left"/>
      <protection locked="0"/>
    </xf>
    <xf numFmtId="43" fontId="14" fillId="0" borderId="11" xfId="11" applyFont="1" applyBorder="1" applyAlignment="1" applyProtection="1">
      <alignment horizontal="left"/>
      <protection locked="0"/>
    </xf>
    <xf numFmtId="43" fontId="14" fillId="0" borderId="13" xfId="11" applyFont="1" applyBorder="1" applyAlignment="1" applyProtection="1">
      <alignment horizontal="left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left"/>
      <protection locked="0"/>
    </xf>
    <xf numFmtId="0" fontId="15" fillId="0" borderId="13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hidden="1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hidden="1"/>
    </xf>
    <xf numFmtId="49" fontId="17" fillId="6" borderId="0" xfId="0" applyNumberFormat="1" applyFont="1" applyFill="1" applyAlignment="1" applyProtection="1">
      <alignment horizontal="center"/>
      <protection hidden="1"/>
    </xf>
  </cellXfs>
  <cellStyles count="13">
    <cellStyle name="Comma" xfId="1" builtinId="3"/>
    <cellStyle name="Comma 2" xfId="2"/>
    <cellStyle name="Comma 3" xfId="3"/>
    <cellStyle name="Comma 3 2" xfId="4"/>
    <cellStyle name="Comma 3 3" xfId="5"/>
    <cellStyle name="Comma 4" xfId="11"/>
    <cellStyle name="Hyperlink" xfId="10" builtinId="8"/>
    <cellStyle name="Normal" xfId="0" builtinId="0"/>
    <cellStyle name="Normal 14" xfId="6"/>
    <cellStyle name="Normal 2" xfId="7"/>
    <cellStyle name="Normal 3" xfId="8"/>
    <cellStyle name="Normal 3 2" xfId="9"/>
    <cellStyle name="Normal 4" xfId="1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2258242</xdr:colOff>
      <xdr:row>0</xdr:row>
      <xdr:rowOff>254000</xdr:rowOff>
    </xdr:from>
    <xdr:ext cx="2123258" cy="1460500"/>
    <xdr:sp macro="" textlink="">
      <xdr:nvSpPr>
        <xdr:cNvPr id="3" name="Rectangle 2"/>
        <xdr:cNvSpPr/>
      </xdr:nvSpPr>
      <xdr:spPr>
        <a:xfrm>
          <a:off x="3036117" y="254000"/>
          <a:ext cx="2123258" cy="146050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threePt" dir="t"/>
          </a:scene3d>
          <a:sp3d extrusionH="57150">
            <a:bevelT h="25400" prst="softRound"/>
          </a:sp3d>
        </a:bodyPr>
        <a:lstStyle/>
        <a:p>
          <a:pPr algn="ctr"/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26493</xdr:colOff>
      <xdr:row>1</xdr:row>
      <xdr:rowOff>42182</xdr:rowOff>
    </xdr:from>
    <xdr:to>
      <xdr:col>2</xdr:col>
      <xdr:colOff>349805</xdr:colOff>
      <xdr:row>6</xdr:row>
      <xdr:rowOff>470807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27" y="186699"/>
          <a:ext cx="815985" cy="1335142"/>
        </a:xfrm>
        <a:prstGeom prst="rect">
          <a:avLst/>
        </a:prstGeom>
      </xdr:spPr>
    </xdr:pic>
    <xdr:clientData/>
  </xdr:twoCellAnchor>
  <xdr:oneCellAnchor>
    <xdr:from>
      <xdr:col>2</xdr:col>
      <xdr:colOff>520801</xdr:colOff>
      <xdr:row>4</xdr:row>
      <xdr:rowOff>130967</xdr:rowOff>
    </xdr:from>
    <xdr:ext cx="2455753" cy="663782"/>
    <xdr:sp macro="" textlink="">
      <xdr:nvSpPr>
        <xdr:cNvPr id="4" name="Rectangle 3"/>
        <xdr:cNvSpPr/>
      </xdr:nvSpPr>
      <xdr:spPr>
        <a:xfrm>
          <a:off x="1497114" y="797717"/>
          <a:ext cx="2455753" cy="663782"/>
        </a:xfrm>
        <a:prstGeom prst="rect">
          <a:avLst/>
        </a:prstGeom>
        <a:noFill/>
      </xdr:spPr>
      <xdr:txBody>
        <a:bodyPr wrap="square" lIns="91440" tIns="45720" rIns="91440" bIns="45720">
          <a:prstTxWarp prst="textPlain">
            <a:avLst/>
          </a:prstTxWarp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 prst="angle"/>
            <a:contourClr>
              <a:schemeClr val="accent2">
                <a:shade val="75000"/>
              </a:schemeClr>
            </a:contourClr>
          </a:sp3d>
        </a:bodyPr>
        <a:lstStyle/>
        <a:p>
          <a:pPr lvl="0" algn="ctr"/>
          <a:r>
            <a:rPr lang="en-US" sz="7200" b="1" cap="none" spc="0">
              <a:ln w="11430">
                <a:noFill/>
              </a:ln>
              <a:solidFill>
                <a:schemeClr val="bg2">
                  <a:lumMod val="10000"/>
                </a:schemeClr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rPr>
            <a:t>TAX</a:t>
          </a:r>
          <a:endParaRPr lang="en-US" sz="13800" b="1" cap="none" spc="0">
            <a:ln w="11430">
              <a:noFill/>
            </a:ln>
            <a:solidFill>
              <a:schemeClr val="bg2">
                <a:lumMod val="10000"/>
              </a:schemeClr>
            </a:solidFill>
            <a:effectLst>
              <a:outerShdw blurRad="60007" dist="200025" dir="15000000" sy="30000" kx="-1800000" algn="bl" rotWithShape="0">
                <a:prstClr val="black">
                  <a:alpha val="32000"/>
                </a:prstClr>
              </a:outerShdw>
            </a:effectLst>
          </a:endParaRPr>
        </a:p>
      </xdr:txBody>
    </xdr:sp>
    <xdr:clientData/>
  </xdr:oneCellAnchor>
  <xdr:oneCellAnchor>
    <xdr:from>
      <xdr:col>2</xdr:col>
      <xdr:colOff>359493</xdr:colOff>
      <xdr:row>0</xdr:row>
      <xdr:rowOff>2647</xdr:rowOff>
    </xdr:from>
    <xdr:ext cx="2684529" cy="1079499"/>
    <xdr:sp macro="" textlink="">
      <xdr:nvSpPr>
        <xdr:cNvPr id="5" name="Rectangle 4"/>
        <xdr:cNvSpPr/>
      </xdr:nvSpPr>
      <xdr:spPr>
        <a:xfrm>
          <a:off x="1335806" y="2647"/>
          <a:ext cx="2684529" cy="1079499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 prst="angle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800" b="1" cap="none" spc="0">
              <a:ln w="11430"/>
              <a:solidFill>
                <a:schemeClr val="bg2">
                  <a:lumMod val="1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PROFESSIONA</a:t>
          </a:r>
          <a:r>
            <a:rPr lang="en-US" sz="5400" b="1" cap="none" spc="0">
              <a:ln w="11430"/>
              <a:solidFill>
                <a:schemeClr val="bg2">
                  <a:lumMod val="1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L</a:t>
          </a:r>
        </a:p>
      </xdr:txBody>
    </xdr:sp>
    <xdr:clientData/>
  </xdr:oneCellAnchor>
  <xdr:oneCellAnchor>
    <xdr:from>
      <xdr:col>2</xdr:col>
      <xdr:colOff>2971111</xdr:colOff>
      <xdr:row>6</xdr:row>
      <xdr:rowOff>25330</xdr:rowOff>
    </xdr:from>
    <xdr:ext cx="1273105" cy="530658"/>
    <xdr:sp macro="" textlink="">
      <xdr:nvSpPr>
        <xdr:cNvPr id="6" name="Rectangle 5"/>
        <xdr:cNvSpPr/>
      </xdr:nvSpPr>
      <xdr:spPr>
        <a:xfrm>
          <a:off x="3947424" y="1073080"/>
          <a:ext cx="127310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 prst="angle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800" b="1" cap="none" spc="0">
              <a:ln w="11430"/>
              <a:solidFill>
                <a:schemeClr val="bg2">
                  <a:lumMod val="1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+mn-lt"/>
            </a:rPr>
            <a:t>ASSAM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hishekk.abhishekk@gmail.com" TargetMode="External"/><Relationship Id="rId1" Type="http://schemas.openxmlformats.org/officeDocument/2006/relationships/hyperlink" Target="mailto:97o6381549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6"/>
  <sheetViews>
    <sheetView showGridLines="0" showRowColHeaders="0" tabSelected="1" zoomScale="80" zoomScaleNormal="80" zoomScaleSheetLayoutView="100" workbookViewId="0">
      <pane ySplit="8" topLeftCell="A9" activePane="bottomLeft" state="frozen"/>
      <selection pane="bottomLeft" activeCell="C9" sqref="C9"/>
    </sheetView>
  </sheetViews>
  <sheetFormatPr defaultColWidth="0" defaultRowHeight="12.75" zeroHeight="1" x14ac:dyDescent="0.2"/>
  <cols>
    <col min="1" max="1" width="7.140625" style="1" customWidth="1"/>
    <col min="2" max="2" width="7.42578125" style="8" bestFit="1" customWidth="1"/>
    <col min="3" max="3" width="58" style="8" customWidth="1"/>
    <col min="4" max="4" width="36.5703125" style="9" customWidth="1"/>
    <col min="5" max="5" width="24" style="7" customWidth="1"/>
    <col min="6" max="6" width="46.85546875" style="15" customWidth="1"/>
    <col min="7" max="7" width="7.140625" style="1" customWidth="1"/>
    <col min="8" max="8" width="8.42578125" style="1" hidden="1" customWidth="1"/>
    <col min="9" max="9" width="14.42578125" style="16" hidden="1" customWidth="1"/>
    <col min="10" max="16384" width="9.140625" style="1" hidden="1"/>
  </cols>
  <sheetData>
    <row r="1" spans="1:9 16384:16384" ht="11.25" customHeight="1" x14ac:dyDescent="0.2">
      <c r="A1" s="87"/>
      <c r="B1" s="87"/>
      <c r="C1" s="87"/>
      <c r="D1" s="87"/>
      <c r="E1" s="87"/>
      <c r="F1" s="87"/>
      <c r="G1" s="87"/>
      <c r="XFD1" s="83"/>
    </row>
    <row r="2" spans="1:9 16384:16384" ht="15" customHeight="1" x14ac:dyDescent="0.2">
      <c r="A2" s="88"/>
      <c r="B2" s="88"/>
      <c r="C2" s="91"/>
      <c r="D2" s="92"/>
      <c r="E2" s="49"/>
      <c r="F2" s="50" t="s">
        <v>68</v>
      </c>
      <c r="G2" s="51"/>
    </row>
    <row r="3" spans="1:9 16384:16384" ht="15" customHeight="1" x14ac:dyDescent="0.2">
      <c r="A3" s="88"/>
      <c r="B3" s="88"/>
      <c r="C3" s="92"/>
      <c r="D3" s="92"/>
      <c r="E3" s="49"/>
      <c r="F3" s="52" t="s">
        <v>1</v>
      </c>
      <c r="G3" s="53"/>
    </row>
    <row r="4" spans="1:9 16384:16384" ht="13.5" customHeight="1" x14ac:dyDescent="0.2">
      <c r="A4" s="88"/>
      <c r="B4" s="88"/>
      <c r="C4" s="92"/>
      <c r="D4" s="92"/>
      <c r="E4" s="49"/>
      <c r="F4" s="89" t="s">
        <v>69</v>
      </c>
      <c r="G4" s="89"/>
    </row>
    <row r="5" spans="1:9 16384:16384" ht="12.75" customHeight="1" x14ac:dyDescent="0.2">
      <c r="A5" s="88"/>
      <c r="B5" s="88"/>
      <c r="C5" s="92"/>
      <c r="D5" s="92"/>
      <c r="E5" s="49"/>
      <c r="F5" s="89" t="s">
        <v>2</v>
      </c>
      <c r="G5" s="89"/>
    </row>
    <row r="6" spans="1:9 16384:16384" ht="15" customHeight="1" x14ac:dyDescent="0.2">
      <c r="A6" s="88"/>
      <c r="B6" s="88"/>
      <c r="C6" s="92"/>
      <c r="D6" s="92"/>
      <c r="E6" s="49"/>
      <c r="F6" s="90">
        <f ca="1">TODAY()</f>
        <v>41610</v>
      </c>
      <c r="G6" s="90"/>
    </row>
    <row r="7" spans="1:9 16384:16384" ht="39" customHeight="1" x14ac:dyDescent="0.2">
      <c r="A7" s="88"/>
      <c r="B7" s="88"/>
      <c r="C7" s="92"/>
      <c r="D7" s="92"/>
      <c r="E7" s="49"/>
      <c r="F7" s="90"/>
      <c r="G7" s="90"/>
    </row>
    <row r="8" spans="1:9 16384:16384" ht="16.5" customHeight="1" x14ac:dyDescent="0.2">
      <c r="A8" s="2"/>
      <c r="B8" s="3" t="s">
        <v>4</v>
      </c>
      <c r="C8" s="3" t="s">
        <v>3</v>
      </c>
      <c r="D8" s="3" t="s">
        <v>0</v>
      </c>
      <c r="E8" s="6" t="s">
        <v>67</v>
      </c>
      <c r="F8" s="4" t="s">
        <v>5</v>
      </c>
      <c r="G8" s="2"/>
      <c r="XFD8" s="83"/>
    </row>
    <row r="9" spans="1:9 16384:16384" x14ac:dyDescent="0.2">
      <c r="A9" s="54"/>
      <c r="B9" s="55" t="str">
        <f>IF(C9&gt;0,1,"")</f>
        <v/>
      </c>
      <c r="C9" s="56"/>
      <c r="D9" s="57"/>
      <c r="E9" s="58" t="str">
        <f t="shared" ref="E9:E72" si="0">IF(D9=0,"",IF(D9&lt;3500,"0.00",IF(D9&lt;5000,"30.00",IF(D9&lt;7000,"75.00",IF(D9&lt;9000,"110.00",IF(D9&gt;8999,"208.00"))))))</f>
        <v/>
      </c>
      <c r="F9" s="59" t="str">
        <f>IF(D9=0,"",IF(D9&lt;1334,"Less than Rs. 1,334",IF(D9&lt;1666,"Rs. 1,334 or more, but less than Rs. 1,666",IF(D9&lt;2083,"Rs. 1,666 or more, but less than Rs. 2,083",IF(D9&lt;2500,"Rs. 2,083 or more, but less than Rs. 2,500",IF(D9&lt;2916,"Rs. 2,500 or more, but less than Rs. 2,916",IF(D9&lt;3333,"Rs. 2,916 or more, but less than Rs. 3,333",IF(D9&lt;3500,"Rs. 3,333 or more, but less than Rs. 3,750",IF(D9&lt;3750,"Rs. 3,333 or more, but less than Rs. 3,750 ",IF(D9&lt;4166,"Rs. 3,750 or more, but less than Rs. 4,166",IF(D9&lt;5000,"Rs. 4,166 or more, but less than Rs. 5,000",IF(D9&lt;5833,"Rs. 5,000 or more, but less than Rs. 5,833",IF(D9&lt;6666,"Rs. 5,833 or more, but less than Rs. 6,666",IF(D9&lt;7000,"Rs. 6,666 or more, but less than Rs. 7,500",IF(D9&lt;7500,"Rs. 6,666 or more, but less than Rs. 7,500 ",IF(D9&lt;8333,"Rs. 7,500 or more, but less than Rs. 8,333",IF(D9&lt;9000,"Rs. 8,333 or more, but less than Rs. 10,000",IF(D9&lt;10000,"Rs. 8,333 or more, but less than Rs. 10,000 ",IF(D9&gt;9999,"Rs. 10,000 or more")))))))))))))))))))</f>
        <v/>
      </c>
      <c r="G9" s="60"/>
      <c r="I9" s="16">
        <f>IF(D9="",0,E9)</f>
        <v>0</v>
      </c>
    </row>
    <row r="10" spans="1:9 16384:16384" x14ac:dyDescent="0.2">
      <c r="A10" s="54"/>
      <c r="B10" s="55" t="str">
        <f>IF(C10&gt;0,2,"")</f>
        <v/>
      </c>
      <c r="C10" s="56"/>
      <c r="D10" s="57"/>
      <c r="E10" s="58" t="str">
        <f t="shared" si="0"/>
        <v/>
      </c>
      <c r="F10" s="59" t="str">
        <f t="shared" ref="F10:F73" si="1">IF(D10=0,"",IF(D10&lt;1334,"Less than Rs. 1,334",IF(D10&lt;1666,"Rs. 1,334 or more, but less than Rs. 1,666",IF(D10&lt;2083,"Rs. 1,666 or more, but less than Rs. 2,083",IF(D10&lt;2500,"Rs. 2,083 or more, but less than Rs. 2,500",IF(D10&lt;2916,"Rs. 2,500 or more, but less than Rs. 2,916",IF(D10&lt;3333,"Rs. 2,916 or more, but less than Rs. 3,333",IF(D10&lt;3500,"Rs. 3,333 or more, but less than Rs. 3,750",IF(D10&lt;3750,"Rs. 3,333 or more, but less than Rs. 3,750 ",IF(D10&lt;4166,"Rs. 3,750 or more, but less than Rs. 4,166",IF(D10&lt;5000,"Rs. 4,166 or more, but less than Rs. 5,000",IF(D10&lt;5833,"Rs. 5,000 or more, but less than Rs. 5,833",IF(D10&lt;6666,"Rs. 5,833 or more, but less than Rs. 6,666",IF(D10&lt;7000,"Rs. 6,666 or more, but less than Rs. 7,500",IF(D10&lt;7500,"Rs. 6,666 or more, but less than Rs. 7,500 ",IF(D10&lt;8333,"Rs. 7,500 or more, but less than Rs. 8,333",IF(D10&lt;9000,"Rs. 8,333 or more, but less than Rs. 10,000",IF(D10&lt;10000,"Rs. 8,333 or more, but less than Rs. 10,000 ",IF(D10&gt;9999,"Rs. 10,000 or more")))))))))))))))))))</f>
        <v/>
      </c>
      <c r="G10" s="60"/>
      <c r="I10" s="16">
        <f t="shared" ref="I10:I73" si="2">IF(D10="",0,E10)</f>
        <v>0</v>
      </c>
    </row>
    <row r="11" spans="1:9 16384:16384" x14ac:dyDescent="0.2">
      <c r="A11" s="54"/>
      <c r="B11" s="55" t="str">
        <f>IF(C11&gt;0,3,"")</f>
        <v/>
      </c>
      <c r="C11" s="56"/>
      <c r="D11" s="57"/>
      <c r="E11" s="58" t="str">
        <f t="shared" si="0"/>
        <v/>
      </c>
      <c r="F11" s="59" t="str">
        <f t="shared" si="1"/>
        <v/>
      </c>
      <c r="G11" s="60"/>
      <c r="I11" s="16">
        <f t="shared" si="2"/>
        <v>0</v>
      </c>
    </row>
    <row r="12" spans="1:9 16384:16384" x14ac:dyDescent="0.2">
      <c r="A12" s="54"/>
      <c r="B12" s="55" t="str">
        <f>IF(C12&gt;0,4,"")</f>
        <v/>
      </c>
      <c r="C12" s="56"/>
      <c r="D12" s="57"/>
      <c r="E12" s="58" t="str">
        <f t="shared" si="0"/>
        <v/>
      </c>
      <c r="F12" s="59" t="str">
        <f t="shared" si="1"/>
        <v/>
      </c>
      <c r="G12" s="60"/>
      <c r="I12" s="16">
        <f t="shared" si="2"/>
        <v>0</v>
      </c>
    </row>
    <row r="13" spans="1:9 16384:16384" x14ac:dyDescent="0.2">
      <c r="A13" s="54"/>
      <c r="B13" s="55" t="str">
        <f>IF(C13&gt;0,5,"")</f>
        <v/>
      </c>
      <c r="C13" s="56"/>
      <c r="D13" s="57"/>
      <c r="E13" s="58" t="str">
        <f t="shared" si="0"/>
        <v/>
      </c>
      <c r="F13" s="59" t="str">
        <f t="shared" si="1"/>
        <v/>
      </c>
      <c r="G13" s="60"/>
      <c r="I13" s="16">
        <f t="shared" si="2"/>
        <v>0</v>
      </c>
    </row>
    <row r="14" spans="1:9 16384:16384" x14ac:dyDescent="0.2">
      <c r="A14" s="54"/>
      <c r="B14" s="55" t="str">
        <f>IF(C14&gt;0,6,"")</f>
        <v/>
      </c>
      <c r="C14" s="56"/>
      <c r="D14" s="57"/>
      <c r="E14" s="58" t="str">
        <f t="shared" si="0"/>
        <v/>
      </c>
      <c r="F14" s="59" t="str">
        <f t="shared" si="1"/>
        <v/>
      </c>
      <c r="G14" s="61"/>
      <c r="I14" s="16">
        <f t="shared" si="2"/>
        <v>0</v>
      </c>
    </row>
    <row r="15" spans="1:9 16384:16384" x14ac:dyDescent="0.2">
      <c r="A15" s="54"/>
      <c r="B15" s="55" t="str">
        <f>IF(C15&gt;0,7,"")</f>
        <v/>
      </c>
      <c r="C15" s="56"/>
      <c r="D15" s="57"/>
      <c r="E15" s="58" t="str">
        <f t="shared" si="0"/>
        <v/>
      </c>
      <c r="F15" s="59" t="str">
        <f t="shared" si="1"/>
        <v/>
      </c>
      <c r="G15" s="60"/>
      <c r="I15" s="16">
        <f t="shared" si="2"/>
        <v>0</v>
      </c>
    </row>
    <row r="16" spans="1:9 16384:16384" x14ac:dyDescent="0.2">
      <c r="A16" s="54"/>
      <c r="B16" s="55" t="str">
        <f>IF(C16&gt;0,8,"")</f>
        <v/>
      </c>
      <c r="C16" s="56"/>
      <c r="D16" s="57"/>
      <c r="E16" s="58" t="str">
        <f t="shared" si="0"/>
        <v/>
      </c>
      <c r="F16" s="59" t="str">
        <f t="shared" si="1"/>
        <v/>
      </c>
      <c r="G16" s="60"/>
      <c r="I16" s="16">
        <f t="shared" si="2"/>
        <v>0</v>
      </c>
    </row>
    <row r="17" spans="1:9" x14ac:dyDescent="0.2">
      <c r="A17" s="54"/>
      <c r="B17" s="55" t="str">
        <f>IF(C17&gt;0,9,"")</f>
        <v/>
      </c>
      <c r="C17" s="56"/>
      <c r="D17" s="57"/>
      <c r="E17" s="58" t="str">
        <f t="shared" si="0"/>
        <v/>
      </c>
      <c r="F17" s="59" t="str">
        <f t="shared" si="1"/>
        <v/>
      </c>
      <c r="G17" s="60"/>
      <c r="I17" s="16">
        <f t="shared" si="2"/>
        <v>0</v>
      </c>
    </row>
    <row r="18" spans="1:9" x14ac:dyDescent="0.2">
      <c r="A18" s="54"/>
      <c r="B18" s="55" t="str">
        <f>IF(C18&gt;0,10,"")</f>
        <v/>
      </c>
      <c r="C18" s="56"/>
      <c r="D18" s="57"/>
      <c r="E18" s="58" t="str">
        <f t="shared" si="0"/>
        <v/>
      </c>
      <c r="F18" s="59" t="str">
        <f t="shared" si="1"/>
        <v/>
      </c>
      <c r="G18" s="60"/>
      <c r="I18" s="16">
        <f t="shared" si="2"/>
        <v>0</v>
      </c>
    </row>
    <row r="19" spans="1:9" x14ac:dyDescent="0.2">
      <c r="A19" s="54"/>
      <c r="B19" s="55" t="str">
        <f>IF(C19&gt;0,11,"")</f>
        <v/>
      </c>
      <c r="C19" s="56"/>
      <c r="D19" s="57"/>
      <c r="E19" s="58" t="str">
        <f t="shared" si="0"/>
        <v/>
      </c>
      <c r="F19" s="59" t="str">
        <f t="shared" si="1"/>
        <v/>
      </c>
      <c r="G19" s="60"/>
      <c r="I19" s="16">
        <f t="shared" si="2"/>
        <v>0</v>
      </c>
    </row>
    <row r="20" spans="1:9" x14ac:dyDescent="0.2">
      <c r="A20" s="54"/>
      <c r="B20" s="55" t="str">
        <f>IF(C20&gt;0,12,"")</f>
        <v/>
      </c>
      <c r="C20" s="56"/>
      <c r="D20" s="57"/>
      <c r="E20" s="58" t="str">
        <f t="shared" si="0"/>
        <v/>
      </c>
      <c r="F20" s="59" t="str">
        <f t="shared" si="1"/>
        <v/>
      </c>
      <c r="G20" s="60"/>
      <c r="I20" s="16">
        <f t="shared" si="2"/>
        <v>0</v>
      </c>
    </row>
    <row r="21" spans="1:9" x14ac:dyDescent="0.2">
      <c r="A21" s="54"/>
      <c r="B21" s="55" t="str">
        <f>IF(C21&gt;0,13,"")</f>
        <v/>
      </c>
      <c r="C21" s="56"/>
      <c r="D21" s="57"/>
      <c r="E21" s="58" t="str">
        <f t="shared" si="0"/>
        <v/>
      </c>
      <c r="F21" s="59" t="str">
        <f t="shared" si="1"/>
        <v/>
      </c>
      <c r="G21" s="60"/>
      <c r="I21" s="16">
        <f t="shared" si="2"/>
        <v>0</v>
      </c>
    </row>
    <row r="22" spans="1:9" x14ac:dyDescent="0.2">
      <c r="A22" s="54"/>
      <c r="B22" s="55" t="str">
        <f>IF(C22&gt;0,14,"")</f>
        <v/>
      </c>
      <c r="C22" s="56"/>
      <c r="D22" s="57"/>
      <c r="E22" s="58" t="str">
        <f t="shared" si="0"/>
        <v/>
      </c>
      <c r="F22" s="59" t="str">
        <f t="shared" si="1"/>
        <v/>
      </c>
      <c r="G22" s="62"/>
      <c r="I22" s="16">
        <f t="shared" si="2"/>
        <v>0</v>
      </c>
    </row>
    <row r="23" spans="1:9" x14ac:dyDescent="0.2">
      <c r="A23" s="54"/>
      <c r="B23" s="55" t="str">
        <f>IF(C23&gt;0,15,"")</f>
        <v/>
      </c>
      <c r="C23" s="56"/>
      <c r="D23" s="57"/>
      <c r="E23" s="58" t="str">
        <f t="shared" si="0"/>
        <v/>
      </c>
      <c r="F23" s="59" t="str">
        <f t="shared" si="1"/>
        <v/>
      </c>
      <c r="G23" s="62"/>
      <c r="I23" s="16">
        <f t="shared" si="2"/>
        <v>0</v>
      </c>
    </row>
    <row r="24" spans="1:9" x14ac:dyDescent="0.2">
      <c r="A24" s="54"/>
      <c r="B24" s="55" t="str">
        <f>IF(C24&gt;0,16,"")</f>
        <v/>
      </c>
      <c r="C24" s="56"/>
      <c r="D24" s="57"/>
      <c r="E24" s="58" t="str">
        <f t="shared" si="0"/>
        <v/>
      </c>
      <c r="F24" s="59" t="str">
        <f t="shared" si="1"/>
        <v/>
      </c>
      <c r="G24" s="62"/>
      <c r="I24" s="16">
        <f t="shared" si="2"/>
        <v>0</v>
      </c>
    </row>
    <row r="25" spans="1:9" x14ac:dyDescent="0.2">
      <c r="A25" s="54"/>
      <c r="B25" s="55" t="str">
        <f>IF(C25&gt;0,17,"")</f>
        <v/>
      </c>
      <c r="C25" s="56"/>
      <c r="D25" s="57"/>
      <c r="E25" s="58" t="str">
        <f t="shared" si="0"/>
        <v/>
      </c>
      <c r="F25" s="59" t="str">
        <f t="shared" si="1"/>
        <v/>
      </c>
      <c r="G25" s="62"/>
      <c r="I25" s="16">
        <f t="shared" si="2"/>
        <v>0</v>
      </c>
    </row>
    <row r="26" spans="1:9" x14ac:dyDescent="0.2">
      <c r="A26" s="54"/>
      <c r="B26" s="55" t="str">
        <f>IF(C26&gt;0,18,"")</f>
        <v/>
      </c>
      <c r="C26" s="56"/>
      <c r="D26" s="57"/>
      <c r="E26" s="58" t="str">
        <f t="shared" si="0"/>
        <v/>
      </c>
      <c r="F26" s="59" t="str">
        <f t="shared" si="1"/>
        <v/>
      </c>
      <c r="G26" s="62"/>
      <c r="I26" s="16">
        <f t="shared" si="2"/>
        <v>0</v>
      </c>
    </row>
    <row r="27" spans="1:9" x14ac:dyDescent="0.2">
      <c r="A27" s="54"/>
      <c r="B27" s="55" t="str">
        <f>IF(C27&gt;0,19,"")</f>
        <v/>
      </c>
      <c r="C27" s="56"/>
      <c r="D27" s="57"/>
      <c r="E27" s="58" t="str">
        <f t="shared" si="0"/>
        <v/>
      </c>
      <c r="F27" s="59" t="str">
        <f t="shared" si="1"/>
        <v/>
      </c>
      <c r="G27" s="62"/>
      <c r="I27" s="16">
        <f t="shared" si="2"/>
        <v>0</v>
      </c>
    </row>
    <row r="28" spans="1:9" x14ac:dyDescent="0.2">
      <c r="A28" s="54"/>
      <c r="B28" s="55" t="str">
        <f>IF(C28&gt;0,20,"")</f>
        <v/>
      </c>
      <c r="C28" s="56"/>
      <c r="D28" s="57"/>
      <c r="E28" s="58" t="str">
        <f t="shared" si="0"/>
        <v/>
      </c>
      <c r="F28" s="59" t="str">
        <f t="shared" si="1"/>
        <v/>
      </c>
      <c r="G28" s="62"/>
      <c r="I28" s="16">
        <f t="shared" si="2"/>
        <v>0</v>
      </c>
    </row>
    <row r="29" spans="1:9" x14ac:dyDescent="0.2">
      <c r="A29" s="54"/>
      <c r="B29" s="55" t="str">
        <f>IF(C29&gt;0,21,"")</f>
        <v/>
      </c>
      <c r="C29" s="56"/>
      <c r="D29" s="57"/>
      <c r="E29" s="58" t="str">
        <f t="shared" si="0"/>
        <v/>
      </c>
      <c r="F29" s="59" t="str">
        <f t="shared" si="1"/>
        <v/>
      </c>
      <c r="G29" s="62"/>
      <c r="I29" s="16">
        <f t="shared" si="2"/>
        <v>0</v>
      </c>
    </row>
    <row r="30" spans="1:9" x14ac:dyDescent="0.2">
      <c r="A30" s="54"/>
      <c r="B30" s="55" t="str">
        <f>IF(C30&gt;0,22,"")</f>
        <v/>
      </c>
      <c r="C30" s="56"/>
      <c r="D30" s="57"/>
      <c r="E30" s="58" t="str">
        <f t="shared" si="0"/>
        <v/>
      </c>
      <c r="F30" s="59" t="str">
        <f t="shared" si="1"/>
        <v/>
      </c>
      <c r="G30" s="62"/>
      <c r="I30" s="16">
        <f t="shared" si="2"/>
        <v>0</v>
      </c>
    </row>
    <row r="31" spans="1:9" x14ac:dyDescent="0.2">
      <c r="A31" s="54"/>
      <c r="B31" s="55" t="str">
        <f>IF(C31&gt;0,23,"")</f>
        <v/>
      </c>
      <c r="C31" s="56"/>
      <c r="D31" s="57"/>
      <c r="E31" s="58" t="str">
        <f t="shared" si="0"/>
        <v/>
      </c>
      <c r="F31" s="59" t="str">
        <f t="shared" si="1"/>
        <v/>
      </c>
      <c r="G31" s="62"/>
      <c r="I31" s="16">
        <f t="shared" si="2"/>
        <v>0</v>
      </c>
    </row>
    <row r="32" spans="1:9" x14ac:dyDescent="0.2">
      <c r="A32" s="54"/>
      <c r="B32" s="55" t="str">
        <f>IF(C32&gt;0,24,"")</f>
        <v/>
      </c>
      <c r="C32" s="56"/>
      <c r="D32" s="57"/>
      <c r="E32" s="58" t="str">
        <f t="shared" si="0"/>
        <v/>
      </c>
      <c r="F32" s="59" t="str">
        <f t="shared" si="1"/>
        <v/>
      </c>
      <c r="G32" s="62"/>
      <c r="I32" s="16">
        <f t="shared" si="2"/>
        <v>0</v>
      </c>
    </row>
    <row r="33" spans="1:9" x14ac:dyDescent="0.2">
      <c r="A33" s="54"/>
      <c r="B33" s="55" t="str">
        <f>IF(C33&gt;0,25,"")</f>
        <v/>
      </c>
      <c r="C33" s="56"/>
      <c r="D33" s="57"/>
      <c r="E33" s="58" t="str">
        <f t="shared" si="0"/>
        <v/>
      </c>
      <c r="F33" s="59" t="str">
        <f t="shared" si="1"/>
        <v/>
      </c>
      <c r="G33" s="62"/>
      <c r="I33" s="16">
        <f t="shared" si="2"/>
        <v>0</v>
      </c>
    </row>
    <row r="34" spans="1:9" x14ac:dyDescent="0.2">
      <c r="A34" s="54"/>
      <c r="B34" s="55" t="str">
        <f>IF(C34&gt;0,26,"")</f>
        <v/>
      </c>
      <c r="C34" s="56"/>
      <c r="D34" s="57"/>
      <c r="E34" s="58" t="str">
        <f t="shared" si="0"/>
        <v/>
      </c>
      <c r="F34" s="59" t="str">
        <f t="shared" si="1"/>
        <v/>
      </c>
      <c r="G34" s="62"/>
      <c r="I34" s="16">
        <f t="shared" si="2"/>
        <v>0</v>
      </c>
    </row>
    <row r="35" spans="1:9" x14ac:dyDescent="0.2">
      <c r="A35" s="54"/>
      <c r="B35" s="55" t="str">
        <f>IF(C35&gt;0,27,"")</f>
        <v/>
      </c>
      <c r="C35" s="56"/>
      <c r="D35" s="57"/>
      <c r="E35" s="58" t="str">
        <f t="shared" si="0"/>
        <v/>
      </c>
      <c r="F35" s="59" t="str">
        <f t="shared" si="1"/>
        <v/>
      </c>
      <c r="G35" s="62"/>
      <c r="I35" s="16">
        <f t="shared" si="2"/>
        <v>0</v>
      </c>
    </row>
    <row r="36" spans="1:9" x14ac:dyDescent="0.2">
      <c r="A36" s="54"/>
      <c r="B36" s="55" t="str">
        <f>IF(C36&gt;0,28,"")</f>
        <v/>
      </c>
      <c r="C36" s="56"/>
      <c r="D36" s="57"/>
      <c r="E36" s="58" t="str">
        <f t="shared" si="0"/>
        <v/>
      </c>
      <c r="F36" s="59" t="str">
        <f t="shared" si="1"/>
        <v/>
      </c>
      <c r="G36" s="62"/>
      <c r="I36" s="16">
        <f t="shared" si="2"/>
        <v>0</v>
      </c>
    </row>
    <row r="37" spans="1:9" x14ac:dyDescent="0.2">
      <c r="A37" s="54"/>
      <c r="B37" s="55" t="str">
        <f>IF(C37&gt;0,29,"")</f>
        <v/>
      </c>
      <c r="C37" s="56"/>
      <c r="D37" s="57"/>
      <c r="E37" s="58" t="str">
        <f t="shared" si="0"/>
        <v/>
      </c>
      <c r="F37" s="59" t="str">
        <f t="shared" si="1"/>
        <v/>
      </c>
      <c r="G37" s="62"/>
      <c r="I37" s="16">
        <f t="shared" si="2"/>
        <v>0</v>
      </c>
    </row>
    <row r="38" spans="1:9" x14ac:dyDescent="0.2">
      <c r="A38" s="54"/>
      <c r="B38" s="55" t="str">
        <f>IF(C38&gt;0,30,"")</f>
        <v/>
      </c>
      <c r="C38" s="56"/>
      <c r="D38" s="57"/>
      <c r="E38" s="58" t="str">
        <f t="shared" si="0"/>
        <v/>
      </c>
      <c r="F38" s="59" t="str">
        <f t="shared" si="1"/>
        <v/>
      </c>
      <c r="G38" s="62"/>
      <c r="I38" s="16">
        <f t="shared" si="2"/>
        <v>0</v>
      </c>
    </row>
    <row r="39" spans="1:9" x14ac:dyDescent="0.2">
      <c r="A39" s="54"/>
      <c r="B39" s="55" t="str">
        <f>IF(C39&gt;0,31,"")</f>
        <v/>
      </c>
      <c r="C39" s="56"/>
      <c r="D39" s="57"/>
      <c r="E39" s="58" t="str">
        <f t="shared" si="0"/>
        <v/>
      </c>
      <c r="F39" s="59" t="str">
        <f t="shared" si="1"/>
        <v/>
      </c>
      <c r="G39" s="62"/>
      <c r="I39" s="16">
        <f t="shared" si="2"/>
        <v>0</v>
      </c>
    </row>
    <row r="40" spans="1:9" x14ac:dyDescent="0.2">
      <c r="A40" s="54"/>
      <c r="B40" s="55" t="str">
        <f>IF(C40&gt;0,32,"")</f>
        <v/>
      </c>
      <c r="C40" s="56"/>
      <c r="D40" s="57"/>
      <c r="E40" s="58" t="str">
        <f t="shared" si="0"/>
        <v/>
      </c>
      <c r="F40" s="59" t="str">
        <f t="shared" si="1"/>
        <v/>
      </c>
      <c r="G40" s="62"/>
      <c r="I40" s="16">
        <f t="shared" si="2"/>
        <v>0</v>
      </c>
    </row>
    <row r="41" spans="1:9" x14ac:dyDescent="0.2">
      <c r="A41" s="54"/>
      <c r="B41" s="55" t="str">
        <f>IF(C41&gt;0,33,"")</f>
        <v/>
      </c>
      <c r="C41" s="56"/>
      <c r="D41" s="57"/>
      <c r="E41" s="58" t="str">
        <f t="shared" si="0"/>
        <v/>
      </c>
      <c r="F41" s="59" t="str">
        <f t="shared" si="1"/>
        <v/>
      </c>
      <c r="G41" s="62"/>
      <c r="I41" s="16">
        <f t="shared" si="2"/>
        <v>0</v>
      </c>
    </row>
    <row r="42" spans="1:9" x14ac:dyDescent="0.2">
      <c r="A42" s="54"/>
      <c r="B42" s="55" t="str">
        <f>IF(C42&gt;0,34,"")</f>
        <v/>
      </c>
      <c r="C42" s="56"/>
      <c r="D42" s="57"/>
      <c r="E42" s="58" t="str">
        <f t="shared" si="0"/>
        <v/>
      </c>
      <c r="F42" s="59" t="str">
        <f t="shared" si="1"/>
        <v/>
      </c>
      <c r="G42" s="62"/>
      <c r="I42" s="16">
        <f t="shared" si="2"/>
        <v>0</v>
      </c>
    </row>
    <row r="43" spans="1:9" x14ac:dyDescent="0.2">
      <c r="A43" s="54"/>
      <c r="B43" s="55" t="str">
        <f>IF(C43&gt;0,35,"")</f>
        <v/>
      </c>
      <c r="C43" s="56"/>
      <c r="D43" s="57"/>
      <c r="E43" s="58" t="str">
        <f t="shared" si="0"/>
        <v/>
      </c>
      <c r="F43" s="59" t="str">
        <f t="shared" si="1"/>
        <v/>
      </c>
      <c r="G43" s="62"/>
      <c r="I43" s="16">
        <f t="shared" si="2"/>
        <v>0</v>
      </c>
    </row>
    <row r="44" spans="1:9" x14ac:dyDescent="0.2">
      <c r="A44" s="54"/>
      <c r="B44" s="55" t="str">
        <f>IF(C44&gt;0,36,"")</f>
        <v/>
      </c>
      <c r="C44" s="56"/>
      <c r="D44" s="57"/>
      <c r="E44" s="58" t="str">
        <f t="shared" si="0"/>
        <v/>
      </c>
      <c r="F44" s="59" t="str">
        <f t="shared" si="1"/>
        <v/>
      </c>
      <c r="G44" s="62"/>
      <c r="I44" s="16">
        <f t="shared" si="2"/>
        <v>0</v>
      </c>
    </row>
    <row r="45" spans="1:9" x14ac:dyDescent="0.2">
      <c r="A45" s="54"/>
      <c r="B45" s="55" t="str">
        <f>IF(C45&gt;0,37,"")</f>
        <v/>
      </c>
      <c r="C45" s="56"/>
      <c r="D45" s="57"/>
      <c r="E45" s="58" t="str">
        <f t="shared" si="0"/>
        <v/>
      </c>
      <c r="F45" s="59" t="str">
        <f t="shared" si="1"/>
        <v/>
      </c>
      <c r="G45" s="62"/>
      <c r="I45" s="16">
        <f t="shared" si="2"/>
        <v>0</v>
      </c>
    </row>
    <row r="46" spans="1:9" x14ac:dyDescent="0.2">
      <c r="A46" s="54"/>
      <c r="B46" s="55" t="str">
        <f>IF(C46&gt;0,38,"")</f>
        <v/>
      </c>
      <c r="C46" s="56"/>
      <c r="D46" s="57"/>
      <c r="E46" s="58" t="str">
        <f t="shared" si="0"/>
        <v/>
      </c>
      <c r="F46" s="59" t="str">
        <f t="shared" si="1"/>
        <v/>
      </c>
      <c r="G46" s="62"/>
      <c r="I46" s="16">
        <f t="shared" si="2"/>
        <v>0</v>
      </c>
    </row>
    <row r="47" spans="1:9" x14ac:dyDescent="0.2">
      <c r="A47" s="54"/>
      <c r="B47" s="55" t="str">
        <f>IF(C47&gt;0,39,"")</f>
        <v/>
      </c>
      <c r="C47" s="56"/>
      <c r="D47" s="57"/>
      <c r="E47" s="58" t="str">
        <f t="shared" si="0"/>
        <v/>
      </c>
      <c r="F47" s="59" t="str">
        <f t="shared" si="1"/>
        <v/>
      </c>
      <c r="G47" s="62"/>
      <c r="I47" s="16">
        <f t="shared" si="2"/>
        <v>0</v>
      </c>
    </row>
    <row r="48" spans="1:9" x14ac:dyDescent="0.2">
      <c r="A48" s="54"/>
      <c r="B48" s="55" t="str">
        <f>IF(C48&gt;0,40,"")</f>
        <v/>
      </c>
      <c r="C48" s="56"/>
      <c r="D48" s="57"/>
      <c r="E48" s="58" t="str">
        <f t="shared" si="0"/>
        <v/>
      </c>
      <c r="F48" s="59" t="str">
        <f t="shared" si="1"/>
        <v/>
      </c>
      <c r="G48" s="62"/>
      <c r="I48" s="16">
        <f t="shared" si="2"/>
        <v>0</v>
      </c>
    </row>
    <row r="49" spans="1:9" x14ac:dyDescent="0.2">
      <c r="A49" s="54"/>
      <c r="B49" s="55" t="str">
        <f>IF(C49&gt;0,41,"")</f>
        <v/>
      </c>
      <c r="C49" s="56"/>
      <c r="D49" s="57"/>
      <c r="E49" s="58" t="str">
        <f t="shared" si="0"/>
        <v/>
      </c>
      <c r="F49" s="59" t="str">
        <f t="shared" si="1"/>
        <v/>
      </c>
      <c r="G49" s="62"/>
      <c r="I49" s="16">
        <f t="shared" si="2"/>
        <v>0</v>
      </c>
    </row>
    <row r="50" spans="1:9" x14ac:dyDescent="0.2">
      <c r="A50" s="54"/>
      <c r="B50" s="55" t="str">
        <f>IF(C50&gt;0,42,"")</f>
        <v/>
      </c>
      <c r="C50" s="56"/>
      <c r="D50" s="57"/>
      <c r="E50" s="58" t="str">
        <f t="shared" si="0"/>
        <v/>
      </c>
      <c r="F50" s="59" t="str">
        <f t="shared" si="1"/>
        <v/>
      </c>
      <c r="G50" s="62"/>
      <c r="I50" s="16">
        <f t="shared" si="2"/>
        <v>0</v>
      </c>
    </row>
    <row r="51" spans="1:9" x14ac:dyDescent="0.2">
      <c r="A51" s="54"/>
      <c r="B51" s="55" t="str">
        <f>IF(C51&gt;0,43,"")</f>
        <v/>
      </c>
      <c r="C51" s="56"/>
      <c r="D51" s="57"/>
      <c r="E51" s="58" t="str">
        <f t="shared" si="0"/>
        <v/>
      </c>
      <c r="F51" s="59" t="str">
        <f t="shared" si="1"/>
        <v/>
      </c>
      <c r="G51" s="62"/>
      <c r="I51" s="16">
        <f t="shared" si="2"/>
        <v>0</v>
      </c>
    </row>
    <row r="52" spans="1:9" x14ac:dyDescent="0.2">
      <c r="A52" s="54"/>
      <c r="B52" s="55" t="str">
        <f>IF(C52&gt;0,44,"")</f>
        <v/>
      </c>
      <c r="C52" s="56"/>
      <c r="D52" s="57"/>
      <c r="E52" s="58" t="str">
        <f t="shared" si="0"/>
        <v/>
      </c>
      <c r="F52" s="59" t="str">
        <f t="shared" si="1"/>
        <v/>
      </c>
      <c r="G52" s="62"/>
      <c r="I52" s="16">
        <f t="shared" si="2"/>
        <v>0</v>
      </c>
    </row>
    <row r="53" spans="1:9" x14ac:dyDescent="0.2">
      <c r="A53" s="54"/>
      <c r="B53" s="55" t="str">
        <f>IF(C53&gt;0,45,"")</f>
        <v/>
      </c>
      <c r="C53" s="56"/>
      <c r="D53" s="57"/>
      <c r="E53" s="58" t="str">
        <f t="shared" si="0"/>
        <v/>
      </c>
      <c r="F53" s="59" t="str">
        <f t="shared" si="1"/>
        <v/>
      </c>
      <c r="G53" s="62"/>
      <c r="I53" s="16">
        <f t="shared" si="2"/>
        <v>0</v>
      </c>
    </row>
    <row r="54" spans="1:9" x14ac:dyDescent="0.2">
      <c r="A54" s="54"/>
      <c r="B54" s="55" t="str">
        <f>IF(C54&gt;0,46,"")</f>
        <v/>
      </c>
      <c r="C54" s="56"/>
      <c r="D54" s="57"/>
      <c r="E54" s="58" t="str">
        <f t="shared" si="0"/>
        <v/>
      </c>
      <c r="F54" s="59" t="str">
        <f t="shared" si="1"/>
        <v/>
      </c>
      <c r="G54" s="62"/>
      <c r="I54" s="16">
        <f t="shared" si="2"/>
        <v>0</v>
      </c>
    </row>
    <row r="55" spans="1:9" x14ac:dyDescent="0.2">
      <c r="A55" s="54"/>
      <c r="B55" s="55" t="str">
        <f>IF(C55&gt;0,47,"")</f>
        <v/>
      </c>
      <c r="C55" s="56"/>
      <c r="D55" s="57"/>
      <c r="E55" s="58" t="str">
        <f t="shared" si="0"/>
        <v/>
      </c>
      <c r="F55" s="59" t="str">
        <f t="shared" si="1"/>
        <v/>
      </c>
      <c r="G55" s="62"/>
      <c r="I55" s="16">
        <f t="shared" si="2"/>
        <v>0</v>
      </c>
    </row>
    <row r="56" spans="1:9" x14ac:dyDescent="0.2">
      <c r="A56" s="54"/>
      <c r="B56" s="55" t="str">
        <f>IF(C56&gt;0,48,"")</f>
        <v/>
      </c>
      <c r="C56" s="56"/>
      <c r="D56" s="57"/>
      <c r="E56" s="58" t="str">
        <f t="shared" si="0"/>
        <v/>
      </c>
      <c r="F56" s="59" t="str">
        <f t="shared" si="1"/>
        <v/>
      </c>
      <c r="G56" s="62"/>
      <c r="I56" s="16">
        <f t="shared" si="2"/>
        <v>0</v>
      </c>
    </row>
    <row r="57" spans="1:9" x14ac:dyDescent="0.2">
      <c r="A57" s="54"/>
      <c r="B57" s="55" t="str">
        <f>IF(C57&gt;0,49,"")</f>
        <v/>
      </c>
      <c r="C57" s="56"/>
      <c r="D57" s="57"/>
      <c r="E57" s="58" t="str">
        <f t="shared" si="0"/>
        <v/>
      </c>
      <c r="F57" s="59" t="str">
        <f t="shared" si="1"/>
        <v/>
      </c>
      <c r="G57" s="62"/>
      <c r="I57" s="16">
        <f t="shared" si="2"/>
        <v>0</v>
      </c>
    </row>
    <row r="58" spans="1:9" x14ac:dyDescent="0.2">
      <c r="A58" s="54"/>
      <c r="B58" s="55" t="str">
        <f>IF(C58&gt;0,50,"")</f>
        <v/>
      </c>
      <c r="C58" s="56"/>
      <c r="D58" s="57"/>
      <c r="E58" s="58" t="str">
        <f t="shared" si="0"/>
        <v/>
      </c>
      <c r="F58" s="59" t="str">
        <f t="shared" si="1"/>
        <v/>
      </c>
      <c r="G58" s="62"/>
      <c r="I58" s="16">
        <f t="shared" si="2"/>
        <v>0</v>
      </c>
    </row>
    <row r="59" spans="1:9" x14ac:dyDescent="0.2">
      <c r="A59" s="54"/>
      <c r="B59" s="55" t="str">
        <f>IF(C59&gt;0,51,"")</f>
        <v/>
      </c>
      <c r="C59" s="56"/>
      <c r="D59" s="57"/>
      <c r="E59" s="58" t="str">
        <f t="shared" si="0"/>
        <v/>
      </c>
      <c r="F59" s="59" t="str">
        <f t="shared" si="1"/>
        <v/>
      </c>
      <c r="G59" s="62"/>
      <c r="I59" s="16">
        <f t="shared" si="2"/>
        <v>0</v>
      </c>
    </row>
    <row r="60" spans="1:9" x14ac:dyDescent="0.2">
      <c r="A60" s="54"/>
      <c r="B60" s="55" t="str">
        <f>IF(C60&gt;0,52,"")</f>
        <v/>
      </c>
      <c r="C60" s="56"/>
      <c r="D60" s="57"/>
      <c r="E60" s="58" t="str">
        <f t="shared" si="0"/>
        <v/>
      </c>
      <c r="F60" s="59" t="str">
        <f t="shared" si="1"/>
        <v/>
      </c>
      <c r="G60" s="62"/>
      <c r="I60" s="16">
        <f t="shared" si="2"/>
        <v>0</v>
      </c>
    </row>
    <row r="61" spans="1:9" x14ac:dyDescent="0.2">
      <c r="A61" s="54"/>
      <c r="B61" s="55" t="str">
        <f>IF(C61&gt;0,53,"")</f>
        <v/>
      </c>
      <c r="C61" s="56"/>
      <c r="D61" s="57"/>
      <c r="E61" s="58" t="str">
        <f t="shared" si="0"/>
        <v/>
      </c>
      <c r="F61" s="59" t="str">
        <f t="shared" si="1"/>
        <v/>
      </c>
      <c r="G61" s="62"/>
      <c r="I61" s="16">
        <f t="shared" si="2"/>
        <v>0</v>
      </c>
    </row>
    <row r="62" spans="1:9" x14ac:dyDescent="0.2">
      <c r="A62" s="54"/>
      <c r="B62" s="55" t="str">
        <f>IF(C62&gt;0,54,"")</f>
        <v/>
      </c>
      <c r="C62" s="56"/>
      <c r="D62" s="57"/>
      <c r="E62" s="58" t="str">
        <f t="shared" si="0"/>
        <v/>
      </c>
      <c r="F62" s="59" t="str">
        <f t="shared" si="1"/>
        <v/>
      </c>
      <c r="G62" s="62"/>
      <c r="I62" s="16">
        <f t="shared" si="2"/>
        <v>0</v>
      </c>
    </row>
    <row r="63" spans="1:9" x14ac:dyDescent="0.2">
      <c r="A63" s="54"/>
      <c r="B63" s="55" t="str">
        <f>IF(C63&gt;0,55,"")</f>
        <v/>
      </c>
      <c r="C63" s="56"/>
      <c r="D63" s="57"/>
      <c r="E63" s="58" t="str">
        <f t="shared" si="0"/>
        <v/>
      </c>
      <c r="F63" s="59" t="str">
        <f t="shared" si="1"/>
        <v/>
      </c>
      <c r="G63" s="62"/>
      <c r="I63" s="16">
        <f t="shared" si="2"/>
        <v>0</v>
      </c>
    </row>
    <row r="64" spans="1:9" x14ac:dyDescent="0.2">
      <c r="A64" s="54"/>
      <c r="B64" s="55" t="str">
        <f>IF(C64&gt;0,56,"")</f>
        <v/>
      </c>
      <c r="C64" s="56"/>
      <c r="D64" s="57"/>
      <c r="E64" s="58" t="str">
        <f t="shared" si="0"/>
        <v/>
      </c>
      <c r="F64" s="59" t="str">
        <f t="shared" si="1"/>
        <v/>
      </c>
      <c r="G64" s="62"/>
      <c r="I64" s="16">
        <f t="shared" si="2"/>
        <v>0</v>
      </c>
    </row>
    <row r="65" spans="1:9" x14ac:dyDescent="0.2">
      <c r="A65" s="54"/>
      <c r="B65" s="55" t="str">
        <f>IF(C65&gt;0,57,"")</f>
        <v/>
      </c>
      <c r="C65" s="56"/>
      <c r="D65" s="57"/>
      <c r="E65" s="58" t="str">
        <f t="shared" si="0"/>
        <v/>
      </c>
      <c r="F65" s="59" t="str">
        <f t="shared" si="1"/>
        <v/>
      </c>
      <c r="G65" s="62"/>
      <c r="I65" s="16">
        <f t="shared" si="2"/>
        <v>0</v>
      </c>
    </row>
    <row r="66" spans="1:9" x14ac:dyDescent="0.2">
      <c r="A66" s="54"/>
      <c r="B66" s="55" t="str">
        <f>IF(C66&gt;0,58,"")</f>
        <v/>
      </c>
      <c r="C66" s="56"/>
      <c r="D66" s="57"/>
      <c r="E66" s="58" t="str">
        <f t="shared" si="0"/>
        <v/>
      </c>
      <c r="F66" s="59" t="str">
        <f t="shared" si="1"/>
        <v/>
      </c>
      <c r="G66" s="62"/>
      <c r="I66" s="16">
        <f t="shared" si="2"/>
        <v>0</v>
      </c>
    </row>
    <row r="67" spans="1:9" x14ac:dyDescent="0.2">
      <c r="A67" s="54"/>
      <c r="B67" s="55" t="str">
        <f>IF(C67&gt;0,59,"")</f>
        <v/>
      </c>
      <c r="C67" s="56"/>
      <c r="D67" s="57"/>
      <c r="E67" s="58" t="str">
        <f t="shared" si="0"/>
        <v/>
      </c>
      <c r="F67" s="59" t="str">
        <f t="shared" si="1"/>
        <v/>
      </c>
      <c r="G67" s="62"/>
      <c r="I67" s="16">
        <f t="shared" si="2"/>
        <v>0</v>
      </c>
    </row>
    <row r="68" spans="1:9" x14ac:dyDescent="0.2">
      <c r="A68" s="54"/>
      <c r="B68" s="55" t="str">
        <f>IF(C68&gt;0,60,"")</f>
        <v/>
      </c>
      <c r="C68" s="56"/>
      <c r="D68" s="57"/>
      <c r="E68" s="58" t="str">
        <f t="shared" si="0"/>
        <v/>
      </c>
      <c r="F68" s="59" t="str">
        <f t="shared" si="1"/>
        <v/>
      </c>
      <c r="G68" s="62"/>
      <c r="I68" s="16">
        <f t="shared" si="2"/>
        <v>0</v>
      </c>
    </row>
    <row r="69" spans="1:9" x14ac:dyDescent="0.2">
      <c r="A69" s="54"/>
      <c r="B69" s="55" t="str">
        <f>IF(C69&gt;0,61,"")</f>
        <v/>
      </c>
      <c r="C69" s="56"/>
      <c r="D69" s="57"/>
      <c r="E69" s="58" t="str">
        <f t="shared" si="0"/>
        <v/>
      </c>
      <c r="F69" s="59" t="str">
        <f t="shared" si="1"/>
        <v/>
      </c>
      <c r="G69" s="62"/>
      <c r="I69" s="16">
        <f t="shared" si="2"/>
        <v>0</v>
      </c>
    </row>
    <row r="70" spans="1:9" x14ac:dyDescent="0.2">
      <c r="A70" s="54"/>
      <c r="B70" s="55" t="str">
        <f>IF(C70&gt;0,62,"")</f>
        <v/>
      </c>
      <c r="C70" s="56"/>
      <c r="D70" s="57"/>
      <c r="E70" s="58" t="str">
        <f t="shared" si="0"/>
        <v/>
      </c>
      <c r="F70" s="59" t="str">
        <f t="shared" si="1"/>
        <v/>
      </c>
      <c r="G70" s="62"/>
      <c r="I70" s="16">
        <f t="shared" si="2"/>
        <v>0</v>
      </c>
    </row>
    <row r="71" spans="1:9" x14ac:dyDescent="0.2">
      <c r="A71" s="54"/>
      <c r="B71" s="55" t="str">
        <f>IF(C71&gt;0,63,"")</f>
        <v/>
      </c>
      <c r="C71" s="56"/>
      <c r="D71" s="57"/>
      <c r="E71" s="58" t="str">
        <f t="shared" si="0"/>
        <v/>
      </c>
      <c r="F71" s="59" t="str">
        <f t="shared" si="1"/>
        <v/>
      </c>
      <c r="G71" s="62"/>
      <c r="I71" s="16">
        <f t="shared" si="2"/>
        <v>0</v>
      </c>
    </row>
    <row r="72" spans="1:9" x14ac:dyDescent="0.2">
      <c r="A72" s="54"/>
      <c r="B72" s="55" t="str">
        <f>IF(C72&gt;0,64,"")</f>
        <v/>
      </c>
      <c r="C72" s="56"/>
      <c r="D72" s="57"/>
      <c r="E72" s="58" t="str">
        <f t="shared" si="0"/>
        <v/>
      </c>
      <c r="F72" s="59" t="str">
        <f t="shared" si="1"/>
        <v/>
      </c>
      <c r="G72" s="62"/>
      <c r="I72" s="16">
        <f t="shared" si="2"/>
        <v>0</v>
      </c>
    </row>
    <row r="73" spans="1:9" x14ac:dyDescent="0.2">
      <c r="A73" s="54"/>
      <c r="B73" s="55" t="str">
        <f>IF(C73&gt;0,65,"")</f>
        <v/>
      </c>
      <c r="C73" s="56"/>
      <c r="D73" s="57"/>
      <c r="E73" s="58" t="str">
        <f t="shared" ref="E73:E136" si="3">IF(D73=0,"",IF(D73&lt;3500,"0.00",IF(D73&lt;5000,"30.00",IF(D73&lt;7000,"75.00",IF(D73&lt;9000,"110.00",IF(D73&gt;8999,"208.00"))))))</f>
        <v/>
      </c>
      <c r="F73" s="59" t="str">
        <f t="shared" si="1"/>
        <v/>
      </c>
      <c r="G73" s="62"/>
      <c r="I73" s="16">
        <f t="shared" si="2"/>
        <v>0</v>
      </c>
    </row>
    <row r="74" spans="1:9" x14ac:dyDescent="0.2">
      <c r="A74" s="54"/>
      <c r="B74" s="55" t="str">
        <f>IF(C74&gt;0,66,"")</f>
        <v/>
      </c>
      <c r="C74" s="56"/>
      <c r="D74" s="57"/>
      <c r="E74" s="58" t="str">
        <f t="shared" si="3"/>
        <v/>
      </c>
      <c r="F74" s="59" t="str">
        <f t="shared" ref="F74:F137" si="4">IF(D74=0,"",IF(D74&lt;1334,"Less than Rs. 1,334",IF(D74&lt;1666,"Rs. 1,334 or more, but less than Rs. 1,666",IF(D74&lt;2083,"Rs. 1,666 or more, but less than Rs. 2,083",IF(D74&lt;2500,"Rs. 2,083 or more, but less than Rs. 2,500",IF(D74&lt;2916,"Rs. 2,500 or more, but less than Rs. 2,916",IF(D74&lt;3333,"Rs. 2,916 or more, but less than Rs. 3,333",IF(D74&lt;3500,"Rs. 3,333 or more, but less than Rs. 3,750",IF(D74&lt;3750,"Rs. 3,333 or more, but less than Rs. 3,750 ",IF(D74&lt;4166,"Rs. 3,750 or more, but less than Rs. 4,166",IF(D74&lt;5000,"Rs. 4,166 or more, but less than Rs. 5,000",IF(D74&lt;5833,"Rs. 5,000 or more, but less than Rs. 5,833",IF(D74&lt;6666,"Rs. 5,833 or more, but less than Rs. 6,666",IF(D74&lt;7000,"Rs. 6,666 or more, but less than Rs. 7,500",IF(D74&lt;7500,"Rs. 6,666 or more, but less than Rs. 7,500 ",IF(D74&lt;8333,"Rs. 7,500 or more, but less than Rs. 8,333",IF(D74&lt;9000,"Rs. 8,333 or more, but less than Rs. 10,000",IF(D74&lt;10000,"Rs. 8,333 or more, but less than Rs. 10,000 ",IF(D74&gt;9999,"Rs. 10,000 or more")))))))))))))))))))</f>
        <v/>
      </c>
      <c r="G74" s="62"/>
      <c r="I74" s="16">
        <f t="shared" ref="I74:I137" si="5">IF(D74="",0,E74)</f>
        <v>0</v>
      </c>
    </row>
    <row r="75" spans="1:9" x14ac:dyDescent="0.2">
      <c r="A75" s="54"/>
      <c r="B75" s="55" t="str">
        <f>IF(C75&gt;0,67,"")</f>
        <v/>
      </c>
      <c r="C75" s="56"/>
      <c r="D75" s="57"/>
      <c r="E75" s="58" t="str">
        <f t="shared" si="3"/>
        <v/>
      </c>
      <c r="F75" s="59" t="str">
        <f t="shared" si="4"/>
        <v/>
      </c>
      <c r="G75" s="62"/>
      <c r="I75" s="16">
        <f t="shared" si="5"/>
        <v>0</v>
      </c>
    </row>
    <row r="76" spans="1:9" x14ac:dyDescent="0.2">
      <c r="A76" s="54"/>
      <c r="B76" s="55" t="str">
        <f>IF(C76&gt;0,68,"")</f>
        <v/>
      </c>
      <c r="C76" s="56"/>
      <c r="D76" s="57"/>
      <c r="E76" s="58" t="str">
        <f t="shared" si="3"/>
        <v/>
      </c>
      <c r="F76" s="59" t="str">
        <f t="shared" si="4"/>
        <v/>
      </c>
      <c r="G76" s="62"/>
      <c r="I76" s="16">
        <f t="shared" si="5"/>
        <v>0</v>
      </c>
    </row>
    <row r="77" spans="1:9" x14ac:dyDescent="0.2">
      <c r="A77" s="54"/>
      <c r="B77" s="55" t="str">
        <f>IF(C77&gt;0,69,"")</f>
        <v/>
      </c>
      <c r="C77" s="56"/>
      <c r="D77" s="57"/>
      <c r="E77" s="58" t="str">
        <f t="shared" si="3"/>
        <v/>
      </c>
      <c r="F77" s="59" t="str">
        <f t="shared" si="4"/>
        <v/>
      </c>
      <c r="G77" s="62"/>
      <c r="I77" s="16">
        <f t="shared" si="5"/>
        <v>0</v>
      </c>
    </row>
    <row r="78" spans="1:9" x14ac:dyDescent="0.2">
      <c r="A78" s="54"/>
      <c r="B78" s="55" t="str">
        <f>IF(C78&gt;0,70,"")</f>
        <v/>
      </c>
      <c r="C78" s="56"/>
      <c r="D78" s="57"/>
      <c r="E78" s="58" t="str">
        <f t="shared" si="3"/>
        <v/>
      </c>
      <c r="F78" s="59" t="str">
        <f t="shared" si="4"/>
        <v/>
      </c>
      <c r="G78" s="62"/>
      <c r="I78" s="16">
        <f t="shared" si="5"/>
        <v>0</v>
      </c>
    </row>
    <row r="79" spans="1:9" x14ac:dyDescent="0.2">
      <c r="A79" s="54"/>
      <c r="B79" s="55" t="str">
        <f>IF(C79&gt;0,71,"")</f>
        <v/>
      </c>
      <c r="C79" s="56"/>
      <c r="D79" s="57"/>
      <c r="E79" s="58" t="str">
        <f t="shared" si="3"/>
        <v/>
      </c>
      <c r="F79" s="59" t="str">
        <f t="shared" si="4"/>
        <v/>
      </c>
      <c r="G79" s="62"/>
      <c r="I79" s="16">
        <f t="shared" si="5"/>
        <v>0</v>
      </c>
    </row>
    <row r="80" spans="1:9" x14ac:dyDescent="0.2">
      <c r="A80" s="54"/>
      <c r="B80" s="55" t="str">
        <f>IF(C80&gt;0,72,"")</f>
        <v/>
      </c>
      <c r="C80" s="56"/>
      <c r="D80" s="57"/>
      <c r="E80" s="58" t="str">
        <f t="shared" si="3"/>
        <v/>
      </c>
      <c r="F80" s="59" t="str">
        <f t="shared" si="4"/>
        <v/>
      </c>
      <c r="G80" s="62"/>
      <c r="I80" s="16">
        <f t="shared" si="5"/>
        <v>0</v>
      </c>
    </row>
    <row r="81" spans="1:9" x14ac:dyDescent="0.2">
      <c r="A81" s="54"/>
      <c r="B81" s="55" t="str">
        <f>IF(C81&gt;0,73,"")</f>
        <v/>
      </c>
      <c r="C81" s="56"/>
      <c r="D81" s="57"/>
      <c r="E81" s="58" t="str">
        <f t="shared" si="3"/>
        <v/>
      </c>
      <c r="F81" s="59" t="str">
        <f t="shared" si="4"/>
        <v/>
      </c>
      <c r="G81" s="62"/>
      <c r="I81" s="16">
        <f t="shared" si="5"/>
        <v>0</v>
      </c>
    </row>
    <row r="82" spans="1:9" x14ac:dyDescent="0.2">
      <c r="A82" s="54"/>
      <c r="B82" s="55" t="str">
        <f>IF(C82&gt;0,74,"")</f>
        <v/>
      </c>
      <c r="C82" s="56"/>
      <c r="D82" s="57"/>
      <c r="E82" s="58" t="str">
        <f t="shared" si="3"/>
        <v/>
      </c>
      <c r="F82" s="59" t="str">
        <f t="shared" si="4"/>
        <v/>
      </c>
      <c r="G82" s="62"/>
      <c r="I82" s="16">
        <f t="shared" si="5"/>
        <v>0</v>
      </c>
    </row>
    <row r="83" spans="1:9" x14ac:dyDescent="0.2">
      <c r="A83" s="54"/>
      <c r="B83" s="55" t="str">
        <f>IF(C83&gt;0,75,"")</f>
        <v/>
      </c>
      <c r="C83" s="56"/>
      <c r="D83" s="57"/>
      <c r="E83" s="58" t="str">
        <f t="shared" si="3"/>
        <v/>
      </c>
      <c r="F83" s="59" t="str">
        <f t="shared" si="4"/>
        <v/>
      </c>
      <c r="G83" s="62"/>
      <c r="I83" s="16">
        <f t="shared" si="5"/>
        <v>0</v>
      </c>
    </row>
    <row r="84" spans="1:9" x14ac:dyDescent="0.2">
      <c r="A84" s="54"/>
      <c r="B84" s="55" t="str">
        <f>IF(C84&gt;0,76,"")</f>
        <v/>
      </c>
      <c r="C84" s="56"/>
      <c r="D84" s="57"/>
      <c r="E84" s="58" t="str">
        <f t="shared" si="3"/>
        <v/>
      </c>
      <c r="F84" s="59" t="str">
        <f t="shared" si="4"/>
        <v/>
      </c>
      <c r="G84" s="62"/>
      <c r="I84" s="16">
        <f t="shared" si="5"/>
        <v>0</v>
      </c>
    </row>
    <row r="85" spans="1:9" x14ac:dyDescent="0.2">
      <c r="A85" s="54"/>
      <c r="B85" s="55" t="str">
        <f>IF(C85&gt;0,77,"")</f>
        <v/>
      </c>
      <c r="C85" s="56"/>
      <c r="D85" s="57"/>
      <c r="E85" s="58" t="str">
        <f t="shared" si="3"/>
        <v/>
      </c>
      <c r="F85" s="59" t="str">
        <f t="shared" si="4"/>
        <v/>
      </c>
      <c r="G85" s="62"/>
      <c r="I85" s="16">
        <f t="shared" si="5"/>
        <v>0</v>
      </c>
    </row>
    <row r="86" spans="1:9" x14ac:dyDescent="0.2">
      <c r="A86" s="54"/>
      <c r="B86" s="55" t="str">
        <f>IF(C86&gt;0,78,"")</f>
        <v/>
      </c>
      <c r="C86" s="56"/>
      <c r="D86" s="57"/>
      <c r="E86" s="58" t="str">
        <f t="shared" si="3"/>
        <v/>
      </c>
      <c r="F86" s="59" t="str">
        <f t="shared" si="4"/>
        <v/>
      </c>
      <c r="G86" s="62"/>
      <c r="I86" s="16">
        <f t="shared" si="5"/>
        <v>0</v>
      </c>
    </row>
    <row r="87" spans="1:9" x14ac:dyDescent="0.2">
      <c r="A87" s="54"/>
      <c r="B87" s="55" t="str">
        <f>IF(C87&gt;0,79,"")</f>
        <v/>
      </c>
      <c r="C87" s="56"/>
      <c r="D87" s="57"/>
      <c r="E87" s="58" t="str">
        <f t="shared" si="3"/>
        <v/>
      </c>
      <c r="F87" s="59" t="str">
        <f t="shared" si="4"/>
        <v/>
      </c>
      <c r="G87" s="62"/>
      <c r="I87" s="16">
        <f t="shared" si="5"/>
        <v>0</v>
      </c>
    </row>
    <row r="88" spans="1:9" x14ac:dyDescent="0.2">
      <c r="A88" s="54"/>
      <c r="B88" s="55" t="str">
        <f>IF(C88&gt;0,80,"")</f>
        <v/>
      </c>
      <c r="C88" s="56"/>
      <c r="D88" s="57"/>
      <c r="E88" s="58" t="str">
        <f t="shared" si="3"/>
        <v/>
      </c>
      <c r="F88" s="59" t="str">
        <f t="shared" si="4"/>
        <v/>
      </c>
      <c r="G88" s="62"/>
      <c r="I88" s="16">
        <f t="shared" si="5"/>
        <v>0</v>
      </c>
    </row>
    <row r="89" spans="1:9" x14ac:dyDescent="0.2">
      <c r="A89" s="54"/>
      <c r="B89" s="55" t="str">
        <f>IF(C89&gt;0,81,"")</f>
        <v/>
      </c>
      <c r="C89" s="56"/>
      <c r="D89" s="57"/>
      <c r="E89" s="58" t="str">
        <f t="shared" si="3"/>
        <v/>
      </c>
      <c r="F89" s="59" t="str">
        <f t="shared" si="4"/>
        <v/>
      </c>
      <c r="G89" s="62"/>
      <c r="I89" s="16">
        <f t="shared" si="5"/>
        <v>0</v>
      </c>
    </row>
    <row r="90" spans="1:9" x14ac:dyDescent="0.2">
      <c r="A90" s="54"/>
      <c r="B90" s="55" t="str">
        <f>IF(C90&gt;0,82,"")</f>
        <v/>
      </c>
      <c r="C90" s="56"/>
      <c r="D90" s="57"/>
      <c r="E90" s="58" t="str">
        <f t="shared" si="3"/>
        <v/>
      </c>
      <c r="F90" s="59" t="str">
        <f t="shared" si="4"/>
        <v/>
      </c>
      <c r="G90" s="62"/>
      <c r="I90" s="16">
        <f t="shared" si="5"/>
        <v>0</v>
      </c>
    </row>
    <row r="91" spans="1:9" x14ac:dyDescent="0.2">
      <c r="A91" s="54"/>
      <c r="B91" s="55" t="str">
        <f>IF(C91&gt;0,83,"")</f>
        <v/>
      </c>
      <c r="C91" s="56"/>
      <c r="D91" s="57"/>
      <c r="E91" s="58" t="str">
        <f t="shared" si="3"/>
        <v/>
      </c>
      <c r="F91" s="59" t="str">
        <f t="shared" si="4"/>
        <v/>
      </c>
      <c r="G91" s="62"/>
      <c r="I91" s="16">
        <f t="shared" si="5"/>
        <v>0</v>
      </c>
    </row>
    <row r="92" spans="1:9" x14ac:dyDescent="0.2">
      <c r="A92" s="54"/>
      <c r="B92" s="55" t="str">
        <f>IF(C92&gt;0,84,"")</f>
        <v/>
      </c>
      <c r="C92" s="56"/>
      <c r="D92" s="57"/>
      <c r="E92" s="58" t="str">
        <f t="shared" si="3"/>
        <v/>
      </c>
      <c r="F92" s="59" t="str">
        <f t="shared" si="4"/>
        <v/>
      </c>
      <c r="G92" s="62"/>
      <c r="I92" s="16">
        <f t="shared" si="5"/>
        <v>0</v>
      </c>
    </row>
    <row r="93" spans="1:9" x14ac:dyDescent="0.2">
      <c r="A93" s="54"/>
      <c r="B93" s="55" t="str">
        <f>IF(C93&gt;0,85,"")</f>
        <v/>
      </c>
      <c r="C93" s="56"/>
      <c r="D93" s="57"/>
      <c r="E93" s="58" t="str">
        <f t="shared" si="3"/>
        <v/>
      </c>
      <c r="F93" s="59" t="str">
        <f t="shared" si="4"/>
        <v/>
      </c>
      <c r="G93" s="62"/>
      <c r="I93" s="16">
        <f t="shared" si="5"/>
        <v>0</v>
      </c>
    </row>
    <row r="94" spans="1:9" x14ac:dyDescent="0.2">
      <c r="A94" s="54"/>
      <c r="B94" s="55" t="str">
        <f>IF(C94&gt;0,86,"")</f>
        <v/>
      </c>
      <c r="C94" s="56"/>
      <c r="D94" s="57"/>
      <c r="E94" s="58" t="str">
        <f t="shared" si="3"/>
        <v/>
      </c>
      <c r="F94" s="59" t="str">
        <f t="shared" si="4"/>
        <v/>
      </c>
      <c r="G94" s="62"/>
      <c r="I94" s="16">
        <f t="shared" si="5"/>
        <v>0</v>
      </c>
    </row>
    <row r="95" spans="1:9" x14ac:dyDescent="0.2">
      <c r="A95" s="54"/>
      <c r="B95" s="55" t="str">
        <f>IF(C95&gt;0,87,"")</f>
        <v/>
      </c>
      <c r="C95" s="56"/>
      <c r="D95" s="57"/>
      <c r="E95" s="58" t="str">
        <f t="shared" si="3"/>
        <v/>
      </c>
      <c r="F95" s="59" t="str">
        <f t="shared" si="4"/>
        <v/>
      </c>
      <c r="G95" s="62"/>
      <c r="I95" s="16">
        <f t="shared" si="5"/>
        <v>0</v>
      </c>
    </row>
    <row r="96" spans="1:9" x14ac:dyDescent="0.2">
      <c r="A96" s="54"/>
      <c r="B96" s="55" t="str">
        <f>IF(C96&gt;0,88,"")</f>
        <v/>
      </c>
      <c r="C96" s="56"/>
      <c r="D96" s="57"/>
      <c r="E96" s="58" t="str">
        <f t="shared" si="3"/>
        <v/>
      </c>
      <c r="F96" s="59" t="str">
        <f t="shared" si="4"/>
        <v/>
      </c>
      <c r="G96" s="62"/>
      <c r="I96" s="16">
        <f t="shared" si="5"/>
        <v>0</v>
      </c>
    </row>
    <row r="97" spans="1:9" x14ac:dyDescent="0.2">
      <c r="A97" s="54"/>
      <c r="B97" s="55" t="str">
        <f>IF(C97&gt;0,89,"")</f>
        <v/>
      </c>
      <c r="C97" s="56"/>
      <c r="D97" s="57"/>
      <c r="E97" s="58" t="str">
        <f t="shared" si="3"/>
        <v/>
      </c>
      <c r="F97" s="59" t="str">
        <f t="shared" si="4"/>
        <v/>
      </c>
      <c r="G97" s="62"/>
      <c r="I97" s="16">
        <f t="shared" si="5"/>
        <v>0</v>
      </c>
    </row>
    <row r="98" spans="1:9" x14ac:dyDescent="0.2">
      <c r="A98" s="54"/>
      <c r="B98" s="55" t="str">
        <f>IF(C98&gt;0,90,"")</f>
        <v/>
      </c>
      <c r="C98" s="56"/>
      <c r="D98" s="57"/>
      <c r="E98" s="58" t="str">
        <f t="shared" si="3"/>
        <v/>
      </c>
      <c r="F98" s="59" t="str">
        <f t="shared" si="4"/>
        <v/>
      </c>
      <c r="G98" s="62"/>
      <c r="I98" s="16">
        <f t="shared" si="5"/>
        <v>0</v>
      </c>
    </row>
    <row r="99" spans="1:9" x14ac:dyDescent="0.2">
      <c r="A99" s="54"/>
      <c r="B99" s="55" t="str">
        <f>IF(C99&gt;0,91,"")</f>
        <v/>
      </c>
      <c r="C99" s="56"/>
      <c r="D99" s="57"/>
      <c r="E99" s="58" t="str">
        <f t="shared" si="3"/>
        <v/>
      </c>
      <c r="F99" s="59" t="str">
        <f t="shared" si="4"/>
        <v/>
      </c>
      <c r="G99" s="62"/>
      <c r="I99" s="16">
        <f t="shared" si="5"/>
        <v>0</v>
      </c>
    </row>
    <row r="100" spans="1:9" x14ac:dyDescent="0.2">
      <c r="A100" s="54"/>
      <c r="B100" s="55" t="str">
        <f>IF(C100&gt;0,92,"")</f>
        <v/>
      </c>
      <c r="C100" s="56"/>
      <c r="D100" s="57"/>
      <c r="E100" s="58" t="str">
        <f t="shared" si="3"/>
        <v/>
      </c>
      <c r="F100" s="59" t="str">
        <f t="shared" si="4"/>
        <v/>
      </c>
      <c r="G100" s="62"/>
      <c r="I100" s="16">
        <f t="shared" si="5"/>
        <v>0</v>
      </c>
    </row>
    <row r="101" spans="1:9" x14ac:dyDescent="0.2">
      <c r="A101" s="54"/>
      <c r="B101" s="55" t="str">
        <f>IF(C101&gt;0,93,"")</f>
        <v/>
      </c>
      <c r="C101" s="56"/>
      <c r="D101" s="57"/>
      <c r="E101" s="58" t="str">
        <f t="shared" si="3"/>
        <v/>
      </c>
      <c r="F101" s="59" t="str">
        <f t="shared" si="4"/>
        <v/>
      </c>
      <c r="G101" s="62"/>
      <c r="I101" s="16">
        <f t="shared" si="5"/>
        <v>0</v>
      </c>
    </row>
    <row r="102" spans="1:9" x14ac:dyDescent="0.2">
      <c r="A102" s="54"/>
      <c r="B102" s="55" t="str">
        <f>IF(C102&gt;0,94,"")</f>
        <v/>
      </c>
      <c r="C102" s="56"/>
      <c r="D102" s="57"/>
      <c r="E102" s="58" t="str">
        <f t="shared" si="3"/>
        <v/>
      </c>
      <c r="F102" s="59" t="str">
        <f t="shared" si="4"/>
        <v/>
      </c>
      <c r="G102" s="62"/>
      <c r="I102" s="16">
        <f t="shared" si="5"/>
        <v>0</v>
      </c>
    </row>
    <row r="103" spans="1:9" x14ac:dyDescent="0.2">
      <c r="A103" s="54"/>
      <c r="B103" s="55" t="str">
        <f>IF(C103&gt;0,95,"")</f>
        <v/>
      </c>
      <c r="C103" s="56"/>
      <c r="D103" s="57"/>
      <c r="E103" s="58" t="str">
        <f t="shared" si="3"/>
        <v/>
      </c>
      <c r="F103" s="59" t="str">
        <f t="shared" si="4"/>
        <v/>
      </c>
      <c r="G103" s="62"/>
      <c r="I103" s="16">
        <f t="shared" si="5"/>
        <v>0</v>
      </c>
    </row>
    <row r="104" spans="1:9" x14ac:dyDescent="0.2">
      <c r="A104" s="54"/>
      <c r="B104" s="55" t="str">
        <f>IF(C104&gt;0,96,"")</f>
        <v/>
      </c>
      <c r="C104" s="56"/>
      <c r="D104" s="57"/>
      <c r="E104" s="58" t="str">
        <f t="shared" si="3"/>
        <v/>
      </c>
      <c r="F104" s="59" t="str">
        <f t="shared" si="4"/>
        <v/>
      </c>
      <c r="G104" s="62"/>
      <c r="I104" s="16">
        <f t="shared" si="5"/>
        <v>0</v>
      </c>
    </row>
    <row r="105" spans="1:9" x14ac:dyDescent="0.2">
      <c r="A105" s="54"/>
      <c r="B105" s="55" t="str">
        <f>IF(C105&gt;0,97,"")</f>
        <v/>
      </c>
      <c r="C105" s="56"/>
      <c r="D105" s="57"/>
      <c r="E105" s="58" t="str">
        <f t="shared" si="3"/>
        <v/>
      </c>
      <c r="F105" s="59" t="str">
        <f t="shared" si="4"/>
        <v/>
      </c>
      <c r="G105" s="62"/>
      <c r="I105" s="16">
        <f t="shared" si="5"/>
        <v>0</v>
      </c>
    </row>
    <row r="106" spans="1:9" x14ac:dyDescent="0.2">
      <c r="A106" s="54"/>
      <c r="B106" s="55" t="str">
        <f>IF(C106&gt;0,98,"")</f>
        <v/>
      </c>
      <c r="C106" s="56"/>
      <c r="D106" s="57"/>
      <c r="E106" s="58" t="str">
        <f t="shared" si="3"/>
        <v/>
      </c>
      <c r="F106" s="59" t="str">
        <f t="shared" si="4"/>
        <v/>
      </c>
      <c r="G106" s="62"/>
      <c r="H106" s="5"/>
      <c r="I106" s="16">
        <f t="shared" si="5"/>
        <v>0</v>
      </c>
    </row>
    <row r="107" spans="1:9" x14ac:dyDescent="0.2">
      <c r="A107" s="54"/>
      <c r="B107" s="55" t="str">
        <f>IF(C107&gt;0,99,"")</f>
        <v/>
      </c>
      <c r="C107" s="56"/>
      <c r="D107" s="57"/>
      <c r="E107" s="58" t="str">
        <f t="shared" si="3"/>
        <v/>
      </c>
      <c r="F107" s="59" t="str">
        <f t="shared" si="4"/>
        <v/>
      </c>
      <c r="G107" s="62"/>
      <c r="I107" s="16">
        <f t="shared" si="5"/>
        <v>0</v>
      </c>
    </row>
    <row r="108" spans="1:9" x14ac:dyDescent="0.2">
      <c r="A108" s="54"/>
      <c r="B108" s="55" t="str">
        <f>IF(C108&gt;0,100,"")</f>
        <v/>
      </c>
      <c r="C108" s="56"/>
      <c r="D108" s="57"/>
      <c r="E108" s="58" t="str">
        <f t="shared" si="3"/>
        <v/>
      </c>
      <c r="F108" s="59" t="str">
        <f t="shared" si="4"/>
        <v/>
      </c>
      <c r="G108" s="62"/>
      <c r="I108" s="16">
        <f t="shared" si="5"/>
        <v>0</v>
      </c>
    </row>
    <row r="109" spans="1:9" x14ac:dyDescent="0.2">
      <c r="A109" s="54"/>
      <c r="B109" s="55" t="str">
        <f>IF(C109&gt;0,101,"")</f>
        <v/>
      </c>
      <c r="C109" s="56"/>
      <c r="D109" s="57"/>
      <c r="E109" s="58" t="str">
        <f t="shared" si="3"/>
        <v/>
      </c>
      <c r="F109" s="59" t="str">
        <f t="shared" si="4"/>
        <v/>
      </c>
      <c r="G109" s="62"/>
      <c r="I109" s="16">
        <f t="shared" si="5"/>
        <v>0</v>
      </c>
    </row>
    <row r="110" spans="1:9" x14ac:dyDescent="0.2">
      <c r="A110" s="54"/>
      <c r="B110" s="55" t="str">
        <f>IF(C110&gt;0,102,"")</f>
        <v/>
      </c>
      <c r="C110" s="56"/>
      <c r="D110" s="57"/>
      <c r="E110" s="58" t="str">
        <f t="shared" si="3"/>
        <v/>
      </c>
      <c r="F110" s="59" t="str">
        <f t="shared" si="4"/>
        <v/>
      </c>
      <c r="G110" s="62"/>
      <c r="I110" s="16">
        <f t="shared" si="5"/>
        <v>0</v>
      </c>
    </row>
    <row r="111" spans="1:9" x14ac:dyDescent="0.2">
      <c r="A111" s="54"/>
      <c r="B111" s="55" t="str">
        <f>IF(C111&gt;0,103,"")</f>
        <v/>
      </c>
      <c r="C111" s="56"/>
      <c r="D111" s="57"/>
      <c r="E111" s="58" t="str">
        <f t="shared" si="3"/>
        <v/>
      </c>
      <c r="F111" s="59" t="str">
        <f t="shared" si="4"/>
        <v/>
      </c>
      <c r="G111" s="62"/>
      <c r="I111" s="16">
        <f t="shared" si="5"/>
        <v>0</v>
      </c>
    </row>
    <row r="112" spans="1:9" x14ac:dyDescent="0.2">
      <c r="A112" s="54"/>
      <c r="B112" s="55" t="str">
        <f>IF(C112&gt;0,104,"")</f>
        <v/>
      </c>
      <c r="C112" s="56"/>
      <c r="D112" s="57"/>
      <c r="E112" s="58" t="str">
        <f t="shared" si="3"/>
        <v/>
      </c>
      <c r="F112" s="59" t="str">
        <f t="shared" si="4"/>
        <v/>
      </c>
      <c r="G112" s="62"/>
      <c r="I112" s="16">
        <f t="shared" si="5"/>
        <v>0</v>
      </c>
    </row>
    <row r="113" spans="1:9" x14ac:dyDescent="0.2">
      <c r="A113" s="54"/>
      <c r="B113" s="55" t="str">
        <f>IF(C113&gt;0,105,"")</f>
        <v/>
      </c>
      <c r="C113" s="56"/>
      <c r="D113" s="57"/>
      <c r="E113" s="58" t="str">
        <f t="shared" si="3"/>
        <v/>
      </c>
      <c r="F113" s="59" t="str">
        <f t="shared" si="4"/>
        <v/>
      </c>
      <c r="G113" s="62"/>
      <c r="I113" s="16">
        <f t="shared" si="5"/>
        <v>0</v>
      </c>
    </row>
    <row r="114" spans="1:9" x14ac:dyDescent="0.2">
      <c r="A114" s="54"/>
      <c r="B114" s="55" t="str">
        <f>IF(C114&gt;0,106,"")</f>
        <v/>
      </c>
      <c r="C114" s="56"/>
      <c r="D114" s="57"/>
      <c r="E114" s="58" t="str">
        <f t="shared" si="3"/>
        <v/>
      </c>
      <c r="F114" s="59" t="str">
        <f t="shared" si="4"/>
        <v/>
      </c>
      <c r="G114" s="62"/>
      <c r="I114" s="16">
        <f t="shared" si="5"/>
        <v>0</v>
      </c>
    </row>
    <row r="115" spans="1:9" x14ac:dyDescent="0.2">
      <c r="A115" s="54"/>
      <c r="B115" s="55" t="str">
        <f>IF(C115&gt;0,107,"")</f>
        <v/>
      </c>
      <c r="C115" s="56"/>
      <c r="D115" s="57"/>
      <c r="E115" s="58" t="str">
        <f t="shared" si="3"/>
        <v/>
      </c>
      <c r="F115" s="59" t="str">
        <f t="shared" si="4"/>
        <v/>
      </c>
      <c r="G115" s="62"/>
      <c r="I115" s="16">
        <f t="shared" si="5"/>
        <v>0</v>
      </c>
    </row>
    <row r="116" spans="1:9" x14ac:dyDescent="0.2">
      <c r="A116" s="54"/>
      <c r="B116" s="55" t="str">
        <f>IF(C116&gt;0,108,"")</f>
        <v/>
      </c>
      <c r="C116" s="56"/>
      <c r="D116" s="57"/>
      <c r="E116" s="58" t="str">
        <f t="shared" si="3"/>
        <v/>
      </c>
      <c r="F116" s="59" t="str">
        <f t="shared" si="4"/>
        <v/>
      </c>
      <c r="G116" s="62"/>
      <c r="I116" s="16">
        <f t="shared" si="5"/>
        <v>0</v>
      </c>
    </row>
    <row r="117" spans="1:9" x14ac:dyDescent="0.2">
      <c r="A117" s="54"/>
      <c r="B117" s="55" t="str">
        <f>IF(C117&gt;0,109,"")</f>
        <v/>
      </c>
      <c r="C117" s="56"/>
      <c r="D117" s="57"/>
      <c r="E117" s="58" t="str">
        <f t="shared" si="3"/>
        <v/>
      </c>
      <c r="F117" s="59" t="str">
        <f t="shared" si="4"/>
        <v/>
      </c>
      <c r="G117" s="62"/>
      <c r="I117" s="16">
        <f t="shared" si="5"/>
        <v>0</v>
      </c>
    </row>
    <row r="118" spans="1:9" x14ac:dyDescent="0.2">
      <c r="A118" s="54"/>
      <c r="B118" s="55" t="str">
        <f>IF(C118&gt;0,110,"")</f>
        <v/>
      </c>
      <c r="C118" s="56"/>
      <c r="D118" s="57"/>
      <c r="E118" s="58" t="str">
        <f t="shared" si="3"/>
        <v/>
      </c>
      <c r="F118" s="59" t="str">
        <f t="shared" si="4"/>
        <v/>
      </c>
      <c r="G118" s="62"/>
      <c r="I118" s="16">
        <f t="shared" si="5"/>
        <v>0</v>
      </c>
    </row>
    <row r="119" spans="1:9" x14ac:dyDescent="0.2">
      <c r="A119" s="54"/>
      <c r="B119" s="55" t="str">
        <f>IF(C119&gt;0,111,"")</f>
        <v/>
      </c>
      <c r="C119" s="56"/>
      <c r="D119" s="57"/>
      <c r="E119" s="58" t="str">
        <f t="shared" si="3"/>
        <v/>
      </c>
      <c r="F119" s="59" t="str">
        <f t="shared" si="4"/>
        <v/>
      </c>
      <c r="G119" s="62"/>
      <c r="I119" s="16">
        <f t="shared" si="5"/>
        <v>0</v>
      </c>
    </row>
    <row r="120" spans="1:9" x14ac:dyDescent="0.2">
      <c r="A120" s="54"/>
      <c r="B120" s="55" t="str">
        <f>IF(C120&gt;0,112,"")</f>
        <v/>
      </c>
      <c r="C120" s="56"/>
      <c r="D120" s="57"/>
      <c r="E120" s="58" t="str">
        <f t="shared" si="3"/>
        <v/>
      </c>
      <c r="F120" s="59" t="str">
        <f t="shared" si="4"/>
        <v/>
      </c>
      <c r="G120" s="62"/>
      <c r="I120" s="16">
        <f t="shared" si="5"/>
        <v>0</v>
      </c>
    </row>
    <row r="121" spans="1:9" x14ac:dyDescent="0.2">
      <c r="A121" s="54"/>
      <c r="B121" s="55" t="str">
        <f>IF(C121&gt;0,113,"")</f>
        <v/>
      </c>
      <c r="C121" s="56"/>
      <c r="D121" s="57"/>
      <c r="E121" s="58" t="str">
        <f t="shared" si="3"/>
        <v/>
      </c>
      <c r="F121" s="59" t="str">
        <f t="shared" si="4"/>
        <v/>
      </c>
      <c r="G121" s="62"/>
      <c r="I121" s="16">
        <f t="shared" si="5"/>
        <v>0</v>
      </c>
    </row>
    <row r="122" spans="1:9" x14ac:dyDescent="0.2">
      <c r="A122" s="54"/>
      <c r="B122" s="55" t="str">
        <f>IF(C122&gt;0,114,"")</f>
        <v/>
      </c>
      <c r="C122" s="56"/>
      <c r="D122" s="57"/>
      <c r="E122" s="58" t="str">
        <f t="shared" si="3"/>
        <v/>
      </c>
      <c r="F122" s="59" t="str">
        <f t="shared" si="4"/>
        <v/>
      </c>
      <c r="G122" s="62"/>
      <c r="I122" s="16">
        <f t="shared" si="5"/>
        <v>0</v>
      </c>
    </row>
    <row r="123" spans="1:9" x14ac:dyDescent="0.2">
      <c r="A123" s="54"/>
      <c r="B123" s="55" t="str">
        <f>IF(C123&gt;0,115,"")</f>
        <v/>
      </c>
      <c r="C123" s="56"/>
      <c r="D123" s="57"/>
      <c r="E123" s="58" t="str">
        <f t="shared" si="3"/>
        <v/>
      </c>
      <c r="F123" s="59" t="str">
        <f t="shared" si="4"/>
        <v/>
      </c>
      <c r="G123" s="62"/>
      <c r="I123" s="16">
        <f t="shared" si="5"/>
        <v>0</v>
      </c>
    </row>
    <row r="124" spans="1:9" x14ac:dyDescent="0.2">
      <c r="A124" s="54"/>
      <c r="B124" s="55" t="str">
        <f>IF(C124&gt;0,116,"")</f>
        <v/>
      </c>
      <c r="C124" s="56"/>
      <c r="D124" s="57"/>
      <c r="E124" s="58" t="str">
        <f t="shared" si="3"/>
        <v/>
      </c>
      <c r="F124" s="59" t="str">
        <f t="shared" si="4"/>
        <v/>
      </c>
      <c r="G124" s="62"/>
      <c r="I124" s="16">
        <f t="shared" si="5"/>
        <v>0</v>
      </c>
    </row>
    <row r="125" spans="1:9" x14ac:dyDescent="0.2">
      <c r="A125" s="54"/>
      <c r="B125" s="55" t="str">
        <f>IF(C125&gt;0,117,"")</f>
        <v/>
      </c>
      <c r="C125" s="56"/>
      <c r="D125" s="57"/>
      <c r="E125" s="58" t="str">
        <f t="shared" si="3"/>
        <v/>
      </c>
      <c r="F125" s="59" t="str">
        <f t="shared" si="4"/>
        <v/>
      </c>
      <c r="G125" s="62"/>
      <c r="I125" s="16">
        <f t="shared" si="5"/>
        <v>0</v>
      </c>
    </row>
    <row r="126" spans="1:9" x14ac:dyDescent="0.2">
      <c r="A126" s="54"/>
      <c r="B126" s="55" t="str">
        <f>IF(C126&gt;0,118,"")</f>
        <v/>
      </c>
      <c r="C126" s="56"/>
      <c r="D126" s="57"/>
      <c r="E126" s="58" t="str">
        <f t="shared" si="3"/>
        <v/>
      </c>
      <c r="F126" s="59" t="str">
        <f t="shared" si="4"/>
        <v/>
      </c>
      <c r="G126" s="62"/>
      <c r="I126" s="16">
        <f t="shared" si="5"/>
        <v>0</v>
      </c>
    </row>
    <row r="127" spans="1:9" x14ac:dyDescent="0.2">
      <c r="A127" s="54"/>
      <c r="B127" s="55" t="str">
        <f>IF(C127&gt;0,119,"")</f>
        <v/>
      </c>
      <c r="C127" s="56"/>
      <c r="D127" s="57"/>
      <c r="E127" s="58" t="str">
        <f t="shared" si="3"/>
        <v/>
      </c>
      <c r="F127" s="59" t="str">
        <f t="shared" si="4"/>
        <v/>
      </c>
      <c r="G127" s="62"/>
      <c r="I127" s="16">
        <f t="shared" si="5"/>
        <v>0</v>
      </c>
    </row>
    <row r="128" spans="1:9" x14ac:dyDescent="0.2">
      <c r="A128" s="54"/>
      <c r="B128" s="55" t="str">
        <f>IF(C128&gt;0,120,"")</f>
        <v/>
      </c>
      <c r="C128" s="56"/>
      <c r="D128" s="57"/>
      <c r="E128" s="58" t="str">
        <f t="shared" si="3"/>
        <v/>
      </c>
      <c r="F128" s="59" t="str">
        <f t="shared" si="4"/>
        <v/>
      </c>
      <c r="G128" s="62"/>
      <c r="I128" s="16">
        <f t="shared" si="5"/>
        <v>0</v>
      </c>
    </row>
    <row r="129" spans="1:9" x14ac:dyDescent="0.2">
      <c r="A129" s="54"/>
      <c r="B129" s="55" t="str">
        <f>IF(C129&gt;0,121,"")</f>
        <v/>
      </c>
      <c r="C129" s="56"/>
      <c r="D129" s="57"/>
      <c r="E129" s="58" t="str">
        <f t="shared" si="3"/>
        <v/>
      </c>
      <c r="F129" s="59" t="str">
        <f t="shared" si="4"/>
        <v/>
      </c>
      <c r="G129" s="62"/>
      <c r="I129" s="16">
        <f t="shared" si="5"/>
        <v>0</v>
      </c>
    </row>
    <row r="130" spans="1:9" x14ac:dyDescent="0.2">
      <c r="A130" s="54"/>
      <c r="B130" s="55" t="str">
        <f>IF(C130&gt;0,122,"")</f>
        <v/>
      </c>
      <c r="C130" s="56"/>
      <c r="D130" s="57"/>
      <c r="E130" s="58" t="str">
        <f t="shared" si="3"/>
        <v/>
      </c>
      <c r="F130" s="59" t="str">
        <f t="shared" si="4"/>
        <v/>
      </c>
      <c r="G130" s="62"/>
      <c r="I130" s="16">
        <f t="shared" si="5"/>
        <v>0</v>
      </c>
    </row>
    <row r="131" spans="1:9" x14ac:dyDescent="0.2">
      <c r="A131" s="54"/>
      <c r="B131" s="55" t="str">
        <f>IF(C131&gt;0,123,"")</f>
        <v/>
      </c>
      <c r="C131" s="56"/>
      <c r="D131" s="57"/>
      <c r="E131" s="58" t="str">
        <f t="shared" si="3"/>
        <v/>
      </c>
      <c r="F131" s="59" t="str">
        <f t="shared" si="4"/>
        <v/>
      </c>
      <c r="G131" s="62"/>
      <c r="I131" s="16">
        <f t="shared" si="5"/>
        <v>0</v>
      </c>
    </row>
    <row r="132" spans="1:9" x14ac:dyDescent="0.2">
      <c r="A132" s="54"/>
      <c r="B132" s="55" t="str">
        <f>IF(C132&gt;0,124,"")</f>
        <v/>
      </c>
      <c r="C132" s="56"/>
      <c r="D132" s="57"/>
      <c r="E132" s="58" t="str">
        <f t="shared" si="3"/>
        <v/>
      </c>
      <c r="F132" s="59" t="str">
        <f t="shared" si="4"/>
        <v/>
      </c>
      <c r="G132" s="62"/>
      <c r="I132" s="16">
        <f t="shared" si="5"/>
        <v>0</v>
      </c>
    </row>
    <row r="133" spans="1:9" x14ac:dyDescent="0.2">
      <c r="A133" s="54"/>
      <c r="B133" s="55" t="str">
        <f>IF(C133&gt;0,125,"")</f>
        <v/>
      </c>
      <c r="C133" s="56"/>
      <c r="D133" s="57"/>
      <c r="E133" s="58" t="str">
        <f t="shared" si="3"/>
        <v/>
      </c>
      <c r="F133" s="59" t="str">
        <f t="shared" si="4"/>
        <v/>
      </c>
      <c r="G133" s="62"/>
      <c r="I133" s="16">
        <f t="shared" si="5"/>
        <v>0</v>
      </c>
    </row>
    <row r="134" spans="1:9" x14ac:dyDescent="0.2">
      <c r="A134" s="54"/>
      <c r="B134" s="55" t="str">
        <f>IF(C134&gt;0,126,"")</f>
        <v/>
      </c>
      <c r="C134" s="56"/>
      <c r="D134" s="57"/>
      <c r="E134" s="58" t="str">
        <f t="shared" si="3"/>
        <v/>
      </c>
      <c r="F134" s="59" t="str">
        <f t="shared" si="4"/>
        <v/>
      </c>
      <c r="G134" s="62"/>
      <c r="I134" s="16">
        <f t="shared" si="5"/>
        <v>0</v>
      </c>
    </row>
    <row r="135" spans="1:9" x14ac:dyDescent="0.2">
      <c r="A135" s="54"/>
      <c r="B135" s="55" t="str">
        <f>IF(C135&gt;0,127,"")</f>
        <v/>
      </c>
      <c r="C135" s="56"/>
      <c r="D135" s="57"/>
      <c r="E135" s="58" t="str">
        <f t="shared" si="3"/>
        <v/>
      </c>
      <c r="F135" s="59" t="str">
        <f t="shared" si="4"/>
        <v/>
      </c>
      <c r="G135" s="62"/>
      <c r="I135" s="16">
        <f t="shared" si="5"/>
        <v>0</v>
      </c>
    </row>
    <row r="136" spans="1:9" x14ac:dyDescent="0.2">
      <c r="A136" s="54"/>
      <c r="B136" s="55" t="str">
        <f>IF(C136&gt;0,128,"")</f>
        <v/>
      </c>
      <c r="C136" s="56"/>
      <c r="D136" s="57"/>
      <c r="E136" s="58" t="str">
        <f t="shared" si="3"/>
        <v/>
      </c>
      <c r="F136" s="59" t="str">
        <f t="shared" si="4"/>
        <v/>
      </c>
      <c r="G136" s="62"/>
      <c r="I136" s="16">
        <f t="shared" si="5"/>
        <v>0</v>
      </c>
    </row>
    <row r="137" spans="1:9" x14ac:dyDescent="0.2">
      <c r="A137" s="54"/>
      <c r="B137" s="55" t="str">
        <f>IF(C137&gt;0,129,"")</f>
        <v/>
      </c>
      <c r="C137" s="56"/>
      <c r="D137" s="57"/>
      <c r="E137" s="58" t="str">
        <f t="shared" ref="E137:E200" si="6">IF(D137=0,"",IF(D137&lt;3500,"0.00",IF(D137&lt;5000,"30.00",IF(D137&lt;7000,"75.00",IF(D137&lt;9000,"110.00",IF(D137&gt;8999,"208.00"))))))</f>
        <v/>
      </c>
      <c r="F137" s="59" t="str">
        <f t="shared" si="4"/>
        <v/>
      </c>
      <c r="G137" s="62"/>
      <c r="I137" s="16">
        <f t="shared" si="5"/>
        <v>0</v>
      </c>
    </row>
    <row r="138" spans="1:9" x14ac:dyDescent="0.2">
      <c r="A138" s="54"/>
      <c r="B138" s="55" t="str">
        <f>IF(C138&gt;0,130,"")</f>
        <v/>
      </c>
      <c r="C138" s="56"/>
      <c r="D138" s="57"/>
      <c r="E138" s="58" t="str">
        <f t="shared" si="6"/>
        <v/>
      </c>
      <c r="F138" s="59" t="str">
        <f t="shared" ref="F138:F201" si="7">IF(D138=0,"",IF(D138&lt;1334,"Less than Rs. 1,334",IF(D138&lt;1666,"Rs. 1,334 or more, but less than Rs. 1,666",IF(D138&lt;2083,"Rs. 1,666 or more, but less than Rs. 2,083",IF(D138&lt;2500,"Rs. 2,083 or more, but less than Rs. 2,500",IF(D138&lt;2916,"Rs. 2,500 or more, but less than Rs. 2,916",IF(D138&lt;3333,"Rs. 2,916 or more, but less than Rs. 3,333",IF(D138&lt;3500,"Rs. 3,333 or more, but less than Rs. 3,750",IF(D138&lt;3750,"Rs. 3,333 or more, but less than Rs. 3,750 ",IF(D138&lt;4166,"Rs. 3,750 or more, but less than Rs. 4,166",IF(D138&lt;5000,"Rs. 4,166 or more, but less than Rs. 5,000",IF(D138&lt;5833,"Rs. 5,000 or more, but less than Rs. 5,833",IF(D138&lt;6666,"Rs. 5,833 or more, but less than Rs. 6,666",IF(D138&lt;7000,"Rs. 6,666 or more, but less than Rs. 7,500",IF(D138&lt;7500,"Rs. 6,666 or more, but less than Rs. 7,500 ",IF(D138&lt;8333,"Rs. 7,500 or more, but less than Rs. 8,333",IF(D138&lt;9000,"Rs. 8,333 or more, but less than Rs. 10,000",IF(D138&lt;10000,"Rs. 8,333 or more, but less than Rs. 10,000 ",IF(D138&gt;9999,"Rs. 10,000 or more")))))))))))))))))))</f>
        <v/>
      </c>
      <c r="G138" s="62"/>
      <c r="I138" s="16">
        <f t="shared" ref="I138:I201" si="8">IF(D138="",0,E138)</f>
        <v>0</v>
      </c>
    </row>
    <row r="139" spans="1:9" x14ac:dyDescent="0.2">
      <c r="A139" s="54"/>
      <c r="B139" s="55" t="str">
        <f>IF(C139&gt;0,131,"")</f>
        <v/>
      </c>
      <c r="C139" s="56"/>
      <c r="D139" s="57"/>
      <c r="E139" s="58" t="str">
        <f t="shared" si="6"/>
        <v/>
      </c>
      <c r="F139" s="59" t="str">
        <f t="shared" si="7"/>
        <v/>
      </c>
      <c r="G139" s="62"/>
      <c r="I139" s="16">
        <f t="shared" si="8"/>
        <v>0</v>
      </c>
    </row>
    <row r="140" spans="1:9" x14ac:dyDescent="0.2">
      <c r="A140" s="54"/>
      <c r="B140" s="55" t="str">
        <f>IF(C140&gt;0,132,"")</f>
        <v/>
      </c>
      <c r="C140" s="56"/>
      <c r="D140" s="57"/>
      <c r="E140" s="58" t="str">
        <f t="shared" si="6"/>
        <v/>
      </c>
      <c r="F140" s="59" t="str">
        <f t="shared" si="7"/>
        <v/>
      </c>
      <c r="G140" s="62"/>
      <c r="I140" s="16">
        <f t="shared" si="8"/>
        <v>0</v>
      </c>
    </row>
    <row r="141" spans="1:9" x14ac:dyDescent="0.2">
      <c r="A141" s="54"/>
      <c r="B141" s="55" t="str">
        <f>IF(C141&gt;0,133,"")</f>
        <v/>
      </c>
      <c r="C141" s="56"/>
      <c r="D141" s="57"/>
      <c r="E141" s="58" t="str">
        <f t="shared" si="6"/>
        <v/>
      </c>
      <c r="F141" s="59" t="str">
        <f t="shared" si="7"/>
        <v/>
      </c>
      <c r="G141" s="62"/>
      <c r="I141" s="16">
        <f t="shared" si="8"/>
        <v>0</v>
      </c>
    </row>
    <row r="142" spans="1:9" x14ac:dyDescent="0.2">
      <c r="A142" s="54"/>
      <c r="B142" s="55" t="str">
        <f>IF(C142&gt;0,134,"")</f>
        <v/>
      </c>
      <c r="C142" s="56"/>
      <c r="D142" s="57"/>
      <c r="E142" s="58" t="str">
        <f t="shared" si="6"/>
        <v/>
      </c>
      <c r="F142" s="59" t="str">
        <f t="shared" si="7"/>
        <v/>
      </c>
      <c r="G142" s="62"/>
      <c r="I142" s="16">
        <f t="shared" si="8"/>
        <v>0</v>
      </c>
    </row>
    <row r="143" spans="1:9" x14ac:dyDescent="0.2">
      <c r="A143" s="54"/>
      <c r="B143" s="55" t="str">
        <f>IF(C143&gt;0,135,"")</f>
        <v/>
      </c>
      <c r="C143" s="56"/>
      <c r="D143" s="57"/>
      <c r="E143" s="58" t="str">
        <f t="shared" si="6"/>
        <v/>
      </c>
      <c r="F143" s="59" t="str">
        <f t="shared" si="7"/>
        <v/>
      </c>
      <c r="G143" s="62"/>
      <c r="I143" s="16">
        <f t="shared" si="8"/>
        <v>0</v>
      </c>
    </row>
    <row r="144" spans="1:9" x14ac:dyDescent="0.2">
      <c r="A144" s="54"/>
      <c r="B144" s="55" t="str">
        <f>IF(C144&gt;0,136,"")</f>
        <v/>
      </c>
      <c r="C144" s="56"/>
      <c r="D144" s="57"/>
      <c r="E144" s="58" t="str">
        <f t="shared" si="6"/>
        <v/>
      </c>
      <c r="F144" s="59" t="str">
        <f t="shared" si="7"/>
        <v/>
      </c>
      <c r="G144" s="62"/>
      <c r="I144" s="16">
        <f t="shared" si="8"/>
        <v>0</v>
      </c>
    </row>
    <row r="145" spans="1:9" x14ac:dyDescent="0.2">
      <c r="A145" s="54"/>
      <c r="B145" s="55" t="str">
        <f>IF(C145&gt;0,137,"")</f>
        <v/>
      </c>
      <c r="C145" s="56"/>
      <c r="D145" s="57"/>
      <c r="E145" s="58" t="str">
        <f t="shared" si="6"/>
        <v/>
      </c>
      <c r="F145" s="59" t="str">
        <f t="shared" si="7"/>
        <v/>
      </c>
      <c r="G145" s="62"/>
      <c r="I145" s="16">
        <f t="shared" si="8"/>
        <v>0</v>
      </c>
    </row>
    <row r="146" spans="1:9" x14ac:dyDescent="0.2">
      <c r="A146" s="54"/>
      <c r="B146" s="55" t="str">
        <f>IF(C146&gt;0,138,"")</f>
        <v/>
      </c>
      <c r="C146" s="56"/>
      <c r="D146" s="57"/>
      <c r="E146" s="58" t="str">
        <f t="shared" si="6"/>
        <v/>
      </c>
      <c r="F146" s="59" t="str">
        <f t="shared" si="7"/>
        <v/>
      </c>
      <c r="G146" s="62"/>
      <c r="I146" s="16">
        <f t="shared" si="8"/>
        <v>0</v>
      </c>
    </row>
    <row r="147" spans="1:9" x14ac:dyDescent="0.2">
      <c r="A147" s="54"/>
      <c r="B147" s="55" t="str">
        <f>IF(C147&gt;0,139,"")</f>
        <v/>
      </c>
      <c r="C147" s="56"/>
      <c r="D147" s="57"/>
      <c r="E147" s="58" t="str">
        <f t="shared" si="6"/>
        <v/>
      </c>
      <c r="F147" s="59" t="str">
        <f t="shared" si="7"/>
        <v/>
      </c>
      <c r="G147" s="62"/>
      <c r="I147" s="16">
        <f t="shared" si="8"/>
        <v>0</v>
      </c>
    </row>
    <row r="148" spans="1:9" x14ac:dyDescent="0.2">
      <c r="A148" s="54"/>
      <c r="B148" s="55" t="str">
        <f>IF(C148&gt;0,140,"")</f>
        <v/>
      </c>
      <c r="C148" s="56"/>
      <c r="D148" s="57"/>
      <c r="E148" s="58" t="str">
        <f t="shared" si="6"/>
        <v/>
      </c>
      <c r="F148" s="59" t="str">
        <f t="shared" si="7"/>
        <v/>
      </c>
      <c r="G148" s="62"/>
      <c r="I148" s="16">
        <f t="shared" si="8"/>
        <v>0</v>
      </c>
    </row>
    <row r="149" spans="1:9" x14ac:dyDescent="0.2">
      <c r="A149" s="54"/>
      <c r="B149" s="55" t="str">
        <f>IF(C149&gt;0,141,"")</f>
        <v/>
      </c>
      <c r="C149" s="56"/>
      <c r="D149" s="57"/>
      <c r="E149" s="58" t="str">
        <f t="shared" si="6"/>
        <v/>
      </c>
      <c r="F149" s="59" t="str">
        <f t="shared" si="7"/>
        <v/>
      </c>
      <c r="G149" s="62"/>
      <c r="I149" s="16">
        <f t="shared" si="8"/>
        <v>0</v>
      </c>
    </row>
    <row r="150" spans="1:9" x14ac:dyDescent="0.2">
      <c r="A150" s="54"/>
      <c r="B150" s="55" t="str">
        <f>IF(C150&gt;0,142,"")</f>
        <v/>
      </c>
      <c r="C150" s="56"/>
      <c r="D150" s="57"/>
      <c r="E150" s="58" t="str">
        <f t="shared" si="6"/>
        <v/>
      </c>
      <c r="F150" s="59" t="str">
        <f t="shared" si="7"/>
        <v/>
      </c>
      <c r="G150" s="62"/>
      <c r="I150" s="16">
        <f t="shared" si="8"/>
        <v>0</v>
      </c>
    </row>
    <row r="151" spans="1:9" x14ac:dyDescent="0.2">
      <c r="A151" s="54"/>
      <c r="B151" s="55" t="str">
        <f>IF(C151&gt;0,143,"")</f>
        <v/>
      </c>
      <c r="C151" s="56"/>
      <c r="D151" s="57"/>
      <c r="E151" s="58" t="str">
        <f t="shared" si="6"/>
        <v/>
      </c>
      <c r="F151" s="59" t="str">
        <f t="shared" si="7"/>
        <v/>
      </c>
      <c r="G151" s="62"/>
      <c r="I151" s="16">
        <f t="shared" si="8"/>
        <v>0</v>
      </c>
    </row>
    <row r="152" spans="1:9" x14ac:dyDescent="0.2">
      <c r="A152" s="54"/>
      <c r="B152" s="55" t="str">
        <f>IF(C152&gt;0,144,"")</f>
        <v/>
      </c>
      <c r="C152" s="56"/>
      <c r="D152" s="57"/>
      <c r="E152" s="58" t="str">
        <f t="shared" si="6"/>
        <v/>
      </c>
      <c r="F152" s="59" t="str">
        <f t="shared" si="7"/>
        <v/>
      </c>
      <c r="G152" s="62"/>
      <c r="I152" s="16">
        <f t="shared" si="8"/>
        <v>0</v>
      </c>
    </row>
    <row r="153" spans="1:9" x14ac:dyDescent="0.2">
      <c r="A153" s="54"/>
      <c r="B153" s="55" t="str">
        <f>IF(C153&gt;0,145,"")</f>
        <v/>
      </c>
      <c r="C153" s="56"/>
      <c r="D153" s="57"/>
      <c r="E153" s="58" t="str">
        <f t="shared" si="6"/>
        <v/>
      </c>
      <c r="F153" s="59" t="str">
        <f t="shared" si="7"/>
        <v/>
      </c>
      <c r="G153" s="62"/>
      <c r="I153" s="16">
        <f t="shared" si="8"/>
        <v>0</v>
      </c>
    </row>
    <row r="154" spans="1:9" x14ac:dyDescent="0.2">
      <c r="A154" s="54"/>
      <c r="B154" s="55" t="str">
        <f>IF(C154&gt;0,146,"")</f>
        <v/>
      </c>
      <c r="C154" s="56"/>
      <c r="D154" s="57"/>
      <c r="E154" s="58" t="str">
        <f t="shared" si="6"/>
        <v/>
      </c>
      <c r="F154" s="59" t="str">
        <f t="shared" si="7"/>
        <v/>
      </c>
      <c r="G154" s="62"/>
      <c r="I154" s="16">
        <f t="shared" si="8"/>
        <v>0</v>
      </c>
    </row>
    <row r="155" spans="1:9" x14ac:dyDescent="0.2">
      <c r="A155" s="54"/>
      <c r="B155" s="55" t="str">
        <f>IF(C155&gt;0,147,"")</f>
        <v/>
      </c>
      <c r="C155" s="56"/>
      <c r="D155" s="57"/>
      <c r="E155" s="58" t="str">
        <f t="shared" si="6"/>
        <v/>
      </c>
      <c r="F155" s="59" t="str">
        <f t="shared" si="7"/>
        <v/>
      </c>
      <c r="G155" s="62"/>
      <c r="I155" s="16">
        <f t="shared" si="8"/>
        <v>0</v>
      </c>
    </row>
    <row r="156" spans="1:9" x14ac:dyDescent="0.2">
      <c r="A156" s="54"/>
      <c r="B156" s="55" t="str">
        <f>IF(C156&gt;0,148,"")</f>
        <v/>
      </c>
      <c r="C156" s="56"/>
      <c r="D156" s="57"/>
      <c r="E156" s="58" t="str">
        <f t="shared" si="6"/>
        <v/>
      </c>
      <c r="F156" s="59" t="str">
        <f t="shared" si="7"/>
        <v/>
      </c>
      <c r="G156" s="62"/>
      <c r="I156" s="16">
        <f t="shared" si="8"/>
        <v>0</v>
      </c>
    </row>
    <row r="157" spans="1:9" x14ac:dyDescent="0.2">
      <c r="A157" s="54"/>
      <c r="B157" s="55" t="str">
        <f>IF(C157&gt;0,149,"")</f>
        <v/>
      </c>
      <c r="C157" s="56"/>
      <c r="D157" s="57"/>
      <c r="E157" s="58" t="str">
        <f t="shared" si="6"/>
        <v/>
      </c>
      <c r="F157" s="59" t="str">
        <f t="shared" si="7"/>
        <v/>
      </c>
      <c r="G157" s="62"/>
      <c r="I157" s="16">
        <f t="shared" si="8"/>
        <v>0</v>
      </c>
    </row>
    <row r="158" spans="1:9" x14ac:dyDescent="0.2">
      <c r="A158" s="54"/>
      <c r="B158" s="55" t="str">
        <f>IF(C158&gt;0,150,"")</f>
        <v/>
      </c>
      <c r="C158" s="56"/>
      <c r="D158" s="57"/>
      <c r="E158" s="58" t="str">
        <f t="shared" si="6"/>
        <v/>
      </c>
      <c r="F158" s="59" t="str">
        <f t="shared" si="7"/>
        <v/>
      </c>
      <c r="G158" s="62"/>
      <c r="I158" s="16">
        <f t="shared" si="8"/>
        <v>0</v>
      </c>
    </row>
    <row r="159" spans="1:9" x14ac:dyDescent="0.2">
      <c r="A159" s="54"/>
      <c r="B159" s="55" t="str">
        <f>IF(C159&gt;0,151,"")</f>
        <v/>
      </c>
      <c r="C159" s="56"/>
      <c r="D159" s="57"/>
      <c r="E159" s="58" t="str">
        <f t="shared" si="6"/>
        <v/>
      </c>
      <c r="F159" s="59" t="str">
        <f t="shared" si="7"/>
        <v/>
      </c>
      <c r="G159" s="62"/>
      <c r="I159" s="16">
        <f t="shared" si="8"/>
        <v>0</v>
      </c>
    </row>
    <row r="160" spans="1:9" x14ac:dyDescent="0.2">
      <c r="A160" s="54"/>
      <c r="B160" s="55" t="str">
        <f>IF(C160&gt;0,152,"")</f>
        <v/>
      </c>
      <c r="C160" s="56"/>
      <c r="D160" s="57"/>
      <c r="E160" s="58" t="str">
        <f t="shared" si="6"/>
        <v/>
      </c>
      <c r="F160" s="59" t="str">
        <f t="shared" si="7"/>
        <v/>
      </c>
      <c r="G160" s="62"/>
      <c r="I160" s="16">
        <f t="shared" si="8"/>
        <v>0</v>
      </c>
    </row>
    <row r="161" spans="1:9" x14ac:dyDescent="0.2">
      <c r="A161" s="54"/>
      <c r="B161" s="55" t="str">
        <f>IF(C161&gt;0,153,"")</f>
        <v/>
      </c>
      <c r="C161" s="56"/>
      <c r="D161" s="57"/>
      <c r="E161" s="58" t="str">
        <f t="shared" si="6"/>
        <v/>
      </c>
      <c r="F161" s="59" t="str">
        <f t="shared" si="7"/>
        <v/>
      </c>
      <c r="G161" s="62"/>
      <c r="I161" s="16">
        <f t="shared" si="8"/>
        <v>0</v>
      </c>
    </row>
    <row r="162" spans="1:9" x14ac:dyDescent="0.2">
      <c r="A162" s="54"/>
      <c r="B162" s="55" t="str">
        <f>IF(C162&gt;0,154,"")</f>
        <v/>
      </c>
      <c r="C162" s="56"/>
      <c r="D162" s="57"/>
      <c r="E162" s="58" t="str">
        <f t="shared" si="6"/>
        <v/>
      </c>
      <c r="F162" s="59" t="str">
        <f t="shared" si="7"/>
        <v/>
      </c>
      <c r="G162" s="62"/>
      <c r="I162" s="16">
        <f t="shared" si="8"/>
        <v>0</v>
      </c>
    </row>
    <row r="163" spans="1:9" x14ac:dyDescent="0.2">
      <c r="A163" s="54"/>
      <c r="B163" s="55" t="str">
        <f>IF(C163&gt;0,155,"")</f>
        <v/>
      </c>
      <c r="C163" s="56"/>
      <c r="D163" s="57"/>
      <c r="E163" s="58" t="str">
        <f t="shared" si="6"/>
        <v/>
      </c>
      <c r="F163" s="59" t="str">
        <f t="shared" si="7"/>
        <v/>
      </c>
      <c r="G163" s="62"/>
      <c r="I163" s="16">
        <f t="shared" si="8"/>
        <v>0</v>
      </c>
    </row>
    <row r="164" spans="1:9" x14ac:dyDescent="0.2">
      <c r="A164" s="54"/>
      <c r="B164" s="55" t="str">
        <f>IF(C164&gt;0,156,"")</f>
        <v/>
      </c>
      <c r="C164" s="56"/>
      <c r="D164" s="57"/>
      <c r="E164" s="58" t="str">
        <f t="shared" si="6"/>
        <v/>
      </c>
      <c r="F164" s="59" t="str">
        <f t="shared" si="7"/>
        <v/>
      </c>
      <c r="G164" s="62"/>
      <c r="I164" s="16">
        <f t="shared" si="8"/>
        <v>0</v>
      </c>
    </row>
    <row r="165" spans="1:9" x14ac:dyDescent="0.2">
      <c r="A165" s="54"/>
      <c r="B165" s="55" t="str">
        <f>IF(C165&gt;0,157,"")</f>
        <v/>
      </c>
      <c r="C165" s="56"/>
      <c r="D165" s="57"/>
      <c r="E165" s="58" t="str">
        <f t="shared" si="6"/>
        <v/>
      </c>
      <c r="F165" s="59" t="str">
        <f t="shared" si="7"/>
        <v/>
      </c>
      <c r="G165" s="62"/>
      <c r="I165" s="16">
        <f t="shared" si="8"/>
        <v>0</v>
      </c>
    </row>
    <row r="166" spans="1:9" x14ac:dyDescent="0.2">
      <c r="A166" s="54"/>
      <c r="B166" s="55" t="str">
        <f>IF(C166&gt;0,158,"")</f>
        <v/>
      </c>
      <c r="C166" s="56"/>
      <c r="D166" s="57"/>
      <c r="E166" s="58" t="str">
        <f t="shared" si="6"/>
        <v/>
      </c>
      <c r="F166" s="59" t="str">
        <f t="shared" si="7"/>
        <v/>
      </c>
      <c r="G166" s="62"/>
      <c r="I166" s="16">
        <f t="shared" si="8"/>
        <v>0</v>
      </c>
    </row>
    <row r="167" spans="1:9" x14ac:dyDescent="0.2">
      <c r="A167" s="54"/>
      <c r="B167" s="55" t="str">
        <f>IF(C167&gt;0,159,"")</f>
        <v/>
      </c>
      <c r="C167" s="56"/>
      <c r="D167" s="57"/>
      <c r="E167" s="58" t="str">
        <f t="shared" si="6"/>
        <v/>
      </c>
      <c r="F167" s="59" t="str">
        <f t="shared" si="7"/>
        <v/>
      </c>
      <c r="G167" s="62"/>
      <c r="I167" s="16">
        <f t="shared" si="8"/>
        <v>0</v>
      </c>
    </row>
    <row r="168" spans="1:9" x14ac:dyDescent="0.2">
      <c r="A168" s="54"/>
      <c r="B168" s="55" t="str">
        <f>IF(C168&gt;0,160,"")</f>
        <v/>
      </c>
      <c r="C168" s="56"/>
      <c r="D168" s="57"/>
      <c r="E168" s="58" t="str">
        <f t="shared" si="6"/>
        <v/>
      </c>
      <c r="F168" s="59" t="str">
        <f t="shared" si="7"/>
        <v/>
      </c>
      <c r="G168" s="62"/>
      <c r="I168" s="16">
        <f t="shared" si="8"/>
        <v>0</v>
      </c>
    </row>
    <row r="169" spans="1:9" x14ac:dyDescent="0.2">
      <c r="A169" s="54"/>
      <c r="B169" s="55" t="str">
        <f>IF(C169&gt;0,161,"")</f>
        <v/>
      </c>
      <c r="C169" s="56"/>
      <c r="D169" s="57"/>
      <c r="E169" s="58" t="str">
        <f t="shared" si="6"/>
        <v/>
      </c>
      <c r="F169" s="59" t="str">
        <f t="shared" si="7"/>
        <v/>
      </c>
      <c r="G169" s="62"/>
      <c r="I169" s="16">
        <f t="shared" si="8"/>
        <v>0</v>
      </c>
    </row>
    <row r="170" spans="1:9" x14ac:dyDescent="0.2">
      <c r="A170" s="54"/>
      <c r="B170" s="55" t="str">
        <f>IF(C170&gt;0,162,"")</f>
        <v/>
      </c>
      <c r="C170" s="56"/>
      <c r="D170" s="57"/>
      <c r="E170" s="58" t="str">
        <f t="shared" si="6"/>
        <v/>
      </c>
      <c r="F170" s="59" t="str">
        <f t="shared" si="7"/>
        <v/>
      </c>
      <c r="G170" s="62"/>
      <c r="I170" s="16">
        <f t="shared" si="8"/>
        <v>0</v>
      </c>
    </row>
    <row r="171" spans="1:9" x14ac:dyDescent="0.2">
      <c r="A171" s="54"/>
      <c r="B171" s="55" t="str">
        <f>IF(C171&gt;0,163,"")</f>
        <v/>
      </c>
      <c r="C171" s="56"/>
      <c r="D171" s="57"/>
      <c r="E171" s="58" t="str">
        <f t="shared" si="6"/>
        <v/>
      </c>
      <c r="F171" s="59" t="str">
        <f t="shared" si="7"/>
        <v/>
      </c>
      <c r="G171" s="62"/>
      <c r="I171" s="16">
        <f t="shared" si="8"/>
        <v>0</v>
      </c>
    </row>
    <row r="172" spans="1:9" x14ac:dyDescent="0.2">
      <c r="A172" s="54"/>
      <c r="B172" s="55" t="str">
        <f>IF(C172&gt;0,164,"")</f>
        <v/>
      </c>
      <c r="C172" s="56"/>
      <c r="D172" s="57"/>
      <c r="E172" s="58" t="str">
        <f t="shared" si="6"/>
        <v/>
      </c>
      <c r="F172" s="59" t="str">
        <f t="shared" si="7"/>
        <v/>
      </c>
      <c r="G172" s="62"/>
      <c r="I172" s="16">
        <f t="shared" si="8"/>
        <v>0</v>
      </c>
    </row>
    <row r="173" spans="1:9" x14ac:dyDescent="0.2">
      <c r="A173" s="54"/>
      <c r="B173" s="55" t="str">
        <f>IF(C173&gt;0,165,"")</f>
        <v/>
      </c>
      <c r="C173" s="56"/>
      <c r="D173" s="57"/>
      <c r="E173" s="58" t="str">
        <f t="shared" si="6"/>
        <v/>
      </c>
      <c r="F173" s="59" t="str">
        <f t="shared" si="7"/>
        <v/>
      </c>
      <c r="G173" s="62"/>
      <c r="I173" s="16">
        <f t="shared" si="8"/>
        <v>0</v>
      </c>
    </row>
    <row r="174" spans="1:9" x14ac:dyDescent="0.2">
      <c r="A174" s="54"/>
      <c r="B174" s="55" t="str">
        <f>IF(C174&gt;0,166,"")</f>
        <v/>
      </c>
      <c r="C174" s="56"/>
      <c r="D174" s="57"/>
      <c r="E174" s="58" t="str">
        <f t="shared" si="6"/>
        <v/>
      </c>
      <c r="F174" s="59" t="str">
        <f t="shared" si="7"/>
        <v/>
      </c>
      <c r="G174" s="62"/>
      <c r="I174" s="16">
        <f t="shared" si="8"/>
        <v>0</v>
      </c>
    </row>
    <row r="175" spans="1:9" x14ac:dyDescent="0.2">
      <c r="A175" s="54"/>
      <c r="B175" s="55" t="str">
        <f>IF(C175&gt;0,167,"")</f>
        <v/>
      </c>
      <c r="C175" s="56"/>
      <c r="D175" s="57"/>
      <c r="E175" s="58" t="str">
        <f t="shared" si="6"/>
        <v/>
      </c>
      <c r="F175" s="59" t="str">
        <f t="shared" si="7"/>
        <v/>
      </c>
      <c r="G175" s="62"/>
      <c r="I175" s="16">
        <f t="shared" si="8"/>
        <v>0</v>
      </c>
    </row>
    <row r="176" spans="1:9" x14ac:dyDescent="0.2">
      <c r="A176" s="54"/>
      <c r="B176" s="55" t="str">
        <f>IF(C176&gt;0,168,"")</f>
        <v/>
      </c>
      <c r="C176" s="56"/>
      <c r="D176" s="57"/>
      <c r="E176" s="58" t="str">
        <f t="shared" si="6"/>
        <v/>
      </c>
      <c r="F176" s="59" t="str">
        <f t="shared" si="7"/>
        <v/>
      </c>
      <c r="G176" s="62"/>
      <c r="I176" s="16">
        <f t="shared" si="8"/>
        <v>0</v>
      </c>
    </row>
    <row r="177" spans="1:9" x14ac:dyDescent="0.2">
      <c r="A177" s="54"/>
      <c r="B177" s="55" t="str">
        <f>IF(C177&gt;0,169,"")</f>
        <v/>
      </c>
      <c r="C177" s="56"/>
      <c r="D177" s="57"/>
      <c r="E177" s="58" t="str">
        <f t="shared" si="6"/>
        <v/>
      </c>
      <c r="F177" s="59" t="str">
        <f t="shared" si="7"/>
        <v/>
      </c>
      <c r="G177" s="62"/>
      <c r="I177" s="16">
        <f t="shared" si="8"/>
        <v>0</v>
      </c>
    </row>
    <row r="178" spans="1:9" x14ac:dyDescent="0.2">
      <c r="A178" s="54"/>
      <c r="B178" s="55" t="str">
        <f>IF(C178&gt;0,170,"")</f>
        <v/>
      </c>
      <c r="C178" s="56"/>
      <c r="D178" s="57"/>
      <c r="E178" s="58" t="str">
        <f t="shared" si="6"/>
        <v/>
      </c>
      <c r="F178" s="59" t="str">
        <f t="shared" si="7"/>
        <v/>
      </c>
      <c r="G178" s="62"/>
      <c r="I178" s="16">
        <f t="shared" si="8"/>
        <v>0</v>
      </c>
    </row>
    <row r="179" spans="1:9" x14ac:dyDescent="0.2">
      <c r="A179" s="54"/>
      <c r="B179" s="55" t="str">
        <f>IF(C179&gt;0,171,"")</f>
        <v/>
      </c>
      <c r="C179" s="56"/>
      <c r="D179" s="57"/>
      <c r="E179" s="58" t="str">
        <f t="shared" si="6"/>
        <v/>
      </c>
      <c r="F179" s="59" t="str">
        <f t="shared" si="7"/>
        <v/>
      </c>
      <c r="G179" s="62"/>
      <c r="I179" s="16">
        <f t="shared" si="8"/>
        <v>0</v>
      </c>
    </row>
    <row r="180" spans="1:9" x14ac:dyDescent="0.2">
      <c r="A180" s="54"/>
      <c r="B180" s="55" t="str">
        <f>IF(C180&gt;0,172,"")</f>
        <v/>
      </c>
      <c r="C180" s="56"/>
      <c r="D180" s="57"/>
      <c r="E180" s="58" t="str">
        <f t="shared" si="6"/>
        <v/>
      </c>
      <c r="F180" s="59" t="str">
        <f t="shared" si="7"/>
        <v/>
      </c>
      <c r="G180" s="62"/>
      <c r="I180" s="16">
        <f t="shared" si="8"/>
        <v>0</v>
      </c>
    </row>
    <row r="181" spans="1:9" x14ac:dyDescent="0.2">
      <c r="A181" s="54"/>
      <c r="B181" s="55" t="str">
        <f>IF(C181&gt;0,173,"")</f>
        <v/>
      </c>
      <c r="C181" s="56"/>
      <c r="D181" s="57"/>
      <c r="E181" s="58" t="str">
        <f t="shared" si="6"/>
        <v/>
      </c>
      <c r="F181" s="59" t="str">
        <f t="shared" si="7"/>
        <v/>
      </c>
      <c r="G181" s="62"/>
      <c r="I181" s="16">
        <f t="shared" si="8"/>
        <v>0</v>
      </c>
    </row>
    <row r="182" spans="1:9" x14ac:dyDescent="0.2">
      <c r="A182" s="54"/>
      <c r="B182" s="55" t="str">
        <f>IF(C182&gt;0,174,"")</f>
        <v/>
      </c>
      <c r="C182" s="56"/>
      <c r="D182" s="57"/>
      <c r="E182" s="58" t="str">
        <f t="shared" si="6"/>
        <v/>
      </c>
      <c r="F182" s="59" t="str">
        <f t="shared" si="7"/>
        <v/>
      </c>
      <c r="G182" s="62"/>
      <c r="I182" s="16">
        <f t="shared" si="8"/>
        <v>0</v>
      </c>
    </row>
    <row r="183" spans="1:9" x14ac:dyDescent="0.2">
      <c r="A183" s="54"/>
      <c r="B183" s="55" t="str">
        <f>IF(C183&gt;0,175,"")</f>
        <v/>
      </c>
      <c r="C183" s="56"/>
      <c r="D183" s="57"/>
      <c r="E183" s="58" t="str">
        <f t="shared" si="6"/>
        <v/>
      </c>
      <c r="F183" s="59" t="str">
        <f t="shared" si="7"/>
        <v/>
      </c>
      <c r="G183" s="62"/>
      <c r="I183" s="16">
        <f t="shared" si="8"/>
        <v>0</v>
      </c>
    </row>
    <row r="184" spans="1:9" x14ac:dyDescent="0.2">
      <c r="A184" s="54"/>
      <c r="B184" s="55" t="str">
        <f>IF(C184&gt;0,176,"")</f>
        <v/>
      </c>
      <c r="C184" s="56"/>
      <c r="D184" s="57"/>
      <c r="E184" s="58" t="str">
        <f t="shared" si="6"/>
        <v/>
      </c>
      <c r="F184" s="59" t="str">
        <f t="shared" si="7"/>
        <v/>
      </c>
      <c r="G184" s="62"/>
      <c r="I184" s="16">
        <f t="shared" si="8"/>
        <v>0</v>
      </c>
    </row>
    <row r="185" spans="1:9" x14ac:dyDescent="0.2">
      <c r="A185" s="54"/>
      <c r="B185" s="55" t="str">
        <f>IF(C185&gt;0,177,"")</f>
        <v/>
      </c>
      <c r="C185" s="56"/>
      <c r="D185" s="57"/>
      <c r="E185" s="58" t="str">
        <f t="shared" si="6"/>
        <v/>
      </c>
      <c r="F185" s="59" t="str">
        <f t="shared" si="7"/>
        <v/>
      </c>
      <c r="G185" s="62"/>
      <c r="I185" s="16">
        <f t="shared" si="8"/>
        <v>0</v>
      </c>
    </row>
    <row r="186" spans="1:9" x14ac:dyDescent="0.2">
      <c r="A186" s="54"/>
      <c r="B186" s="55" t="str">
        <f>IF(C186&gt;0,178,"")</f>
        <v/>
      </c>
      <c r="C186" s="56"/>
      <c r="D186" s="57"/>
      <c r="E186" s="58" t="str">
        <f t="shared" si="6"/>
        <v/>
      </c>
      <c r="F186" s="59" t="str">
        <f t="shared" si="7"/>
        <v/>
      </c>
      <c r="G186" s="62"/>
      <c r="I186" s="16">
        <f t="shared" si="8"/>
        <v>0</v>
      </c>
    </row>
    <row r="187" spans="1:9" x14ac:dyDescent="0.2">
      <c r="A187" s="54"/>
      <c r="B187" s="55" t="str">
        <f>IF(C187&gt;0,179,"")</f>
        <v/>
      </c>
      <c r="C187" s="56"/>
      <c r="D187" s="57"/>
      <c r="E187" s="58" t="str">
        <f t="shared" si="6"/>
        <v/>
      </c>
      <c r="F187" s="59" t="str">
        <f t="shared" si="7"/>
        <v/>
      </c>
      <c r="G187" s="62"/>
      <c r="I187" s="16">
        <f t="shared" si="8"/>
        <v>0</v>
      </c>
    </row>
    <row r="188" spans="1:9" x14ac:dyDescent="0.2">
      <c r="A188" s="54"/>
      <c r="B188" s="55" t="str">
        <f>IF(C188&gt;0,180,"")</f>
        <v/>
      </c>
      <c r="C188" s="56"/>
      <c r="D188" s="57"/>
      <c r="E188" s="58" t="str">
        <f t="shared" si="6"/>
        <v/>
      </c>
      <c r="F188" s="59" t="str">
        <f t="shared" si="7"/>
        <v/>
      </c>
      <c r="G188" s="62"/>
      <c r="I188" s="16">
        <f t="shared" si="8"/>
        <v>0</v>
      </c>
    </row>
    <row r="189" spans="1:9" x14ac:dyDescent="0.2">
      <c r="A189" s="54"/>
      <c r="B189" s="55" t="str">
        <f>IF(C189&gt;0,181,"")</f>
        <v/>
      </c>
      <c r="C189" s="56"/>
      <c r="D189" s="57"/>
      <c r="E189" s="58" t="str">
        <f t="shared" si="6"/>
        <v/>
      </c>
      <c r="F189" s="59" t="str">
        <f t="shared" si="7"/>
        <v/>
      </c>
      <c r="G189" s="62"/>
      <c r="I189" s="16">
        <f t="shared" si="8"/>
        <v>0</v>
      </c>
    </row>
    <row r="190" spans="1:9" x14ac:dyDescent="0.2">
      <c r="A190" s="54"/>
      <c r="B190" s="55" t="str">
        <f>IF(C190&gt;0,182,"")</f>
        <v/>
      </c>
      <c r="C190" s="56"/>
      <c r="D190" s="57"/>
      <c r="E190" s="58" t="str">
        <f t="shared" si="6"/>
        <v/>
      </c>
      <c r="F190" s="59" t="str">
        <f t="shared" si="7"/>
        <v/>
      </c>
      <c r="G190" s="62"/>
      <c r="I190" s="16">
        <f t="shared" si="8"/>
        <v>0</v>
      </c>
    </row>
    <row r="191" spans="1:9" x14ac:dyDescent="0.2">
      <c r="A191" s="54"/>
      <c r="B191" s="55" t="str">
        <f>IF(C191&gt;0,183,"")</f>
        <v/>
      </c>
      <c r="C191" s="56"/>
      <c r="D191" s="57"/>
      <c r="E191" s="58" t="str">
        <f t="shared" si="6"/>
        <v/>
      </c>
      <c r="F191" s="59" t="str">
        <f t="shared" si="7"/>
        <v/>
      </c>
      <c r="G191" s="62"/>
      <c r="I191" s="16">
        <f t="shared" si="8"/>
        <v>0</v>
      </c>
    </row>
    <row r="192" spans="1:9" x14ac:dyDescent="0.2">
      <c r="A192" s="54"/>
      <c r="B192" s="55" t="str">
        <f>IF(C192&gt;0,184,"")</f>
        <v/>
      </c>
      <c r="C192" s="56"/>
      <c r="D192" s="57"/>
      <c r="E192" s="58" t="str">
        <f t="shared" si="6"/>
        <v/>
      </c>
      <c r="F192" s="59" t="str">
        <f t="shared" si="7"/>
        <v/>
      </c>
      <c r="G192" s="62"/>
      <c r="I192" s="16">
        <f t="shared" si="8"/>
        <v>0</v>
      </c>
    </row>
    <row r="193" spans="1:9" x14ac:dyDescent="0.2">
      <c r="A193" s="54"/>
      <c r="B193" s="55" t="str">
        <f>IF(C193&gt;0,185,"")</f>
        <v/>
      </c>
      <c r="C193" s="56"/>
      <c r="D193" s="57"/>
      <c r="E193" s="58" t="str">
        <f t="shared" si="6"/>
        <v/>
      </c>
      <c r="F193" s="59" t="str">
        <f t="shared" si="7"/>
        <v/>
      </c>
      <c r="G193" s="62"/>
      <c r="I193" s="16">
        <f t="shared" si="8"/>
        <v>0</v>
      </c>
    </row>
    <row r="194" spans="1:9" x14ac:dyDescent="0.2">
      <c r="A194" s="54"/>
      <c r="B194" s="55" t="str">
        <f>IF(C194&gt;0,186,"")</f>
        <v/>
      </c>
      <c r="C194" s="56"/>
      <c r="D194" s="57"/>
      <c r="E194" s="58" t="str">
        <f t="shared" si="6"/>
        <v/>
      </c>
      <c r="F194" s="59" t="str">
        <f t="shared" si="7"/>
        <v/>
      </c>
      <c r="G194" s="62"/>
      <c r="I194" s="16">
        <f t="shared" si="8"/>
        <v>0</v>
      </c>
    </row>
    <row r="195" spans="1:9" x14ac:dyDescent="0.2">
      <c r="A195" s="54"/>
      <c r="B195" s="55" t="str">
        <f>IF(C195&gt;0,187,"")</f>
        <v/>
      </c>
      <c r="C195" s="56"/>
      <c r="D195" s="57"/>
      <c r="E195" s="58" t="str">
        <f t="shared" si="6"/>
        <v/>
      </c>
      <c r="F195" s="59" t="str">
        <f t="shared" si="7"/>
        <v/>
      </c>
      <c r="G195" s="62"/>
      <c r="I195" s="16">
        <f t="shared" si="8"/>
        <v>0</v>
      </c>
    </row>
    <row r="196" spans="1:9" x14ac:dyDescent="0.2">
      <c r="A196" s="54"/>
      <c r="B196" s="55" t="str">
        <f>IF(C196&gt;0,188,"")</f>
        <v/>
      </c>
      <c r="C196" s="56"/>
      <c r="D196" s="57"/>
      <c r="E196" s="58" t="str">
        <f t="shared" si="6"/>
        <v/>
      </c>
      <c r="F196" s="59" t="str">
        <f t="shared" si="7"/>
        <v/>
      </c>
      <c r="G196" s="62"/>
      <c r="I196" s="16">
        <f t="shared" si="8"/>
        <v>0</v>
      </c>
    </row>
    <row r="197" spans="1:9" x14ac:dyDescent="0.2">
      <c r="A197" s="54"/>
      <c r="B197" s="55" t="str">
        <f>IF(C197&gt;0,189,"")</f>
        <v/>
      </c>
      <c r="C197" s="56"/>
      <c r="D197" s="57"/>
      <c r="E197" s="58" t="str">
        <f t="shared" si="6"/>
        <v/>
      </c>
      <c r="F197" s="59" t="str">
        <f t="shared" si="7"/>
        <v/>
      </c>
      <c r="G197" s="62"/>
      <c r="I197" s="16">
        <f t="shared" si="8"/>
        <v>0</v>
      </c>
    </row>
    <row r="198" spans="1:9" x14ac:dyDescent="0.2">
      <c r="A198" s="54"/>
      <c r="B198" s="55" t="str">
        <f>IF(C198&gt;0,190,"")</f>
        <v/>
      </c>
      <c r="C198" s="56"/>
      <c r="D198" s="57"/>
      <c r="E198" s="58" t="str">
        <f t="shared" si="6"/>
        <v/>
      </c>
      <c r="F198" s="59" t="str">
        <f t="shared" si="7"/>
        <v/>
      </c>
      <c r="G198" s="62"/>
      <c r="I198" s="16">
        <f t="shared" si="8"/>
        <v>0</v>
      </c>
    </row>
    <row r="199" spans="1:9" x14ac:dyDescent="0.2">
      <c r="A199" s="54"/>
      <c r="B199" s="55" t="str">
        <f>IF(C199&gt;0,191,"")</f>
        <v/>
      </c>
      <c r="C199" s="56"/>
      <c r="D199" s="57"/>
      <c r="E199" s="58" t="str">
        <f t="shared" si="6"/>
        <v/>
      </c>
      <c r="F199" s="59" t="str">
        <f t="shared" si="7"/>
        <v/>
      </c>
      <c r="G199" s="62"/>
      <c r="I199" s="16">
        <f t="shared" si="8"/>
        <v>0</v>
      </c>
    </row>
    <row r="200" spans="1:9" x14ac:dyDescent="0.2">
      <c r="A200" s="54"/>
      <c r="B200" s="55" t="str">
        <f>IF(C200&gt;0,192,"")</f>
        <v/>
      </c>
      <c r="C200" s="56"/>
      <c r="D200" s="57"/>
      <c r="E200" s="58" t="str">
        <f t="shared" si="6"/>
        <v/>
      </c>
      <c r="F200" s="59" t="str">
        <f t="shared" si="7"/>
        <v/>
      </c>
      <c r="G200" s="62"/>
      <c r="I200" s="16">
        <f t="shared" si="8"/>
        <v>0</v>
      </c>
    </row>
    <row r="201" spans="1:9" x14ac:dyDescent="0.2">
      <c r="A201" s="54"/>
      <c r="B201" s="55" t="str">
        <f>IF(C201&gt;0,193,"")</f>
        <v/>
      </c>
      <c r="C201" s="56"/>
      <c r="D201" s="57"/>
      <c r="E201" s="58" t="str">
        <f t="shared" ref="E201:E264" si="9">IF(D201=0,"",IF(D201&lt;3500,"0.00",IF(D201&lt;5000,"30.00",IF(D201&lt;7000,"75.00",IF(D201&lt;9000,"110.00",IF(D201&gt;8999,"208.00"))))))</f>
        <v/>
      </c>
      <c r="F201" s="59" t="str">
        <f t="shared" si="7"/>
        <v/>
      </c>
      <c r="G201" s="62"/>
      <c r="I201" s="16">
        <f t="shared" si="8"/>
        <v>0</v>
      </c>
    </row>
    <row r="202" spans="1:9" x14ac:dyDescent="0.2">
      <c r="A202" s="54"/>
      <c r="B202" s="55" t="str">
        <f>IF(C202&gt;0,194,"")</f>
        <v/>
      </c>
      <c r="C202" s="56"/>
      <c r="D202" s="57"/>
      <c r="E202" s="58" t="str">
        <f t="shared" si="9"/>
        <v/>
      </c>
      <c r="F202" s="59" t="str">
        <f t="shared" ref="F202:F265" si="10">IF(D202=0,"",IF(D202&lt;1334,"Less than Rs. 1,334",IF(D202&lt;1666,"Rs. 1,334 or more, but less than Rs. 1,666",IF(D202&lt;2083,"Rs. 1,666 or more, but less than Rs. 2,083",IF(D202&lt;2500,"Rs. 2,083 or more, but less than Rs. 2,500",IF(D202&lt;2916,"Rs. 2,500 or more, but less than Rs. 2,916",IF(D202&lt;3333,"Rs. 2,916 or more, but less than Rs. 3,333",IF(D202&lt;3500,"Rs. 3,333 or more, but less than Rs. 3,750",IF(D202&lt;3750,"Rs. 3,333 or more, but less than Rs. 3,750 ",IF(D202&lt;4166,"Rs. 3,750 or more, but less than Rs. 4,166",IF(D202&lt;5000,"Rs. 4,166 or more, but less than Rs. 5,000",IF(D202&lt;5833,"Rs. 5,000 or more, but less than Rs. 5,833",IF(D202&lt;6666,"Rs. 5,833 or more, but less than Rs. 6,666",IF(D202&lt;7000,"Rs. 6,666 or more, but less than Rs. 7,500",IF(D202&lt;7500,"Rs. 6,666 or more, but less than Rs. 7,500 ",IF(D202&lt;8333,"Rs. 7,500 or more, but less than Rs. 8,333",IF(D202&lt;9000,"Rs. 8,333 or more, but less than Rs. 10,000",IF(D202&lt;10000,"Rs. 8,333 or more, but less than Rs. 10,000 ",IF(D202&gt;9999,"Rs. 10,000 or more")))))))))))))))))))</f>
        <v/>
      </c>
      <c r="G202" s="62"/>
      <c r="I202" s="16">
        <f t="shared" ref="I202:I265" si="11">IF(D202="",0,E202)</f>
        <v>0</v>
      </c>
    </row>
    <row r="203" spans="1:9" x14ac:dyDescent="0.2">
      <c r="A203" s="54"/>
      <c r="B203" s="55" t="str">
        <f>IF(C203&gt;0,195,"")</f>
        <v/>
      </c>
      <c r="C203" s="56"/>
      <c r="D203" s="57"/>
      <c r="E203" s="58" t="str">
        <f t="shared" si="9"/>
        <v/>
      </c>
      <c r="F203" s="59" t="str">
        <f t="shared" si="10"/>
        <v/>
      </c>
      <c r="G203" s="62"/>
      <c r="I203" s="16">
        <f t="shared" si="11"/>
        <v>0</v>
      </c>
    </row>
    <row r="204" spans="1:9" x14ac:dyDescent="0.2">
      <c r="A204" s="54"/>
      <c r="B204" s="55" t="str">
        <f>IF(C204&gt;0,196,"")</f>
        <v/>
      </c>
      <c r="C204" s="56"/>
      <c r="D204" s="57"/>
      <c r="E204" s="58" t="str">
        <f t="shared" si="9"/>
        <v/>
      </c>
      <c r="F204" s="59" t="str">
        <f t="shared" si="10"/>
        <v/>
      </c>
      <c r="G204" s="62"/>
      <c r="I204" s="16">
        <f t="shared" si="11"/>
        <v>0</v>
      </c>
    </row>
    <row r="205" spans="1:9" x14ac:dyDescent="0.2">
      <c r="A205" s="54"/>
      <c r="B205" s="55" t="str">
        <f>IF(C205&gt;0,197,"")</f>
        <v/>
      </c>
      <c r="C205" s="56"/>
      <c r="D205" s="57"/>
      <c r="E205" s="58" t="str">
        <f t="shared" si="9"/>
        <v/>
      </c>
      <c r="F205" s="59" t="str">
        <f t="shared" si="10"/>
        <v/>
      </c>
      <c r="G205" s="62"/>
      <c r="I205" s="16">
        <f t="shared" si="11"/>
        <v>0</v>
      </c>
    </row>
    <row r="206" spans="1:9" x14ac:dyDescent="0.2">
      <c r="A206" s="54"/>
      <c r="B206" s="55" t="str">
        <f>IF(C206&gt;0,198,"")</f>
        <v/>
      </c>
      <c r="C206" s="56"/>
      <c r="D206" s="57"/>
      <c r="E206" s="58" t="str">
        <f t="shared" si="9"/>
        <v/>
      </c>
      <c r="F206" s="59" t="str">
        <f t="shared" si="10"/>
        <v/>
      </c>
      <c r="G206" s="62"/>
      <c r="I206" s="16">
        <f t="shared" si="11"/>
        <v>0</v>
      </c>
    </row>
    <row r="207" spans="1:9" x14ac:dyDescent="0.2">
      <c r="A207" s="54"/>
      <c r="B207" s="55" t="str">
        <f>IF(C207&gt;0,199,"")</f>
        <v/>
      </c>
      <c r="C207" s="56"/>
      <c r="D207" s="57"/>
      <c r="E207" s="58" t="str">
        <f t="shared" si="9"/>
        <v/>
      </c>
      <c r="F207" s="59" t="str">
        <f t="shared" si="10"/>
        <v/>
      </c>
      <c r="G207" s="62"/>
      <c r="I207" s="16">
        <f t="shared" si="11"/>
        <v>0</v>
      </c>
    </row>
    <row r="208" spans="1:9" x14ac:dyDescent="0.2">
      <c r="A208" s="54"/>
      <c r="B208" s="55" t="str">
        <f>IF(C208&gt;0,200,"")</f>
        <v/>
      </c>
      <c r="C208" s="56"/>
      <c r="D208" s="57"/>
      <c r="E208" s="58" t="str">
        <f t="shared" si="9"/>
        <v/>
      </c>
      <c r="F208" s="59" t="str">
        <f t="shared" si="10"/>
        <v/>
      </c>
      <c r="G208" s="62"/>
      <c r="I208" s="16">
        <f t="shared" si="11"/>
        <v>0</v>
      </c>
    </row>
    <row r="209" spans="1:9" x14ac:dyDescent="0.2">
      <c r="A209" s="54"/>
      <c r="B209" s="55" t="str">
        <f>IF(C209&gt;0,201,"")</f>
        <v/>
      </c>
      <c r="C209" s="56"/>
      <c r="D209" s="57"/>
      <c r="E209" s="58" t="str">
        <f t="shared" si="9"/>
        <v/>
      </c>
      <c r="F209" s="59" t="str">
        <f t="shared" si="10"/>
        <v/>
      </c>
      <c r="G209" s="62"/>
      <c r="I209" s="16">
        <f t="shared" si="11"/>
        <v>0</v>
      </c>
    </row>
    <row r="210" spans="1:9" x14ac:dyDescent="0.2">
      <c r="A210" s="54"/>
      <c r="B210" s="55" t="str">
        <f>IF(C210&gt;0,202,"")</f>
        <v/>
      </c>
      <c r="C210" s="56"/>
      <c r="D210" s="57"/>
      <c r="E210" s="58" t="str">
        <f t="shared" si="9"/>
        <v/>
      </c>
      <c r="F210" s="59" t="str">
        <f t="shared" si="10"/>
        <v/>
      </c>
      <c r="G210" s="62"/>
      <c r="I210" s="16">
        <f t="shared" si="11"/>
        <v>0</v>
      </c>
    </row>
    <row r="211" spans="1:9" x14ac:dyDescent="0.2">
      <c r="A211" s="54"/>
      <c r="B211" s="55" t="str">
        <f>IF(C211&gt;0,203,"")</f>
        <v/>
      </c>
      <c r="C211" s="56"/>
      <c r="D211" s="57"/>
      <c r="E211" s="58" t="str">
        <f t="shared" si="9"/>
        <v/>
      </c>
      <c r="F211" s="59" t="str">
        <f t="shared" si="10"/>
        <v/>
      </c>
      <c r="G211" s="62"/>
      <c r="I211" s="16">
        <f t="shared" si="11"/>
        <v>0</v>
      </c>
    </row>
    <row r="212" spans="1:9" x14ac:dyDescent="0.2">
      <c r="A212" s="54"/>
      <c r="B212" s="55" t="str">
        <f>IF(C212&gt;0,204,"")</f>
        <v/>
      </c>
      <c r="C212" s="56"/>
      <c r="D212" s="57"/>
      <c r="E212" s="58" t="str">
        <f t="shared" si="9"/>
        <v/>
      </c>
      <c r="F212" s="59" t="str">
        <f t="shared" si="10"/>
        <v/>
      </c>
      <c r="G212" s="62"/>
      <c r="I212" s="16">
        <f t="shared" si="11"/>
        <v>0</v>
      </c>
    </row>
    <row r="213" spans="1:9" x14ac:dyDescent="0.2">
      <c r="A213" s="54"/>
      <c r="B213" s="55" t="str">
        <f>IF(C213&gt;0,205,"")</f>
        <v/>
      </c>
      <c r="C213" s="56"/>
      <c r="D213" s="57"/>
      <c r="E213" s="58" t="str">
        <f t="shared" si="9"/>
        <v/>
      </c>
      <c r="F213" s="59" t="str">
        <f t="shared" si="10"/>
        <v/>
      </c>
      <c r="G213" s="62"/>
      <c r="I213" s="16">
        <f t="shared" si="11"/>
        <v>0</v>
      </c>
    </row>
    <row r="214" spans="1:9" x14ac:dyDescent="0.2">
      <c r="A214" s="54"/>
      <c r="B214" s="55" t="str">
        <f>IF(C214&gt;0,206,"")</f>
        <v/>
      </c>
      <c r="C214" s="56"/>
      <c r="D214" s="57"/>
      <c r="E214" s="58" t="str">
        <f t="shared" si="9"/>
        <v/>
      </c>
      <c r="F214" s="59" t="str">
        <f t="shared" si="10"/>
        <v/>
      </c>
      <c r="G214" s="62"/>
      <c r="I214" s="16">
        <f t="shared" si="11"/>
        <v>0</v>
      </c>
    </row>
    <row r="215" spans="1:9" x14ac:dyDescent="0.2">
      <c r="A215" s="54"/>
      <c r="B215" s="55" t="str">
        <f>IF(C215&gt;0,207,"")</f>
        <v/>
      </c>
      <c r="C215" s="56"/>
      <c r="D215" s="57"/>
      <c r="E215" s="58" t="str">
        <f t="shared" si="9"/>
        <v/>
      </c>
      <c r="F215" s="59" t="str">
        <f t="shared" si="10"/>
        <v/>
      </c>
      <c r="G215" s="62"/>
      <c r="I215" s="16">
        <f t="shared" si="11"/>
        <v>0</v>
      </c>
    </row>
    <row r="216" spans="1:9" x14ac:dyDescent="0.2">
      <c r="A216" s="54"/>
      <c r="B216" s="55" t="str">
        <f>IF(C216&gt;0,208,"")</f>
        <v/>
      </c>
      <c r="C216" s="56"/>
      <c r="D216" s="57"/>
      <c r="E216" s="58" t="str">
        <f t="shared" si="9"/>
        <v/>
      </c>
      <c r="F216" s="59" t="str">
        <f t="shared" si="10"/>
        <v/>
      </c>
      <c r="G216" s="62"/>
      <c r="I216" s="16">
        <f t="shared" si="11"/>
        <v>0</v>
      </c>
    </row>
    <row r="217" spans="1:9" x14ac:dyDescent="0.2">
      <c r="A217" s="54"/>
      <c r="B217" s="55" t="str">
        <f>IF(C217&gt;0,209,"")</f>
        <v/>
      </c>
      <c r="C217" s="56"/>
      <c r="D217" s="57"/>
      <c r="E217" s="58" t="str">
        <f t="shared" si="9"/>
        <v/>
      </c>
      <c r="F217" s="59" t="str">
        <f t="shared" si="10"/>
        <v/>
      </c>
      <c r="G217" s="62"/>
      <c r="I217" s="16">
        <f t="shared" si="11"/>
        <v>0</v>
      </c>
    </row>
    <row r="218" spans="1:9" x14ac:dyDescent="0.2">
      <c r="A218" s="54"/>
      <c r="B218" s="55" t="str">
        <f>IF(C218&gt;0,210,"")</f>
        <v/>
      </c>
      <c r="C218" s="56"/>
      <c r="D218" s="57"/>
      <c r="E218" s="58" t="str">
        <f t="shared" si="9"/>
        <v/>
      </c>
      <c r="F218" s="59" t="str">
        <f t="shared" si="10"/>
        <v/>
      </c>
      <c r="G218" s="62"/>
      <c r="I218" s="16">
        <f t="shared" si="11"/>
        <v>0</v>
      </c>
    </row>
    <row r="219" spans="1:9" x14ac:dyDescent="0.2">
      <c r="A219" s="54"/>
      <c r="B219" s="55" t="str">
        <f>IF(C219&gt;0,211,"")</f>
        <v/>
      </c>
      <c r="C219" s="56"/>
      <c r="D219" s="57"/>
      <c r="E219" s="58" t="str">
        <f t="shared" si="9"/>
        <v/>
      </c>
      <c r="F219" s="59" t="str">
        <f t="shared" si="10"/>
        <v/>
      </c>
      <c r="G219" s="62"/>
      <c r="I219" s="16">
        <f t="shared" si="11"/>
        <v>0</v>
      </c>
    </row>
    <row r="220" spans="1:9" x14ac:dyDescent="0.2">
      <c r="A220" s="54"/>
      <c r="B220" s="55" t="str">
        <f>IF(C220&gt;0,212,"")</f>
        <v/>
      </c>
      <c r="C220" s="56"/>
      <c r="D220" s="57"/>
      <c r="E220" s="58" t="str">
        <f t="shared" si="9"/>
        <v/>
      </c>
      <c r="F220" s="59" t="str">
        <f t="shared" si="10"/>
        <v/>
      </c>
      <c r="G220" s="62"/>
      <c r="I220" s="16">
        <f t="shared" si="11"/>
        <v>0</v>
      </c>
    </row>
    <row r="221" spans="1:9" x14ac:dyDescent="0.2">
      <c r="A221" s="54"/>
      <c r="B221" s="55" t="str">
        <f>IF(C221&gt;0,213,"")</f>
        <v/>
      </c>
      <c r="C221" s="56"/>
      <c r="D221" s="57"/>
      <c r="E221" s="58" t="str">
        <f t="shared" si="9"/>
        <v/>
      </c>
      <c r="F221" s="59" t="str">
        <f t="shared" si="10"/>
        <v/>
      </c>
      <c r="G221" s="62"/>
      <c r="I221" s="16">
        <f t="shared" si="11"/>
        <v>0</v>
      </c>
    </row>
    <row r="222" spans="1:9" x14ac:dyDescent="0.2">
      <c r="A222" s="54"/>
      <c r="B222" s="55" t="str">
        <f>IF(C222&gt;0,214,"")</f>
        <v/>
      </c>
      <c r="C222" s="56"/>
      <c r="D222" s="57"/>
      <c r="E222" s="58" t="str">
        <f t="shared" si="9"/>
        <v/>
      </c>
      <c r="F222" s="59" t="str">
        <f t="shared" si="10"/>
        <v/>
      </c>
      <c r="G222" s="62"/>
      <c r="I222" s="16">
        <f t="shared" si="11"/>
        <v>0</v>
      </c>
    </row>
    <row r="223" spans="1:9" x14ac:dyDescent="0.2">
      <c r="A223" s="54"/>
      <c r="B223" s="55" t="str">
        <f>IF(C223&gt;0,215,"")</f>
        <v/>
      </c>
      <c r="C223" s="56"/>
      <c r="D223" s="57"/>
      <c r="E223" s="58" t="str">
        <f t="shared" si="9"/>
        <v/>
      </c>
      <c r="F223" s="59" t="str">
        <f t="shared" si="10"/>
        <v/>
      </c>
      <c r="G223" s="62"/>
      <c r="I223" s="16">
        <f t="shared" si="11"/>
        <v>0</v>
      </c>
    </row>
    <row r="224" spans="1:9" x14ac:dyDescent="0.2">
      <c r="A224" s="54"/>
      <c r="B224" s="55" t="str">
        <f>IF(C224&gt;0,216,"")</f>
        <v/>
      </c>
      <c r="C224" s="56"/>
      <c r="D224" s="57"/>
      <c r="E224" s="58" t="str">
        <f t="shared" si="9"/>
        <v/>
      </c>
      <c r="F224" s="59" t="str">
        <f t="shared" si="10"/>
        <v/>
      </c>
      <c r="G224" s="62"/>
      <c r="I224" s="16">
        <f t="shared" si="11"/>
        <v>0</v>
      </c>
    </row>
    <row r="225" spans="1:9" x14ac:dyDescent="0.2">
      <c r="A225" s="54"/>
      <c r="B225" s="55" t="str">
        <f>IF(C225&gt;0,217,"")</f>
        <v/>
      </c>
      <c r="C225" s="56"/>
      <c r="D225" s="57"/>
      <c r="E225" s="58" t="str">
        <f t="shared" si="9"/>
        <v/>
      </c>
      <c r="F225" s="59" t="str">
        <f t="shared" si="10"/>
        <v/>
      </c>
      <c r="G225" s="62"/>
      <c r="I225" s="16">
        <f t="shared" si="11"/>
        <v>0</v>
      </c>
    </row>
    <row r="226" spans="1:9" x14ac:dyDescent="0.2">
      <c r="A226" s="54"/>
      <c r="B226" s="55" t="str">
        <f>IF(C226&gt;0,218,"")</f>
        <v/>
      </c>
      <c r="C226" s="56"/>
      <c r="D226" s="57"/>
      <c r="E226" s="58" t="str">
        <f t="shared" si="9"/>
        <v/>
      </c>
      <c r="F226" s="59" t="str">
        <f t="shared" si="10"/>
        <v/>
      </c>
      <c r="G226" s="62"/>
      <c r="I226" s="16">
        <f t="shared" si="11"/>
        <v>0</v>
      </c>
    </row>
    <row r="227" spans="1:9" x14ac:dyDescent="0.2">
      <c r="A227" s="54"/>
      <c r="B227" s="55" t="str">
        <f>IF(C227&gt;0,219,"")</f>
        <v/>
      </c>
      <c r="C227" s="56"/>
      <c r="D227" s="57"/>
      <c r="E227" s="58" t="str">
        <f t="shared" si="9"/>
        <v/>
      </c>
      <c r="F227" s="59" t="str">
        <f t="shared" si="10"/>
        <v/>
      </c>
      <c r="G227" s="62"/>
      <c r="I227" s="16">
        <f t="shared" si="11"/>
        <v>0</v>
      </c>
    </row>
    <row r="228" spans="1:9" x14ac:dyDescent="0.2">
      <c r="A228" s="54"/>
      <c r="B228" s="55" t="str">
        <f>IF(C228&gt;0,220,"")</f>
        <v/>
      </c>
      <c r="C228" s="56"/>
      <c r="D228" s="57"/>
      <c r="E228" s="58" t="str">
        <f t="shared" si="9"/>
        <v/>
      </c>
      <c r="F228" s="59" t="str">
        <f t="shared" si="10"/>
        <v/>
      </c>
      <c r="G228" s="62"/>
      <c r="I228" s="16">
        <f t="shared" si="11"/>
        <v>0</v>
      </c>
    </row>
    <row r="229" spans="1:9" x14ac:dyDescent="0.2">
      <c r="A229" s="54"/>
      <c r="B229" s="55" t="str">
        <f>IF(C229&gt;0,221,"")</f>
        <v/>
      </c>
      <c r="C229" s="56"/>
      <c r="D229" s="57"/>
      <c r="E229" s="58" t="str">
        <f t="shared" si="9"/>
        <v/>
      </c>
      <c r="F229" s="59" t="str">
        <f t="shared" si="10"/>
        <v/>
      </c>
      <c r="G229" s="62"/>
      <c r="I229" s="16">
        <f t="shared" si="11"/>
        <v>0</v>
      </c>
    </row>
    <row r="230" spans="1:9" x14ac:dyDescent="0.2">
      <c r="A230" s="54"/>
      <c r="B230" s="55" t="str">
        <f>IF(C230&gt;0,222,"")</f>
        <v/>
      </c>
      <c r="C230" s="56"/>
      <c r="D230" s="57"/>
      <c r="E230" s="58" t="str">
        <f t="shared" si="9"/>
        <v/>
      </c>
      <c r="F230" s="59" t="str">
        <f t="shared" si="10"/>
        <v/>
      </c>
      <c r="G230" s="62"/>
      <c r="I230" s="16">
        <f t="shared" si="11"/>
        <v>0</v>
      </c>
    </row>
    <row r="231" spans="1:9" x14ac:dyDescent="0.2">
      <c r="A231" s="54"/>
      <c r="B231" s="55" t="str">
        <f>IF(C231&gt;0,223,"")</f>
        <v/>
      </c>
      <c r="C231" s="56"/>
      <c r="D231" s="57"/>
      <c r="E231" s="58" t="str">
        <f t="shared" si="9"/>
        <v/>
      </c>
      <c r="F231" s="59" t="str">
        <f t="shared" si="10"/>
        <v/>
      </c>
      <c r="G231" s="62"/>
      <c r="I231" s="16">
        <f t="shared" si="11"/>
        <v>0</v>
      </c>
    </row>
    <row r="232" spans="1:9" x14ac:dyDescent="0.2">
      <c r="A232" s="54"/>
      <c r="B232" s="55" t="str">
        <f>IF(C232&gt;0,224,"")</f>
        <v/>
      </c>
      <c r="C232" s="56"/>
      <c r="D232" s="57"/>
      <c r="E232" s="58" t="str">
        <f t="shared" si="9"/>
        <v/>
      </c>
      <c r="F232" s="59" t="str">
        <f t="shared" si="10"/>
        <v/>
      </c>
      <c r="G232" s="62"/>
      <c r="I232" s="16">
        <f t="shared" si="11"/>
        <v>0</v>
      </c>
    </row>
    <row r="233" spans="1:9" x14ac:dyDescent="0.2">
      <c r="A233" s="54"/>
      <c r="B233" s="55" t="str">
        <f>IF(C233&gt;0,225,"")</f>
        <v/>
      </c>
      <c r="C233" s="56"/>
      <c r="D233" s="57"/>
      <c r="E233" s="58" t="str">
        <f t="shared" si="9"/>
        <v/>
      </c>
      <c r="F233" s="59" t="str">
        <f t="shared" si="10"/>
        <v/>
      </c>
      <c r="G233" s="62"/>
      <c r="I233" s="16">
        <f t="shared" si="11"/>
        <v>0</v>
      </c>
    </row>
    <row r="234" spans="1:9" x14ac:dyDescent="0.2">
      <c r="A234" s="54"/>
      <c r="B234" s="55" t="str">
        <f>IF(C234&gt;0,226,"")</f>
        <v/>
      </c>
      <c r="C234" s="56"/>
      <c r="D234" s="57"/>
      <c r="E234" s="58" t="str">
        <f t="shared" si="9"/>
        <v/>
      </c>
      <c r="F234" s="59" t="str">
        <f t="shared" si="10"/>
        <v/>
      </c>
      <c r="G234" s="62"/>
      <c r="I234" s="16">
        <f t="shared" si="11"/>
        <v>0</v>
      </c>
    </row>
    <row r="235" spans="1:9" x14ac:dyDescent="0.2">
      <c r="A235" s="54"/>
      <c r="B235" s="55" t="str">
        <f>IF(C235&gt;0,227,"")</f>
        <v/>
      </c>
      <c r="C235" s="56"/>
      <c r="D235" s="57"/>
      <c r="E235" s="58" t="str">
        <f t="shared" si="9"/>
        <v/>
      </c>
      <c r="F235" s="59" t="str">
        <f t="shared" si="10"/>
        <v/>
      </c>
      <c r="G235" s="62"/>
      <c r="I235" s="16">
        <f t="shared" si="11"/>
        <v>0</v>
      </c>
    </row>
    <row r="236" spans="1:9" x14ac:dyDescent="0.2">
      <c r="A236" s="54"/>
      <c r="B236" s="55" t="str">
        <f>IF(C236&gt;0,228,"")</f>
        <v/>
      </c>
      <c r="C236" s="56"/>
      <c r="D236" s="57"/>
      <c r="E236" s="58" t="str">
        <f t="shared" si="9"/>
        <v/>
      </c>
      <c r="F236" s="59" t="str">
        <f t="shared" si="10"/>
        <v/>
      </c>
      <c r="G236" s="62"/>
      <c r="I236" s="16">
        <f t="shared" si="11"/>
        <v>0</v>
      </c>
    </row>
    <row r="237" spans="1:9" x14ac:dyDescent="0.2">
      <c r="A237" s="54"/>
      <c r="B237" s="55" t="str">
        <f>IF(C237&gt;0,229,"")</f>
        <v/>
      </c>
      <c r="C237" s="56"/>
      <c r="D237" s="57"/>
      <c r="E237" s="58" t="str">
        <f t="shared" si="9"/>
        <v/>
      </c>
      <c r="F237" s="59" t="str">
        <f t="shared" si="10"/>
        <v/>
      </c>
      <c r="G237" s="62"/>
      <c r="I237" s="16">
        <f t="shared" si="11"/>
        <v>0</v>
      </c>
    </row>
    <row r="238" spans="1:9" x14ac:dyDescent="0.2">
      <c r="A238" s="54"/>
      <c r="B238" s="55" t="str">
        <f>IF(C238&gt;0,230,"")</f>
        <v/>
      </c>
      <c r="C238" s="56"/>
      <c r="D238" s="57"/>
      <c r="E238" s="58" t="str">
        <f t="shared" si="9"/>
        <v/>
      </c>
      <c r="F238" s="59" t="str">
        <f t="shared" si="10"/>
        <v/>
      </c>
      <c r="G238" s="62"/>
      <c r="I238" s="16">
        <f t="shared" si="11"/>
        <v>0</v>
      </c>
    </row>
    <row r="239" spans="1:9" x14ac:dyDescent="0.2">
      <c r="A239" s="54"/>
      <c r="B239" s="55" t="str">
        <f>IF(C239&gt;0,231,"")</f>
        <v/>
      </c>
      <c r="C239" s="56"/>
      <c r="D239" s="57"/>
      <c r="E239" s="58" t="str">
        <f t="shared" si="9"/>
        <v/>
      </c>
      <c r="F239" s="59" t="str">
        <f t="shared" si="10"/>
        <v/>
      </c>
      <c r="G239" s="62"/>
      <c r="I239" s="16">
        <f t="shared" si="11"/>
        <v>0</v>
      </c>
    </row>
    <row r="240" spans="1:9" x14ac:dyDescent="0.2">
      <c r="A240" s="54"/>
      <c r="B240" s="55" t="str">
        <f>IF(C240&gt;0,232,"")</f>
        <v/>
      </c>
      <c r="C240" s="56"/>
      <c r="D240" s="57"/>
      <c r="E240" s="58" t="str">
        <f t="shared" si="9"/>
        <v/>
      </c>
      <c r="F240" s="59" t="str">
        <f t="shared" si="10"/>
        <v/>
      </c>
      <c r="G240" s="62"/>
      <c r="I240" s="16">
        <f t="shared" si="11"/>
        <v>0</v>
      </c>
    </row>
    <row r="241" spans="1:9" x14ac:dyDescent="0.2">
      <c r="A241" s="54"/>
      <c r="B241" s="55" t="str">
        <f>IF(C241&gt;0,233,"")</f>
        <v/>
      </c>
      <c r="C241" s="56"/>
      <c r="D241" s="57"/>
      <c r="E241" s="58" t="str">
        <f t="shared" si="9"/>
        <v/>
      </c>
      <c r="F241" s="59" t="str">
        <f t="shared" si="10"/>
        <v/>
      </c>
      <c r="G241" s="62"/>
      <c r="I241" s="16">
        <f t="shared" si="11"/>
        <v>0</v>
      </c>
    </row>
    <row r="242" spans="1:9" x14ac:dyDescent="0.2">
      <c r="A242" s="54"/>
      <c r="B242" s="55" t="str">
        <f>IF(C242&gt;0,234,"")</f>
        <v/>
      </c>
      <c r="C242" s="56"/>
      <c r="D242" s="57"/>
      <c r="E242" s="58" t="str">
        <f t="shared" si="9"/>
        <v/>
      </c>
      <c r="F242" s="59" t="str">
        <f t="shared" si="10"/>
        <v/>
      </c>
      <c r="G242" s="62"/>
      <c r="I242" s="16">
        <f t="shared" si="11"/>
        <v>0</v>
      </c>
    </row>
    <row r="243" spans="1:9" x14ac:dyDescent="0.2">
      <c r="A243" s="54"/>
      <c r="B243" s="55" t="str">
        <f>IF(C243&gt;0,235,"")</f>
        <v/>
      </c>
      <c r="C243" s="56"/>
      <c r="D243" s="57"/>
      <c r="E243" s="58" t="str">
        <f t="shared" si="9"/>
        <v/>
      </c>
      <c r="F243" s="59" t="str">
        <f t="shared" si="10"/>
        <v/>
      </c>
      <c r="G243" s="62"/>
      <c r="I243" s="16">
        <f t="shared" si="11"/>
        <v>0</v>
      </c>
    </row>
    <row r="244" spans="1:9" x14ac:dyDescent="0.2">
      <c r="A244" s="54"/>
      <c r="B244" s="55" t="str">
        <f>IF(C244&gt;0,236,"")</f>
        <v/>
      </c>
      <c r="C244" s="56"/>
      <c r="D244" s="57"/>
      <c r="E244" s="58" t="str">
        <f t="shared" si="9"/>
        <v/>
      </c>
      <c r="F244" s="59" t="str">
        <f t="shared" si="10"/>
        <v/>
      </c>
      <c r="G244" s="62"/>
      <c r="I244" s="16">
        <f t="shared" si="11"/>
        <v>0</v>
      </c>
    </row>
    <row r="245" spans="1:9" x14ac:dyDescent="0.2">
      <c r="A245" s="54"/>
      <c r="B245" s="55" t="str">
        <f>IF(C245&gt;0,237,"")</f>
        <v/>
      </c>
      <c r="C245" s="56"/>
      <c r="D245" s="57"/>
      <c r="E245" s="58" t="str">
        <f t="shared" si="9"/>
        <v/>
      </c>
      <c r="F245" s="59" t="str">
        <f t="shared" si="10"/>
        <v/>
      </c>
      <c r="G245" s="62"/>
      <c r="I245" s="16">
        <f t="shared" si="11"/>
        <v>0</v>
      </c>
    </row>
    <row r="246" spans="1:9" x14ac:dyDescent="0.2">
      <c r="A246" s="54"/>
      <c r="B246" s="55" t="str">
        <f>IF(C246&gt;0,238,"")</f>
        <v/>
      </c>
      <c r="C246" s="56"/>
      <c r="D246" s="57"/>
      <c r="E246" s="58" t="str">
        <f t="shared" si="9"/>
        <v/>
      </c>
      <c r="F246" s="59" t="str">
        <f t="shared" si="10"/>
        <v/>
      </c>
      <c r="G246" s="62"/>
      <c r="I246" s="16">
        <f t="shared" si="11"/>
        <v>0</v>
      </c>
    </row>
    <row r="247" spans="1:9" x14ac:dyDescent="0.2">
      <c r="A247" s="54"/>
      <c r="B247" s="55" t="str">
        <f>IF(C247&gt;0,239,"")</f>
        <v/>
      </c>
      <c r="C247" s="56"/>
      <c r="D247" s="57"/>
      <c r="E247" s="58" t="str">
        <f t="shared" si="9"/>
        <v/>
      </c>
      <c r="F247" s="59" t="str">
        <f t="shared" si="10"/>
        <v/>
      </c>
      <c r="G247" s="62"/>
      <c r="I247" s="16">
        <f t="shared" si="11"/>
        <v>0</v>
      </c>
    </row>
    <row r="248" spans="1:9" x14ac:dyDescent="0.2">
      <c r="A248" s="54"/>
      <c r="B248" s="55" t="str">
        <f>IF(C248&gt;0,240,"")</f>
        <v/>
      </c>
      <c r="C248" s="56"/>
      <c r="D248" s="57"/>
      <c r="E248" s="58" t="str">
        <f t="shared" si="9"/>
        <v/>
      </c>
      <c r="F248" s="59" t="str">
        <f t="shared" si="10"/>
        <v/>
      </c>
      <c r="G248" s="62"/>
      <c r="I248" s="16">
        <f t="shared" si="11"/>
        <v>0</v>
      </c>
    </row>
    <row r="249" spans="1:9" x14ac:dyDescent="0.2">
      <c r="A249" s="54"/>
      <c r="B249" s="55" t="str">
        <f>IF(C249&gt;0,241,"")</f>
        <v/>
      </c>
      <c r="C249" s="56"/>
      <c r="D249" s="57"/>
      <c r="E249" s="58" t="str">
        <f t="shared" si="9"/>
        <v/>
      </c>
      <c r="F249" s="59" t="str">
        <f t="shared" si="10"/>
        <v/>
      </c>
      <c r="G249" s="62"/>
      <c r="I249" s="16">
        <f t="shared" si="11"/>
        <v>0</v>
      </c>
    </row>
    <row r="250" spans="1:9" x14ac:dyDescent="0.2">
      <c r="A250" s="54"/>
      <c r="B250" s="55" t="str">
        <f>IF(C250&gt;0,242,"")</f>
        <v/>
      </c>
      <c r="C250" s="56"/>
      <c r="D250" s="57"/>
      <c r="E250" s="58" t="str">
        <f t="shared" si="9"/>
        <v/>
      </c>
      <c r="F250" s="59" t="str">
        <f t="shared" si="10"/>
        <v/>
      </c>
      <c r="G250" s="62"/>
      <c r="I250" s="16">
        <f t="shared" si="11"/>
        <v>0</v>
      </c>
    </row>
    <row r="251" spans="1:9" x14ac:dyDescent="0.2">
      <c r="A251" s="54"/>
      <c r="B251" s="55" t="str">
        <f>IF(C251&gt;0,243,"")</f>
        <v/>
      </c>
      <c r="C251" s="56"/>
      <c r="D251" s="57"/>
      <c r="E251" s="58" t="str">
        <f t="shared" si="9"/>
        <v/>
      </c>
      <c r="F251" s="59" t="str">
        <f t="shared" si="10"/>
        <v/>
      </c>
      <c r="G251" s="62"/>
      <c r="I251" s="16">
        <f t="shared" si="11"/>
        <v>0</v>
      </c>
    </row>
    <row r="252" spans="1:9" x14ac:dyDescent="0.2">
      <c r="A252" s="54"/>
      <c r="B252" s="55" t="str">
        <f>IF(C252&gt;0,244,"")</f>
        <v/>
      </c>
      <c r="C252" s="56"/>
      <c r="D252" s="57"/>
      <c r="E252" s="58" t="str">
        <f t="shared" si="9"/>
        <v/>
      </c>
      <c r="F252" s="59" t="str">
        <f t="shared" si="10"/>
        <v/>
      </c>
      <c r="G252" s="62"/>
      <c r="I252" s="16">
        <f t="shared" si="11"/>
        <v>0</v>
      </c>
    </row>
    <row r="253" spans="1:9" x14ac:dyDescent="0.2">
      <c r="A253" s="54"/>
      <c r="B253" s="55" t="str">
        <f>IF(C253&gt;0,245,"")</f>
        <v/>
      </c>
      <c r="C253" s="56"/>
      <c r="D253" s="57"/>
      <c r="E253" s="58" t="str">
        <f t="shared" si="9"/>
        <v/>
      </c>
      <c r="F253" s="59" t="str">
        <f t="shared" si="10"/>
        <v/>
      </c>
      <c r="G253" s="62"/>
      <c r="I253" s="16">
        <f t="shared" si="11"/>
        <v>0</v>
      </c>
    </row>
    <row r="254" spans="1:9" x14ac:dyDescent="0.2">
      <c r="A254" s="54"/>
      <c r="B254" s="55" t="str">
        <f>IF(C254&gt;0,246,"")</f>
        <v/>
      </c>
      <c r="C254" s="56"/>
      <c r="D254" s="57"/>
      <c r="E254" s="58" t="str">
        <f t="shared" si="9"/>
        <v/>
      </c>
      <c r="F254" s="59" t="str">
        <f t="shared" si="10"/>
        <v/>
      </c>
      <c r="G254" s="62"/>
      <c r="I254" s="16">
        <f t="shared" si="11"/>
        <v>0</v>
      </c>
    </row>
    <row r="255" spans="1:9" x14ac:dyDescent="0.2">
      <c r="A255" s="54"/>
      <c r="B255" s="55" t="str">
        <f>IF(C255&gt;0,247,"")</f>
        <v/>
      </c>
      <c r="C255" s="56"/>
      <c r="D255" s="57"/>
      <c r="E255" s="58" t="str">
        <f t="shared" si="9"/>
        <v/>
      </c>
      <c r="F255" s="59" t="str">
        <f t="shared" si="10"/>
        <v/>
      </c>
      <c r="G255" s="62"/>
      <c r="I255" s="16">
        <f t="shared" si="11"/>
        <v>0</v>
      </c>
    </row>
    <row r="256" spans="1:9" x14ac:dyDescent="0.2">
      <c r="A256" s="54"/>
      <c r="B256" s="55" t="str">
        <f>IF(C256&gt;0,248,"")</f>
        <v/>
      </c>
      <c r="C256" s="56"/>
      <c r="D256" s="57"/>
      <c r="E256" s="58" t="str">
        <f t="shared" si="9"/>
        <v/>
      </c>
      <c r="F256" s="59" t="str">
        <f t="shared" si="10"/>
        <v/>
      </c>
      <c r="G256" s="62"/>
      <c r="I256" s="16">
        <f t="shared" si="11"/>
        <v>0</v>
      </c>
    </row>
    <row r="257" spans="1:9" x14ac:dyDescent="0.2">
      <c r="A257" s="54"/>
      <c r="B257" s="55" t="str">
        <f>IF(C257&gt;0,249,"")</f>
        <v/>
      </c>
      <c r="C257" s="56"/>
      <c r="D257" s="57"/>
      <c r="E257" s="58" t="str">
        <f t="shared" si="9"/>
        <v/>
      </c>
      <c r="F257" s="59" t="str">
        <f t="shared" si="10"/>
        <v/>
      </c>
      <c r="G257" s="62"/>
      <c r="I257" s="16">
        <f t="shared" si="11"/>
        <v>0</v>
      </c>
    </row>
    <row r="258" spans="1:9" x14ac:dyDescent="0.2">
      <c r="A258" s="54"/>
      <c r="B258" s="55" t="str">
        <f>IF(C258&gt;0,250,"")</f>
        <v/>
      </c>
      <c r="C258" s="56"/>
      <c r="D258" s="57"/>
      <c r="E258" s="58" t="str">
        <f t="shared" si="9"/>
        <v/>
      </c>
      <c r="F258" s="59" t="str">
        <f t="shared" si="10"/>
        <v/>
      </c>
      <c r="G258" s="62"/>
      <c r="I258" s="16">
        <f t="shared" si="11"/>
        <v>0</v>
      </c>
    </row>
    <row r="259" spans="1:9" x14ac:dyDescent="0.2">
      <c r="A259" s="54"/>
      <c r="B259" s="55" t="str">
        <f>IF(C259&gt;0,251,"")</f>
        <v/>
      </c>
      <c r="C259" s="56"/>
      <c r="D259" s="57"/>
      <c r="E259" s="58" t="str">
        <f t="shared" si="9"/>
        <v/>
      </c>
      <c r="F259" s="59" t="str">
        <f t="shared" si="10"/>
        <v/>
      </c>
      <c r="G259" s="62"/>
      <c r="I259" s="16">
        <f t="shared" si="11"/>
        <v>0</v>
      </c>
    </row>
    <row r="260" spans="1:9" x14ac:dyDescent="0.2">
      <c r="A260" s="54"/>
      <c r="B260" s="55" t="str">
        <f>IF(C260&gt;0,252,"")</f>
        <v/>
      </c>
      <c r="C260" s="56"/>
      <c r="D260" s="57"/>
      <c r="E260" s="58" t="str">
        <f t="shared" si="9"/>
        <v/>
      </c>
      <c r="F260" s="59" t="str">
        <f t="shared" si="10"/>
        <v/>
      </c>
      <c r="G260" s="62"/>
      <c r="I260" s="16">
        <f t="shared" si="11"/>
        <v>0</v>
      </c>
    </row>
    <row r="261" spans="1:9" x14ac:dyDescent="0.2">
      <c r="A261" s="54"/>
      <c r="B261" s="55" t="str">
        <f>IF(C261&gt;0,253,"")</f>
        <v/>
      </c>
      <c r="C261" s="56"/>
      <c r="D261" s="57"/>
      <c r="E261" s="58" t="str">
        <f t="shared" si="9"/>
        <v/>
      </c>
      <c r="F261" s="59" t="str">
        <f t="shared" si="10"/>
        <v/>
      </c>
      <c r="G261" s="62"/>
      <c r="I261" s="16">
        <f t="shared" si="11"/>
        <v>0</v>
      </c>
    </row>
    <row r="262" spans="1:9" x14ac:dyDescent="0.2">
      <c r="A262" s="54"/>
      <c r="B262" s="55" t="str">
        <f>IF(C262&gt;0,254,"")</f>
        <v/>
      </c>
      <c r="C262" s="56"/>
      <c r="D262" s="57"/>
      <c r="E262" s="58" t="str">
        <f t="shared" si="9"/>
        <v/>
      </c>
      <c r="F262" s="59" t="str">
        <f t="shared" si="10"/>
        <v/>
      </c>
      <c r="G262" s="62"/>
      <c r="I262" s="16">
        <f t="shared" si="11"/>
        <v>0</v>
      </c>
    </row>
    <row r="263" spans="1:9" x14ac:dyDescent="0.2">
      <c r="A263" s="54"/>
      <c r="B263" s="55" t="str">
        <f>IF(C263&gt;0,255,"")</f>
        <v/>
      </c>
      <c r="C263" s="56"/>
      <c r="D263" s="57"/>
      <c r="E263" s="58" t="str">
        <f t="shared" si="9"/>
        <v/>
      </c>
      <c r="F263" s="59" t="str">
        <f t="shared" si="10"/>
        <v/>
      </c>
      <c r="G263" s="62"/>
      <c r="I263" s="16">
        <f t="shared" si="11"/>
        <v>0</v>
      </c>
    </row>
    <row r="264" spans="1:9" x14ac:dyDescent="0.2">
      <c r="A264" s="54"/>
      <c r="B264" s="55" t="str">
        <f>IF(C264&gt;0,256,"")</f>
        <v/>
      </c>
      <c r="C264" s="56"/>
      <c r="D264" s="57"/>
      <c r="E264" s="58" t="str">
        <f t="shared" si="9"/>
        <v/>
      </c>
      <c r="F264" s="59" t="str">
        <f t="shared" si="10"/>
        <v/>
      </c>
      <c r="G264" s="62"/>
      <c r="I264" s="16">
        <f t="shared" si="11"/>
        <v>0</v>
      </c>
    </row>
    <row r="265" spans="1:9" x14ac:dyDescent="0.2">
      <c r="A265" s="54"/>
      <c r="B265" s="55" t="str">
        <f>IF(C265&gt;0,257,"")</f>
        <v/>
      </c>
      <c r="C265" s="56"/>
      <c r="D265" s="57"/>
      <c r="E265" s="58" t="str">
        <f t="shared" ref="E265:E328" si="12">IF(D265=0,"",IF(D265&lt;3500,"0.00",IF(D265&lt;5000,"30.00",IF(D265&lt;7000,"75.00",IF(D265&lt;9000,"110.00",IF(D265&gt;8999,"208.00"))))))</f>
        <v/>
      </c>
      <c r="F265" s="59" t="str">
        <f t="shared" si="10"/>
        <v/>
      </c>
      <c r="G265" s="62"/>
      <c r="I265" s="16">
        <f t="shared" si="11"/>
        <v>0</v>
      </c>
    </row>
    <row r="266" spans="1:9" x14ac:dyDescent="0.2">
      <c r="A266" s="54"/>
      <c r="B266" s="55" t="str">
        <f>IF(C266&gt;0,258,"")</f>
        <v/>
      </c>
      <c r="C266" s="56"/>
      <c r="D266" s="57"/>
      <c r="E266" s="58" t="str">
        <f t="shared" si="12"/>
        <v/>
      </c>
      <c r="F266" s="59" t="str">
        <f t="shared" ref="F266:F329" si="13">IF(D266=0,"",IF(D266&lt;1334,"Less than Rs. 1,334",IF(D266&lt;1666,"Rs. 1,334 or more, but less than Rs. 1,666",IF(D266&lt;2083,"Rs. 1,666 or more, but less than Rs. 2,083",IF(D266&lt;2500,"Rs. 2,083 or more, but less than Rs. 2,500",IF(D266&lt;2916,"Rs. 2,500 or more, but less than Rs. 2,916",IF(D266&lt;3333,"Rs. 2,916 or more, but less than Rs. 3,333",IF(D266&lt;3500,"Rs. 3,333 or more, but less than Rs. 3,750",IF(D266&lt;3750,"Rs. 3,333 or more, but less than Rs. 3,750 ",IF(D266&lt;4166,"Rs. 3,750 or more, but less than Rs. 4,166",IF(D266&lt;5000,"Rs. 4,166 or more, but less than Rs. 5,000",IF(D266&lt;5833,"Rs. 5,000 or more, but less than Rs. 5,833",IF(D266&lt;6666,"Rs. 5,833 or more, but less than Rs. 6,666",IF(D266&lt;7000,"Rs. 6,666 or more, but less than Rs. 7,500",IF(D266&lt;7500,"Rs. 6,666 or more, but less than Rs. 7,500 ",IF(D266&lt;8333,"Rs. 7,500 or more, but less than Rs. 8,333",IF(D266&lt;9000,"Rs. 8,333 or more, but less than Rs. 10,000",IF(D266&lt;10000,"Rs. 8,333 or more, but less than Rs. 10,000 ",IF(D266&gt;9999,"Rs. 10,000 or more")))))))))))))))))))</f>
        <v/>
      </c>
      <c r="G266" s="62"/>
      <c r="I266" s="16">
        <f t="shared" ref="I266:I329" si="14">IF(D266="",0,E266)</f>
        <v>0</v>
      </c>
    </row>
    <row r="267" spans="1:9" x14ac:dyDescent="0.2">
      <c r="A267" s="54"/>
      <c r="B267" s="55" t="str">
        <f>IF(C267&gt;0,259,"")</f>
        <v/>
      </c>
      <c r="C267" s="56"/>
      <c r="D267" s="57"/>
      <c r="E267" s="58" t="str">
        <f t="shared" si="12"/>
        <v/>
      </c>
      <c r="F267" s="59" t="str">
        <f t="shared" si="13"/>
        <v/>
      </c>
      <c r="G267" s="62"/>
      <c r="I267" s="16">
        <f t="shared" si="14"/>
        <v>0</v>
      </c>
    </row>
    <row r="268" spans="1:9" x14ac:dyDescent="0.2">
      <c r="A268" s="54"/>
      <c r="B268" s="55" t="str">
        <f>IF(C268&gt;0,260,"")</f>
        <v/>
      </c>
      <c r="C268" s="56"/>
      <c r="D268" s="57"/>
      <c r="E268" s="58" t="str">
        <f t="shared" si="12"/>
        <v/>
      </c>
      <c r="F268" s="59" t="str">
        <f t="shared" si="13"/>
        <v/>
      </c>
      <c r="G268" s="62"/>
      <c r="I268" s="16">
        <f t="shared" si="14"/>
        <v>0</v>
      </c>
    </row>
    <row r="269" spans="1:9" x14ac:dyDescent="0.2">
      <c r="A269" s="54"/>
      <c r="B269" s="55" t="str">
        <f>IF(C269&gt;0,261,"")</f>
        <v/>
      </c>
      <c r="C269" s="56"/>
      <c r="D269" s="57"/>
      <c r="E269" s="58" t="str">
        <f t="shared" si="12"/>
        <v/>
      </c>
      <c r="F269" s="59" t="str">
        <f t="shared" si="13"/>
        <v/>
      </c>
      <c r="G269" s="62"/>
      <c r="I269" s="16">
        <f t="shared" si="14"/>
        <v>0</v>
      </c>
    </row>
    <row r="270" spans="1:9" x14ac:dyDescent="0.2">
      <c r="A270" s="54"/>
      <c r="B270" s="55" t="str">
        <f>IF(C270&gt;0,262,"")</f>
        <v/>
      </c>
      <c r="C270" s="56"/>
      <c r="D270" s="57"/>
      <c r="E270" s="58" t="str">
        <f t="shared" si="12"/>
        <v/>
      </c>
      <c r="F270" s="59" t="str">
        <f t="shared" si="13"/>
        <v/>
      </c>
      <c r="G270" s="62"/>
      <c r="I270" s="16">
        <f t="shared" si="14"/>
        <v>0</v>
      </c>
    </row>
    <row r="271" spans="1:9" x14ac:dyDescent="0.2">
      <c r="A271" s="54"/>
      <c r="B271" s="55" t="str">
        <f>IF(C271&gt;0,263,"")</f>
        <v/>
      </c>
      <c r="C271" s="56"/>
      <c r="D271" s="57"/>
      <c r="E271" s="58" t="str">
        <f t="shared" si="12"/>
        <v/>
      </c>
      <c r="F271" s="59" t="str">
        <f t="shared" si="13"/>
        <v/>
      </c>
      <c r="G271" s="62"/>
      <c r="I271" s="16">
        <f t="shared" si="14"/>
        <v>0</v>
      </c>
    </row>
    <row r="272" spans="1:9" x14ac:dyDescent="0.2">
      <c r="A272" s="54"/>
      <c r="B272" s="55" t="str">
        <f>IF(C272&gt;0,264,"")</f>
        <v/>
      </c>
      <c r="C272" s="56"/>
      <c r="D272" s="57"/>
      <c r="E272" s="58" t="str">
        <f t="shared" si="12"/>
        <v/>
      </c>
      <c r="F272" s="59" t="str">
        <f t="shared" si="13"/>
        <v/>
      </c>
      <c r="G272" s="62"/>
      <c r="I272" s="16">
        <f t="shared" si="14"/>
        <v>0</v>
      </c>
    </row>
    <row r="273" spans="1:9" x14ac:dyDescent="0.2">
      <c r="A273" s="54"/>
      <c r="B273" s="55" t="str">
        <f>IF(C273&gt;0,265,"")</f>
        <v/>
      </c>
      <c r="C273" s="56"/>
      <c r="D273" s="57"/>
      <c r="E273" s="58" t="str">
        <f t="shared" si="12"/>
        <v/>
      </c>
      <c r="F273" s="59" t="str">
        <f t="shared" si="13"/>
        <v/>
      </c>
      <c r="G273" s="62"/>
      <c r="I273" s="16">
        <f t="shared" si="14"/>
        <v>0</v>
      </c>
    </row>
    <row r="274" spans="1:9" x14ac:dyDescent="0.2">
      <c r="A274" s="54"/>
      <c r="B274" s="55" t="str">
        <f>IF(C274&gt;0,266,"")</f>
        <v/>
      </c>
      <c r="C274" s="56"/>
      <c r="D274" s="57"/>
      <c r="E274" s="58" t="str">
        <f t="shared" si="12"/>
        <v/>
      </c>
      <c r="F274" s="59" t="str">
        <f t="shared" si="13"/>
        <v/>
      </c>
      <c r="G274" s="62"/>
      <c r="I274" s="16">
        <f t="shared" si="14"/>
        <v>0</v>
      </c>
    </row>
    <row r="275" spans="1:9" x14ac:dyDescent="0.2">
      <c r="A275" s="54"/>
      <c r="B275" s="55" t="str">
        <f>IF(C275&gt;0,267,"")</f>
        <v/>
      </c>
      <c r="C275" s="56"/>
      <c r="D275" s="57"/>
      <c r="E275" s="58" t="str">
        <f t="shared" si="12"/>
        <v/>
      </c>
      <c r="F275" s="59" t="str">
        <f t="shared" si="13"/>
        <v/>
      </c>
      <c r="G275" s="62"/>
      <c r="I275" s="16">
        <f t="shared" si="14"/>
        <v>0</v>
      </c>
    </row>
    <row r="276" spans="1:9" x14ac:dyDescent="0.2">
      <c r="A276" s="54"/>
      <c r="B276" s="55" t="str">
        <f>IF(C276&gt;0,268,"")</f>
        <v/>
      </c>
      <c r="C276" s="56"/>
      <c r="D276" s="57"/>
      <c r="E276" s="58" t="str">
        <f t="shared" si="12"/>
        <v/>
      </c>
      <c r="F276" s="59" t="str">
        <f t="shared" si="13"/>
        <v/>
      </c>
      <c r="G276" s="62"/>
      <c r="I276" s="16">
        <f t="shared" si="14"/>
        <v>0</v>
      </c>
    </row>
    <row r="277" spans="1:9" x14ac:dyDescent="0.2">
      <c r="A277" s="54"/>
      <c r="B277" s="55" t="str">
        <f>IF(C277&gt;0,269,"")</f>
        <v/>
      </c>
      <c r="C277" s="56"/>
      <c r="D277" s="57"/>
      <c r="E277" s="58" t="str">
        <f t="shared" si="12"/>
        <v/>
      </c>
      <c r="F277" s="59" t="str">
        <f t="shared" si="13"/>
        <v/>
      </c>
      <c r="G277" s="62"/>
      <c r="I277" s="16">
        <f t="shared" si="14"/>
        <v>0</v>
      </c>
    </row>
    <row r="278" spans="1:9" x14ac:dyDescent="0.2">
      <c r="A278" s="54"/>
      <c r="B278" s="55" t="str">
        <f>IF(C278&gt;0,270,"")</f>
        <v/>
      </c>
      <c r="C278" s="56"/>
      <c r="D278" s="57"/>
      <c r="E278" s="58" t="str">
        <f t="shared" si="12"/>
        <v/>
      </c>
      <c r="F278" s="59" t="str">
        <f t="shared" si="13"/>
        <v/>
      </c>
      <c r="G278" s="62"/>
      <c r="I278" s="16">
        <f t="shared" si="14"/>
        <v>0</v>
      </c>
    </row>
    <row r="279" spans="1:9" x14ac:dyDescent="0.2">
      <c r="A279" s="54"/>
      <c r="B279" s="55" t="str">
        <f>IF(C279&gt;0,271,"")</f>
        <v/>
      </c>
      <c r="C279" s="56"/>
      <c r="D279" s="57"/>
      <c r="E279" s="58" t="str">
        <f t="shared" si="12"/>
        <v/>
      </c>
      <c r="F279" s="59" t="str">
        <f t="shared" si="13"/>
        <v/>
      </c>
      <c r="G279" s="62"/>
      <c r="I279" s="16">
        <f t="shared" si="14"/>
        <v>0</v>
      </c>
    </row>
    <row r="280" spans="1:9" x14ac:dyDescent="0.2">
      <c r="A280" s="54"/>
      <c r="B280" s="55" t="str">
        <f>IF(C280&gt;0,272,"")</f>
        <v/>
      </c>
      <c r="C280" s="56"/>
      <c r="D280" s="57"/>
      <c r="E280" s="58" t="str">
        <f t="shared" si="12"/>
        <v/>
      </c>
      <c r="F280" s="59" t="str">
        <f t="shared" si="13"/>
        <v/>
      </c>
      <c r="G280" s="62"/>
      <c r="I280" s="16">
        <f t="shared" si="14"/>
        <v>0</v>
      </c>
    </row>
    <row r="281" spans="1:9" x14ac:dyDescent="0.2">
      <c r="A281" s="54"/>
      <c r="B281" s="55" t="str">
        <f>IF(C281&gt;0,273,"")</f>
        <v/>
      </c>
      <c r="C281" s="56"/>
      <c r="D281" s="57"/>
      <c r="E281" s="58" t="str">
        <f t="shared" si="12"/>
        <v/>
      </c>
      <c r="F281" s="59" t="str">
        <f t="shared" si="13"/>
        <v/>
      </c>
      <c r="G281" s="62"/>
      <c r="I281" s="16">
        <f t="shared" si="14"/>
        <v>0</v>
      </c>
    </row>
    <row r="282" spans="1:9" x14ac:dyDescent="0.2">
      <c r="A282" s="54"/>
      <c r="B282" s="55" t="str">
        <f>IF(C282&gt;0,274,"")</f>
        <v/>
      </c>
      <c r="C282" s="56"/>
      <c r="D282" s="57"/>
      <c r="E282" s="58" t="str">
        <f t="shared" si="12"/>
        <v/>
      </c>
      <c r="F282" s="59" t="str">
        <f t="shared" si="13"/>
        <v/>
      </c>
      <c r="G282" s="62"/>
      <c r="I282" s="16">
        <f t="shared" si="14"/>
        <v>0</v>
      </c>
    </row>
    <row r="283" spans="1:9" x14ac:dyDescent="0.2">
      <c r="A283" s="54"/>
      <c r="B283" s="55" t="str">
        <f>IF(C283&gt;0,275,"")</f>
        <v/>
      </c>
      <c r="C283" s="56"/>
      <c r="D283" s="57"/>
      <c r="E283" s="58" t="str">
        <f t="shared" si="12"/>
        <v/>
      </c>
      <c r="F283" s="59" t="str">
        <f t="shared" si="13"/>
        <v/>
      </c>
      <c r="G283" s="62"/>
      <c r="I283" s="16">
        <f t="shared" si="14"/>
        <v>0</v>
      </c>
    </row>
    <row r="284" spans="1:9" x14ac:dyDescent="0.2">
      <c r="A284" s="54"/>
      <c r="B284" s="55" t="str">
        <f>IF(C284&gt;0,276,"")</f>
        <v/>
      </c>
      <c r="C284" s="56"/>
      <c r="D284" s="57"/>
      <c r="E284" s="58" t="str">
        <f t="shared" si="12"/>
        <v/>
      </c>
      <c r="F284" s="59" t="str">
        <f t="shared" si="13"/>
        <v/>
      </c>
      <c r="G284" s="62"/>
      <c r="I284" s="16">
        <f t="shared" si="14"/>
        <v>0</v>
      </c>
    </row>
    <row r="285" spans="1:9" x14ac:dyDescent="0.2">
      <c r="A285" s="54"/>
      <c r="B285" s="55" t="str">
        <f>IF(C285&gt;0,277,"")</f>
        <v/>
      </c>
      <c r="C285" s="56"/>
      <c r="D285" s="57"/>
      <c r="E285" s="58" t="str">
        <f t="shared" si="12"/>
        <v/>
      </c>
      <c r="F285" s="59" t="str">
        <f t="shared" si="13"/>
        <v/>
      </c>
      <c r="G285" s="62"/>
      <c r="I285" s="16">
        <f t="shared" si="14"/>
        <v>0</v>
      </c>
    </row>
    <row r="286" spans="1:9" x14ac:dyDescent="0.2">
      <c r="A286" s="54"/>
      <c r="B286" s="55" t="str">
        <f>IF(C286&gt;0,278,"")</f>
        <v/>
      </c>
      <c r="C286" s="56"/>
      <c r="D286" s="57"/>
      <c r="E286" s="58" t="str">
        <f t="shared" si="12"/>
        <v/>
      </c>
      <c r="F286" s="59" t="str">
        <f t="shared" si="13"/>
        <v/>
      </c>
      <c r="G286" s="62"/>
      <c r="I286" s="16">
        <f t="shared" si="14"/>
        <v>0</v>
      </c>
    </row>
    <row r="287" spans="1:9" x14ac:dyDescent="0.2">
      <c r="A287" s="54"/>
      <c r="B287" s="55" t="str">
        <f>IF(C287&gt;0,279,"")</f>
        <v/>
      </c>
      <c r="C287" s="56"/>
      <c r="D287" s="57"/>
      <c r="E287" s="58" t="str">
        <f t="shared" si="12"/>
        <v/>
      </c>
      <c r="F287" s="59" t="str">
        <f t="shared" si="13"/>
        <v/>
      </c>
      <c r="G287" s="62"/>
      <c r="I287" s="16">
        <f t="shared" si="14"/>
        <v>0</v>
      </c>
    </row>
    <row r="288" spans="1:9" x14ac:dyDescent="0.2">
      <c r="A288" s="54"/>
      <c r="B288" s="55" t="str">
        <f>IF(C288&gt;0,280,"")</f>
        <v/>
      </c>
      <c r="C288" s="56"/>
      <c r="D288" s="57"/>
      <c r="E288" s="58" t="str">
        <f t="shared" si="12"/>
        <v/>
      </c>
      <c r="F288" s="59" t="str">
        <f t="shared" si="13"/>
        <v/>
      </c>
      <c r="G288" s="62"/>
      <c r="I288" s="16">
        <f t="shared" si="14"/>
        <v>0</v>
      </c>
    </row>
    <row r="289" spans="1:9" x14ac:dyDescent="0.2">
      <c r="A289" s="54"/>
      <c r="B289" s="55" t="str">
        <f>IF(C289&gt;0,281,"")</f>
        <v/>
      </c>
      <c r="C289" s="56"/>
      <c r="D289" s="57"/>
      <c r="E289" s="58" t="str">
        <f t="shared" si="12"/>
        <v/>
      </c>
      <c r="F289" s="59" t="str">
        <f t="shared" si="13"/>
        <v/>
      </c>
      <c r="G289" s="62"/>
      <c r="I289" s="16">
        <f t="shared" si="14"/>
        <v>0</v>
      </c>
    </row>
    <row r="290" spans="1:9" x14ac:dyDescent="0.2">
      <c r="A290" s="54"/>
      <c r="B290" s="55" t="str">
        <f>IF(C290&gt;0,282,"")</f>
        <v/>
      </c>
      <c r="C290" s="56"/>
      <c r="D290" s="57"/>
      <c r="E290" s="58" t="str">
        <f t="shared" si="12"/>
        <v/>
      </c>
      <c r="F290" s="59" t="str">
        <f t="shared" si="13"/>
        <v/>
      </c>
      <c r="G290" s="62"/>
      <c r="I290" s="16">
        <f t="shared" si="14"/>
        <v>0</v>
      </c>
    </row>
    <row r="291" spans="1:9" x14ac:dyDescent="0.2">
      <c r="A291" s="54"/>
      <c r="B291" s="55" t="str">
        <f>IF(C291&gt;0,283,"")</f>
        <v/>
      </c>
      <c r="C291" s="56"/>
      <c r="D291" s="57"/>
      <c r="E291" s="58" t="str">
        <f t="shared" si="12"/>
        <v/>
      </c>
      <c r="F291" s="59" t="str">
        <f t="shared" si="13"/>
        <v/>
      </c>
      <c r="G291" s="62"/>
      <c r="I291" s="16">
        <f t="shared" si="14"/>
        <v>0</v>
      </c>
    </row>
    <row r="292" spans="1:9" x14ac:dyDescent="0.2">
      <c r="A292" s="54"/>
      <c r="B292" s="55" t="str">
        <f>IF(C292&gt;0,284,"")</f>
        <v/>
      </c>
      <c r="C292" s="56"/>
      <c r="D292" s="57"/>
      <c r="E292" s="58" t="str">
        <f t="shared" si="12"/>
        <v/>
      </c>
      <c r="F292" s="59" t="str">
        <f t="shared" si="13"/>
        <v/>
      </c>
      <c r="G292" s="62"/>
      <c r="I292" s="16">
        <f t="shared" si="14"/>
        <v>0</v>
      </c>
    </row>
    <row r="293" spans="1:9" x14ac:dyDescent="0.2">
      <c r="A293" s="54"/>
      <c r="B293" s="55" t="str">
        <f>IF(C293&gt;0,285,"")</f>
        <v/>
      </c>
      <c r="C293" s="56"/>
      <c r="D293" s="57"/>
      <c r="E293" s="58" t="str">
        <f t="shared" si="12"/>
        <v/>
      </c>
      <c r="F293" s="59" t="str">
        <f t="shared" si="13"/>
        <v/>
      </c>
      <c r="G293" s="62"/>
      <c r="I293" s="16">
        <f t="shared" si="14"/>
        <v>0</v>
      </c>
    </row>
    <row r="294" spans="1:9" x14ac:dyDescent="0.2">
      <c r="A294" s="54"/>
      <c r="B294" s="55" t="str">
        <f>IF(C294&gt;0,286,"")</f>
        <v/>
      </c>
      <c r="C294" s="56"/>
      <c r="D294" s="57"/>
      <c r="E294" s="58" t="str">
        <f t="shared" si="12"/>
        <v/>
      </c>
      <c r="F294" s="59" t="str">
        <f t="shared" si="13"/>
        <v/>
      </c>
      <c r="G294" s="62"/>
      <c r="I294" s="16">
        <f t="shared" si="14"/>
        <v>0</v>
      </c>
    </row>
    <row r="295" spans="1:9" x14ac:dyDescent="0.2">
      <c r="A295" s="54"/>
      <c r="B295" s="55" t="str">
        <f>IF(C295&gt;0,287,"")</f>
        <v/>
      </c>
      <c r="C295" s="56"/>
      <c r="D295" s="57"/>
      <c r="E295" s="58" t="str">
        <f t="shared" si="12"/>
        <v/>
      </c>
      <c r="F295" s="59" t="str">
        <f t="shared" si="13"/>
        <v/>
      </c>
      <c r="G295" s="62"/>
      <c r="I295" s="16">
        <f t="shared" si="14"/>
        <v>0</v>
      </c>
    </row>
    <row r="296" spans="1:9" x14ac:dyDescent="0.2">
      <c r="A296" s="54"/>
      <c r="B296" s="55" t="str">
        <f>IF(C296&gt;0,288,"")</f>
        <v/>
      </c>
      <c r="C296" s="56"/>
      <c r="D296" s="57"/>
      <c r="E296" s="58" t="str">
        <f t="shared" si="12"/>
        <v/>
      </c>
      <c r="F296" s="59" t="str">
        <f t="shared" si="13"/>
        <v/>
      </c>
      <c r="G296" s="62"/>
      <c r="I296" s="16">
        <f t="shared" si="14"/>
        <v>0</v>
      </c>
    </row>
    <row r="297" spans="1:9" x14ac:dyDescent="0.2">
      <c r="A297" s="54"/>
      <c r="B297" s="55" t="str">
        <f>IF(C297&gt;0,289,"")</f>
        <v/>
      </c>
      <c r="C297" s="56"/>
      <c r="D297" s="57"/>
      <c r="E297" s="58" t="str">
        <f t="shared" si="12"/>
        <v/>
      </c>
      <c r="F297" s="59" t="str">
        <f t="shared" si="13"/>
        <v/>
      </c>
      <c r="G297" s="62"/>
      <c r="I297" s="16">
        <f t="shared" si="14"/>
        <v>0</v>
      </c>
    </row>
    <row r="298" spans="1:9" x14ac:dyDescent="0.2">
      <c r="A298" s="54"/>
      <c r="B298" s="55" t="str">
        <f>IF(C298&gt;0,290,"")</f>
        <v/>
      </c>
      <c r="C298" s="56"/>
      <c r="D298" s="57"/>
      <c r="E298" s="58" t="str">
        <f t="shared" si="12"/>
        <v/>
      </c>
      <c r="F298" s="59" t="str">
        <f t="shared" si="13"/>
        <v/>
      </c>
      <c r="G298" s="62"/>
      <c r="I298" s="16">
        <f t="shared" si="14"/>
        <v>0</v>
      </c>
    </row>
    <row r="299" spans="1:9" x14ac:dyDescent="0.2">
      <c r="A299" s="54"/>
      <c r="B299" s="55" t="str">
        <f>IF(C299&gt;0,291,"")</f>
        <v/>
      </c>
      <c r="C299" s="56"/>
      <c r="D299" s="57"/>
      <c r="E299" s="58" t="str">
        <f t="shared" si="12"/>
        <v/>
      </c>
      <c r="F299" s="59" t="str">
        <f t="shared" si="13"/>
        <v/>
      </c>
      <c r="G299" s="62"/>
      <c r="I299" s="16">
        <f t="shared" si="14"/>
        <v>0</v>
      </c>
    </row>
    <row r="300" spans="1:9" x14ac:dyDescent="0.2">
      <c r="A300" s="54"/>
      <c r="B300" s="55" t="str">
        <f>IF(C300&gt;0,292,"")</f>
        <v/>
      </c>
      <c r="C300" s="56"/>
      <c r="D300" s="57"/>
      <c r="E300" s="58" t="str">
        <f t="shared" si="12"/>
        <v/>
      </c>
      <c r="F300" s="59" t="str">
        <f t="shared" si="13"/>
        <v/>
      </c>
      <c r="G300" s="62"/>
      <c r="I300" s="16">
        <f t="shared" si="14"/>
        <v>0</v>
      </c>
    </row>
    <row r="301" spans="1:9" x14ac:dyDescent="0.2">
      <c r="A301" s="54"/>
      <c r="B301" s="55" t="str">
        <f>IF(C301&gt;0,293,"")</f>
        <v/>
      </c>
      <c r="C301" s="56"/>
      <c r="D301" s="57"/>
      <c r="E301" s="58" t="str">
        <f t="shared" si="12"/>
        <v/>
      </c>
      <c r="F301" s="59" t="str">
        <f t="shared" si="13"/>
        <v/>
      </c>
      <c r="G301" s="62"/>
      <c r="I301" s="16">
        <f t="shared" si="14"/>
        <v>0</v>
      </c>
    </row>
    <row r="302" spans="1:9" x14ac:dyDescent="0.2">
      <c r="A302" s="54"/>
      <c r="B302" s="55" t="str">
        <f>IF(C302&gt;0,294,"")</f>
        <v/>
      </c>
      <c r="C302" s="56"/>
      <c r="D302" s="57"/>
      <c r="E302" s="58" t="str">
        <f t="shared" si="12"/>
        <v/>
      </c>
      <c r="F302" s="59" t="str">
        <f t="shared" si="13"/>
        <v/>
      </c>
      <c r="G302" s="62"/>
      <c r="I302" s="16">
        <f t="shared" si="14"/>
        <v>0</v>
      </c>
    </row>
    <row r="303" spans="1:9" x14ac:dyDescent="0.2">
      <c r="A303" s="54"/>
      <c r="B303" s="55" t="str">
        <f>IF(C303&gt;0,295,"")</f>
        <v/>
      </c>
      <c r="C303" s="56"/>
      <c r="D303" s="57"/>
      <c r="E303" s="58" t="str">
        <f t="shared" si="12"/>
        <v/>
      </c>
      <c r="F303" s="59" t="str">
        <f t="shared" si="13"/>
        <v/>
      </c>
      <c r="G303" s="62"/>
      <c r="I303" s="16">
        <f t="shared" si="14"/>
        <v>0</v>
      </c>
    </row>
    <row r="304" spans="1:9" x14ac:dyDescent="0.2">
      <c r="A304" s="54"/>
      <c r="B304" s="55" t="str">
        <f>IF(C304&gt;0,296,"")</f>
        <v/>
      </c>
      <c r="C304" s="56"/>
      <c r="D304" s="57"/>
      <c r="E304" s="58" t="str">
        <f t="shared" si="12"/>
        <v/>
      </c>
      <c r="F304" s="59" t="str">
        <f t="shared" si="13"/>
        <v/>
      </c>
      <c r="G304" s="62"/>
      <c r="I304" s="16">
        <f t="shared" si="14"/>
        <v>0</v>
      </c>
    </row>
    <row r="305" spans="1:9" x14ac:dyDescent="0.2">
      <c r="A305" s="54"/>
      <c r="B305" s="55" t="str">
        <f>IF(C305&gt;0,297,"")</f>
        <v/>
      </c>
      <c r="C305" s="56"/>
      <c r="D305" s="57"/>
      <c r="E305" s="58" t="str">
        <f t="shared" si="12"/>
        <v/>
      </c>
      <c r="F305" s="59" t="str">
        <f t="shared" si="13"/>
        <v/>
      </c>
      <c r="G305" s="62"/>
      <c r="I305" s="16">
        <f t="shared" si="14"/>
        <v>0</v>
      </c>
    </row>
    <row r="306" spans="1:9" x14ac:dyDescent="0.2">
      <c r="A306" s="54"/>
      <c r="B306" s="55" t="str">
        <f>IF(C306&gt;0,298,"")</f>
        <v/>
      </c>
      <c r="C306" s="56"/>
      <c r="D306" s="57"/>
      <c r="E306" s="58" t="str">
        <f t="shared" si="12"/>
        <v/>
      </c>
      <c r="F306" s="59" t="str">
        <f t="shared" si="13"/>
        <v/>
      </c>
      <c r="G306" s="62"/>
      <c r="I306" s="16">
        <f t="shared" si="14"/>
        <v>0</v>
      </c>
    </row>
    <row r="307" spans="1:9" x14ac:dyDescent="0.2">
      <c r="A307" s="54"/>
      <c r="B307" s="55" t="str">
        <f>IF(C307&gt;0,299,"")</f>
        <v/>
      </c>
      <c r="C307" s="56"/>
      <c r="D307" s="57"/>
      <c r="E307" s="58" t="str">
        <f t="shared" si="12"/>
        <v/>
      </c>
      <c r="F307" s="59" t="str">
        <f t="shared" si="13"/>
        <v/>
      </c>
      <c r="G307" s="62"/>
      <c r="I307" s="16">
        <f t="shared" si="14"/>
        <v>0</v>
      </c>
    </row>
    <row r="308" spans="1:9" x14ac:dyDescent="0.2">
      <c r="A308" s="54"/>
      <c r="B308" s="55" t="str">
        <f>IF(C308&gt;0,300,"")</f>
        <v/>
      </c>
      <c r="C308" s="56"/>
      <c r="D308" s="57"/>
      <c r="E308" s="58" t="str">
        <f t="shared" si="12"/>
        <v/>
      </c>
      <c r="F308" s="59" t="str">
        <f t="shared" si="13"/>
        <v/>
      </c>
      <c r="G308" s="62"/>
      <c r="I308" s="16">
        <f t="shared" si="14"/>
        <v>0</v>
      </c>
    </row>
    <row r="309" spans="1:9" x14ac:dyDescent="0.2">
      <c r="A309" s="54"/>
      <c r="B309" s="55" t="str">
        <f>IF(C309&gt;0,301,"")</f>
        <v/>
      </c>
      <c r="C309" s="56"/>
      <c r="D309" s="57"/>
      <c r="E309" s="58" t="str">
        <f t="shared" si="12"/>
        <v/>
      </c>
      <c r="F309" s="59" t="str">
        <f t="shared" si="13"/>
        <v/>
      </c>
      <c r="G309" s="62"/>
      <c r="I309" s="16">
        <f t="shared" si="14"/>
        <v>0</v>
      </c>
    </row>
    <row r="310" spans="1:9" x14ac:dyDescent="0.2">
      <c r="A310" s="54"/>
      <c r="B310" s="55" t="str">
        <f>IF(C310&gt;0,302,"")</f>
        <v/>
      </c>
      <c r="C310" s="56"/>
      <c r="D310" s="57"/>
      <c r="E310" s="58" t="str">
        <f t="shared" si="12"/>
        <v/>
      </c>
      <c r="F310" s="59" t="str">
        <f t="shared" si="13"/>
        <v/>
      </c>
      <c r="G310" s="62"/>
      <c r="I310" s="16">
        <f t="shared" si="14"/>
        <v>0</v>
      </c>
    </row>
    <row r="311" spans="1:9" x14ac:dyDescent="0.2">
      <c r="A311" s="54"/>
      <c r="B311" s="55" t="str">
        <f>IF(C311&gt;0,303,"")</f>
        <v/>
      </c>
      <c r="C311" s="56"/>
      <c r="D311" s="57"/>
      <c r="E311" s="58" t="str">
        <f t="shared" si="12"/>
        <v/>
      </c>
      <c r="F311" s="59" t="str">
        <f t="shared" si="13"/>
        <v/>
      </c>
      <c r="G311" s="62"/>
      <c r="I311" s="16">
        <f t="shared" si="14"/>
        <v>0</v>
      </c>
    </row>
    <row r="312" spans="1:9" x14ac:dyDescent="0.2">
      <c r="A312" s="54"/>
      <c r="B312" s="55" t="str">
        <f>IF(C312&gt;0,304,"")</f>
        <v/>
      </c>
      <c r="C312" s="56"/>
      <c r="D312" s="57"/>
      <c r="E312" s="58" t="str">
        <f t="shared" si="12"/>
        <v/>
      </c>
      <c r="F312" s="59" t="str">
        <f t="shared" si="13"/>
        <v/>
      </c>
      <c r="G312" s="62"/>
      <c r="I312" s="16">
        <f t="shared" si="14"/>
        <v>0</v>
      </c>
    </row>
    <row r="313" spans="1:9" x14ac:dyDescent="0.2">
      <c r="A313" s="54"/>
      <c r="B313" s="55" t="str">
        <f>IF(C313&gt;0,305,"")</f>
        <v/>
      </c>
      <c r="C313" s="56"/>
      <c r="D313" s="57"/>
      <c r="E313" s="58" t="str">
        <f t="shared" si="12"/>
        <v/>
      </c>
      <c r="F313" s="59" t="str">
        <f t="shared" si="13"/>
        <v/>
      </c>
      <c r="G313" s="62"/>
      <c r="I313" s="16">
        <f t="shared" si="14"/>
        <v>0</v>
      </c>
    </row>
    <row r="314" spans="1:9" x14ac:dyDescent="0.2">
      <c r="A314" s="54"/>
      <c r="B314" s="55" t="str">
        <f>IF(C314&gt;0,306,"")</f>
        <v/>
      </c>
      <c r="C314" s="56"/>
      <c r="D314" s="57"/>
      <c r="E314" s="58" t="str">
        <f t="shared" si="12"/>
        <v/>
      </c>
      <c r="F314" s="59" t="str">
        <f t="shared" si="13"/>
        <v/>
      </c>
      <c r="G314" s="62"/>
      <c r="I314" s="16">
        <f t="shared" si="14"/>
        <v>0</v>
      </c>
    </row>
    <row r="315" spans="1:9" x14ac:dyDescent="0.2">
      <c r="A315" s="54"/>
      <c r="B315" s="55" t="str">
        <f>IF(C315&gt;0,307,"")</f>
        <v/>
      </c>
      <c r="C315" s="56"/>
      <c r="D315" s="57"/>
      <c r="E315" s="58" t="str">
        <f t="shared" si="12"/>
        <v/>
      </c>
      <c r="F315" s="59" t="str">
        <f t="shared" si="13"/>
        <v/>
      </c>
      <c r="G315" s="62"/>
      <c r="I315" s="16">
        <f t="shared" si="14"/>
        <v>0</v>
      </c>
    </row>
    <row r="316" spans="1:9" x14ac:dyDescent="0.2">
      <c r="A316" s="54"/>
      <c r="B316" s="55" t="str">
        <f>IF(C316&gt;0,308,"")</f>
        <v/>
      </c>
      <c r="C316" s="56"/>
      <c r="D316" s="57"/>
      <c r="E316" s="58" t="str">
        <f t="shared" si="12"/>
        <v/>
      </c>
      <c r="F316" s="59" t="str">
        <f t="shared" si="13"/>
        <v/>
      </c>
      <c r="G316" s="62"/>
      <c r="I316" s="16">
        <f t="shared" si="14"/>
        <v>0</v>
      </c>
    </row>
    <row r="317" spans="1:9" x14ac:dyDescent="0.2">
      <c r="A317" s="54"/>
      <c r="B317" s="55" t="str">
        <f>IF(C317&gt;0,309,"")</f>
        <v/>
      </c>
      <c r="C317" s="56"/>
      <c r="D317" s="57"/>
      <c r="E317" s="58" t="str">
        <f t="shared" si="12"/>
        <v/>
      </c>
      <c r="F317" s="59" t="str">
        <f t="shared" si="13"/>
        <v/>
      </c>
      <c r="G317" s="62"/>
      <c r="I317" s="16">
        <f t="shared" si="14"/>
        <v>0</v>
      </c>
    </row>
    <row r="318" spans="1:9" x14ac:dyDescent="0.2">
      <c r="A318" s="54"/>
      <c r="B318" s="55" t="str">
        <f>IF(C318&gt;0,310,"")</f>
        <v/>
      </c>
      <c r="C318" s="56"/>
      <c r="D318" s="57"/>
      <c r="E318" s="58" t="str">
        <f t="shared" si="12"/>
        <v/>
      </c>
      <c r="F318" s="59" t="str">
        <f t="shared" si="13"/>
        <v/>
      </c>
      <c r="G318" s="62"/>
      <c r="I318" s="16">
        <f t="shared" si="14"/>
        <v>0</v>
      </c>
    </row>
    <row r="319" spans="1:9" x14ac:dyDescent="0.2">
      <c r="A319" s="54"/>
      <c r="B319" s="55" t="str">
        <f>IF(C319&gt;0,311,"")</f>
        <v/>
      </c>
      <c r="C319" s="56"/>
      <c r="D319" s="57"/>
      <c r="E319" s="58" t="str">
        <f t="shared" si="12"/>
        <v/>
      </c>
      <c r="F319" s="59" t="str">
        <f t="shared" si="13"/>
        <v/>
      </c>
      <c r="G319" s="62"/>
      <c r="I319" s="16">
        <f t="shared" si="14"/>
        <v>0</v>
      </c>
    </row>
    <row r="320" spans="1:9" x14ac:dyDescent="0.2">
      <c r="A320" s="54"/>
      <c r="B320" s="55" t="str">
        <f>IF(C320&gt;0,312,"")</f>
        <v/>
      </c>
      <c r="C320" s="56"/>
      <c r="D320" s="57"/>
      <c r="E320" s="58" t="str">
        <f t="shared" si="12"/>
        <v/>
      </c>
      <c r="F320" s="59" t="str">
        <f t="shared" si="13"/>
        <v/>
      </c>
      <c r="G320" s="62"/>
      <c r="I320" s="16">
        <f t="shared" si="14"/>
        <v>0</v>
      </c>
    </row>
    <row r="321" spans="1:9" x14ac:dyDescent="0.2">
      <c r="A321" s="54"/>
      <c r="B321" s="55" t="str">
        <f>IF(C321&gt;0,313,"")</f>
        <v/>
      </c>
      <c r="C321" s="56"/>
      <c r="D321" s="57"/>
      <c r="E321" s="58" t="str">
        <f t="shared" si="12"/>
        <v/>
      </c>
      <c r="F321" s="59" t="str">
        <f t="shared" si="13"/>
        <v/>
      </c>
      <c r="G321" s="62"/>
      <c r="I321" s="16">
        <f t="shared" si="14"/>
        <v>0</v>
      </c>
    </row>
    <row r="322" spans="1:9" x14ac:dyDescent="0.2">
      <c r="A322" s="54"/>
      <c r="B322" s="55" t="str">
        <f>IF(C322&gt;0,314,"")</f>
        <v/>
      </c>
      <c r="C322" s="56"/>
      <c r="D322" s="57"/>
      <c r="E322" s="58" t="str">
        <f t="shared" si="12"/>
        <v/>
      </c>
      <c r="F322" s="59" t="str">
        <f t="shared" si="13"/>
        <v/>
      </c>
      <c r="G322" s="62"/>
      <c r="I322" s="16">
        <f t="shared" si="14"/>
        <v>0</v>
      </c>
    </row>
    <row r="323" spans="1:9" x14ac:dyDescent="0.2">
      <c r="A323" s="54"/>
      <c r="B323" s="55" t="str">
        <f>IF(C323&gt;0,315,"")</f>
        <v/>
      </c>
      <c r="C323" s="56"/>
      <c r="D323" s="57"/>
      <c r="E323" s="58" t="str">
        <f t="shared" si="12"/>
        <v/>
      </c>
      <c r="F323" s="59" t="str">
        <f t="shared" si="13"/>
        <v/>
      </c>
      <c r="G323" s="62"/>
      <c r="I323" s="16">
        <f t="shared" si="14"/>
        <v>0</v>
      </c>
    </row>
    <row r="324" spans="1:9" x14ac:dyDescent="0.2">
      <c r="A324" s="54"/>
      <c r="B324" s="55" t="str">
        <f>IF(C324&gt;0,316,"")</f>
        <v/>
      </c>
      <c r="C324" s="56"/>
      <c r="D324" s="57"/>
      <c r="E324" s="58" t="str">
        <f t="shared" si="12"/>
        <v/>
      </c>
      <c r="F324" s="59" t="str">
        <f t="shared" si="13"/>
        <v/>
      </c>
      <c r="G324" s="62"/>
      <c r="I324" s="16">
        <f t="shared" si="14"/>
        <v>0</v>
      </c>
    </row>
    <row r="325" spans="1:9" x14ac:dyDescent="0.2">
      <c r="A325" s="54"/>
      <c r="B325" s="55" t="str">
        <f>IF(C325&gt;0,317,"")</f>
        <v/>
      </c>
      <c r="C325" s="56"/>
      <c r="D325" s="57"/>
      <c r="E325" s="58" t="str">
        <f t="shared" si="12"/>
        <v/>
      </c>
      <c r="F325" s="59" t="str">
        <f t="shared" si="13"/>
        <v/>
      </c>
      <c r="G325" s="62"/>
      <c r="I325" s="16">
        <f t="shared" si="14"/>
        <v>0</v>
      </c>
    </row>
    <row r="326" spans="1:9" x14ac:dyDescent="0.2">
      <c r="A326" s="54"/>
      <c r="B326" s="55" t="str">
        <f>IF(C326&gt;0,318,"")</f>
        <v/>
      </c>
      <c r="C326" s="56"/>
      <c r="D326" s="57"/>
      <c r="E326" s="58" t="str">
        <f t="shared" si="12"/>
        <v/>
      </c>
      <c r="F326" s="59" t="str">
        <f t="shared" si="13"/>
        <v/>
      </c>
      <c r="G326" s="62"/>
      <c r="I326" s="16">
        <f t="shared" si="14"/>
        <v>0</v>
      </c>
    </row>
    <row r="327" spans="1:9" x14ac:dyDescent="0.2">
      <c r="A327" s="54"/>
      <c r="B327" s="55" t="str">
        <f>IF(C327&gt;0,319,"")</f>
        <v/>
      </c>
      <c r="C327" s="56"/>
      <c r="D327" s="57"/>
      <c r="E327" s="58" t="str">
        <f t="shared" si="12"/>
        <v/>
      </c>
      <c r="F327" s="59" t="str">
        <f t="shared" si="13"/>
        <v/>
      </c>
      <c r="G327" s="62"/>
      <c r="I327" s="16">
        <f t="shared" si="14"/>
        <v>0</v>
      </c>
    </row>
    <row r="328" spans="1:9" x14ac:dyDescent="0.2">
      <c r="A328" s="54"/>
      <c r="B328" s="55" t="str">
        <f>IF(C328&gt;0,320,"")</f>
        <v/>
      </c>
      <c r="C328" s="56"/>
      <c r="D328" s="57"/>
      <c r="E328" s="58" t="str">
        <f t="shared" si="12"/>
        <v/>
      </c>
      <c r="F328" s="59" t="str">
        <f t="shared" si="13"/>
        <v/>
      </c>
      <c r="G328" s="62"/>
      <c r="I328" s="16">
        <f t="shared" si="14"/>
        <v>0</v>
      </c>
    </row>
    <row r="329" spans="1:9" x14ac:dyDescent="0.2">
      <c r="A329" s="54"/>
      <c r="B329" s="55" t="str">
        <f>IF(C329&gt;0,321,"")</f>
        <v/>
      </c>
      <c r="C329" s="56"/>
      <c r="D329" s="57"/>
      <c r="E329" s="58" t="str">
        <f t="shared" ref="E329:E392" si="15">IF(D329=0,"",IF(D329&lt;3500,"0.00",IF(D329&lt;5000,"30.00",IF(D329&lt;7000,"75.00",IF(D329&lt;9000,"110.00",IF(D329&gt;8999,"208.00"))))))</f>
        <v/>
      </c>
      <c r="F329" s="59" t="str">
        <f t="shared" si="13"/>
        <v/>
      </c>
      <c r="G329" s="62"/>
      <c r="I329" s="16">
        <f t="shared" si="14"/>
        <v>0</v>
      </c>
    </row>
    <row r="330" spans="1:9" x14ac:dyDescent="0.2">
      <c r="A330" s="54"/>
      <c r="B330" s="55" t="str">
        <f>IF(C330&gt;0,322,"")</f>
        <v/>
      </c>
      <c r="C330" s="56"/>
      <c r="D330" s="57"/>
      <c r="E330" s="58" t="str">
        <f t="shared" si="15"/>
        <v/>
      </c>
      <c r="F330" s="59" t="str">
        <f t="shared" ref="F330:F393" si="16">IF(D330=0,"",IF(D330&lt;1334,"Less than Rs. 1,334",IF(D330&lt;1666,"Rs. 1,334 or more, but less than Rs. 1,666",IF(D330&lt;2083,"Rs. 1,666 or more, but less than Rs. 2,083",IF(D330&lt;2500,"Rs. 2,083 or more, but less than Rs. 2,500",IF(D330&lt;2916,"Rs. 2,500 or more, but less than Rs. 2,916",IF(D330&lt;3333,"Rs. 2,916 or more, but less than Rs. 3,333",IF(D330&lt;3500,"Rs. 3,333 or more, but less than Rs. 3,750",IF(D330&lt;3750,"Rs. 3,333 or more, but less than Rs. 3,750 ",IF(D330&lt;4166,"Rs. 3,750 or more, but less than Rs. 4,166",IF(D330&lt;5000,"Rs. 4,166 or more, but less than Rs. 5,000",IF(D330&lt;5833,"Rs. 5,000 or more, but less than Rs. 5,833",IF(D330&lt;6666,"Rs. 5,833 or more, but less than Rs. 6,666",IF(D330&lt;7000,"Rs. 6,666 or more, but less than Rs. 7,500",IF(D330&lt;7500,"Rs. 6,666 or more, but less than Rs. 7,500 ",IF(D330&lt;8333,"Rs. 7,500 or more, but less than Rs. 8,333",IF(D330&lt;9000,"Rs. 8,333 or more, but less than Rs. 10,000",IF(D330&lt;10000,"Rs. 8,333 or more, but less than Rs. 10,000 ",IF(D330&gt;9999,"Rs. 10,000 or more")))))))))))))))))))</f>
        <v/>
      </c>
      <c r="G330" s="62"/>
      <c r="I330" s="16">
        <f t="shared" ref="I330:I393" si="17">IF(D330="",0,E330)</f>
        <v>0</v>
      </c>
    </row>
    <row r="331" spans="1:9" x14ac:dyDescent="0.2">
      <c r="A331" s="54"/>
      <c r="B331" s="55" t="str">
        <f>IF(C331&gt;0,323,"")</f>
        <v/>
      </c>
      <c r="C331" s="56"/>
      <c r="D331" s="57"/>
      <c r="E331" s="58" t="str">
        <f t="shared" si="15"/>
        <v/>
      </c>
      <c r="F331" s="59" t="str">
        <f t="shared" si="16"/>
        <v/>
      </c>
      <c r="G331" s="62"/>
      <c r="I331" s="16">
        <f t="shared" si="17"/>
        <v>0</v>
      </c>
    </row>
    <row r="332" spans="1:9" x14ac:dyDescent="0.2">
      <c r="A332" s="54"/>
      <c r="B332" s="55" t="str">
        <f>IF(C332&gt;0,324,"")</f>
        <v/>
      </c>
      <c r="C332" s="56"/>
      <c r="D332" s="57"/>
      <c r="E332" s="58" t="str">
        <f t="shared" si="15"/>
        <v/>
      </c>
      <c r="F332" s="59" t="str">
        <f t="shared" si="16"/>
        <v/>
      </c>
      <c r="G332" s="62"/>
      <c r="I332" s="16">
        <f t="shared" si="17"/>
        <v>0</v>
      </c>
    </row>
    <row r="333" spans="1:9" x14ac:dyDescent="0.2">
      <c r="A333" s="54"/>
      <c r="B333" s="55" t="str">
        <f>IF(C333&gt;0,325,"")</f>
        <v/>
      </c>
      <c r="C333" s="56"/>
      <c r="D333" s="57"/>
      <c r="E333" s="58" t="str">
        <f t="shared" si="15"/>
        <v/>
      </c>
      <c r="F333" s="59" t="str">
        <f t="shared" si="16"/>
        <v/>
      </c>
      <c r="G333" s="62"/>
      <c r="I333" s="16">
        <f t="shared" si="17"/>
        <v>0</v>
      </c>
    </row>
    <row r="334" spans="1:9" x14ac:dyDescent="0.2">
      <c r="A334" s="54"/>
      <c r="B334" s="55" t="str">
        <f>IF(C334&gt;0,326,"")</f>
        <v/>
      </c>
      <c r="C334" s="56"/>
      <c r="D334" s="57"/>
      <c r="E334" s="58" t="str">
        <f t="shared" si="15"/>
        <v/>
      </c>
      <c r="F334" s="59" t="str">
        <f t="shared" si="16"/>
        <v/>
      </c>
      <c r="G334" s="62"/>
      <c r="I334" s="16">
        <f t="shared" si="17"/>
        <v>0</v>
      </c>
    </row>
    <row r="335" spans="1:9" x14ac:dyDescent="0.2">
      <c r="A335" s="54"/>
      <c r="B335" s="55" t="str">
        <f>IF(C335&gt;0,327,"")</f>
        <v/>
      </c>
      <c r="C335" s="56"/>
      <c r="D335" s="57"/>
      <c r="E335" s="58" t="str">
        <f t="shared" si="15"/>
        <v/>
      </c>
      <c r="F335" s="59" t="str">
        <f t="shared" si="16"/>
        <v/>
      </c>
      <c r="G335" s="62"/>
      <c r="I335" s="16">
        <f t="shared" si="17"/>
        <v>0</v>
      </c>
    </row>
    <row r="336" spans="1:9" x14ac:dyDescent="0.2">
      <c r="A336" s="54"/>
      <c r="B336" s="55" t="str">
        <f>IF(C336&gt;0,328,"")</f>
        <v/>
      </c>
      <c r="C336" s="56"/>
      <c r="D336" s="57"/>
      <c r="E336" s="58" t="str">
        <f t="shared" si="15"/>
        <v/>
      </c>
      <c r="F336" s="59" t="str">
        <f t="shared" si="16"/>
        <v/>
      </c>
      <c r="G336" s="62"/>
      <c r="I336" s="16">
        <f t="shared" si="17"/>
        <v>0</v>
      </c>
    </row>
    <row r="337" spans="1:9" x14ac:dyDescent="0.2">
      <c r="A337" s="54"/>
      <c r="B337" s="55" t="str">
        <f>IF(C337&gt;0,329,"")</f>
        <v/>
      </c>
      <c r="C337" s="56"/>
      <c r="D337" s="57"/>
      <c r="E337" s="58" t="str">
        <f t="shared" si="15"/>
        <v/>
      </c>
      <c r="F337" s="59" t="str">
        <f t="shared" si="16"/>
        <v/>
      </c>
      <c r="G337" s="62"/>
      <c r="I337" s="16">
        <f t="shared" si="17"/>
        <v>0</v>
      </c>
    </row>
    <row r="338" spans="1:9" x14ac:dyDescent="0.2">
      <c r="A338" s="54"/>
      <c r="B338" s="55" t="str">
        <f>IF(C338&gt;0,330,"")</f>
        <v/>
      </c>
      <c r="C338" s="56"/>
      <c r="D338" s="57"/>
      <c r="E338" s="58" t="str">
        <f t="shared" si="15"/>
        <v/>
      </c>
      <c r="F338" s="59" t="str">
        <f t="shared" si="16"/>
        <v/>
      </c>
      <c r="G338" s="62"/>
      <c r="I338" s="16">
        <f t="shared" si="17"/>
        <v>0</v>
      </c>
    </row>
    <row r="339" spans="1:9" x14ac:dyDescent="0.2">
      <c r="A339" s="54"/>
      <c r="B339" s="55" t="str">
        <f>IF(C339&gt;0,331,"")</f>
        <v/>
      </c>
      <c r="C339" s="56"/>
      <c r="D339" s="57"/>
      <c r="E339" s="58" t="str">
        <f t="shared" si="15"/>
        <v/>
      </c>
      <c r="F339" s="59" t="str">
        <f t="shared" si="16"/>
        <v/>
      </c>
      <c r="G339" s="62"/>
      <c r="I339" s="16">
        <f t="shared" si="17"/>
        <v>0</v>
      </c>
    </row>
    <row r="340" spans="1:9" x14ac:dyDescent="0.2">
      <c r="A340" s="54"/>
      <c r="B340" s="55" t="str">
        <f>IF(C340&gt;0,332,"")</f>
        <v/>
      </c>
      <c r="C340" s="56"/>
      <c r="D340" s="57"/>
      <c r="E340" s="58" t="str">
        <f t="shared" si="15"/>
        <v/>
      </c>
      <c r="F340" s="59" t="str">
        <f t="shared" si="16"/>
        <v/>
      </c>
      <c r="G340" s="62"/>
      <c r="I340" s="16">
        <f t="shared" si="17"/>
        <v>0</v>
      </c>
    </row>
    <row r="341" spans="1:9" x14ac:dyDescent="0.2">
      <c r="A341" s="54"/>
      <c r="B341" s="55" t="str">
        <f>IF(C341&gt;0,333,"")</f>
        <v/>
      </c>
      <c r="C341" s="56"/>
      <c r="D341" s="57"/>
      <c r="E341" s="58" t="str">
        <f t="shared" si="15"/>
        <v/>
      </c>
      <c r="F341" s="59" t="str">
        <f t="shared" si="16"/>
        <v/>
      </c>
      <c r="G341" s="62"/>
      <c r="I341" s="16">
        <f t="shared" si="17"/>
        <v>0</v>
      </c>
    </row>
    <row r="342" spans="1:9" x14ac:dyDescent="0.2">
      <c r="A342" s="54"/>
      <c r="B342" s="55" t="str">
        <f>IF(C342&gt;0,334,"")</f>
        <v/>
      </c>
      <c r="C342" s="56"/>
      <c r="D342" s="57"/>
      <c r="E342" s="58" t="str">
        <f t="shared" si="15"/>
        <v/>
      </c>
      <c r="F342" s="59" t="str">
        <f t="shared" si="16"/>
        <v/>
      </c>
      <c r="G342" s="62"/>
      <c r="I342" s="16">
        <f t="shared" si="17"/>
        <v>0</v>
      </c>
    </row>
    <row r="343" spans="1:9" x14ac:dyDescent="0.2">
      <c r="A343" s="54"/>
      <c r="B343" s="55" t="str">
        <f>IF(C343&gt;0,335,"")</f>
        <v/>
      </c>
      <c r="C343" s="56"/>
      <c r="D343" s="57"/>
      <c r="E343" s="58" t="str">
        <f t="shared" si="15"/>
        <v/>
      </c>
      <c r="F343" s="59" t="str">
        <f t="shared" si="16"/>
        <v/>
      </c>
      <c r="G343" s="62"/>
      <c r="I343" s="16">
        <f t="shared" si="17"/>
        <v>0</v>
      </c>
    </row>
    <row r="344" spans="1:9" x14ac:dyDescent="0.2">
      <c r="A344" s="54"/>
      <c r="B344" s="55" t="str">
        <f>IF(C344&gt;0,336,"")</f>
        <v/>
      </c>
      <c r="C344" s="56"/>
      <c r="D344" s="57"/>
      <c r="E344" s="58" t="str">
        <f t="shared" si="15"/>
        <v/>
      </c>
      <c r="F344" s="59" t="str">
        <f t="shared" si="16"/>
        <v/>
      </c>
      <c r="G344" s="62"/>
      <c r="I344" s="16">
        <f t="shared" si="17"/>
        <v>0</v>
      </c>
    </row>
    <row r="345" spans="1:9" x14ac:dyDescent="0.2">
      <c r="A345" s="54"/>
      <c r="B345" s="55" t="str">
        <f>IF(C345&gt;0,337,"")</f>
        <v/>
      </c>
      <c r="C345" s="56"/>
      <c r="D345" s="57"/>
      <c r="E345" s="58" t="str">
        <f t="shared" si="15"/>
        <v/>
      </c>
      <c r="F345" s="59" t="str">
        <f t="shared" si="16"/>
        <v/>
      </c>
      <c r="G345" s="62"/>
      <c r="I345" s="16">
        <f t="shared" si="17"/>
        <v>0</v>
      </c>
    </row>
    <row r="346" spans="1:9" x14ac:dyDescent="0.2">
      <c r="A346" s="54"/>
      <c r="B346" s="55" t="str">
        <f>IF(C346&gt;0,338,"")</f>
        <v/>
      </c>
      <c r="C346" s="56"/>
      <c r="D346" s="57"/>
      <c r="E346" s="58" t="str">
        <f t="shared" si="15"/>
        <v/>
      </c>
      <c r="F346" s="59" t="str">
        <f t="shared" si="16"/>
        <v/>
      </c>
      <c r="G346" s="62"/>
      <c r="I346" s="16">
        <f t="shared" si="17"/>
        <v>0</v>
      </c>
    </row>
    <row r="347" spans="1:9" x14ac:dyDescent="0.2">
      <c r="A347" s="54"/>
      <c r="B347" s="55" t="str">
        <f>IF(C347&gt;0,339,"")</f>
        <v/>
      </c>
      <c r="C347" s="56"/>
      <c r="D347" s="57"/>
      <c r="E347" s="58" t="str">
        <f t="shared" si="15"/>
        <v/>
      </c>
      <c r="F347" s="59" t="str">
        <f t="shared" si="16"/>
        <v/>
      </c>
      <c r="G347" s="62"/>
      <c r="I347" s="16">
        <f t="shared" si="17"/>
        <v>0</v>
      </c>
    </row>
    <row r="348" spans="1:9" x14ac:dyDescent="0.2">
      <c r="A348" s="54"/>
      <c r="B348" s="55" t="str">
        <f>IF(C348&gt;0,340,"")</f>
        <v/>
      </c>
      <c r="C348" s="56"/>
      <c r="D348" s="57"/>
      <c r="E348" s="58" t="str">
        <f t="shared" si="15"/>
        <v/>
      </c>
      <c r="F348" s="59" t="str">
        <f t="shared" si="16"/>
        <v/>
      </c>
      <c r="G348" s="62"/>
      <c r="I348" s="16">
        <f t="shared" si="17"/>
        <v>0</v>
      </c>
    </row>
    <row r="349" spans="1:9" x14ac:dyDescent="0.2">
      <c r="A349" s="54"/>
      <c r="B349" s="55" t="str">
        <f>IF(C349&gt;0,341,"")</f>
        <v/>
      </c>
      <c r="C349" s="56"/>
      <c r="D349" s="57"/>
      <c r="E349" s="58" t="str">
        <f t="shared" si="15"/>
        <v/>
      </c>
      <c r="F349" s="59" t="str">
        <f t="shared" si="16"/>
        <v/>
      </c>
      <c r="G349" s="62"/>
      <c r="I349" s="16">
        <f t="shared" si="17"/>
        <v>0</v>
      </c>
    </row>
    <row r="350" spans="1:9" x14ac:dyDescent="0.2">
      <c r="A350" s="54"/>
      <c r="B350" s="55" t="str">
        <f>IF(C350&gt;0,342,"")</f>
        <v/>
      </c>
      <c r="C350" s="56"/>
      <c r="D350" s="57"/>
      <c r="E350" s="58" t="str">
        <f t="shared" si="15"/>
        <v/>
      </c>
      <c r="F350" s="59" t="str">
        <f t="shared" si="16"/>
        <v/>
      </c>
      <c r="G350" s="62"/>
      <c r="I350" s="16">
        <f t="shared" si="17"/>
        <v>0</v>
      </c>
    </row>
    <row r="351" spans="1:9" x14ac:dyDescent="0.2">
      <c r="A351" s="54"/>
      <c r="B351" s="55" t="str">
        <f>IF(C351&gt;0,343,"")</f>
        <v/>
      </c>
      <c r="C351" s="56"/>
      <c r="D351" s="57"/>
      <c r="E351" s="58" t="str">
        <f t="shared" si="15"/>
        <v/>
      </c>
      <c r="F351" s="59" t="str">
        <f t="shared" si="16"/>
        <v/>
      </c>
      <c r="G351" s="62"/>
      <c r="I351" s="16">
        <f t="shared" si="17"/>
        <v>0</v>
      </c>
    </row>
    <row r="352" spans="1:9" x14ac:dyDescent="0.2">
      <c r="A352" s="54"/>
      <c r="B352" s="55" t="str">
        <f>IF(C352&gt;0,344,"")</f>
        <v/>
      </c>
      <c r="C352" s="56"/>
      <c r="D352" s="57"/>
      <c r="E352" s="58" t="str">
        <f t="shared" si="15"/>
        <v/>
      </c>
      <c r="F352" s="59" t="str">
        <f t="shared" si="16"/>
        <v/>
      </c>
      <c r="G352" s="62"/>
      <c r="I352" s="16">
        <f t="shared" si="17"/>
        <v>0</v>
      </c>
    </row>
    <row r="353" spans="1:9" x14ac:dyDescent="0.2">
      <c r="A353" s="54"/>
      <c r="B353" s="55" t="str">
        <f>IF(C353&gt;0,345,"")</f>
        <v/>
      </c>
      <c r="C353" s="56"/>
      <c r="D353" s="57"/>
      <c r="E353" s="58" t="str">
        <f t="shared" si="15"/>
        <v/>
      </c>
      <c r="F353" s="59" t="str">
        <f t="shared" si="16"/>
        <v/>
      </c>
      <c r="G353" s="62"/>
      <c r="I353" s="16">
        <f t="shared" si="17"/>
        <v>0</v>
      </c>
    </row>
    <row r="354" spans="1:9" x14ac:dyDescent="0.2">
      <c r="A354" s="54"/>
      <c r="B354" s="55" t="str">
        <f>IF(C354&gt;0,346,"")</f>
        <v/>
      </c>
      <c r="C354" s="56"/>
      <c r="D354" s="57"/>
      <c r="E354" s="58" t="str">
        <f t="shared" si="15"/>
        <v/>
      </c>
      <c r="F354" s="59" t="str">
        <f t="shared" si="16"/>
        <v/>
      </c>
      <c r="G354" s="62"/>
      <c r="I354" s="16">
        <f t="shared" si="17"/>
        <v>0</v>
      </c>
    </row>
    <row r="355" spans="1:9" x14ac:dyDescent="0.2">
      <c r="A355" s="54"/>
      <c r="B355" s="55" t="str">
        <f>IF(C355&gt;0,347,"")</f>
        <v/>
      </c>
      <c r="C355" s="56"/>
      <c r="D355" s="57"/>
      <c r="E355" s="58" t="str">
        <f t="shared" si="15"/>
        <v/>
      </c>
      <c r="F355" s="59" t="str">
        <f t="shared" si="16"/>
        <v/>
      </c>
      <c r="G355" s="62"/>
      <c r="I355" s="16">
        <f t="shared" si="17"/>
        <v>0</v>
      </c>
    </row>
    <row r="356" spans="1:9" x14ac:dyDescent="0.2">
      <c r="A356" s="54"/>
      <c r="B356" s="55" t="str">
        <f>IF(C356&gt;0,348,"")</f>
        <v/>
      </c>
      <c r="C356" s="56"/>
      <c r="D356" s="57"/>
      <c r="E356" s="58" t="str">
        <f t="shared" si="15"/>
        <v/>
      </c>
      <c r="F356" s="59" t="str">
        <f t="shared" si="16"/>
        <v/>
      </c>
      <c r="G356" s="62"/>
      <c r="I356" s="16">
        <f t="shared" si="17"/>
        <v>0</v>
      </c>
    </row>
    <row r="357" spans="1:9" x14ac:dyDescent="0.2">
      <c r="A357" s="54"/>
      <c r="B357" s="55" t="str">
        <f>IF(C357&gt;0,349,"")</f>
        <v/>
      </c>
      <c r="C357" s="56"/>
      <c r="D357" s="57"/>
      <c r="E357" s="58" t="str">
        <f t="shared" si="15"/>
        <v/>
      </c>
      <c r="F357" s="59" t="str">
        <f t="shared" si="16"/>
        <v/>
      </c>
      <c r="G357" s="62"/>
      <c r="I357" s="16">
        <f t="shared" si="17"/>
        <v>0</v>
      </c>
    </row>
    <row r="358" spans="1:9" x14ac:dyDescent="0.2">
      <c r="A358" s="54"/>
      <c r="B358" s="55" t="str">
        <f>IF(C358&gt;0,350,"")</f>
        <v/>
      </c>
      <c r="C358" s="56"/>
      <c r="D358" s="57"/>
      <c r="E358" s="58" t="str">
        <f t="shared" si="15"/>
        <v/>
      </c>
      <c r="F358" s="59" t="str">
        <f t="shared" si="16"/>
        <v/>
      </c>
      <c r="G358" s="62"/>
      <c r="I358" s="16">
        <f t="shared" si="17"/>
        <v>0</v>
      </c>
    </row>
    <row r="359" spans="1:9" x14ac:dyDescent="0.2">
      <c r="A359" s="54"/>
      <c r="B359" s="55" t="str">
        <f>IF(C359&gt;0,351,"")</f>
        <v/>
      </c>
      <c r="C359" s="56"/>
      <c r="D359" s="57"/>
      <c r="E359" s="58" t="str">
        <f t="shared" si="15"/>
        <v/>
      </c>
      <c r="F359" s="59" t="str">
        <f t="shared" si="16"/>
        <v/>
      </c>
      <c r="G359" s="62"/>
      <c r="I359" s="16">
        <f t="shared" si="17"/>
        <v>0</v>
      </c>
    </row>
    <row r="360" spans="1:9" x14ac:dyDescent="0.2">
      <c r="A360" s="54"/>
      <c r="B360" s="55" t="str">
        <f>IF(C360&gt;0,352,"")</f>
        <v/>
      </c>
      <c r="C360" s="56"/>
      <c r="D360" s="57"/>
      <c r="E360" s="58" t="str">
        <f t="shared" si="15"/>
        <v/>
      </c>
      <c r="F360" s="59" t="str">
        <f t="shared" si="16"/>
        <v/>
      </c>
      <c r="G360" s="62"/>
      <c r="I360" s="16">
        <f t="shared" si="17"/>
        <v>0</v>
      </c>
    </row>
    <row r="361" spans="1:9" x14ac:dyDescent="0.2">
      <c r="A361" s="54"/>
      <c r="B361" s="55" t="str">
        <f>IF(C361&gt;0,353,"")</f>
        <v/>
      </c>
      <c r="C361" s="56"/>
      <c r="D361" s="57"/>
      <c r="E361" s="58" t="str">
        <f t="shared" si="15"/>
        <v/>
      </c>
      <c r="F361" s="59" t="str">
        <f t="shared" si="16"/>
        <v/>
      </c>
      <c r="G361" s="62"/>
      <c r="I361" s="16">
        <f t="shared" si="17"/>
        <v>0</v>
      </c>
    </row>
    <row r="362" spans="1:9" x14ac:dyDescent="0.2">
      <c r="A362" s="54"/>
      <c r="B362" s="55" t="str">
        <f>IF(C362&gt;0,354,"")</f>
        <v/>
      </c>
      <c r="C362" s="56"/>
      <c r="D362" s="57"/>
      <c r="E362" s="58" t="str">
        <f t="shared" si="15"/>
        <v/>
      </c>
      <c r="F362" s="59" t="str">
        <f t="shared" si="16"/>
        <v/>
      </c>
      <c r="G362" s="62"/>
      <c r="I362" s="16">
        <f t="shared" si="17"/>
        <v>0</v>
      </c>
    </row>
    <row r="363" spans="1:9" x14ac:dyDescent="0.2">
      <c r="A363" s="54"/>
      <c r="B363" s="55" t="str">
        <f>IF(C363&gt;0,355,"")</f>
        <v/>
      </c>
      <c r="C363" s="56"/>
      <c r="D363" s="57"/>
      <c r="E363" s="58" t="str">
        <f t="shared" si="15"/>
        <v/>
      </c>
      <c r="F363" s="59" t="str">
        <f t="shared" si="16"/>
        <v/>
      </c>
      <c r="G363" s="62"/>
      <c r="I363" s="16">
        <f t="shared" si="17"/>
        <v>0</v>
      </c>
    </row>
    <row r="364" spans="1:9" x14ac:dyDescent="0.2">
      <c r="A364" s="54"/>
      <c r="B364" s="55" t="str">
        <f>IF(C364&gt;0,356,"")</f>
        <v/>
      </c>
      <c r="C364" s="56"/>
      <c r="D364" s="57"/>
      <c r="E364" s="58" t="str">
        <f t="shared" si="15"/>
        <v/>
      </c>
      <c r="F364" s="59" t="str">
        <f t="shared" si="16"/>
        <v/>
      </c>
      <c r="G364" s="62"/>
      <c r="I364" s="16">
        <f t="shared" si="17"/>
        <v>0</v>
      </c>
    </row>
    <row r="365" spans="1:9" x14ac:dyDescent="0.2">
      <c r="A365" s="54"/>
      <c r="B365" s="55" t="str">
        <f>IF(C365&gt;0,357,"")</f>
        <v/>
      </c>
      <c r="C365" s="56"/>
      <c r="D365" s="57"/>
      <c r="E365" s="58" t="str">
        <f t="shared" si="15"/>
        <v/>
      </c>
      <c r="F365" s="59" t="str">
        <f t="shared" si="16"/>
        <v/>
      </c>
      <c r="G365" s="62"/>
      <c r="I365" s="16">
        <f t="shared" si="17"/>
        <v>0</v>
      </c>
    </row>
    <row r="366" spans="1:9" x14ac:dyDescent="0.2">
      <c r="A366" s="54"/>
      <c r="B366" s="55" t="str">
        <f>IF(C366&gt;0,358,"")</f>
        <v/>
      </c>
      <c r="C366" s="56"/>
      <c r="D366" s="57"/>
      <c r="E366" s="58" t="str">
        <f t="shared" si="15"/>
        <v/>
      </c>
      <c r="F366" s="59" t="str">
        <f t="shared" si="16"/>
        <v/>
      </c>
      <c r="G366" s="62"/>
      <c r="I366" s="16">
        <f t="shared" si="17"/>
        <v>0</v>
      </c>
    </row>
    <row r="367" spans="1:9" x14ac:dyDescent="0.2">
      <c r="A367" s="54"/>
      <c r="B367" s="55" t="str">
        <f>IF(C367&gt;0,359,"")</f>
        <v/>
      </c>
      <c r="C367" s="56"/>
      <c r="D367" s="57"/>
      <c r="E367" s="58" t="str">
        <f t="shared" si="15"/>
        <v/>
      </c>
      <c r="F367" s="59" t="str">
        <f t="shared" si="16"/>
        <v/>
      </c>
      <c r="G367" s="62"/>
      <c r="I367" s="16">
        <f t="shared" si="17"/>
        <v>0</v>
      </c>
    </row>
    <row r="368" spans="1:9" x14ac:dyDescent="0.2">
      <c r="A368" s="54"/>
      <c r="B368" s="55" t="str">
        <f>IF(C368&gt;0,360,"")</f>
        <v/>
      </c>
      <c r="C368" s="56"/>
      <c r="D368" s="57"/>
      <c r="E368" s="58" t="str">
        <f t="shared" si="15"/>
        <v/>
      </c>
      <c r="F368" s="59" t="str">
        <f t="shared" si="16"/>
        <v/>
      </c>
      <c r="G368" s="62"/>
      <c r="I368" s="16">
        <f t="shared" si="17"/>
        <v>0</v>
      </c>
    </row>
    <row r="369" spans="1:9" x14ac:dyDescent="0.2">
      <c r="A369" s="54"/>
      <c r="B369" s="55" t="str">
        <f>IF(C369&gt;0,361,"")</f>
        <v/>
      </c>
      <c r="C369" s="56"/>
      <c r="D369" s="57"/>
      <c r="E369" s="58" t="str">
        <f t="shared" si="15"/>
        <v/>
      </c>
      <c r="F369" s="59" t="str">
        <f t="shared" si="16"/>
        <v/>
      </c>
      <c r="G369" s="62"/>
      <c r="I369" s="16">
        <f t="shared" si="17"/>
        <v>0</v>
      </c>
    </row>
    <row r="370" spans="1:9" x14ac:dyDescent="0.2">
      <c r="A370" s="54"/>
      <c r="B370" s="55" t="str">
        <f>IF(C370&gt;0,362,"")</f>
        <v/>
      </c>
      <c r="C370" s="56"/>
      <c r="D370" s="57"/>
      <c r="E370" s="58" t="str">
        <f t="shared" si="15"/>
        <v/>
      </c>
      <c r="F370" s="59" t="str">
        <f t="shared" si="16"/>
        <v/>
      </c>
      <c r="G370" s="62"/>
      <c r="I370" s="16">
        <f t="shared" si="17"/>
        <v>0</v>
      </c>
    </row>
    <row r="371" spans="1:9" x14ac:dyDescent="0.2">
      <c r="A371" s="54"/>
      <c r="B371" s="55" t="str">
        <f>IF(C371&gt;0,363,"")</f>
        <v/>
      </c>
      <c r="C371" s="56"/>
      <c r="D371" s="57"/>
      <c r="E371" s="58" t="str">
        <f t="shared" si="15"/>
        <v/>
      </c>
      <c r="F371" s="59" t="str">
        <f t="shared" si="16"/>
        <v/>
      </c>
      <c r="G371" s="62"/>
      <c r="I371" s="16">
        <f t="shared" si="17"/>
        <v>0</v>
      </c>
    </row>
    <row r="372" spans="1:9" x14ac:dyDescent="0.2">
      <c r="A372" s="54"/>
      <c r="B372" s="55" t="str">
        <f>IF(C372&gt;0,364,"")</f>
        <v/>
      </c>
      <c r="C372" s="56"/>
      <c r="D372" s="57"/>
      <c r="E372" s="58" t="str">
        <f t="shared" si="15"/>
        <v/>
      </c>
      <c r="F372" s="59" t="str">
        <f t="shared" si="16"/>
        <v/>
      </c>
      <c r="G372" s="62"/>
      <c r="I372" s="16">
        <f t="shared" si="17"/>
        <v>0</v>
      </c>
    </row>
    <row r="373" spans="1:9" x14ac:dyDescent="0.2">
      <c r="A373" s="54"/>
      <c r="B373" s="55" t="str">
        <f>IF(C373&gt;0,365,"")</f>
        <v/>
      </c>
      <c r="C373" s="56"/>
      <c r="D373" s="57"/>
      <c r="E373" s="58" t="str">
        <f t="shared" si="15"/>
        <v/>
      </c>
      <c r="F373" s="59" t="str">
        <f t="shared" si="16"/>
        <v/>
      </c>
      <c r="G373" s="62"/>
      <c r="I373" s="16">
        <f t="shared" si="17"/>
        <v>0</v>
      </c>
    </row>
    <row r="374" spans="1:9" x14ac:dyDescent="0.2">
      <c r="A374" s="54"/>
      <c r="B374" s="55" t="str">
        <f>IF(C374&gt;0,366,"")</f>
        <v/>
      </c>
      <c r="C374" s="56"/>
      <c r="D374" s="57"/>
      <c r="E374" s="58" t="str">
        <f t="shared" si="15"/>
        <v/>
      </c>
      <c r="F374" s="59" t="str">
        <f t="shared" si="16"/>
        <v/>
      </c>
      <c r="G374" s="62"/>
      <c r="I374" s="16">
        <f t="shared" si="17"/>
        <v>0</v>
      </c>
    </row>
    <row r="375" spans="1:9" x14ac:dyDescent="0.2">
      <c r="A375" s="54"/>
      <c r="B375" s="55" t="str">
        <f>IF(C375&gt;0,367,"")</f>
        <v/>
      </c>
      <c r="C375" s="56"/>
      <c r="D375" s="57"/>
      <c r="E375" s="58" t="str">
        <f t="shared" si="15"/>
        <v/>
      </c>
      <c r="F375" s="59" t="str">
        <f t="shared" si="16"/>
        <v/>
      </c>
      <c r="G375" s="62"/>
      <c r="I375" s="16">
        <f t="shared" si="17"/>
        <v>0</v>
      </c>
    </row>
    <row r="376" spans="1:9" x14ac:dyDescent="0.2">
      <c r="A376" s="54"/>
      <c r="B376" s="55" t="str">
        <f>IF(C376&gt;0,368,"")</f>
        <v/>
      </c>
      <c r="C376" s="56"/>
      <c r="D376" s="57"/>
      <c r="E376" s="58" t="str">
        <f t="shared" si="15"/>
        <v/>
      </c>
      <c r="F376" s="59" t="str">
        <f t="shared" si="16"/>
        <v/>
      </c>
      <c r="G376" s="62"/>
      <c r="I376" s="16">
        <f t="shared" si="17"/>
        <v>0</v>
      </c>
    </row>
    <row r="377" spans="1:9" x14ac:dyDescent="0.2">
      <c r="A377" s="54"/>
      <c r="B377" s="55" t="str">
        <f>IF(C377&gt;0,369,"")</f>
        <v/>
      </c>
      <c r="C377" s="56"/>
      <c r="D377" s="57"/>
      <c r="E377" s="58" t="str">
        <f t="shared" si="15"/>
        <v/>
      </c>
      <c r="F377" s="59" t="str">
        <f t="shared" si="16"/>
        <v/>
      </c>
      <c r="G377" s="62"/>
      <c r="I377" s="16">
        <f t="shared" si="17"/>
        <v>0</v>
      </c>
    </row>
    <row r="378" spans="1:9" x14ac:dyDescent="0.2">
      <c r="A378" s="54"/>
      <c r="B378" s="55" t="str">
        <f>IF(C378&gt;0,370,"")</f>
        <v/>
      </c>
      <c r="C378" s="56"/>
      <c r="D378" s="57"/>
      <c r="E378" s="58" t="str">
        <f t="shared" si="15"/>
        <v/>
      </c>
      <c r="F378" s="59" t="str">
        <f t="shared" si="16"/>
        <v/>
      </c>
      <c r="G378" s="62"/>
      <c r="I378" s="16">
        <f t="shared" si="17"/>
        <v>0</v>
      </c>
    </row>
    <row r="379" spans="1:9" x14ac:dyDescent="0.2">
      <c r="A379" s="54"/>
      <c r="B379" s="55" t="str">
        <f>IF(C379&gt;0,371,"")</f>
        <v/>
      </c>
      <c r="C379" s="56"/>
      <c r="D379" s="57"/>
      <c r="E379" s="58" t="str">
        <f t="shared" si="15"/>
        <v/>
      </c>
      <c r="F379" s="59" t="str">
        <f t="shared" si="16"/>
        <v/>
      </c>
      <c r="G379" s="62"/>
      <c r="I379" s="16">
        <f t="shared" si="17"/>
        <v>0</v>
      </c>
    </row>
    <row r="380" spans="1:9" x14ac:dyDescent="0.2">
      <c r="A380" s="54"/>
      <c r="B380" s="55" t="str">
        <f>IF(C380&gt;0,372,"")</f>
        <v/>
      </c>
      <c r="C380" s="56"/>
      <c r="D380" s="57"/>
      <c r="E380" s="58" t="str">
        <f t="shared" si="15"/>
        <v/>
      </c>
      <c r="F380" s="59" t="str">
        <f t="shared" si="16"/>
        <v/>
      </c>
      <c r="G380" s="62"/>
      <c r="I380" s="16">
        <f t="shared" si="17"/>
        <v>0</v>
      </c>
    </row>
    <row r="381" spans="1:9" x14ac:dyDescent="0.2">
      <c r="A381" s="54"/>
      <c r="B381" s="55" t="str">
        <f>IF(C381&gt;0,373,"")</f>
        <v/>
      </c>
      <c r="C381" s="56"/>
      <c r="D381" s="57"/>
      <c r="E381" s="58" t="str">
        <f t="shared" si="15"/>
        <v/>
      </c>
      <c r="F381" s="59" t="str">
        <f t="shared" si="16"/>
        <v/>
      </c>
      <c r="G381" s="62"/>
      <c r="I381" s="16">
        <f t="shared" si="17"/>
        <v>0</v>
      </c>
    </row>
    <row r="382" spans="1:9" x14ac:dyDescent="0.2">
      <c r="A382" s="54"/>
      <c r="B382" s="55" t="str">
        <f>IF(C382&gt;0,374,"")</f>
        <v/>
      </c>
      <c r="C382" s="56"/>
      <c r="D382" s="57"/>
      <c r="E382" s="58" t="str">
        <f t="shared" si="15"/>
        <v/>
      </c>
      <c r="F382" s="59" t="str">
        <f t="shared" si="16"/>
        <v/>
      </c>
      <c r="G382" s="62"/>
      <c r="I382" s="16">
        <f t="shared" si="17"/>
        <v>0</v>
      </c>
    </row>
    <row r="383" spans="1:9" x14ac:dyDescent="0.2">
      <c r="A383" s="54"/>
      <c r="B383" s="55" t="str">
        <f>IF(C383&gt;0,375,"")</f>
        <v/>
      </c>
      <c r="C383" s="56"/>
      <c r="D383" s="57"/>
      <c r="E383" s="58" t="str">
        <f t="shared" si="15"/>
        <v/>
      </c>
      <c r="F383" s="59" t="str">
        <f t="shared" si="16"/>
        <v/>
      </c>
      <c r="G383" s="62"/>
      <c r="I383" s="16">
        <f t="shared" si="17"/>
        <v>0</v>
      </c>
    </row>
    <row r="384" spans="1:9" x14ac:dyDescent="0.2">
      <c r="A384" s="54"/>
      <c r="B384" s="55" t="str">
        <f>IF(C384&gt;0,376,"")</f>
        <v/>
      </c>
      <c r="C384" s="56"/>
      <c r="D384" s="57"/>
      <c r="E384" s="58" t="str">
        <f t="shared" si="15"/>
        <v/>
      </c>
      <c r="F384" s="59" t="str">
        <f t="shared" si="16"/>
        <v/>
      </c>
      <c r="G384" s="62"/>
      <c r="I384" s="16">
        <f t="shared" si="17"/>
        <v>0</v>
      </c>
    </row>
    <row r="385" spans="1:9" x14ac:dyDescent="0.2">
      <c r="A385" s="54"/>
      <c r="B385" s="55" t="str">
        <f>IF(C385&gt;0,377,"")</f>
        <v/>
      </c>
      <c r="C385" s="56"/>
      <c r="D385" s="57"/>
      <c r="E385" s="58" t="str">
        <f t="shared" si="15"/>
        <v/>
      </c>
      <c r="F385" s="59" t="str">
        <f t="shared" si="16"/>
        <v/>
      </c>
      <c r="G385" s="62"/>
      <c r="I385" s="16">
        <f t="shared" si="17"/>
        <v>0</v>
      </c>
    </row>
    <row r="386" spans="1:9" x14ac:dyDescent="0.2">
      <c r="A386" s="54"/>
      <c r="B386" s="55" t="str">
        <f>IF(C386&gt;0,378,"")</f>
        <v/>
      </c>
      <c r="C386" s="56"/>
      <c r="D386" s="57"/>
      <c r="E386" s="58" t="str">
        <f t="shared" si="15"/>
        <v/>
      </c>
      <c r="F386" s="59" t="str">
        <f t="shared" si="16"/>
        <v/>
      </c>
      <c r="G386" s="62"/>
      <c r="I386" s="16">
        <f t="shared" si="17"/>
        <v>0</v>
      </c>
    </row>
    <row r="387" spans="1:9" x14ac:dyDescent="0.2">
      <c r="A387" s="54"/>
      <c r="B387" s="55" t="str">
        <f>IF(C387&gt;0,379,"")</f>
        <v/>
      </c>
      <c r="C387" s="56"/>
      <c r="D387" s="57"/>
      <c r="E387" s="58" t="str">
        <f t="shared" si="15"/>
        <v/>
      </c>
      <c r="F387" s="59" t="str">
        <f t="shared" si="16"/>
        <v/>
      </c>
      <c r="G387" s="62"/>
      <c r="I387" s="16">
        <f t="shared" si="17"/>
        <v>0</v>
      </c>
    </row>
    <row r="388" spans="1:9" x14ac:dyDescent="0.2">
      <c r="A388" s="54"/>
      <c r="B388" s="55" t="str">
        <f>IF(C388&gt;0,380,"")</f>
        <v/>
      </c>
      <c r="C388" s="56"/>
      <c r="D388" s="57"/>
      <c r="E388" s="58" t="str">
        <f t="shared" si="15"/>
        <v/>
      </c>
      <c r="F388" s="59" t="str">
        <f t="shared" si="16"/>
        <v/>
      </c>
      <c r="G388" s="62"/>
      <c r="I388" s="16">
        <f t="shared" si="17"/>
        <v>0</v>
      </c>
    </row>
    <row r="389" spans="1:9" x14ac:dyDescent="0.2">
      <c r="A389" s="54"/>
      <c r="B389" s="55" t="str">
        <f>IF(C389&gt;0,381,"")</f>
        <v/>
      </c>
      <c r="C389" s="56"/>
      <c r="D389" s="57"/>
      <c r="E389" s="58" t="str">
        <f t="shared" si="15"/>
        <v/>
      </c>
      <c r="F389" s="59" t="str">
        <f t="shared" si="16"/>
        <v/>
      </c>
      <c r="G389" s="62"/>
      <c r="I389" s="16">
        <f t="shared" si="17"/>
        <v>0</v>
      </c>
    </row>
    <row r="390" spans="1:9" x14ac:dyDescent="0.2">
      <c r="A390" s="54"/>
      <c r="B390" s="55" t="str">
        <f>IF(C390&gt;0,382,"")</f>
        <v/>
      </c>
      <c r="C390" s="56"/>
      <c r="D390" s="57"/>
      <c r="E390" s="58" t="str">
        <f t="shared" si="15"/>
        <v/>
      </c>
      <c r="F390" s="59" t="str">
        <f t="shared" si="16"/>
        <v/>
      </c>
      <c r="G390" s="62"/>
      <c r="I390" s="16">
        <f t="shared" si="17"/>
        <v>0</v>
      </c>
    </row>
    <row r="391" spans="1:9" x14ac:dyDescent="0.2">
      <c r="A391" s="54"/>
      <c r="B391" s="55" t="str">
        <f>IF(C391&gt;0,383,"")</f>
        <v/>
      </c>
      <c r="C391" s="56"/>
      <c r="D391" s="57"/>
      <c r="E391" s="58" t="str">
        <f t="shared" si="15"/>
        <v/>
      </c>
      <c r="F391" s="59" t="str">
        <f t="shared" si="16"/>
        <v/>
      </c>
      <c r="G391" s="62"/>
      <c r="I391" s="16">
        <f t="shared" si="17"/>
        <v>0</v>
      </c>
    </row>
    <row r="392" spans="1:9" x14ac:dyDescent="0.2">
      <c r="A392" s="54"/>
      <c r="B392" s="55" t="str">
        <f>IF(C392&gt;0,384,"")</f>
        <v/>
      </c>
      <c r="C392" s="56"/>
      <c r="D392" s="57"/>
      <c r="E392" s="58" t="str">
        <f t="shared" si="15"/>
        <v/>
      </c>
      <c r="F392" s="59" t="str">
        <f t="shared" si="16"/>
        <v/>
      </c>
      <c r="G392" s="62"/>
      <c r="I392" s="16">
        <f t="shared" si="17"/>
        <v>0</v>
      </c>
    </row>
    <row r="393" spans="1:9" x14ac:dyDescent="0.2">
      <c r="A393" s="54"/>
      <c r="B393" s="55" t="str">
        <f>IF(C393&gt;0,385,"")</f>
        <v/>
      </c>
      <c r="C393" s="56"/>
      <c r="D393" s="57"/>
      <c r="E393" s="58" t="str">
        <f t="shared" ref="E393:E456" si="18">IF(D393=0,"",IF(D393&lt;3500,"0.00",IF(D393&lt;5000,"30.00",IF(D393&lt;7000,"75.00",IF(D393&lt;9000,"110.00",IF(D393&gt;8999,"208.00"))))))</f>
        <v/>
      </c>
      <c r="F393" s="59" t="str">
        <f t="shared" si="16"/>
        <v/>
      </c>
      <c r="G393" s="62"/>
      <c r="I393" s="16">
        <f t="shared" si="17"/>
        <v>0</v>
      </c>
    </row>
    <row r="394" spans="1:9" x14ac:dyDescent="0.2">
      <c r="A394" s="54"/>
      <c r="B394" s="55" t="str">
        <f>IF(C394&gt;0,386,"")</f>
        <v/>
      </c>
      <c r="C394" s="56"/>
      <c r="D394" s="57"/>
      <c r="E394" s="58" t="str">
        <f t="shared" si="18"/>
        <v/>
      </c>
      <c r="F394" s="59" t="str">
        <f t="shared" ref="F394:F457" si="19">IF(D394=0,"",IF(D394&lt;1334,"Less than Rs. 1,334",IF(D394&lt;1666,"Rs. 1,334 or more, but less than Rs. 1,666",IF(D394&lt;2083,"Rs. 1,666 or more, but less than Rs. 2,083",IF(D394&lt;2500,"Rs. 2,083 or more, but less than Rs. 2,500",IF(D394&lt;2916,"Rs. 2,500 or more, but less than Rs. 2,916",IF(D394&lt;3333,"Rs. 2,916 or more, but less than Rs. 3,333",IF(D394&lt;3500,"Rs. 3,333 or more, but less than Rs. 3,750",IF(D394&lt;3750,"Rs. 3,333 or more, but less than Rs. 3,750 ",IF(D394&lt;4166,"Rs. 3,750 or more, but less than Rs. 4,166",IF(D394&lt;5000,"Rs. 4,166 or more, but less than Rs. 5,000",IF(D394&lt;5833,"Rs. 5,000 or more, but less than Rs. 5,833",IF(D394&lt;6666,"Rs. 5,833 or more, but less than Rs. 6,666",IF(D394&lt;7000,"Rs. 6,666 or more, but less than Rs. 7,500",IF(D394&lt;7500,"Rs. 6,666 or more, but less than Rs. 7,500 ",IF(D394&lt;8333,"Rs. 7,500 or more, but less than Rs. 8,333",IF(D394&lt;9000,"Rs. 8,333 or more, but less than Rs. 10,000",IF(D394&lt;10000,"Rs. 8,333 or more, but less than Rs. 10,000 ",IF(D394&gt;9999,"Rs. 10,000 or more")))))))))))))))))))</f>
        <v/>
      </c>
      <c r="G394" s="62"/>
      <c r="I394" s="16">
        <f t="shared" ref="I394:I457" si="20">IF(D394="",0,E394)</f>
        <v>0</v>
      </c>
    </row>
    <row r="395" spans="1:9" x14ac:dyDescent="0.2">
      <c r="A395" s="54"/>
      <c r="B395" s="55" t="str">
        <f>IF(C395&gt;0,387,"")</f>
        <v/>
      </c>
      <c r="C395" s="56"/>
      <c r="D395" s="57"/>
      <c r="E395" s="58" t="str">
        <f t="shared" si="18"/>
        <v/>
      </c>
      <c r="F395" s="59" t="str">
        <f t="shared" si="19"/>
        <v/>
      </c>
      <c r="G395" s="62"/>
      <c r="I395" s="16">
        <f t="shared" si="20"/>
        <v>0</v>
      </c>
    </row>
    <row r="396" spans="1:9" x14ac:dyDescent="0.2">
      <c r="A396" s="54"/>
      <c r="B396" s="55" t="str">
        <f>IF(C396&gt;0,388,"")</f>
        <v/>
      </c>
      <c r="C396" s="56"/>
      <c r="D396" s="57"/>
      <c r="E396" s="58" t="str">
        <f t="shared" si="18"/>
        <v/>
      </c>
      <c r="F396" s="59" t="str">
        <f t="shared" si="19"/>
        <v/>
      </c>
      <c r="G396" s="62"/>
      <c r="I396" s="16">
        <f t="shared" si="20"/>
        <v>0</v>
      </c>
    </row>
    <row r="397" spans="1:9" x14ac:dyDescent="0.2">
      <c r="A397" s="54"/>
      <c r="B397" s="55" t="str">
        <f>IF(C397&gt;0,389,"")</f>
        <v/>
      </c>
      <c r="C397" s="56"/>
      <c r="D397" s="57"/>
      <c r="E397" s="58" t="str">
        <f t="shared" si="18"/>
        <v/>
      </c>
      <c r="F397" s="59" t="str">
        <f t="shared" si="19"/>
        <v/>
      </c>
      <c r="G397" s="62"/>
      <c r="I397" s="16">
        <f t="shared" si="20"/>
        <v>0</v>
      </c>
    </row>
    <row r="398" spans="1:9" x14ac:dyDescent="0.2">
      <c r="A398" s="54"/>
      <c r="B398" s="55" t="str">
        <f>IF(C398&gt;0,390,"")</f>
        <v/>
      </c>
      <c r="C398" s="56"/>
      <c r="D398" s="57"/>
      <c r="E398" s="58" t="str">
        <f t="shared" si="18"/>
        <v/>
      </c>
      <c r="F398" s="59" t="str">
        <f t="shared" si="19"/>
        <v/>
      </c>
      <c r="G398" s="62"/>
      <c r="I398" s="16">
        <f t="shared" si="20"/>
        <v>0</v>
      </c>
    </row>
    <row r="399" spans="1:9" x14ac:dyDescent="0.2">
      <c r="A399" s="54"/>
      <c r="B399" s="55" t="str">
        <f>IF(C399&gt;0,391,"")</f>
        <v/>
      </c>
      <c r="C399" s="56"/>
      <c r="D399" s="57"/>
      <c r="E399" s="58" t="str">
        <f t="shared" si="18"/>
        <v/>
      </c>
      <c r="F399" s="59" t="str">
        <f t="shared" si="19"/>
        <v/>
      </c>
      <c r="G399" s="62"/>
      <c r="I399" s="16">
        <f t="shared" si="20"/>
        <v>0</v>
      </c>
    </row>
    <row r="400" spans="1:9" x14ac:dyDescent="0.2">
      <c r="A400" s="54"/>
      <c r="B400" s="55" t="str">
        <f>IF(C400&gt;0,392,"")</f>
        <v/>
      </c>
      <c r="C400" s="56"/>
      <c r="D400" s="57"/>
      <c r="E400" s="58" t="str">
        <f t="shared" si="18"/>
        <v/>
      </c>
      <c r="F400" s="59" t="str">
        <f t="shared" si="19"/>
        <v/>
      </c>
      <c r="G400" s="62"/>
      <c r="I400" s="16">
        <f t="shared" si="20"/>
        <v>0</v>
      </c>
    </row>
    <row r="401" spans="1:9" x14ac:dyDescent="0.2">
      <c r="A401" s="54"/>
      <c r="B401" s="55" t="str">
        <f>IF(C401&gt;0,393,"")</f>
        <v/>
      </c>
      <c r="C401" s="56"/>
      <c r="D401" s="57"/>
      <c r="E401" s="58" t="str">
        <f t="shared" si="18"/>
        <v/>
      </c>
      <c r="F401" s="59" t="str">
        <f t="shared" si="19"/>
        <v/>
      </c>
      <c r="G401" s="62"/>
      <c r="I401" s="16">
        <f t="shared" si="20"/>
        <v>0</v>
      </c>
    </row>
    <row r="402" spans="1:9" x14ac:dyDescent="0.2">
      <c r="A402" s="54"/>
      <c r="B402" s="55" t="str">
        <f>IF(C402&gt;0,394,"")</f>
        <v/>
      </c>
      <c r="C402" s="56"/>
      <c r="D402" s="57"/>
      <c r="E402" s="58" t="str">
        <f t="shared" si="18"/>
        <v/>
      </c>
      <c r="F402" s="59" t="str">
        <f t="shared" si="19"/>
        <v/>
      </c>
      <c r="G402" s="62"/>
      <c r="I402" s="16">
        <f t="shared" si="20"/>
        <v>0</v>
      </c>
    </row>
    <row r="403" spans="1:9" x14ac:dyDescent="0.2">
      <c r="A403" s="54"/>
      <c r="B403" s="55" t="str">
        <f>IF(C403&gt;0,395,"")</f>
        <v/>
      </c>
      <c r="C403" s="56"/>
      <c r="D403" s="57"/>
      <c r="E403" s="58" t="str">
        <f t="shared" si="18"/>
        <v/>
      </c>
      <c r="F403" s="59" t="str">
        <f t="shared" si="19"/>
        <v/>
      </c>
      <c r="G403" s="62"/>
      <c r="I403" s="16">
        <f t="shared" si="20"/>
        <v>0</v>
      </c>
    </row>
    <row r="404" spans="1:9" x14ac:dyDescent="0.2">
      <c r="A404" s="54"/>
      <c r="B404" s="55" t="str">
        <f>IF(C404&gt;0,396,"")</f>
        <v/>
      </c>
      <c r="C404" s="56"/>
      <c r="D404" s="57"/>
      <c r="E404" s="58" t="str">
        <f t="shared" si="18"/>
        <v/>
      </c>
      <c r="F404" s="59" t="str">
        <f t="shared" si="19"/>
        <v/>
      </c>
      <c r="G404" s="62"/>
      <c r="I404" s="16">
        <f t="shared" si="20"/>
        <v>0</v>
      </c>
    </row>
    <row r="405" spans="1:9" x14ac:dyDescent="0.2">
      <c r="A405" s="54"/>
      <c r="B405" s="55" t="str">
        <f>IF(C405&gt;0,397,"")</f>
        <v/>
      </c>
      <c r="C405" s="56"/>
      <c r="D405" s="57"/>
      <c r="E405" s="58" t="str">
        <f t="shared" si="18"/>
        <v/>
      </c>
      <c r="F405" s="59" t="str">
        <f t="shared" si="19"/>
        <v/>
      </c>
      <c r="G405" s="62"/>
      <c r="I405" s="16">
        <f t="shared" si="20"/>
        <v>0</v>
      </c>
    </row>
    <row r="406" spans="1:9" x14ac:dyDescent="0.2">
      <c r="A406" s="54"/>
      <c r="B406" s="55" t="str">
        <f>IF(C406&gt;0,398,"")</f>
        <v/>
      </c>
      <c r="C406" s="56"/>
      <c r="D406" s="57"/>
      <c r="E406" s="58" t="str">
        <f t="shared" si="18"/>
        <v/>
      </c>
      <c r="F406" s="59" t="str">
        <f t="shared" si="19"/>
        <v/>
      </c>
      <c r="G406" s="62"/>
      <c r="I406" s="16">
        <f t="shared" si="20"/>
        <v>0</v>
      </c>
    </row>
    <row r="407" spans="1:9" x14ac:dyDescent="0.2">
      <c r="A407" s="54"/>
      <c r="B407" s="55" t="str">
        <f>IF(C407&gt;0,399,"")</f>
        <v/>
      </c>
      <c r="C407" s="56"/>
      <c r="D407" s="57"/>
      <c r="E407" s="58" t="str">
        <f t="shared" si="18"/>
        <v/>
      </c>
      <c r="F407" s="59" t="str">
        <f t="shared" si="19"/>
        <v/>
      </c>
      <c r="G407" s="62"/>
      <c r="I407" s="16">
        <f t="shared" si="20"/>
        <v>0</v>
      </c>
    </row>
    <row r="408" spans="1:9" x14ac:dyDescent="0.2">
      <c r="A408" s="54"/>
      <c r="B408" s="55" t="str">
        <f>IF(C408&gt;0,400,"")</f>
        <v/>
      </c>
      <c r="C408" s="56"/>
      <c r="D408" s="57"/>
      <c r="E408" s="58" t="str">
        <f t="shared" si="18"/>
        <v/>
      </c>
      <c r="F408" s="59" t="str">
        <f t="shared" si="19"/>
        <v/>
      </c>
      <c r="G408" s="62"/>
      <c r="I408" s="16">
        <f t="shared" si="20"/>
        <v>0</v>
      </c>
    </row>
    <row r="409" spans="1:9" x14ac:dyDescent="0.2">
      <c r="A409" s="54"/>
      <c r="B409" s="55" t="str">
        <f>IF(C409&gt;0,401,"")</f>
        <v/>
      </c>
      <c r="C409" s="56"/>
      <c r="D409" s="57"/>
      <c r="E409" s="58" t="str">
        <f t="shared" si="18"/>
        <v/>
      </c>
      <c r="F409" s="59" t="str">
        <f t="shared" si="19"/>
        <v/>
      </c>
      <c r="G409" s="62"/>
      <c r="I409" s="16">
        <f t="shared" si="20"/>
        <v>0</v>
      </c>
    </row>
    <row r="410" spans="1:9" x14ac:dyDescent="0.2">
      <c r="A410" s="54"/>
      <c r="B410" s="55" t="str">
        <f>IF(C410&gt;0,402,"")</f>
        <v/>
      </c>
      <c r="C410" s="56"/>
      <c r="D410" s="57"/>
      <c r="E410" s="58" t="str">
        <f t="shared" si="18"/>
        <v/>
      </c>
      <c r="F410" s="59" t="str">
        <f t="shared" si="19"/>
        <v/>
      </c>
      <c r="G410" s="62"/>
      <c r="I410" s="16">
        <f t="shared" si="20"/>
        <v>0</v>
      </c>
    </row>
    <row r="411" spans="1:9" x14ac:dyDescent="0.2">
      <c r="A411" s="54"/>
      <c r="B411" s="55" t="str">
        <f>IF(C411&gt;0,403,"")</f>
        <v/>
      </c>
      <c r="C411" s="56"/>
      <c r="D411" s="57"/>
      <c r="E411" s="58" t="str">
        <f t="shared" si="18"/>
        <v/>
      </c>
      <c r="F411" s="59" t="str">
        <f t="shared" si="19"/>
        <v/>
      </c>
      <c r="G411" s="62"/>
      <c r="I411" s="16">
        <f t="shared" si="20"/>
        <v>0</v>
      </c>
    </row>
    <row r="412" spans="1:9" x14ac:dyDescent="0.2">
      <c r="A412" s="54"/>
      <c r="B412" s="55" t="str">
        <f>IF(C412&gt;0,404,"")</f>
        <v/>
      </c>
      <c r="C412" s="56"/>
      <c r="D412" s="57"/>
      <c r="E412" s="58" t="str">
        <f t="shared" si="18"/>
        <v/>
      </c>
      <c r="F412" s="59" t="str">
        <f t="shared" si="19"/>
        <v/>
      </c>
      <c r="G412" s="62"/>
      <c r="I412" s="16">
        <f t="shared" si="20"/>
        <v>0</v>
      </c>
    </row>
    <row r="413" spans="1:9" x14ac:dyDescent="0.2">
      <c r="A413" s="54"/>
      <c r="B413" s="55" t="str">
        <f>IF(C413&gt;0,405,"")</f>
        <v/>
      </c>
      <c r="C413" s="56"/>
      <c r="D413" s="57"/>
      <c r="E413" s="58" t="str">
        <f t="shared" si="18"/>
        <v/>
      </c>
      <c r="F413" s="59" t="str">
        <f t="shared" si="19"/>
        <v/>
      </c>
      <c r="G413" s="62"/>
      <c r="I413" s="16">
        <f t="shared" si="20"/>
        <v>0</v>
      </c>
    </row>
    <row r="414" spans="1:9" x14ac:dyDescent="0.2">
      <c r="A414" s="54"/>
      <c r="B414" s="55" t="str">
        <f>IF(C414&gt;0,406,"")</f>
        <v/>
      </c>
      <c r="C414" s="56"/>
      <c r="D414" s="57"/>
      <c r="E414" s="58" t="str">
        <f t="shared" si="18"/>
        <v/>
      </c>
      <c r="F414" s="59" t="str">
        <f t="shared" si="19"/>
        <v/>
      </c>
      <c r="G414" s="62"/>
      <c r="I414" s="16">
        <f t="shared" si="20"/>
        <v>0</v>
      </c>
    </row>
    <row r="415" spans="1:9" x14ac:dyDescent="0.2">
      <c r="A415" s="54"/>
      <c r="B415" s="55" t="str">
        <f>IF(C415&gt;0,407,"")</f>
        <v/>
      </c>
      <c r="C415" s="56"/>
      <c r="D415" s="57"/>
      <c r="E415" s="58" t="str">
        <f t="shared" si="18"/>
        <v/>
      </c>
      <c r="F415" s="59" t="str">
        <f t="shared" si="19"/>
        <v/>
      </c>
      <c r="G415" s="62"/>
      <c r="I415" s="16">
        <f t="shared" si="20"/>
        <v>0</v>
      </c>
    </row>
    <row r="416" spans="1:9" x14ac:dyDescent="0.2">
      <c r="A416" s="54"/>
      <c r="B416" s="55" t="str">
        <f>IF(C416&gt;0,408,"")</f>
        <v/>
      </c>
      <c r="C416" s="56"/>
      <c r="D416" s="57"/>
      <c r="E416" s="58" t="str">
        <f t="shared" si="18"/>
        <v/>
      </c>
      <c r="F416" s="59" t="str">
        <f t="shared" si="19"/>
        <v/>
      </c>
      <c r="G416" s="62"/>
      <c r="I416" s="16">
        <f t="shared" si="20"/>
        <v>0</v>
      </c>
    </row>
    <row r="417" spans="1:9" x14ac:dyDescent="0.2">
      <c r="A417" s="54"/>
      <c r="B417" s="55" t="str">
        <f>IF(C417&gt;0,409,"")</f>
        <v/>
      </c>
      <c r="C417" s="56"/>
      <c r="D417" s="57"/>
      <c r="E417" s="58" t="str">
        <f t="shared" si="18"/>
        <v/>
      </c>
      <c r="F417" s="59" t="str">
        <f t="shared" si="19"/>
        <v/>
      </c>
      <c r="G417" s="62"/>
      <c r="I417" s="16">
        <f t="shared" si="20"/>
        <v>0</v>
      </c>
    </row>
    <row r="418" spans="1:9" x14ac:dyDescent="0.2">
      <c r="A418" s="54"/>
      <c r="B418" s="55" t="str">
        <f>IF(C418&gt;0,410,"")</f>
        <v/>
      </c>
      <c r="C418" s="56"/>
      <c r="D418" s="57"/>
      <c r="E418" s="58" t="str">
        <f t="shared" si="18"/>
        <v/>
      </c>
      <c r="F418" s="59" t="str">
        <f t="shared" si="19"/>
        <v/>
      </c>
      <c r="G418" s="62"/>
      <c r="I418" s="16">
        <f t="shared" si="20"/>
        <v>0</v>
      </c>
    </row>
    <row r="419" spans="1:9" x14ac:dyDescent="0.2">
      <c r="A419" s="54"/>
      <c r="B419" s="55" t="str">
        <f>IF(C419&gt;0,411,"")</f>
        <v/>
      </c>
      <c r="C419" s="56"/>
      <c r="D419" s="57"/>
      <c r="E419" s="58" t="str">
        <f t="shared" si="18"/>
        <v/>
      </c>
      <c r="F419" s="59" t="str">
        <f t="shared" si="19"/>
        <v/>
      </c>
      <c r="G419" s="62"/>
      <c r="I419" s="16">
        <f t="shared" si="20"/>
        <v>0</v>
      </c>
    </row>
    <row r="420" spans="1:9" x14ac:dyDescent="0.2">
      <c r="A420" s="54"/>
      <c r="B420" s="55" t="str">
        <f>IF(C420&gt;0,412,"")</f>
        <v/>
      </c>
      <c r="C420" s="56"/>
      <c r="D420" s="57"/>
      <c r="E420" s="58" t="str">
        <f t="shared" si="18"/>
        <v/>
      </c>
      <c r="F420" s="59" t="str">
        <f t="shared" si="19"/>
        <v/>
      </c>
      <c r="G420" s="62"/>
      <c r="I420" s="16">
        <f t="shared" si="20"/>
        <v>0</v>
      </c>
    </row>
    <row r="421" spans="1:9" x14ac:dyDescent="0.2">
      <c r="A421" s="54"/>
      <c r="B421" s="55" t="str">
        <f>IF(C421&gt;0,413,"")</f>
        <v/>
      </c>
      <c r="C421" s="56"/>
      <c r="D421" s="57"/>
      <c r="E421" s="58" t="str">
        <f t="shared" si="18"/>
        <v/>
      </c>
      <c r="F421" s="59" t="str">
        <f t="shared" si="19"/>
        <v/>
      </c>
      <c r="G421" s="62"/>
      <c r="I421" s="16">
        <f t="shared" si="20"/>
        <v>0</v>
      </c>
    </row>
    <row r="422" spans="1:9" x14ac:dyDescent="0.2">
      <c r="A422" s="54"/>
      <c r="B422" s="55" t="str">
        <f>IF(C422&gt;0,414,"")</f>
        <v/>
      </c>
      <c r="C422" s="56"/>
      <c r="D422" s="57"/>
      <c r="E422" s="58" t="str">
        <f t="shared" si="18"/>
        <v/>
      </c>
      <c r="F422" s="59" t="str">
        <f t="shared" si="19"/>
        <v/>
      </c>
      <c r="G422" s="62"/>
      <c r="I422" s="16">
        <f t="shared" si="20"/>
        <v>0</v>
      </c>
    </row>
    <row r="423" spans="1:9" x14ac:dyDescent="0.2">
      <c r="A423" s="54"/>
      <c r="B423" s="55" t="str">
        <f>IF(C423&gt;0,415,"")</f>
        <v/>
      </c>
      <c r="C423" s="56"/>
      <c r="D423" s="57"/>
      <c r="E423" s="58" t="str">
        <f t="shared" si="18"/>
        <v/>
      </c>
      <c r="F423" s="59" t="str">
        <f t="shared" si="19"/>
        <v/>
      </c>
      <c r="G423" s="62"/>
      <c r="I423" s="16">
        <f t="shared" si="20"/>
        <v>0</v>
      </c>
    </row>
    <row r="424" spans="1:9" x14ac:dyDescent="0.2">
      <c r="A424" s="54"/>
      <c r="B424" s="55" t="str">
        <f>IF(C424&gt;0,416,"")</f>
        <v/>
      </c>
      <c r="C424" s="56"/>
      <c r="D424" s="57"/>
      <c r="E424" s="58" t="str">
        <f t="shared" si="18"/>
        <v/>
      </c>
      <c r="F424" s="59" t="str">
        <f t="shared" si="19"/>
        <v/>
      </c>
      <c r="G424" s="62"/>
      <c r="I424" s="16">
        <f t="shared" si="20"/>
        <v>0</v>
      </c>
    </row>
    <row r="425" spans="1:9" x14ac:dyDescent="0.2">
      <c r="A425" s="54"/>
      <c r="B425" s="55" t="str">
        <f>IF(C425&gt;0,417,"")</f>
        <v/>
      </c>
      <c r="C425" s="56"/>
      <c r="D425" s="57"/>
      <c r="E425" s="58" t="str">
        <f t="shared" si="18"/>
        <v/>
      </c>
      <c r="F425" s="59" t="str">
        <f t="shared" si="19"/>
        <v/>
      </c>
      <c r="G425" s="62"/>
      <c r="I425" s="16">
        <f t="shared" si="20"/>
        <v>0</v>
      </c>
    </row>
    <row r="426" spans="1:9" x14ac:dyDescent="0.2">
      <c r="A426" s="54"/>
      <c r="B426" s="55" t="str">
        <f>IF(C426&gt;0,418,"")</f>
        <v/>
      </c>
      <c r="C426" s="56"/>
      <c r="D426" s="57"/>
      <c r="E426" s="58" t="str">
        <f t="shared" si="18"/>
        <v/>
      </c>
      <c r="F426" s="59" t="str">
        <f t="shared" si="19"/>
        <v/>
      </c>
      <c r="G426" s="62"/>
      <c r="I426" s="16">
        <f t="shared" si="20"/>
        <v>0</v>
      </c>
    </row>
    <row r="427" spans="1:9" x14ac:dyDescent="0.2">
      <c r="A427" s="54"/>
      <c r="B427" s="55" t="str">
        <f>IF(C427&gt;0,419,"")</f>
        <v/>
      </c>
      <c r="C427" s="56"/>
      <c r="D427" s="57"/>
      <c r="E427" s="58" t="str">
        <f t="shared" si="18"/>
        <v/>
      </c>
      <c r="F427" s="59" t="str">
        <f t="shared" si="19"/>
        <v/>
      </c>
      <c r="G427" s="62"/>
      <c r="I427" s="16">
        <f t="shared" si="20"/>
        <v>0</v>
      </c>
    </row>
    <row r="428" spans="1:9" x14ac:dyDescent="0.2">
      <c r="A428" s="54"/>
      <c r="B428" s="55" t="str">
        <f>IF(C428&gt;0,420,"")</f>
        <v/>
      </c>
      <c r="C428" s="56"/>
      <c r="D428" s="57"/>
      <c r="E428" s="58" t="str">
        <f t="shared" si="18"/>
        <v/>
      </c>
      <c r="F428" s="59" t="str">
        <f t="shared" si="19"/>
        <v/>
      </c>
      <c r="G428" s="62"/>
      <c r="I428" s="16">
        <f t="shared" si="20"/>
        <v>0</v>
      </c>
    </row>
    <row r="429" spans="1:9" x14ac:dyDescent="0.2">
      <c r="A429" s="54"/>
      <c r="B429" s="55" t="str">
        <f>IF(C429&gt;0,421,"")</f>
        <v/>
      </c>
      <c r="C429" s="56"/>
      <c r="D429" s="57"/>
      <c r="E429" s="58" t="str">
        <f t="shared" si="18"/>
        <v/>
      </c>
      <c r="F429" s="59" t="str">
        <f t="shared" si="19"/>
        <v/>
      </c>
      <c r="G429" s="62"/>
      <c r="I429" s="16">
        <f t="shared" si="20"/>
        <v>0</v>
      </c>
    </row>
    <row r="430" spans="1:9" x14ac:dyDescent="0.2">
      <c r="A430" s="54"/>
      <c r="B430" s="55" t="str">
        <f>IF(C430&gt;0,422,"")</f>
        <v/>
      </c>
      <c r="C430" s="56"/>
      <c r="D430" s="57"/>
      <c r="E430" s="58" t="str">
        <f t="shared" si="18"/>
        <v/>
      </c>
      <c r="F430" s="59" t="str">
        <f t="shared" si="19"/>
        <v/>
      </c>
      <c r="G430" s="62"/>
      <c r="I430" s="16">
        <f t="shared" si="20"/>
        <v>0</v>
      </c>
    </row>
    <row r="431" spans="1:9" x14ac:dyDescent="0.2">
      <c r="A431" s="54"/>
      <c r="B431" s="55" t="str">
        <f>IF(C431&gt;0,423,"")</f>
        <v/>
      </c>
      <c r="C431" s="56"/>
      <c r="D431" s="57"/>
      <c r="E431" s="58" t="str">
        <f t="shared" si="18"/>
        <v/>
      </c>
      <c r="F431" s="59" t="str">
        <f t="shared" si="19"/>
        <v/>
      </c>
      <c r="G431" s="62"/>
      <c r="I431" s="16">
        <f t="shared" si="20"/>
        <v>0</v>
      </c>
    </row>
    <row r="432" spans="1:9" x14ac:dyDescent="0.2">
      <c r="A432" s="54"/>
      <c r="B432" s="55" t="str">
        <f>IF(C432&gt;0,424,"")</f>
        <v/>
      </c>
      <c r="C432" s="56"/>
      <c r="D432" s="57"/>
      <c r="E432" s="58" t="str">
        <f t="shared" si="18"/>
        <v/>
      </c>
      <c r="F432" s="59" t="str">
        <f t="shared" si="19"/>
        <v/>
      </c>
      <c r="G432" s="62"/>
      <c r="I432" s="16">
        <f t="shared" si="20"/>
        <v>0</v>
      </c>
    </row>
    <row r="433" spans="1:9" x14ac:dyDescent="0.2">
      <c r="A433" s="54"/>
      <c r="B433" s="55" t="str">
        <f>IF(C433&gt;0,425,"")</f>
        <v/>
      </c>
      <c r="C433" s="56"/>
      <c r="D433" s="57"/>
      <c r="E433" s="58" t="str">
        <f t="shared" si="18"/>
        <v/>
      </c>
      <c r="F433" s="59" t="str">
        <f t="shared" si="19"/>
        <v/>
      </c>
      <c r="G433" s="62"/>
      <c r="I433" s="16">
        <f t="shared" si="20"/>
        <v>0</v>
      </c>
    </row>
    <row r="434" spans="1:9" x14ac:dyDescent="0.2">
      <c r="A434" s="54"/>
      <c r="B434" s="55" t="str">
        <f>IF(C434&gt;0,426,"")</f>
        <v/>
      </c>
      <c r="C434" s="56"/>
      <c r="D434" s="57"/>
      <c r="E434" s="58" t="str">
        <f t="shared" si="18"/>
        <v/>
      </c>
      <c r="F434" s="59" t="str">
        <f t="shared" si="19"/>
        <v/>
      </c>
      <c r="G434" s="62"/>
      <c r="I434" s="16">
        <f t="shared" si="20"/>
        <v>0</v>
      </c>
    </row>
    <row r="435" spans="1:9" x14ac:dyDescent="0.2">
      <c r="A435" s="54"/>
      <c r="B435" s="55" t="str">
        <f>IF(C435&gt;0,427,"")</f>
        <v/>
      </c>
      <c r="C435" s="56"/>
      <c r="D435" s="57"/>
      <c r="E435" s="58" t="str">
        <f t="shared" si="18"/>
        <v/>
      </c>
      <c r="F435" s="59" t="str">
        <f t="shared" si="19"/>
        <v/>
      </c>
      <c r="G435" s="62"/>
      <c r="I435" s="16">
        <f t="shared" si="20"/>
        <v>0</v>
      </c>
    </row>
    <row r="436" spans="1:9" x14ac:dyDescent="0.2">
      <c r="A436" s="54"/>
      <c r="B436" s="55" t="str">
        <f>IF(C436&gt;0,428,"")</f>
        <v/>
      </c>
      <c r="C436" s="56"/>
      <c r="D436" s="57"/>
      <c r="E436" s="58" t="str">
        <f t="shared" si="18"/>
        <v/>
      </c>
      <c r="F436" s="59" t="str">
        <f t="shared" si="19"/>
        <v/>
      </c>
      <c r="G436" s="62"/>
      <c r="I436" s="16">
        <f t="shared" si="20"/>
        <v>0</v>
      </c>
    </row>
    <row r="437" spans="1:9" x14ac:dyDescent="0.2">
      <c r="A437" s="54"/>
      <c r="B437" s="55" t="str">
        <f>IF(C437&gt;0,429,"")</f>
        <v/>
      </c>
      <c r="C437" s="56"/>
      <c r="D437" s="57"/>
      <c r="E437" s="58" t="str">
        <f t="shared" si="18"/>
        <v/>
      </c>
      <c r="F437" s="59" t="str">
        <f t="shared" si="19"/>
        <v/>
      </c>
      <c r="G437" s="62"/>
      <c r="I437" s="16">
        <f t="shared" si="20"/>
        <v>0</v>
      </c>
    </row>
    <row r="438" spans="1:9" x14ac:dyDescent="0.2">
      <c r="A438" s="54"/>
      <c r="B438" s="55" t="str">
        <f>IF(C438&gt;0,430,"")</f>
        <v/>
      </c>
      <c r="C438" s="56"/>
      <c r="D438" s="57"/>
      <c r="E438" s="58" t="str">
        <f t="shared" si="18"/>
        <v/>
      </c>
      <c r="F438" s="59" t="str">
        <f t="shared" si="19"/>
        <v/>
      </c>
      <c r="G438" s="62"/>
      <c r="I438" s="16">
        <f t="shared" si="20"/>
        <v>0</v>
      </c>
    </row>
    <row r="439" spans="1:9" x14ac:dyDescent="0.2">
      <c r="A439" s="54"/>
      <c r="B439" s="55" t="str">
        <f>IF(C439&gt;0,431,"")</f>
        <v/>
      </c>
      <c r="C439" s="56"/>
      <c r="D439" s="57"/>
      <c r="E439" s="58" t="str">
        <f t="shared" si="18"/>
        <v/>
      </c>
      <c r="F439" s="59" t="str">
        <f t="shared" si="19"/>
        <v/>
      </c>
      <c r="G439" s="62"/>
      <c r="I439" s="16">
        <f t="shared" si="20"/>
        <v>0</v>
      </c>
    </row>
    <row r="440" spans="1:9" x14ac:dyDescent="0.2">
      <c r="A440" s="54"/>
      <c r="B440" s="55" t="str">
        <f>IF(C440&gt;0,432,"")</f>
        <v/>
      </c>
      <c r="C440" s="56"/>
      <c r="D440" s="57"/>
      <c r="E440" s="58" t="str">
        <f t="shared" si="18"/>
        <v/>
      </c>
      <c r="F440" s="59" t="str">
        <f t="shared" si="19"/>
        <v/>
      </c>
      <c r="G440" s="62"/>
      <c r="I440" s="16">
        <f t="shared" si="20"/>
        <v>0</v>
      </c>
    </row>
    <row r="441" spans="1:9" x14ac:dyDescent="0.2">
      <c r="A441" s="54"/>
      <c r="B441" s="55" t="str">
        <f>IF(C441&gt;0,433,"")</f>
        <v/>
      </c>
      <c r="C441" s="56"/>
      <c r="D441" s="57"/>
      <c r="E441" s="58" t="str">
        <f t="shared" si="18"/>
        <v/>
      </c>
      <c r="F441" s="59" t="str">
        <f t="shared" si="19"/>
        <v/>
      </c>
      <c r="G441" s="62"/>
      <c r="I441" s="16">
        <f t="shared" si="20"/>
        <v>0</v>
      </c>
    </row>
    <row r="442" spans="1:9" x14ac:dyDescent="0.2">
      <c r="A442" s="54"/>
      <c r="B442" s="55" t="str">
        <f>IF(C442&gt;0,434,"")</f>
        <v/>
      </c>
      <c r="C442" s="56"/>
      <c r="D442" s="57"/>
      <c r="E442" s="58" t="str">
        <f t="shared" si="18"/>
        <v/>
      </c>
      <c r="F442" s="59" t="str">
        <f t="shared" si="19"/>
        <v/>
      </c>
      <c r="G442" s="62"/>
      <c r="I442" s="16">
        <f t="shared" si="20"/>
        <v>0</v>
      </c>
    </row>
    <row r="443" spans="1:9" x14ac:dyDescent="0.2">
      <c r="A443" s="54"/>
      <c r="B443" s="55" t="str">
        <f>IF(C443&gt;0,435,"")</f>
        <v/>
      </c>
      <c r="C443" s="56"/>
      <c r="D443" s="57"/>
      <c r="E443" s="58" t="str">
        <f t="shared" si="18"/>
        <v/>
      </c>
      <c r="F443" s="59" t="str">
        <f t="shared" si="19"/>
        <v/>
      </c>
      <c r="G443" s="62"/>
      <c r="I443" s="16">
        <f t="shared" si="20"/>
        <v>0</v>
      </c>
    </row>
    <row r="444" spans="1:9" x14ac:dyDescent="0.2">
      <c r="A444" s="54"/>
      <c r="B444" s="55" t="str">
        <f>IF(C444&gt;0,436,"")</f>
        <v/>
      </c>
      <c r="C444" s="56"/>
      <c r="D444" s="57"/>
      <c r="E444" s="58" t="str">
        <f t="shared" si="18"/>
        <v/>
      </c>
      <c r="F444" s="59" t="str">
        <f t="shared" si="19"/>
        <v/>
      </c>
      <c r="G444" s="62"/>
      <c r="I444" s="16">
        <f t="shared" si="20"/>
        <v>0</v>
      </c>
    </row>
    <row r="445" spans="1:9" x14ac:dyDescent="0.2">
      <c r="A445" s="54"/>
      <c r="B445" s="55" t="str">
        <f>IF(C445&gt;0,437,"")</f>
        <v/>
      </c>
      <c r="C445" s="56"/>
      <c r="D445" s="57"/>
      <c r="E445" s="58" t="str">
        <f t="shared" si="18"/>
        <v/>
      </c>
      <c r="F445" s="59" t="str">
        <f t="shared" si="19"/>
        <v/>
      </c>
      <c r="G445" s="62"/>
      <c r="I445" s="16">
        <f t="shared" si="20"/>
        <v>0</v>
      </c>
    </row>
    <row r="446" spans="1:9" x14ac:dyDescent="0.2">
      <c r="A446" s="54"/>
      <c r="B446" s="55" t="str">
        <f>IF(C446&gt;0,438,"")</f>
        <v/>
      </c>
      <c r="C446" s="56"/>
      <c r="D446" s="57"/>
      <c r="E446" s="58" t="str">
        <f t="shared" si="18"/>
        <v/>
      </c>
      <c r="F446" s="59" t="str">
        <f t="shared" si="19"/>
        <v/>
      </c>
      <c r="G446" s="62"/>
      <c r="I446" s="16">
        <f t="shared" si="20"/>
        <v>0</v>
      </c>
    </row>
    <row r="447" spans="1:9" x14ac:dyDescent="0.2">
      <c r="A447" s="54"/>
      <c r="B447" s="55" t="str">
        <f>IF(C447&gt;0,439,"")</f>
        <v/>
      </c>
      <c r="C447" s="56"/>
      <c r="D447" s="57"/>
      <c r="E447" s="58" t="str">
        <f t="shared" si="18"/>
        <v/>
      </c>
      <c r="F447" s="59" t="str">
        <f t="shared" si="19"/>
        <v/>
      </c>
      <c r="G447" s="62"/>
      <c r="I447" s="16">
        <f t="shared" si="20"/>
        <v>0</v>
      </c>
    </row>
    <row r="448" spans="1:9" x14ac:dyDescent="0.2">
      <c r="A448" s="54"/>
      <c r="B448" s="55" t="str">
        <f>IF(C448&gt;0,440,"")</f>
        <v/>
      </c>
      <c r="C448" s="56"/>
      <c r="D448" s="57"/>
      <c r="E448" s="58" t="str">
        <f t="shared" si="18"/>
        <v/>
      </c>
      <c r="F448" s="59" t="str">
        <f t="shared" si="19"/>
        <v/>
      </c>
      <c r="G448" s="62"/>
      <c r="I448" s="16">
        <f t="shared" si="20"/>
        <v>0</v>
      </c>
    </row>
    <row r="449" spans="1:9" x14ac:dyDescent="0.2">
      <c r="A449" s="54"/>
      <c r="B449" s="55" t="str">
        <f>IF(C449&gt;0,441,"")</f>
        <v/>
      </c>
      <c r="C449" s="56"/>
      <c r="D449" s="57"/>
      <c r="E449" s="58" t="str">
        <f t="shared" si="18"/>
        <v/>
      </c>
      <c r="F449" s="59" t="str">
        <f t="shared" si="19"/>
        <v/>
      </c>
      <c r="G449" s="62"/>
      <c r="I449" s="16">
        <f t="shared" si="20"/>
        <v>0</v>
      </c>
    </row>
    <row r="450" spans="1:9" x14ac:dyDescent="0.2">
      <c r="A450" s="54"/>
      <c r="B450" s="55" t="str">
        <f>IF(C450&gt;0,442,"")</f>
        <v/>
      </c>
      <c r="C450" s="56"/>
      <c r="D450" s="57"/>
      <c r="E450" s="58" t="str">
        <f t="shared" si="18"/>
        <v/>
      </c>
      <c r="F450" s="59" t="str">
        <f t="shared" si="19"/>
        <v/>
      </c>
      <c r="G450" s="62"/>
      <c r="I450" s="16">
        <f t="shared" si="20"/>
        <v>0</v>
      </c>
    </row>
    <row r="451" spans="1:9" x14ac:dyDescent="0.2">
      <c r="A451" s="54"/>
      <c r="B451" s="55" t="str">
        <f>IF(C451&gt;0,443,"")</f>
        <v/>
      </c>
      <c r="C451" s="56"/>
      <c r="D451" s="57"/>
      <c r="E451" s="58" t="str">
        <f t="shared" si="18"/>
        <v/>
      </c>
      <c r="F451" s="59" t="str">
        <f t="shared" si="19"/>
        <v/>
      </c>
      <c r="G451" s="62"/>
      <c r="I451" s="16">
        <f t="shared" si="20"/>
        <v>0</v>
      </c>
    </row>
    <row r="452" spans="1:9" x14ac:dyDescent="0.2">
      <c r="A452" s="54"/>
      <c r="B452" s="55" t="str">
        <f>IF(C452&gt;0,444,"")</f>
        <v/>
      </c>
      <c r="C452" s="56"/>
      <c r="D452" s="57"/>
      <c r="E452" s="58" t="str">
        <f t="shared" si="18"/>
        <v/>
      </c>
      <c r="F452" s="59" t="str">
        <f t="shared" si="19"/>
        <v/>
      </c>
      <c r="G452" s="62"/>
      <c r="I452" s="16">
        <f t="shared" si="20"/>
        <v>0</v>
      </c>
    </row>
    <row r="453" spans="1:9" x14ac:dyDescent="0.2">
      <c r="A453" s="54"/>
      <c r="B453" s="55" t="str">
        <f>IF(C453&gt;0,445,"")</f>
        <v/>
      </c>
      <c r="C453" s="56"/>
      <c r="D453" s="57"/>
      <c r="E453" s="58" t="str">
        <f t="shared" si="18"/>
        <v/>
      </c>
      <c r="F453" s="59" t="str">
        <f t="shared" si="19"/>
        <v/>
      </c>
      <c r="G453" s="62"/>
      <c r="I453" s="16">
        <f t="shared" si="20"/>
        <v>0</v>
      </c>
    </row>
    <row r="454" spans="1:9" x14ac:dyDescent="0.2">
      <c r="A454" s="54"/>
      <c r="B454" s="55" t="str">
        <f>IF(C454&gt;0,446,"")</f>
        <v/>
      </c>
      <c r="C454" s="56"/>
      <c r="D454" s="57"/>
      <c r="E454" s="58" t="str">
        <f t="shared" si="18"/>
        <v/>
      </c>
      <c r="F454" s="59" t="str">
        <f t="shared" si="19"/>
        <v/>
      </c>
      <c r="G454" s="62"/>
      <c r="I454" s="16">
        <f t="shared" si="20"/>
        <v>0</v>
      </c>
    </row>
    <row r="455" spans="1:9" x14ac:dyDescent="0.2">
      <c r="A455" s="54"/>
      <c r="B455" s="55" t="str">
        <f>IF(C455&gt;0,447,"")</f>
        <v/>
      </c>
      <c r="C455" s="56"/>
      <c r="D455" s="57"/>
      <c r="E455" s="58" t="str">
        <f t="shared" si="18"/>
        <v/>
      </c>
      <c r="F455" s="59" t="str">
        <f t="shared" si="19"/>
        <v/>
      </c>
      <c r="G455" s="62"/>
      <c r="I455" s="16">
        <f t="shared" si="20"/>
        <v>0</v>
      </c>
    </row>
    <row r="456" spans="1:9" x14ac:dyDescent="0.2">
      <c r="A456" s="54"/>
      <c r="B456" s="55" t="str">
        <f>IF(C456&gt;0,448,"")</f>
        <v/>
      </c>
      <c r="C456" s="56"/>
      <c r="D456" s="57"/>
      <c r="E456" s="58" t="str">
        <f t="shared" si="18"/>
        <v/>
      </c>
      <c r="F456" s="59" t="str">
        <f t="shared" si="19"/>
        <v/>
      </c>
      <c r="G456" s="62"/>
      <c r="I456" s="16">
        <f t="shared" si="20"/>
        <v>0</v>
      </c>
    </row>
    <row r="457" spans="1:9" x14ac:dyDescent="0.2">
      <c r="A457" s="54"/>
      <c r="B457" s="55" t="str">
        <f>IF(C457&gt;0,449,"")</f>
        <v/>
      </c>
      <c r="C457" s="56"/>
      <c r="D457" s="57"/>
      <c r="E457" s="58" t="str">
        <f t="shared" ref="E457:E508" si="21">IF(D457=0,"",IF(D457&lt;3500,"0.00",IF(D457&lt;5000,"30.00",IF(D457&lt;7000,"75.00",IF(D457&lt;9000,"110.00",IF(D457&gt;8999,"208.00"))))))</f>
        <v/>
      </c>
      <c r="F457" s="59" t="str">
        <f t="shared" si="19"/>
        <v/>
      </c>
      <c r="G457" s="62"/>
      <c r="I457" s="16">
        <f t="shared" si="20"/>
        <v>0</v>
      </c>
    </row>
    <row r="458" spans="1:9" x14ac:dyDescent="0.2">
      <c r="A458" s="54"/>
      <c r="B458" s="55" t="str">
        <f>IF(C458&gt;0,450,"")</f>
        <v/>
      </c>
      <c r="C458" s="56"/>
      <c r="D458" s="57"/>
      <c r="E458" s="58" t="str">
        <f t="shared" si="21"/>
        <v/>
      </c>
      <c r="F458" s="59" t="str">
        <f t="shared" ref="F458:F508" si="22">IF(D458=0,"",IF(D458&lt;1334,"Less than Rs. 1,334",IF(D458&lt;1666,"Rs. 1,334 or more, but less than Rs. 1,666",IF(D458&lt;2083,"Rs. 1,666 or more, but less than Rs. 2,083",IF(D458&lt;2500,"Rs. 2,083 or more, but less than Rs. 2,500",IF(D458&lt;2916,"Rs. 2,500 or more, but less than Rs. 2,916",IF(D458&lt;3333,"Rs. 2,916 or more, but less than Rs. 3,333",IF(D458&lt;3500,"Rs. 3,333 or more, but less than Rs. 3,750",IF(D458&lt;3750,"Rs. 3,333 or more, but less than Rs. 3,750 ",IF(D458&lt;4166,"Rs. 3,750 or more, but less than Rs. 4,166",IF(D458&lt;5000,"Rs. 4,166 or more, but less than Rs. 5,000",IF(D458&lt;5833,"Rs. 5,000 or more, but less than Rs. 5,833",IF(D458&lt;6666,"Rs. 5,833 or more, but less than Rs. 6,666",IF(D458&lt;7000,"Rs. 6,666 or more, but less than Rs. 7,500",IF(D458&lt;7500,"Rs. 6,666 or more, but less than Rs. 7,500 ",IF(D458&lt;8333,"Rs. 7,500 or more, but less than Rs. 8,333",IF(D458&lt;9000,"Rs. 8,333 or more, but less than Rs. 10,000",IF(D458&lt;10000,"Rs. 8,333 or more, but less than Rs. 10,000 ",IF(D458&gt;9999,"Rs. 10,000 or more")))))))))))))))))))</f>
        <v/>
      </c>
      <c r="G458" s="62"/>
      <c r="I458" s="16">
        <f t="shared" ref="I458:I508" si="23">IF(D458="",0,E458)</f>
        <v>0</v>
      </c>
    </row>
    <row r="459" spans="1:9" x14ac:dyDescent="0.2">
      <c r="A459" s="54"/>
      <c r="B459" s="55" t="str">
        <f>IF(C459&gt;0,451,"")</f>
        <v/>
      </c>
      <c r="C459" s="56"/>
      <c r="D459" s="57"/>
      <c r="E459" s="58" t="str">
        <f t="shared" si="21"/>
        <v/>
      </c>
      <c r="F459" s="59" t="str">
        <f t="shared" si="22"/>
        <v/>
      </c>
      <c r="G459" s="62"/>
      <c r="I459" s="16">
        <f t="shared" si="23"/>
        <v>0</v>
      </c>
    </row>
    <row r="460" spans="1:9" x14ac:dyDescent="0.2">
      <c r="A460" s="54"/>
      <c r="B460" s="55" t="str">
        <f>IF(C460&gt;0,452,"")</f>
        <v/>
      </c>
      <c r="C460" s="56"/>
      <c r="D460" s="57"/>
      <c r="E460" s="58" t="str">
        <f t="shared" si="21"/>
        <v/>
      </c>
      <c r="F460" s="59" t="str">
        <f t="shared" si="22"/>
        <v/>
      </c>
      <c r="G460" s="62"/>
      <c r="I460" s="16">
        <f t="shared" si="23"/>
        <v>0</v>
      </c>
    </row>
    <row r="461" spans="1:9" x14ac:dyDescent="0.2">
      <c r="A461" s="54"/>
      <c r="B461" s="55" t="str">
        <f>IF(C461&gt;0,453,"")</f>
        <v/>
      </c>
      <c r="C461" s="56"/>
      <c r="D461" s="57"/>
      <c r="E461" s="58" t="str">
        <f t="shared" si="21"/>
        <v/>
      </c>
      <c r="F461" s="59" t="str">
        <f t="shared" si="22"/>
        <v/>
      </c>
      <c r="G461" s="62"/>
      <c r="I461" s="16">
        <f t="shared" si="23"/>
        <v>0</v>
      </c>
    </row>
    <row r="462" spans="1:9" x14ac:dyDescent="0.2">
      <c r="A462" s="54"/>
      <c r="B462" s="55" t="str">
        <f>IF(C462&gt;0,454,"")</f>
        <v/>
      </c>
      <c r="C462" s="56"/>
      <c r="D462" s="57"/>
      <c r="E462" s="58" t="str">
        <f t="shared" si="21"/>
        <v/>
      </c>
      <c r="F462" s="59" t="str">
        <f t="shared" si="22"/>
        <v/>
      </c>
      <c r="G462" s="62"/>
      <c r="I462" s="16">
        <f t="shared" si="23"/>
        <v>0</v>
      </c>
    </row>
    <row r="463" spans="1:9" x14ac:dyDescent="0.2">
      <c r="A463" s="54"/>
      <c r="B463" s="55" t="str">
        <f>IF(C463&gt;0,455,"")</f>
        <v/>
      </c>
      <c r="C463" s="56"/>
      <c r="D463" s="57"/>
      <c r="E463" s="58" t="str">
        <f t="shared" si="21"/>
        <v/>
      </c>
      <c r="F463" s="59" t="str">
        <f t="shared" si="22"/>
        <v/>
      </c>
      <c r="G463" s="62"/>
      <c r="I463" s="16">
        <f t="shared" si="23"/>
        <v>0</v>
      </c>
    </row>
    <row r="464" spans="1:9" x14ac:dyDescent="0.2">
      <c r="A464" s="54"/>
      <c r="B464" s="55" t="str">
        <f>IF(C464&gt;0,456,"")</f>
        <v/>
      </c>
      <c r="C464" s="56"/>
      <c r="D464" s="57"/>
      <c r="E464" s="58" t="str">
        <f t="shared" si="21"/>
        <v/>
      </c>
      <c r="F464" s="59" t="str">
        <f t="shared" si="22"/>
        <v/>
      </c>
      <c r="G464" s="62"/>
      <c r="I464" s="16">
        <f t="shared" si="23"/>
        <v>0</v>
      </c>
    </row>
    <row r="465" spans="1:9" x14ac:dyDescent="0.2">
      <c r="A465" s="54"/>
      <c r="B465" s="55" t="str">
        <f>IF(C465&gt;0,457,"")</f>
        <v/>
      </c>
      <c r="C465" s="56"/>
      <c r="D465" s="57"/>
      <c r="E465" s="58" t="str">
        <f t="shared" si="21"/>
        <v/>
      </c>
      <c r="F465" s="59" t="str">
        <f t="shared" si="22"/>
        <v/>
      </c>
      <c r="G465" s="62"/>
      <c r="I465" s="16">
        <f t="shared" si="23"/>
        <v>0</v>
      </c>
    </row>
    <row r="466" spans="1:9" x14ac:dyDescent="0.2">
      <c r="A466" s="54"/>
      <c r="B466" s="55" t="str">
        <f>IF(C466&gt;0,458,"")</f>
        <v/>
      </c>
      <c r="C466" s="56"/>
      <c r="D466" s="57"/>
      <c r="E466" s="58" t="str">
        <f t="shared" si="21"/>
        <v/>
      </c>
      <c r="F466" s="59" t="str">
        <f t="shared" si="22"/>
        <v/>
      </c>
      <c r="G466" s="62"/>
      <c r="I466" s="16">
        <f t="shared" si="23"/>
        <v>0</v>
      </c>
    </row>
    <row r="467" spans="1:9" x14ac:dyDescent="0.2">
      <c r="A467" s="54"/>
      <c r="B467" s="55" t="str">
        <f>IF(C467&gt;0,459,"")</f>
        <v/>
      </c>
      <c r="C467" s="56"/>
      <c r="D467" s="57"/>
      <c r="E467" s="58" t="str">
        <f t="shared" si="21"/>
        <v/>
      </c>
      <c r="F467" s="59" t="str">
        <f t="shared" si="22"/>
        <v/>
      </c>
      <c r="G467" s="62"/>
      <c r="I467" s="16">
        <f t="shared" si="23"/>
        <v>0</v>
      </c>
    </row>
    <row r="468" spans="1:9" x14ac:dyDescent="0.2">
      <c r="A468" s="54"/>
      <c r="B468" s="55" t="str">
        <f>IF(C468&gt;0,460,"")</f>
        <v/>
      </c>
      <c r="C468" s="56"/>
      <c r="D468" s="57"/>
      <c r="E468" s="58" t="str">
        <f t="shared" si="21"/>
        <v/>
      </c>
      <c r="F468" s="59" t="str">
        <f t="shared" si="22"/>
        <v/>
      </c>
      <c r="G468" s="62"/>
      <c r="I468" s="16">
        <f t="shared" si="23"/>
        <v>0</v>
      </c>
    </row>
    <row r="469" spans="1:9" x14ac:dyDescent="0.2">
      <c r="A469" s="54"/>
      <c r="B469" s="55" t="str">
        <f>IF(C469&gt;0,461,"")</f>
        <v/>
      </c>
      <c r="C469" s="56"/>
      <c r="D469" s="57"/>
      <c r="E469" s="58" t="str">
        <f t="shared" si="21"/>
        <v/>
      </c>
      <c r="F469" s="59" t="str">
        <f t="shared" si="22"/>
        <v/>
      </c>
      <c r="G469" s="62"/>
      <c r="I469" s="16">
        <f t="shared" si="23"/>
        <v>0</v>
      </c>
    </row>
    <row r="470" spans="1:9" x14ac:dyDescent="0.2">
      <c r="A470" s="54"/>
      <c r="B470" s="55" t="str">
        <f>IF(C470&gt;0,462,"")</f>
        <v/>
      </c>
      <c r="C470" s="56"/>
      <c r="D470" s="57"/>
      <c r="E470" s="58" t="str">
        <f t="shared" si="21"/>
        <v/>
      </c>
      <c r="F470" s="59" t="str">
        <f t="shared" si="22"/>
        <v/>
      </c>
      <c r="G470" s="62"/>
      <c r="I470" s="16">
        <f t="shared" si="23"/>
        <v>0</v>
      </c>
    </row>
    <row r="471" spans="1:9" x14ac:dyDescent="0.2">
      <c r="A471" s="54"/>
      <c r="B471" s="55" t="str">
        <f>IF(C471&gt;0,463,"")</f>
        <v/>
      </c>
      <c r="C471" s="56"/>
      <c r="D471" s="57"/>
      <c r="E471" s="58" t="str">
        <f t="shared" si="21"/>
        <v/>
      </c>
      <c r="F471" s="59" t="str">
        <f t="shared" si="22"/>
        <v/>
      </c>
      <c r="G471" s="62"/>
      <c r="I471" s="16">
        <f t="shared" si="23"/>
        <v>0</v>
      </c>
    </row>
    <row r="472" spans="1:9" x14ac:dyDescent="0.2">
      <c r="A472" s="54"/>
      <c r="B472" s="55" t="str">
        <f>IF(C472&gt;0,464,"")</f>
        <v/>
      </c>
      <c r="C472" s="56"/>
      <c r="D472" s="57"/>
      <c r="E472" s="58" t="str">
        <f t="shared" si="21"/>
        <v/>
      </c>
      <c r="F472" s="59" t="str">
        <f t="shared" si="22"/>
        <v/>
      </c>
      <c r="G472" s="62"/>
      <c r="I472" s="16">
        <f t="shared" si="23"/>
        <v>0</v>
      </c>
    </row>
    <row r="473" spans="1:9" x14ac:dyDescent="0.2">
      <c r="A473" s="54"/>
      <c r="B473" s="55" t="str">
        <f>IF(C473&gt;0,465,"")</f>
        <v/>
      </c>
      <c r="C473" s="56"/>
      <c r="D473" s="57"/>
      <c r="E473" s="58" t="str">
        <f t="shared" si="21"/>
        <v/>
      </c>
      <c r="F473" s="59" t="str">
        <f t="shared" si="22"/>
        <v/>
      </c>
      <c r="G473" s="62"/>
      <c r="I473" s="16">
        <f t="shared" si="23"/>
        <v>0</v>
      </c>
    </row>
    <row r="474" spans="1:9" x14ac:dyDescent="0.2">
      <c r="A474" s="54"/>
      <c r="B474" s="55" t="str">
        <f>IF(C474&gt;0,466,"")</f>
        <v/>
      </c>
      <c r="C474" s="56"/>
      <c r="D474" s="57"/>
      <c r="E474" s="58" t="str">
        <f t="shared" si="21"/>
        <v/>
      </c>
      <c r="F474" s="59" t="str">
        <f t="shared" si="22"/>
        <v/>
      </c>
      <c r="G474" s="62"/>
      <c r="I474" s="16">
        <f t="shared" si="23"/>
        <v>0</v>
      </c>
    </row>
    <row r="475" spans="1:9" x14ac:dyDescent="0.2">
      <c r="A475" s="54"/>
      <c r="B475" s="55" t="str">
        <f>IF(C475&gt;0,467,"")</f>
        <v/>
      </c>
      <c r="C475" s="56"/>
      <c r="D475" s="57"/>
      <c r="E475" s="58" t="str">
        <f t="shared" si="21"/>
        <v/>
      </c>
      <c r="F475" s="59" t="str">
        <f t="shared" si="22"/>
        <v/>
      </c>
      <c r="G475" s="62"/>
      <c r="I475" s="16">
        <f t="shared" si="23"/>
        <v>0</v>
      </c>
    </row>
    <row r="476" spans="1:9" x14ac:dyDescent="0.2">
      <c r="A476" s="54"/>
      <c r="B476" s="55" t="str">
        <f>IF(C476&gt;0,468,"")</f>
        <v/>
      </c>
      <c r="C476" s="56"/>
      <c r="D476" s="57"/>
      <c r="E476" s="58" t="str">
        <f t="shared" si="21"/>
        <v/>
      </c>
      <c r="F476" s="59" t="str">
        <f t="shared" si="22"/>
        <v/>
      </c>
      <c r="G476" s="62"/>
      <c r="I476" s="16">
        <f t="shared" si="23"/>
        <v>0</v>
      </c>
    </row>
    <row r="477" spans="1:9" x14ac:dyDescent="0.2">
      <c r="A477" s="54"/>
      <c r="B477" s="55" t="str">
        <f>IF(C477&gt;0,469,"")</f>
        <v/>
      </c>
      <c r="C477" s="56"/>
      <c r="D477" s="57"/>
      <c r="E477" s="58" t="str">
        <f t="shared" si="21"/>
        <v/>
      </c>
      <c r="F477" s="59" t="str">
        <f t="shared" si="22"/>
        <v/>
      </c>
      <c r="G477" s="62"/>
      <c r="I477" s="16">
        <f t="shared" si="23"/>
        <v>0</v>
      </c>
    </row>
    <row r="478" spans="1:9" x14ac:dyDescent="0.2">
      <c r="A478" s="54"/>
      <c r="B478" s="55" t="str">
        <f>IF(C478&gt;0,470,"")</f>
        <v/>
      </c>
      <c r="C478" s="56"/>
      <c r="D478" s="57"/>
      <c r="E478" s="58" t="str">
        <f t="shared" si="21"/>
        <v/>
      </c>
      <c r="F478" s="59" t="str">
        <f t="shared" si="22"/>
        <v/>
      </c>
      <c r="G478" s="62"/>
      <c r="I478" s="16">
        <f t="shared" si="23"/>
        <v>0</v>
      </c>
    </row>
    <row r="479" spans="1:9" x14ac:dyDescent="0.2">
      <c r="A479" s="54"/>
      <c r="B479" s="55" t="str">
        <f>IF(C479&gt;0,471,"")</f>
        <v/>
      </c>
      <c r="C479" s="56"/>
      <c r="D479" s="57"/>
      <c r="E479" s="58" t="str">
        <f t="shared" si="21"/>
        <v/>
      </c>
      <c r="F479" s="59" t="str">
        <f t="shared" si="22"/>
        <v/>
      </c>
      <c r="G479" s="62"/>
      <c r="I479" s="16">
        <f t="shared" si="23"/>
        <v>0</v>
      </c>
    </row>
    <row r="480" spans="1:9" x14ac:dyDescent="0.2">
      <c r="A480" s="54"/>
      <c r="B480" s="55" t="str">
        <f>IF(C480&gt;0,472,"")</f>
        <v/>
      </c>
      <c r="C480" s="56"/>
      <c r="D480" s="57"/>
      <c r="E480" s="58" t="str">
        <f t="shared" si="21"/>
        <v/>
      </c>
      <c r="F480" s="59" t="str">
        <f t="shared" si="22"/>
        <v/>
      </c>
      <c r="G480" s="62"/>
      <c r="I480" s="16">
        <f t="shared" si="23"/>
        <v>0</v>
      </c>
    </row>
    <row r="481" spans="1:9" x14ac:dyDescent="0.2">
      <c r="A481" s="54"/>
      <c r="B481" s="55" t="str">
        <f>IF(C481&gt;0,473,"")</f>
        <v/>
      </c>
      <c r="C481" s="56"/>
      <c r="D481" s="57"/>
      <c r="E481" s="58" t="str">
        <f t="shared" si="21"/>
        <v/>
      </c>
      <c r="F481" s="59" t="str">
        <f t="shared" si="22"/>
        <v/>
      </c>
      <c r="G481" s="62"/>
      <c r="I481" s="16">
        <f t="shared" si="23"/>
        <v>0</v>
      </c>
    </row>
    <row r="482" spans="1:9" x14ac:dyDescent="0.2">
      <c r="A482" s="54"/>
      <c r="B482" s="55" t="str">
        <f>IF(C482&gt;0,474,"")</f>
        <v/>
      </c>
      <c r="C482" s="56"/>
      <c r="D482" s="57"/>
      <c r="E482" s="58" t="str">
        <f t="shared" si="21"/>
        <v/>
      </c>
      <c r="F482" s="59" t="str">
        <f t="shared" si="22"/>
        <v/>
      </c>
      <c r="G482" s="62"/>
      <c r="I482" s="16">
        <f t="shared" si="23"/>
        <v>0</v>
      </c>
    </row>
    <row r="483" spans="1:9" x14ac:dyDescent="0.2">
      <c r="A483" s="54"/>
      <c r="B483" s="55" t="str">
        <f>IF(C483&gt;0,475,"")</f>
        <v/>
      </c>
      <c r="C483" s="56"/>
      <c r="D483" s="57"/>
      <c r="E483" s="58" t="str">
        <f t="shared" si="21"/>
        <v/>
      </c>
      <c r="F483" s="59" t="str">
        <f t="shared" si="22"/>
        <v/>
      </c>
      <c r="G483" s="62"/>
      <c r="I483" s="16">
        <f t="shared" si="23"/>
        <v>0</v>
      </c>
    </row>
    <row r="484" spans="1:9" x14ac:dyDescent="0.2">
      <c r="A484" s="54"/>
      <c r="B484" s="55" t="str">
        <f>IF(C484&gt;0,476,"")</f>
        <v/>
      </c>
      <c r="C484" s="56"/>
      <c r="D484" s="57"/>
      <c r="E484" s="58" t="str">
        <f t="shared" si="21"/>
        <v/>
      </c>
      <c r="F484" s="59" t="str">
        <f t="shared" si="22"/>
        <v/>
      </c>
      <c r="G484" s="62"/>
      <c r="I484" s="16">
        <f t="shared" si="23"/>
        <v>0</v>
      </c>
    </row>
    <row r="485" spans="1:9" x14ac:dyDescent="0.2">
      <c r="A485" s="54"/>
      <c r="B485" s="55" t="str">
        <f>IF(C485&gt;0,477,"")</f>
        <v/>
      </c>
      <c r="C485" s="56"/>
      <c r="D485" s="57"/>
      <c r="E485" s="58" t="str">
        <f t="shared" si="21"/>
        <v/>
      </c>
      <c r="F485" s="59" t="str">
        <f t="shared" si="22"/>
        <v/>
      </c>
      <c r="G485" s="62"/>
      <c r="I485" s="16">
        <f t="shared" si="23"/>
        <v>0</v>
      </c>
    </row>
    <row r="486" spans="1:9" x14ac:dyDescent="0.2">
      <c r="A486" s="54"/>
      <c r="B486" s="55" t="str">
        <f>IF(C486&gt;0,478,"")</f>
        <v/>
      </c>
      <c r="C486" s="56"/>
      <c r="D486" s="57"/>
      <c r="E486" s="58" t="str">
        <f t="shared" si="21"/>
        <v/>
      </c>
      <c r="F486" s="59" t="str">
        <f t="shared" si="22"/>
        <v/>
      </c>
      <c r="G486" s="62"/>
      <c r="I486" s="16">
        <f t="shared" si="23"/>
        <v>0</v>
      </c>
    </row>
    <row r="487" spans="1:9" x14ac:dyDescent="0.2">
      <c r="A487" s="54"/>
      <c r="B487" s="55" t="str">
        <f>IF(C487&gt;0,479,"")</f>
        <v/>
      </c>
      <c r="C487" s="56"/>
      <c r="D487" s="57"/>
      <c r="E487" s="58" t="str">
        <f t="shared" si="21"/>
        <v/>
      </c>
      <c r="F487" s="59" t="str">
        <f t="shared" si="22"/>
        <v/>
      </c>
      <c r="G487" s="62"/>
      <c r="I487" s="16">
        <f t="shared" si="23"/>
        <v>0</v>
      </c>
    </row>
    <row r="488" spans="1:9" x14ac:dyDescent="0.2">
      <c r="A488" s="54"/>
      <c r="B488" s="55" t="str">
        <f>IF(C488&gt;0,480,"")</f>
        <v/>
      </c>
      <c r="C488" s="56"/>
      <c r="D488" s="57"/>
      <c r="E488" s="58" t="str">
        <f t="shared" si="21"/>
        <v/>
      </c>
      <c r="F488" s="59" t="str">
        <f t="shared" si="22"/>
        <v/>
      </c>
      <c r="G488" s="62"/>
      <c r="I488" s="16">
        <f t="shared" si="23"/>
        <v>0</v>
      </c>
    </row>
    <row r="489" spans="1:9" x14ac:dyDescent="0.2">
      <c r="A489" s="54"/>
      <c r="B489" s="55" t="str">
        <f>IF(C489&gt;0,481,"")</f>
        <v/>
      </c>
      <c r="C489" s="56"/>
      <c r="D489" s="57"/>
      <c r="E489" s="58" t="str">
        <f t="shared" si="21"/>
        <v/>
      </c>
      <c r="F489" s="59" t="str">
        <f t="shared" si="22"/>
        <v/>
      </c>
      <c r="G489" s="62"/>
      <c r="I489" s="16">
        <f t="shared" si="23"/>
        <v>0</v>
      </c>
    </row>
    <row r="490" spans="1:9" x14ac:dyDescent="0.2">
      <c r="A490" s="54"/>
      <c r="B490" s="55" t="str">
        <f>IF(C490&gt;0,482,"")</f>
        <v/>
      </c>
      <c r="C490" s="56"/>
      <c r="D490" s="57"/>
      <c r="E490" s="58" t="str">
        <f t="shared" si="21"/>
        <v/>
      </c>
      <c r="F490" s="59" t="str">
        <f t="shared" si="22"/>
        <v/>
      </c>
      <c r="G490" s="62"/>
      <c r="I490" s="16">
        <f t="shared" si="23"/>
        <v>0</v>
      </c>
    </row>
    <row r="491" spans="1:9" x14ac:dyDescent="0.2">
      <c r="A491" s="54"/>
      <c r="B491" s="55" t="str">
        <f>IF(C491&gt;0,483,"")</f>
        <v/>
      </c>
      <c r="C491" s="56"/>
      <c r="D491" s="57"/>
      <c r="E491" s="58" t="str">
        <f t="shared" si="21"/>
        <v/>
      </c>
      <c r="F491" s="59" t="str">
        <f t="shared" si="22"/>
        <v/>
      </c>
      <c r="G491" s="62"/>
      <c r="I491" s="16">
        <f t="shared" si="23"/>
        <v>0</v>
      </c>
    </row>
    <row r="492" spans="1:9" x14ac:dyDescent="0.2">
      <c r="A492" s="54"/>
      <c r="B492" s="55" t="str">
        <f>IF(C492&gt;0,484,"")</f>
        <v/>
      </c>
      <c r="C492" s="56"/>
      <c r="D492" s="57"/>
      <c r="E492" s="58" t="str">
        <f t="shared" si="21"/>
        <v/>
      </c>
      <c r="F492" s="59" t="str">
        <f t="shared" si="22"/>
        <v/>
      </c>
      <c r="G492" s="62"/>
      <c r="I492" s="16">
        <f t="shared" si="23"/>
        <v>0</v>
      </c>
    </row>
    <row r="493" spans="1:9" x14ac:dyDescent="0.2">
      <c r="A493" s="54"/>
      <c r="B493" s="55" t="str">
        <f>IF(C493&gt;0,485,"")</f>
        <v/>
      </c>
      <c r="C493" s="56"/>
      <c r="D493" s="57"/>
      <c r="E493" s="58" t="str">
        <f t="shared" si="21"/>
        <v/>
      </c>
      <c r="F493" s="59" t="str">
        <f t="shared" si="22"/>
        <v/>
      </c>
      <c r="G493" s="62"/>
      <c r="I493" s="16">
        <f t="shared" si="23"/>
        <v>0</v>
      </c>
    </row>
    <row r="494" spans="1:9" x14ac:dyDescent="0.2">
      <c r="A494" s="54"/>
      <c r="B494" s="55" t="str">
        <f>IF(C494&gt;0,486,"")</f>
        <v/>
      </c>
      <c r="C494" s="56"/>
      <c r="D494" s="57"/>
      <c r="E494" s="58" t="str">
        <f t="shared" si="21"/>
        <v/>
      </c>
      <c r="F494" s="59" t="str">
        <f t="shared" si="22"/>
        <v/>
      </c>
      <c r="G494" s="62"/>
      <c r="I494" s="16">
        <f t="shared" si="23"/>
        <v>0</v>
      </c>
    </row>
    <row r="495" spans="1:9" x14ac:dyDescent="0.2">
      <c r="A495" s="54"/>
      <c r="B495" s="55" t="str">
        <f>IF(C495&gt;0,487,"")</f>
        <v/>
      </c>
      <c r="C495" s="56"/>
      <c r="D495" s="57"/>
      <c r="E495" s="58" t="str">
        <f t="shared" si="21"/>
        <v/>
      </c>
      <c r="F495" s="59" t="str">
        <f t="shared" si="22"/>
        <v/>
      </c>
      <c r="G495" s="62"/>
      <c r="I495" s="16">
        <f t="shared" si="23"/>
        <v>0</v>
      </c>
    </row>
    <row r="496" spans="1:9" x14ac:dyDescent="0.2">
      <c r="A496" s="54"/>
      <c r="B496" s="55" t="str">
        <f>IF(C496&gt;0,488,"")</f>
        <v/>
      </c>
      <c r="C496" s="56"/>
      <c r="D496" s="57"/>
      <c r="E496" s="58" t="str">
        <f t="shared" si="21"/>
        <v/>
      </c>
      <c r="F496" s="59" t="str">
        <f t="shared" si="22"/>
        <v/>
      </c>
      <c r="G496" s="62"/>
      <c r="I496" s="16">
        <f t="shared" si="23"/>
        <v>0</v>
      </c>
    </row>
    <row r="497" spans="1:9" x14ac:dyDescent="0.2">
      <c r="A497" s="54"/>
      <c r="B497" s="55" t="str">
        <f>IF(C497&gt;0,489,"")</f>
        <v/>
      </c>
      <c r="C497" s="56"/>
      <c r="D497" s="57"/>
      <c r="E497" s="58" t="str">
        <f t="shared" si="21"/>
        <v/>
      </c>
      <c r="F497" s="59" t="str">
        <f t="shared" si="22"/>
        <v/>
      </c>
      <c r="G497" s="62"/>
      <c r="I497" s="16">
        <f t="shared" si="23"/>
        <v>0</v>
      </c>
    </row>
    <row r="498" spans="1:9" x14ac:dyDescent="0.2">
      <c r="A498" s="54"/>
      <c r="B498" s="55" t="str">
        <f>IF(C498&gt;0,490,"")</f>
        <v/>
      </c>
      <c r="C498" s="56"/>
      <c r="D498" s="57"/>
      <c r="E498" s="58" t="str">
        <f t="shared" si="21"/>
        <v/>
      </c>
      <c r="F498" s="59" t="str">
        <f t="shared" si="22"/>
        <v/>
      </c>
      <c r="G498" s="62"/>
      <c r="I498" s="16">
        <f t="shared" si="23"/>
        <v>0</v>
      </c>
    </row>
    <row r="499" spans="1:9" x14ac:dyDescent="0.2">
      <c r="A499" s="54"/>
      <c r="B499" s="55" t="str">
        <f>IF(C499&gt;0,491,"")</f>
        <v/>
      </c>
      <c r="C499" s="56"/>
      <c r="D499" s="57"/>
      <c r="E499" s="58" t="str">
        <f t="shared" si="21"/>
        <v/>
      </c>
      <c r="F499" s="59" t="str">
        <f t="shared" si="22"/>
        <v/>
      </c>
      <c r="G499" s="62"/>
      <c r="I499" s="16">
        <f t="shared" si="23"/>
        <v>0</v>
      </c>
    </row>
    <row r="500" spans="1:9" x14ac:dyDescent="0.2">
      <c r="A500" s="54"/>
      <c r="B500" s="55" t="str">
        <f>IF(C500&gt;0,492,"")</f>
        <v/>
      </c>
      <c r="C500" s="56"/>
      <c r="D500" s="57"/>
      <c r="E500" s="58" t="str">
        <f t="shared" si="21"/>
        <v/>
      </c>
      <c r="F500" s="59" t="str">
        <f t="shared" si="22"/>
        <v/>
      </c>
      <c r="G500" s="62"/>
      <c r="I500" s="16">
        <f t="shared" si="23"/>
        <v>0</v>
      </c>
    </row>
    <row r="501" spans="1:9" x14ac:dyDescent="0.2">
      <c r="A501" s="54"/>
      <c r="B501" s="55" t="str">
        <f>IF(C501&gt;0,493,"")</f>
        <v/>
      </c>
      <c r="C501" s="56"/>
      <c r="D501" s="57"/>
      <c r="E501" s="58" t="str">
        <f t="shared" si="21"/>
        <v/>
      </c>
      <c r="F501" s="59" t="str">
        <f t="shared" si="22"/>
        <v/>
      </c>
      <c r="G501" s="62"/>
      <c r="I501" s="16">
        <f t="shared" si="23"/>
        <v>0</v>
      </c>
    </row>
    <row r="502" spans="1:9" x14ac:dyDescent="0.2">
      <c r="A502" s="54"/>
      <c r="B502" s="55" t="str">
        <f>IF(C502&gt;0,494,"")</f>
        <v/>
      </c>
      <c r="C502" s="56"/>
      <c r="D502" s="57"/>
      <c r="E502" s="58" t="str">
        <f t="shared" si="21"/>
        <v/>
      </c>
      <c r="F502" s="59" t="str">
        <f t="shared" si="22"/>
        <v/>
      </c>
      <c r="G502" s="62"/>
      <c r="I502" s="16">
        <f t="shared" si="23"/>
        <v>0</v>
      </c>
    </row>
    <row r="503" spans="1:9" x14ac:dyDescent="0.2">
      <c r="A503" s="54"/>
      <c r="B503" s="55" t="str">
        <f>IF(C503&gt;0,495,"")</f>
        <v/>
      </c>
      <c r="C503" s="56"/>
      <c r="D503" s="57"/>
      <c r="E503" s="58" t="str">
        <f t="shared" si="21"/>
        <v/>
      </c>
      <c r="F503" s="59" t="str">
        <f t="shared" si="22"/>
        <v/>
      </c>
      <c r="G503" s="62"/>
      <c r="I503" s="16">
        <f t="shared" si="23"/>
        <v>0</v>
      </c>
    </row>
    <row r="504" spans="1:9" x14ac:dyDescent="0.2">
      <c r="A504" s="54"/>
      <c r="B504" s="55" t="str">
        <f>IF(C504&gt;0,496,"")</f>
        <v/>
      </c>
      <c r="C504" s="56"/>
      <c r="D504" s="57"/>
      <c r="E504" s="58" t="str">
        <f t="shared" si="21"/>
        <v/>
      </c>
      <c r="F504" s="59" t="str">
        <f t="shared" si="22"/>
        <v/>
      </c>
      <c r="G504" s="62"/>
      <c r="I504" s="16">
        <f t="shared" si="23"/>
        <v>0</v>
      </c>
    </row>
    <row r="505" spans="1:9" x14ac:dyDescent="0.2">
      <c r="A505" s="54"/>
      <c r="B505" s="55" t="str">
        <f>IF(C505&gt;0,497,"")</f>
        <v/>
      </c>
      <c r="C505" s="56"/>
      <c r="D505" s="57"/>
      <c r="E505" s="58" t="str">
        <f t="shared" si="21"/>
        <v/>
      </c>
      <c r="F505" s="59" t="str">
        <f t="shared" si="22"/>
        <v/>
      </c>
      <c r="G505" s="62"/>
      <c r="I505" s="16">
        <f t="shared" si="23"/>
        <v>0</v>
      </c>
    </row>
    <row r="506" spans="1:9" x14ac:dyDescent="0.2">
      <c r="A506" s="54"/>
      <c r="B506" s="55" t="str">
        <f>IF(C506&gt;0,498,"")</f>
        <v/>
      </c>
      <c r="C506" s="56"/>
      <c r="D506" s="57"/>
      <c r="E506" s="58" t="str">
        <f t="shared" si="21"/>
        <v/>
      </c>
      <c r="F506" s="59" t="str">
        <f t="shared" si="22"/>
        <v/>
      </c>
      <c r="G506" s="62"/>
      <c r="I506" s="16">
        <f t="shared" si="23"/>
        <v>0</v>
      </c>
    </row>
    <row r="507" spans="1:9" x14ac:dyDescent="0.2">
      <c r="A507" s="54"/>
      <c r="B507" s="55" t="str">
        <f>IF(C507&gt;0,499,"")</f>
        <v/>
      </c>
      <c r="C507" s="56"/>
      <c r="D507" s="57"/>
      <c r="E507" s="58" t="str">
        <f t="shared" si="21"/>
        <v/>
      </c>
      <c r="F507" s="59" t="str">
        <f t="shared" si="22"/>
        <v/>
      </c>
      <c r="G507" s="62"/>
      <c r="I507" s="16">
        <f t="shared" si="23"/>
        <v>0</v>
      </c>
    </row>
    <row r="508" spans="1:9" x14ac:dyDescent="0.2">
      <c r="A508" s="54"/>
      <c r="B508" s="55" t="str">
        <f>IF(C508&gt;0,500,"")</f>
        <v/>
      </c>
      <c r="C508" s="56"/>
      <c r="D508" s="57"/>
      <c r="E508" s="58" t="str">
        <f t="shared" si="21"/>
        <v/>
      </c>
      <c r="F508" s="59" t="str">
        <f t="shared" si="22"/>
        <v/>
      </c>
      <c r="G508" s="62"/>
      <c r="I508" s="16">
        <f t="shared" si="23"/>
        <v>0</v>
      </c>
    </row>
    <row r="509" spans="1:9" ht="13.5" thickBot="1" x14ac:dyDescent="0.25">
      <c r="A509" s="63"/>
      <c r="B509" s="64"/>
      <c r="C509" s="65"/>
      <c r="D509" s="66"/>
      <c r="E509" s="67"/>
      <c r="F509" s="68"/>
      <c r="G509" s="62"/>
    </row>
    <row r="510" spans="1:9" ht="13.5" thickTop="1" x14ac:dyDescent="0.2">
      <c r="A510" s="63"/>
      <c r="B510" s="69"/>
      <c r="C510" s="70"/>
      <c r="D510" s="71"/>
      <c r="E510" s="72"/>
      <c r="F510" s="73"/>
      <c r="G510" s="62"/>
    </row>
    <row r="511" spans="1:9" ht="16.5" thickBot="1" x14ac:dyDescent="0.3">
      <c r="A511" s="63"/>
      <c r="B511" s="69"/>
      <c r="C511" s="74" t="s">
        <v>66</v>
      </c>
      <c r="D511" s="71"/>
      <c r="E511" s="75">
        <f>I511</f>
        <v>0</v>
      </c>
      <c r="F511" s="73"/>
      <c r="G511" s="62"/>
      <c r="I511" s="17">
        <f>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+I137+I138+I139+I140+I141+I142+I143+I144+I145+I146+I147+I148+I149+I150+I151+I152+I153+I154+I155+I156+I157+I158+I159+I160+I161+I162+I163+I164+I165+I166+I167+I168+I169+I170+I171+I172+I173+I174+I175+I176+I177+I178+I179+I180+I181+I182+I183+I184+I185+I186+I187+I188+I189+I190+I191+I192+I193+I194+I195+I196+I197+I198+I199+I200+I201+I202+I203+I204+I205+I206+I207+I208+I209+I210+I211+I212+I213+I214+I215+I216+I217+I218+I219+I220+I221+I222+I223+I224+I225+I226+I227+I228+I229+I230+I231+I232+I233+I234+I235+I236+I237+I238+I239+I240+I241+I242+I243+I244+I245+I246+I247+I248+I249+I250+I251+I252+I253+I254+I255+I256+I257+I258+I259+I260+I261+I262+I263+I264+I265+I266+I267+I268+I269+I270+I271+I272+I273+I274+I275+I276+I277+I278+I279+I280+I281+I282+I283+I284+I285+I286+I287+I288+I289+I290+I291+I292+I293+I294+I295+I296+I297+I298+I299+I300+I301+I302+I303+I304+I305+I306+I307+I308+I309+I310+I311+I312+I313+I314+I315+I316+I317+I318+I319+I320+I321+I322+I323+I324+I325+I326+I327+I328+I329+I330+I331+I332+I333+I334+I335+I336+I337+I338+I339+I340+I341+I342+I343+I344+I345+I346+I347+I348+I349+I350+I351+I352+I353+I354+I355+I356+I357+I358+I359+I360+I361+I362+I363+I364+I365+I366+I367+I368+I369+I370+I371+I372+I373+I374+I375+I376+I377+I378+I379+I380+I381+I382+I383+I384+I385+I386+I387+I388+I389+I390+I391+I392+I393+I394+I395+I396+I397+I398+I399+I400+I401+I402+I403+I404+I405+I406+I407+I408+I409+I410+I411+I412+I413+I414+I415+I416+I417+I418+I419+I420+I421+I422+I423+I424+I425+I426+I427+I428+I429+I430+I431+I432+I433+I434+I435+I436+I437+I438+I439+I440+I441+I442+I443+I444+I445+I446+I447+I448+I449+I450+I451+I452+I453+I454+I455+I456+I457+I458+I459+I460+I461+I462+I463+I464+I465+I466+I467+I468+I469+I470+I471+I472+I473+I474+I475+I476+I477+I478+I479+I480+I481+I482+I483+I484+I485+I486+I487+I488+I489+I490+I491+I492+I493+I494+I495+I496+I497+I498+I499+I500+I501+I502+I503+I504+I505+I506+I507+I508</f>
        <v>0</v>
      </c>
    </row>
    <row r="512" spans="1:9" ht="14.25" thickTop="1" thickBot="1" x14ac:dyDescent="0.25">
      <c r="A512" s="63"/>
      <c r="B512" s="64"/>
      <c r="C512" s="65"/>
      <c r="D512" s="66"/>
      <c r="E512" s="67"/>
      <c r="F512" s="68"/>
      <c r="G512" s="62"/>
    </row>
    <row r="513" spans="1:7" ht="13.5" thickTop="1" x14ac:dyDescent="0.2">
      <c r="A513" s="63"/>
      <c r="B513" s="70"/>
      <c r="C513" s="70"/>
      <c r="D513" s="71"/>
      <c r="E513" s="72"/>
      <c r="F513" s="76"/>
      <c r="G513" s="62"/>
    </row>
    <row r="514" spans="1:7" x14ac:dyDescent="0.2">
      <c r="A514" s="63"/>
      <c r="B514" s="70"/>
      <c r="C514" s="70"/>
      <c r="D514" s="71"/>
      <c r="E514" s="72"/>
      <c r="F514" s="76"/>
      <c r="G514" s="62"/>
    </row>
    <row r="515" spans="1:7" ht="13.5" customHeight="1" x14ac:dyDescent="0.2">
      <c r="A515" s="77"/>
      <c r="B515" s="78"/>
      <c r="C515" s="78"/>
      <c r="D515" s="79"/>
      <c r="E515" s="80"/>
      <c r="F515" s="81"/>
      <c r="G515" s="82"/>
    </row>
    <row r="516" spans="1:7" hidden="1" x14ac:dyDescent="0.2"/>
  </sheetData>
  <sheetProtection password="AC87" sheet="1" objects="1" scenarios="1" selectLockedCells="1"/>
  <mergeCells count="6">
    <mergeCell ref="A1:G1"/>
    <mergeCell ref="A2:B7"/>
    <mergeCell ref="F5:G5"/>
    <mergeCell ref="F6:G7"/>
    <mergeCell ref="F4:G4"/>
    <mergeCell ref="C2:D7"/>
  </mergeCells>
  <hyperlinks>
    <hyperlink ref="F5" r:id="rId1"/>
    <hyperlink ref="F4" r:id="rId2"/>
  </hyperlinks>
  <printOptions horizontalCentered="1"/>
  <pageMargins left="0.19685039370078741" right="0.19685039370078741" top="0.74803149606299213" bottom="0.74803149606299213" header="0.31496062992125984" footer="0.31496062992125984"/>
  <pageSetup scale="56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showRowColHeaders="0" zoomScale="80" zoomScaleNormal="80" zoomScaleSheetLayoutView="100" workbookViewId="0">
      <selection activeCell="J37" sqref="J37"/>
    </sheetView>
  </sheetViews>
  <sheetFormatPr defaultColWidth="0" defaultRowHeight="14.25" zeroHeight="1" x14ac:dyDescent="0.2"/>
  <cols>
    <col min="1" max="1" width="2.85546875" style="10" customWidth="1"/>
    <col min="2" max="2" width="3" style="10" customWidth="1"/>
    <col min="3" max="3" width="6.140625" style="10" bestFit="1" customWidth="1"/>
    <col min="4" max="4" width="9.140625" style="10" customWidth="1"/>
    <col min="5" max="5" width="16.140625" style="10" customWidth="1"/>
    <col min="6" max="6" width="13.85546875" style="10" customWidth="1"/>
    <col min="7" max="7" width="9.140625" style="10" customWidth="1"/>
    <col min="8" max="8" width="14.28515625" style="11" customWidth="1"/>
    <col min="9" max="9" width="14.28515625" style="12" customWidth="1"/>
    <col min="10" max="10" width="21.140625" style="13" customWidth="1"/>
    <col min="11" max="11" width="10.42578125" style="10" customWidth="1"/>
    <col min="12" max="13" width="2.85546875" style="10" customWidth="1"/>
    <col min="14" max="16384" width="9.140625" style="10" hidden="1"/>
  </cols>
  <sheetData>
    <row r="1" spans="2:12" ht="15" customHeight="1" x14ac:dyDescent="0.2"/>
    <row r="2" spans="2:12" ht="15" customHeight="1" x14ac:dyDescent="0.2">
      <c r="B2" s="20"/>
      <c r="C2" s="21"/>
      <c r="D2" s="21"/>
      <c r="E2" s="21"/>
      <c r="F2" s="21"/>
      <c r="G2" s="21"/>
      <c r="H2" s="22"/>
      <c r="I2" s="23"/>
      <c r="J2" s="24"/>
      <c r="K2" s="21"/>
      <c r="L2" s="25"/>
    </row>
    <row r="3" spans="2:12" ht="18" x14ac:dyDescent="0.25">
      <c r="B3" s="26"/>
      <c r="C3" s="94" t="s">
        <v>6</v>
      </c>
      <c r="D3" s="94"/>
      <c r="E3" s="94"/>
      <c r="F3" s="94"/>
      <c r="G3" s="94"/>
      <c r="H3" s="94"/>
      <c r="I3" s="94"/>
      <c r="J3" s="94"/>
      <c r="K3" s="94"/>
      <c r="L3" s="36"/>
    </row>
    <row r="4" spans="2:12" ht="18" x14ac:dyDescent="0.25">
      <c r="B4" s="26"/>
      <c r="C4" s="94" t="s">
        <v>7</v>
      </c>
      <c r="D4" s="94"/>
      <c r="E4" s="94"/>
      <c r="F4" s="94"/>
      <c r="G4" s="94"/>
      <c r="H4" s="94"/>
      <c r="I4" s="94"/>
      <c r="J4" s="94"/>
      <c r="K4" s="94"/>
      <c r="L4" s="36"/>
    </row>
    <row r="5" spans="2:12" ht="18" x14ac:dyDescent="0.25">
      <c r="B5" s="26"/>
      <c r="C5" s="94" t="s">
        <v>8</v>
      </c>
      <c r="D5" s="94"/>
      <c r="E5" s="94"/>
      <c r="F5" s="94"/>
      <c r="G5" s="94"/>
      <c r="H5" s="94"/>
      <c r="I5" s="94"/>
      <c r="J5" s="94"/>
      <c r="K5" s="94"/>
      <c r="L5" s="36"/>
    </row>
    <row r="6" spans="2:12" ht="18" x14ac:dyDescent="0.25">
      <c r="B6" s="26"/>
      <c r="C6" s="94" t="s">
        <v>9</v>
      </c>
      <c r="D6" s="94"/>
      <c r="E6" s="94"/>
      <c r="F6" s="94"/>
      <c r="G6" s="94"/>
      <c r="H6" s="94"/>
      <c r="I6" s="94"/>
      <c r="J6" s="94"/>
      <c r="K6" s="94"/>
      <c r="L6" s="36"/>
    </row>
    <row r="7" spans="2:12" ht="18" x14ac:dyDescent="0.25">
      <c r="B7" s="26"/>
      <c r="C7" s="94" t="s">
        <v>10</v>
      </c>
      <c r="D7" s="94"/>
      <c r="E7" s="94"/>
      <c r="F7" s="94"/>
      <c r="G7" s="94"/>
      <c r="H7" s="94"/>
      <c r="I7" s="94"/>
      <c r="J7" s="94"/>
      <c r="K7" s="94"/>
      <c r="L7" s="36"/>
    </row>
    <row r="8" spans="2:12" ht="15" customHeight="1" x14ac:dyDescent="0.2">
      <c r="B8" s="26"/>
      <c r="C8" s="93" t="s">
        <v>11</v>
      </c>
      <c r="D8" s="93"/>
      <c r="E8" s="93"/>
      <c r="F8" s="93"/>
      <c r="G8" s="93"/>
      <c r="H8" s="93"/>
      <c r="I8" s="93"/>
      <c r="J8" s="93"/>
      <c r="K8" s="93"/>
      <c r="L8" s="36"/>
    </row>
    <row r="9" spans="2:12" x14ac:dyDescent="0.2">
      <c r="B9" s="26"/>
      <c r="C9" s="27"/>
      <c r="D9" s="27"/>
      <c r="E9" s="27"/>
      <c r="F9" s="27"/>
      <c r="G9" s="27"/>
      <c r="H9" s="28"/>
      <c r="I9" s="29"/>
      <c r="J9" s="30"/>
      <c r="K9" s="27"/>
      <c r="L9" s="36"/>
    </row>
    <row r="10" spans="2:12" x14ac:dyDescent="0.2">
      <c r="B10" s="26"/>
      <c r="C10" s="31"/>
      <c r="D10" s="31" t="s">
        <v>12</v>
      </c>
      <c r="E10" s="31"/>
      <c r="F10" s="31"/>
      <c r="G10" s="101"/>
      <c r="H10" s="102"/>
      <c r="I10" s="102"/>
      <c r="J10" s="102"/>
      <c r="K10" s="103"/>
      <c r="L10" s="36"/>
    </row>
    <row r="11" spans="2:12" x14ac:dyDescent="0.2">
      <c r="B11" s="26"/>
      <c r="C11" s="31"/>
      <c r="D11" s="31"/>
      <c r="E11" s="31"/>
      <c r="F11" s="31"/>
      <c r="G11" s="31"/>
      <c r="H11" s="32"/>
      <c r="I11" s="104" t="s">
        <v>13</v>
      </c>
      <c r="J11" s="104"/>
      <c r="K11" s="104"/>
      <c r="L11" s="36"/>
    </row>
    <row r="12" spans="2:12" x14ac:dyDescent="0.2">
      <c r="B12" s="26"/>
      <c r="C12" s="31"/>
      <c r="D12" s="31"/>
      <c r="E12" s="31"/>
      <c r="F12" s="31"/>
      <c r="G12" s="31"/>
      <c r="H12" s="32"/>
      <c r="I12" s="105"/>
      <c r="J12" s="106"/>
      <c r="K12" s="107"/>
      <c r="L12" s="36"/>
    </row>
    <row r="13" spans="2:12" x14ac:dyDescent="0.2">
      <c r="B13" s="26"/>
      <c r="C13" s="31"/>
      <c r="D13" s="31" t="s">
        <v>14</v>
      </c>
      <c r="E13" s="31"/>
      <c r="F13" s="33"/>
      <c r="G13" s="108"/>
      <c r="H13" s="108"/>
      <c r="I13" s="108"/>
      <c r="J13" s="108"/>
      <c r="K13" s="108"/>
      <c r="L13" s="36"/>
    </row>
    <row r="14" spans="2:12" x14ac:dyDescent="0.2">
      <c r="B14" s="26"/>
      <c r="C14" s="31"/>
      <c r="D14" s="31"/>
      <c r="E14" s="31"/>
      <c r="F14" s="27"/>
      <c r="G14" s="27"/>
      <c r="H14" s="28"/>
      <c r="I14" s="29"/>
      <c r="J14" s="30"/>
      <c r="K14" s="27"/>
      <c r="L14" s="36"/>
    </row>
    <row r="15" spans="2:12" ht="30" customHeight="1" x14ac:dyDescent="0.2">
      <c r="B15" s="26"/>
      <c r="C15" s="31"/>
      <c r="D15" s="34" t="s">
        <v>15</v>
      </c>
      <c r="E15" s="31"/>
      <c r="F15" s="31"/>
      <c r="G15" s="31"/>
      <c r="H15" s="35" t="s">
        <v>16</v>
      </c>
      <c r="I15" s="35" t="s">
        <v>17</v>
      </c>
      <c r="J15" s="35" t="s">
        <v>18</v>
      </c>
      <c r="K15" s="31"/>
      <c r="L15" s="36"/>
    </row>
    <row r="16" spans="2:12" x14ac:dyDescent="0.2">
      <c r="B16" s="26"/>
      <c r="C16" s="37" t="s">
        <v>19</v>
      </c>
      <c r="D16" s="31"/>
      <c r="E16" s="31"/>
      <c r="F16" s="31"/>
      <c r="G16" s="31"/>
      <c r="H16" s="32"/>
      <c r="I16" s="38"/>
      <c r="J16" s="39"/>
      <c r="K16" s="31"/>
      <c r="L16" s="36"/>
    </row>
    <row r="17" spans="2:12" x14ac:dyDescent="0.2">
      <c r="B17" s="26"/>
      <c r="C17" s="31" t="s">
        <v>20</v>
      </c>
      <c r="D17" s="31" t="s">
        <v>53</v>
      </c>
      <c r="E17" s="31"/>
      <c r="F17" s="31"/>
      <c r="G17" s="31"/>
      <c r="H17" s="32">
        <f t="shared" ref="H17:H34" si="0">COUNTIF(range,D17)</f>
        <v>0</v>
      </c>
      <c r="I17" s="38">
        <v>0</v>
      </c>
      <c r="J17" s="39">
        <f t="shared" ref="J17:J34" si="1">H17*I17</f>
        <v>0</v>
      </c>
      <c r="K17" s="31"/>
      <c r="L17" s="36"/>
    </row>
    <row r="18" spans="2:12" x14ac:dyDescent="0.2">
      <c r="B18" s="26"/>
      <c r="C18" s="31" t="s">
        <v>21</v>
      </c>
      <c r="D18" s="31" t="s">
        <v>22</v>
      </c>
      <c r="E18" s="31"/>
      <c r="F18" s="31"/>
      <c r="G18" s="31"/>
      <c r="H18" s="32">
        <f t="shared" si="0"/>
        <v>0</v>
      </c>
      <c r="I18" s="32">
        <v>0</v>
      </c>
      <c r="J18" s="39">
        <f t="shared" si="1"/>
        <v>0</v>
      </c>
      <c r="K18" s="31"/>
      <c r="L18" s="36"/>
    </row>
    <row r="19" spans="2:12" x14ac:dyDescent="0.2">
      <c r="B19" s="26"/>
      <c r="C19" s="31" t="s">
        <v>23</v>
      </c>
      <c r="D19" s="31" t="s">
        <v>24</v>
      </c>
      <c r="E19" s="31"/>
      <c r="F19" s="31"/>
      <c r="G19" s="31"/>
      <c r="H19" s="32">
        <f t="shared" si="0"/>
        <v>0</v>
      </c>
      <c r="I19" s="32">
        <v>0</v>
      </c>
      <c r="J19" s="39">
        <f t="shared" si="1"/>
        <v>0</v>
      </c>
      <c r="K19" s="31"/>
      <c r="L19" s="36"/>
    </row>
    <row r="20" spans="2:12" x14ac:dyDescent="0.2">
      <c r="B20" s="26"/>
      <c r="C20" s="31" t="s">
        <v>25</v>
      </c>
      <c r="D20" s="31" t="s">
        <v>26</v>
      </c>
      <c r="E20" s="31"/>
      <c r="F20" s="31"/>
      <c r="G20" s="31"/>
      <c r="H20" s="32">
        <f t="shared" si="0"/>
        <v>0</v>
      </c>
      <c r="I20" s="32">
        <v>0</v>
      </c>
      <c r="J20" s="39">
        <f t="shared" si="1"/>
        <v>0</v>
      </c>
      <c r="K20" s="31"/>
      <c r="L20" s="36"/>
    </row>
    <row r="21" spans="2:12" x14ac:dyDescent="0.2">
      <c r="B21" s="26"/>
      <c r="C21" s="31" t="s">
        <v>27</v>
      </c>
      <c r="D21" s="31" t="s">
        <v>28</v>
      </c>
      <c r="E21" s="31"/>
      <c r="F21" s="31"/>
      <c r="G21" s="31"/>
      <c r="H21" s="32">
        <f t="shared" si="0"/>
        <v>0</v>
      </c>
      <c r="I21" s="32">
        <v>0</v>
      </c>
      <c r="J21" s="39">
        <f t="shared" si="1"/>
        <v>0</v>
      </c>
      <c r="K21" s="31"/>
      <c r="L21" s="36"/>
    </row>
    <row r="22" spans="2:12" x14ac:dyDescent="0.2">
      <c r="B22" s="26"/>
      <c r="C22" s="31" t="s">
        <v>29</v>
      </c>
      <c r="D22" s="31" t="s">
        <v>30</v>
      </c>
      <c r="E22" s="31"/>
      <c r="F22" s="31"/>
      <c r="G22" s="31"/>
      <c r="H22" s="32">
        <f t="shared" si="0"/>
        <v>0</v>
      </c>
      <c r="I22" s="32">
        <v>0</v>
      </c>
      <c r="J22" s="39">
        <f t="shared" si="1"/>
        <v>0</v>
      </c>
      <c r="K22" s="31"/>
      <c r="L22" s="36"/>
    </row>
    <row r="23" spans="2:12" x14ac:dyDescent="0.2">
      <c r="B23" s="26"/>
      <c r="C23" s="31" t="s">
        <v>31</v>
      </c>
      <c r="D23" s="40" t="s">
        <v>32</v>
      </c>
      <c r="E23" s="40"/>
      <c r="F23" s="40"/>
      <c r="G23" s="31"/>
      <c r="H23" s="32">
        <f t="shared" si="0"/>
        <v>0</v>
      </c>
      <c r="I23" s="32">
        <v>0</v>
      </c>
      <c r="J23" s="39">
        <f t="shared" si="1"/>
        <v>0</v>
      </c>
      <c r="K23" s="31"/>
      <c r="L23" s="36"/>
    </row>
    <row r="24" spans="2:12" x14ac:dyDescent="0.2">
      <c r="B24" s="26"/>
      <c r="C24" s="31" t="s">
        <v>33</v>
      </c>
      <c r="D24" s="40" t="s">
        <v>58</v>
      </c>
      <c r="E24" s="40"/>
      <c r="F24" s="40"/>
      <c r="G24" s="31"/>
      <c r="H24" s="32">
        <f t="shared" si="0"/>
        <v>0</v>
      </c>
      <c r="I24" s="41">
        <v>30</v>
      </c>
      <c r="J24" s="39">
        <f t="shared" si="1"/>
        <v>0</v>
      </c>
      <c r="K24" s="31"/>
      <c r="L24" s="36"/>
    </row>
    <row r="25" spans="2:12" x14ac:dyDescent="0.2">
      <c r="B25" s="26"/>
      <c r="C25" s="31" t="s">
        <v>34</v>
      </c>
      <c r="D25" s="31" t="s">
        <v>35</v>
      </c>
      <c r="E25" s="31"/>
      <c r="F25" s="31"/>
      <c r="G25" s="31"/>
      <c r="H25" s="32">
        <f t="shared" si="0"/>
        <v>0</v>
      </c>
      <c r="I25" s="41">
        <v>30</v>
      </c>
      <c r="J25" s="39">
        <f t="shared" si="1"/>
        <v>0</v>
      </c>
      <c r="K25" s="31"/>
      <c r="L25" s="36"/>
    </row>
    <row r="26" spans="2:12" x14ac:dyDescent="0.2">
      <c r="B26" s="26"/>
      <c r="C26" s="31" t="s">
        <v>36</v>
      </c>
      <c r="D26" s="31" t="s">
        <v>37</v>
      </c>
      <c r="E26" s="31"/>
      <c r="F26" s="31"/>
      <c r="G26" s="31"/>
      <c r="H26" s="32">
        <f t="shared" si="0"/>
        <v>0</v>
      </c>
      <c r="I26" s="41">
        <v>30</v>
      </c>
      <c r="J26" s="39">
        <f t="shared" si="1"/>
        <v>0</v>
      </c>
      <c r="K26" s="31"/>
      <c r="L26" s="36"/>
    </row>
    <row r="27" spans="2:12" x14ac:dyDescent="0.2">
      <c r="B27" s="26"/>
      <c r="C27" s="31" t="s">
        <v>38</v>
      </c>
      <c r="D27" s="31" t="s">
        <v>39</v>
      </c>
      <c r="E27" s="31"/>
      <c r="F27" s="31"/>
      <c r="G27" s="31"/>
      <c r="H27" s="32">
        <f t="shared" si="0"/>
        <v>0</v>
      </c>
      <c r="I27" s="41">
        <v>75</v>
      </c>
      <c r="J27" s="39">
        <f t="shared" si="1"/>
        <v>0</v>
      </c>
      <c r="K27" s="31"/>
      <c r="L27" s="36"/>
    </row>
    <row r="28" spans="2:12" x14ac:dyDescent="0.2">
      <c r="B28" s="26"/>
      <c r="C28" s="31" t="s">
        <v>40</v>
      </c>
      <c r="D28" s="31" t="s">
        <v>54</v>
      </c>
      <c r="E28" s="31"/>
      <c r="F28" s="31"/>
      <c r="G28" s="31"/>
      <c r="H28" s="32">
        <f t="shared" si="0"/>
        <v>0</v>
      </c>
      <c r="I28" s="41">
        <v>75</v>
      </c>
      <c r="J28" s="39">
        <f t="shared" si="1"/>
        <v>0</v>
      </c>
      <c r="K28" s="31"/>
      <c r="L28" s="36"/>
    </row>
    <row r="29" spans="2:12" x14ac:dyDescent="0.2">
      <c r="B29" s="26"/>
      <c r="C29" s="31" t="s">
        <v>41</v>
      </c>
      <c r="D29" s="31" t="s">
        <v>55</v>
      </c>
      <c r="E29" s="31"/>
      <c r="F29" s="31"/>
      <c r="G29" s="31"/>
      <c r="H29" s="32">
        <f t="shared" si="0"/>
        <v>0</v>
      </c>
      <c r="I29" s="41">
        <v>75</v>
      </c>
      <c r="J29" s="39">
        <f t="shared" si="1"/>
        <v>0</v>
      </c>
      <c r="K29" s="31"/>
      <c r="L29" s="36"/>
    </row>
    <row r="30" spans="2:12" x14ac:dyDescent="0.2">
      <c r="B30" s="26"/>
      <c r="C30" s="31" t="s">
        <v>42</v>
      </c>
      <c r="D30" s="31" t="s">
        <v>59</v>
      </c>
      <c r="E30" s="31"/>
      <c r="F30" s="31"/>
      <c r="G30" s="31"/>
      <c r="H30" s="32">
        <f t="shared" si="0"/>
        <v>0</v>
      </c>
      <c r="I30" s="41">
        <v>110</v>
      </c>
      <c r="J30" s="39">
        <f t="shared" si="1"/>
        <v>0</v>
      </c>
      <c r="K30" s="31"/>
      <c r="L30" s="36"/>
    </row>
    <row r="31" spans="2:12" x14ac:dyDescent="0.2">
      <c r="B31" s="26"/>
      <c r="C31" s="31" t="s">
        <v>43</v>
      </c>
      <c r="D31" s="31" t="s">
        <v>56</v>
      </c>
      <c r="E31" s="31"/>
      <c r="F31" s="31"/>
      <c r="G31" s="31"/>
      <c r="H31" s="32">
        <f t="shared" si="0"/>
        <v>0</v>
      </c>
      <c r="I31" s="41">
        <v>110</v>
      </c>
      <c r="J31" s="39">
        <f t="shared" si="1"/>
        <v>0</v>
      </c>
      <c r="K31" s="31"/>
      <c r="L31" s="36"/>
    </row>
    <row r="32" spans="2:12" x14ac:dyDescent="0.2">
      <c r="B32" s="26"/>
      <c r="C32" s="31" t="s">
        <v>44</v>
      </c>
      <c r="D32" s="31" t="s">
        <v>60</v>
      </c>
      <c r="E32" s="31"/>
      <c r="F32" s="31"/>
      <c r="G32" s="31"/>
      <c r="H32" s="32">
        <f t="shared" si="0"/>
        <v>0</v>
      </c>
      <c r="I32" s="41">
        <v>110</v>
      </c>
      <c r="J32" s="39">
        <f t="shared" si="1"/>
        <v>0</v>
      </c>
      <c r="K32" s="31"/>
      <c r="L32" s="36"/>
    </row>
    <row r="33" spans="2:12" x14ac:dyDescent="0.2">
      <c r="B33" s="26"/>
      <c r="C33" s="31" t="s">
        <v>45</v>
      </c>
      <c r="D33" s="31" t="s">
        <v>61</v>
      </c>
      <c r="E33" s="31"/>
      <c r="F33" s="31"/>
      <c r="G33" s="31"/>
      <c r="H33" s="32">
        <f t="shared" si="0"/>
        <v>0</v>
      </c>
      <c r="I33" s="41">
        <v>208</v>
      </c>
      <c r="J33" s="39">
        <f t="shared" si="1"/>
        <v>0</v>
      </c>
      <c r="K33" s="31"/>
      <c r="L33" s="36"/>
    </row>
    <row r="34" spans="2:12" x14ac:dyDescent="0.2">
      <c r="B34" s="26"/>
      <c r="C34" s="31" t="s">
        <v>46</v>
      </c>
      <c r="D34" s="31" t="s">
        <v>57</v>
      </c>
      <c r="E34" s="31"/>
      <c r="F34" s="31"/>
      <c r="G34" s="31"/>
      <c r="H34" s="32">
        <f t="shared" si="0"/>
        <v>0</v>
      </c>
      <c r="I34" s="41">
        <v>208</v>
      </c>
      <c r="J34" s="14">
        <f t="shared" si="1"/>
        <v>0</v>
      </c>
      <c r="K34" s="31"/>
      <c r="L34" s="36"/>
    </row>
    <row r="35" spans="2:12" x14ac:dyDescent="0.2">
      <c r="B35" s="26"/>
      <c r="C35" s="31"/>
      <c r="D35" s="31"/>
      <c r="E35" s="31"/>
      <c r="F35" s="31"/>
      <c r="G35" s="31"/>
      <c r="H35" s="32"/>
      <c r="I35" s="32"/>
      <c r="J35" s="39"/>
      <c r="K35" s="31"/>
      <c r="L35" s="36"/>
    </row>
    <row r="36" spans="2:12" x14ac:dyDescent="0.2">
      <c r="B36" s="26"/>
      <c r="C36" s="31"/>
      <c r="D36" s="31" t="s">
        <v>47</v>
      </c>
      <c r="E36" s="31"/>
      <c r="F36" s="31"/>
      <c r="G36" s="31"/>
      <c r="H36" s="32"/>
      <c r="I36" s="38"/>
      <c r="J36" s="39">
        <f>SUM(J17:J34)</f>
        <v>0</v>
      </c>
      <c r="K36" s="31"/>
      <c r="L36" s="36"/>
    </row>
    <row r="37" spans="2:12" x14ac:dyDescent="0.2">
      <c r="B37" s="26"/>
      <c r="C37" s="31"/>
      <c r="D37" s="31" t="s">
        <v>48</v>
      </c>
      <c r="E37" s="31"/>
      <c r="F37" s="31"/>
      <c r="G37" s="31"/>
      <c r="H37" s="32"/>
      <c r="I37" s="38"/>
      <c r="J37" s="19">
        <v>0</v>
      </c>
      <c r="K37" s="31"/>
      <c r="L37" s="36"/>
    </row>
    <row r="38" spans="2:12" ht="15" thickBot="1" x14ac:dyDescent="0.25">
      <c r="B38" s="26"/>
      <c r="C38" s="31"/>
      <c r="D38" s="31" t="s">
        <v>49</v>
      </c>
      <c r="E38" s="31"/>
      <c r="F38" s="31"/>
      <c r="G38" s="31"/>
      <c r="H38" s="32"/>
      <c r="I38" s="38"/>
      <c r="J38" s="18">
        <f>J36+J37</f>
        <v>0</v>
      </c>
      <c r="K38" s="31"/>
      <c r="L38" s="36"/>
    </row>
    <row r="39" spans="2:12" ht="15" thickTop="1" x14ac:dyDescent="0.2">
      <c r="B39" s="26"/>
      <c r="C39" s="31"/>
      <c r="D39" s="31"/>
      <c r="E39" s="31"/>
      <c r="F39" s="31"/>
      <c r="G39" s="31"/>
      <c r="H39" s="32"/>
      <c r="I39" s="38"/>
      <c r="J39" s="39"/>
      <c r="K39" s="31"/>
      <c r="L39" s="36"/>
    </row>
    <row r="40" spans="2:12" x14ac:dyDescent="0.2">
      <c r="B40" s="26"/>
      <c r="C40" s="31"/>
      <c r="D40" s="31" t="s">
        <v>50</v>
      </c>
      <c r="E40" s="31"/>
      <c r="F40" s="31"/>
      <c r="G40" s="31"/>
      <c r="H40" s="32"/>
      <c r="I40" s="38"/>
      <c r="J40" s="39"/>
      <c r="K40" s="31"/>
      <c r="L40" s="36"/>
    </row>
    <row r="41" spans="2:12" x14ac:dyDescent="0.2">
      <c r="B41" s="26"/>
      <c r="C41" s="31"/>
      <c r="D41" s="31"/>
      <c r="E41" s="31"/>
      <c r="F41" s="31"/>
      <c r="G41" s="31"/>
      <c r="H41" s="32"/>
      <c r="I41" s="38"/>
      <c r="J41" s="39"/>
      <c r="K41" s="31"/>
      <c r="L41" s="36"/>
    </row>
    <row r="42" spans="2:12" x14ac:dyDescent="0.2">
      <c r="B42" s="26"/>
      <c r="C42" s="31"/>
      <c r="D42" s="31" t="s">
        <v>62</v>
      </c>
      <c r="E42" s="95"/>
      <c r="F42" s="96"/>
      <c r="G42" s="31"/>
      <c r="H42" s="32"/>
      <c r="I42" s="38" t="s">
        <v>64</v>
      </c>
      <c r="J42" s="99"/>
      <c r="K42" s="100"/>
      <c r="L42" s="36"/>
    </row>
    <row r="43" spans="2:12" x14ac:dyDescent="0.2">
      <c r="B43" s="26"/>
      <c r="C43" s="31"/>
      <c r="D43" s="31"/>
      <c r="E43" s="31"/>
      <c r="F43" s="31"/>
      <c r="G43" s="31"/>
      <c r="H43" s="32"/>
      <c r="I43" s="38"/>
      <c r="J43" s="39"/>
      <c r="K43" s="31"/>
      <c r="L43" s="36"/>
    </row>
    <row r="44" spans="2:12" x14ac:dyDescent="0.2">
      <c r="B44" s="26"/>
      <c r="C44" s="31"/>
      <c r="D44" s="31" t="s">
        <v>63</v>
      </c>
      <c r="E44" s="97"/>
      <c r="F44" s="98"/>
      <c r="G44" s="31"/>
      <c r="H44" s="32"/>
      <c r="I44" s="42" t="s">
        <v>65</v>
      </c>
      <c r="J44" s="99"/>
      <c r="K44" s="100"/>
      <c r="L44" s="36"/>
    </row>
    <row r="45" spans="2:12" x14ac:dyDescent="0.2">
      <c r="B45" s="26"/>
      <c r="C45" s="31"/>
      <c r="D45" s="31"/>
      <c r="E45" s="31"/>
      <c r="F45" s="31"/>
      <c r="G45" s="31"/>
      <c r="H45" s="32"/>
      <c r="I45" s="38"/>
      <c r="J45" s="39"/>
      <c r="K45" s="31"/>
      <c r="L45" s="36"/>
    </row>
    <row r="46" spans="2:12" x14ac:dyDescent="0.2">
      <c r="B46" s="26"/>
      <c r="C46" s="31" t="s">
        <v>51</v>
      </c>
      <c r="D46" s="31"/>
      <c r="E46" s="31"/>
      <c r="F46" s="31"/>
      <c r="G46" s="31"/>
      <c r="H46" s="32"/>
      <c r="I46" s="38"/>
      <c r="J46" s="39"/>
      <c r="K46" s="31"/>
      <c r="L46" s="36"/>
    </row>
    <row r="47" spans="2:12" x14ac:dyDescent="0.2">
      <c r="B47" s="26"/>
      <c r="C47" s="31"/>
      <c r="D47" s="31" t="s">
        <v>52</v>
      </c>
      <c r="E47" s="31"/>
      <c r="F47" s="31"/>
      <c r="G47" s="31"/>
      <c r="H47" s="32"/>
      <c r="I47" s="38"/>
      <c r="J47" s="39"/>
      <c r="K47" s="31"/>
      <c r="L47" s="36"/>
    </row>
    <row r="48" spans="2:12" ht="15" customHeight="1" x14ac:dyDescent="0.2">
      <c r="B48" s="43"/>
      <c r="C48" s="44"/>
      <c r="D48" s="44"/>
      <c r="E48" s="44"/>
      <c r="F48" s="44"/>
      <c r="G48" s="44"/>
      <c r="H48" s="45"/>
      <c r="I48" s="46"/>
      <c r="J48" s="47"/>
      <c r="K48" s="44"/>
      <c r="L48" s="48"/>
    </row>
    <row r="49" ht="15" customHeight="1" x14ac:dyDescent="0.2"/>
    <row r="50" hidden="1" x14ac:dyDescent="0.2"/>
  </sheetData>
  <sheetProtection password="AC87" sheet="1" objects="1" scenarios="1" selectLockedCells="1"/>
  <mergeCells count="14">
    <mergeCell ref="E42:F42"/>
    <mergeCell ref="E44:F44"/>
    <mergeCell ref="J44:K44"/>
    <mergeCell ref="J42:K42"/>
    <mergeCell ref="G10:K10"/>
    <mergeCell ref="I11:K11"/>
    <mergeCell ref="I12:K12"/>
    <mergeCell ref="G13:K13"/>
    <mergeCell ref="C8:K8"/>
    <mergeCell ref="C3:K3"/>
    <mergeCell ref="C4:K4"/>
    <mergeCell ref="C5:K5"/>
    <mergeCell ref="C6:K6"/>
    <mergeCell ref="C7:K7"/>
  </mergeCells>
  <conditionalFormatting sqref="D16:F34">
    <cfRule type="duplicateValues" dxfId="0" priority="2"/>
  </conditionalFormatting>
  <printOptions horizontalCentered="1"/>
  <pageMargins left="0" right="0" top="0.78740157480314965" bottom="0.78740157480314965" header="0.78740157480314965" footer="0"/>
  <pageSetup paperSize="9" scale="80" orientation="portrait" verticalDpi="0" r:id="rId1"/>
  <ignoredErrors>
    <ignoredError sqref="C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showRowColHeaders="0" workbookViewId="0">
      <selection activeCell="C5" sqref="C5"/>
    </sheetView>
  </sheetViews>
  <sheetFormatPr defaultRowHeight="14.25" x14ac:dyDescent="0.2"/>
  <cols>
    <col min="1" max="1" width="2.5703125" style="84" bestFit="1" customWidth="1"/>
    <col min="2" max="2" width="4" style="84" customWidth="1"/>
    <col min="3" max="16384" width="9.140625" style="84"/>
  </cols>
  <sheetData>
    <row r="1" spans="1:13" ht="15" customHeight="1" x14ac:dyDescent="0.2">
      <c r="A1" s="109" t="s">
        <v>73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4" spans="1:13" ht="15.75" x14ac:dyDescent="0.25">
      <c r="A4" s="85" t="s">
        <v>19</v>
      </c>
      <c r="B4" s="85"/>
      <c r="C4" s="86" t="s">
        <v>75</v>
      </c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15.75" x14ac:dyDescent="0.25">
      <c r="A5" s="85" t="s">
        <v>70</v>
      </c>
      <c r="B5" s="85"/>
      <c r="C5" s="86" t="s">
        <v>72</v>
      </c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5.75" x14ac:dyDescent="0.25">
      <c r="A6" s="85" t="s">
        <v>71</v>
      </c>
      <c r="B6" s="85"/>
      <c r="C6" s="86" t="s">
        <v>74</v>
      </c>
      <c r="D6" s="86"/>
      <c r="E6" s="86"/>
      <c r="F6" s="86"/>
      <c r="G6" s="86"/>
      <c r="H6" s="86"/>
      <c r="I6" s="86"/>
      <c r="J6" s="86"/>
      <c r="K6" s="86"/>
      <c r="L6" s="86"/>
      <c r="M6" s="86"/>
    </row>
  </sheetData>
  <sheetProtection password="AC87" sheet="1" objects="1" scenarios="1" selectLockedCells="1" selectUnlockedCells="1"/>
  <mergeCells count="1">
    <mergeCell ref="A1:M2"/>
  </mergeCells>
  <pageMargins left="0.7" right="0.7" top="0.75" bottom="0.75" header="0.3" footer="0.3"/>
  <pageSetup paperSize="9" orientation="portrait" horizontalDpi="300" verticalDpi="0" r:id="rId1"/>
  <ignoredErrors>
    <ignoredError sqref="A4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Professional Tax</vt:lpstr>
      <vt:lpstr>Professional Tax Return</vt:lpstr>
      <vt:lpstr>How To Use</vt:lpstr>
      <vt:lpstr>'Professional Tax'!OLE_LINK1</vt:lpstr>
      <vt:lpstr>'Professional Tax'!Print_Area</vt:lpstr>
      <vt:lpstr>'Professional Tax Return'!Print_Area</vt:lpstr>
      <vt:lpstr>range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Newcom</dc:creator>
  <cp:lastModifiedBy>ABHISHEK SHARMA</cp:lastModifiedBy>
  <cp:lastPrinted>2013-12-02T13:23:08Z</cp:lastPrinted>
  <dcterms:created xsi:type="dcterms:W3CDTF">2013-11-14T05:15:32Z</dcterms:created>
  <dcterms:modified xsi:type="dcterms:W3CDTF">2013-12-02T14:14:14Z</dcterms:modified>
</cp:coreProperties>
</file>