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1700" windowHeight="5640" tabRatio="960"/>
  </bookViews>
  <sheets>
    <sheet name="month " sheetId="1" r:id="rId1"/>
    <sheet name="WITHIN STATE PUR" sheetId="15" r:id="rId2"/>
    <sheet name="OUTSIDE STATE PUR" sheetId="16" r:id="rId3"/>
    <sheet name="NON TAXABLE GOOD" sheetId="17" r:id="rId4"/>
    <sheet name="STOCK TRANSFER" sheetId="10" r:id="rId5"/>
    <sheet name="SALE TO REGISTERED DEALEARS" sheetId="6" r:id="rId6"/>
    <sheet name="VAT COMPUTATION" sheetId="7" r:id="rId7"/>
    <sheet name="c form" sheetId="8" r:id="rId8"/>
    <sheet name="f form" sheetId="9" r:id="rId9"/>
    <sheet name="dix" sheetId="11" r:id="rId10"/>
    <sheet name="TPL 12" sheetId="14" r:id="rId11"/>
  </sheets>
  <definedNames>
    <definedName name="_xlnm._FilterDatabase" localSheetId="3" hidden="1">'NON TAXABLE GOOD'!$A$6:$G$184</definedName>
    <definedName name="_xlnm._FilterDatabase" localSheetId="2" hidden="1">'OUTSIDE STATE PUR'!$A$6:$F$41</definedName>
    <definedName name="_xlnm._FilterDatabase" localSheetId="5" hidden="1">'SALE TO REGISTERED DEALEARS'!$D$6:$H$20</definedName>
    <definedName name="_xlnm._FilterDatabase" localSheetId="1" hidden="1">'WITHIN STATE PUR'!$A$6:$I$41</definedName>
    <definedName name="_xlnm.Print_Area" localSheetId="7">'c form'!$A$1:$H$30</definedName>
    <definedName name="_xlnm.Print_Area" localSheetId="9">dix!$A$1:$I$73</definedName>
    <definedName name="_xlnm.Print_Area" localSheetId="0">'month '!$A$1:$Q$32</definedName>
    <definedName name="_xlnm.Print_Area" localSheetId="3">'NON TAXABLE GOOD'!$A$1:$G$195</definedName>
    <definedName name="_xlnm.Print_Area" localSheetId="2">'OUTSIDE STATE PUR'!$A$1:$F$48</definedName>
    <definedName name="_xlnm.Print_Area" localSheetId="5">'SALE TO REGISTERED DEALEARS'!$A$1:$H$44</definedName>
    <definedName name="_xlnm.Print_Area" localSheetId="4">'STOCK TRANSFER'!$A$1:$F$48</definedName>
    <definedName name="_xlnm.Print_Area" localSheetId="10">'TPL 12'!$A$1:$H$45</definedName>
    <definedName name="_xlnm.Print_Area" localSheetId="6">'VAT COMPUTATION'!$A$1:$D$46</definedName>
    <definedName name="_xlnm.Print_Area" localSheetId="1">'WITHIN STATE PUR'!$A$1:$I$48</definedName>
  </definedNames>
  <calcPr calcId="124519" iterate="1"/>
</workbook>
</file>

<file path=xl/calcChain.xml><?xml version="1.0" encoding="utf-8"?>
<calcChain xmlns="http://schemas.openxmlformats.org/spreadsheetml/2006/main">
  <c r="H29" i="8"/>
  <c r="E28"/>
  <c r="A4"/>
  <c r="A46" i="7"/>
  <c r="D45"/>
  <c r="H44" i="6"/>
  <c r="H43"/>
  <c r="A3" i="10"/>
  <c r="A2"/>
  <c r="A1"/>
  <c r="H48" i="15"/>
  <c r="H47"/>
  <c r="F48" i="16"/>
  <c r="F47"/>
  <c r="I73" i="11"/>
  <c r="I72"/>
  <c r="H44" i="14"/>
  <c r="H43"/>
  <c r="A3"/>
  <c r="A2"/>
  <c r="A1"/>
  <c r="G49" i="17"/>
  <c r="G106" s="1"/>
  <c r="G147" s="1"/>
  <c r="G195" s="1"/>
  <c r="G48"/>
  <c r="G105" s="1"/>
  <c r="G146" s="1"/>
  <c r="G194" s="1"/>
  <c r="G186"/>
  <c r="G188" s="1"/>
  <c r="G142"/>
  <c r="G100"/>
  <c r="G43"/>
  <c r="F33" i="16"/>
  <c r="F26"/>
  <c r="F16"/>
  <c r="A3"/>
  <c r="A3" i="17" s="1"/>
  <c r="A2" i="16"/>
  <c r="A2" i="17" s="1"/>
  <c r="A1" i="16"/>
  <c r="A1" i="17" s="1"/>
  <c r="A3" i="15"/>
  <c r="A2"/>
  <c r="A1"/>
  <c r="H39"/>
  <c r="F39"/>
  <c r="G38"/>
  <c r="I38" s="1"/>
  <c r="G37"/>
  <c r="I37" s="1"/>
  <c r="G36"/>
  <c r="I36" s="1"/>
  <c r="G35"/>
  <c r="G39" s="1"/>
  <c r="H33"/>
  <c r="F33"/>
  <c r="G32"/>
  <c r="I32" s="1"/>
  <c r="G31"/>
  <c r="I31" s="1"/>
  <c r="G30"/>
  <c r="I30" s="1"/>
  <c r="G29"/>
  <c r="I29" s="1"/>
  <c r="G28"/>
  <c r="G33" s="1"/>
  <c r="H26"/>
  <c r="F26"/>
  <c r="G25"/>
  <c r="I25" s="1"/>
  <c r="G24"/>
  <c r="I24" s="1"/>
  <c r="G23"/>
  <c r="I23" s="1"/>
  <c r="G22"/>
  <c r="I22" s="1"/>
  <c r="G21"/>
  <c r="I21" s="1"/>
  <c r="G20"/>
  <c r="I20" s="1"/>
  <c r="G19"/>
  <c r="I19" s="1"/>
  <c r="G18"/>
  <c r="G26" s="1"/>
  <c r="H16"/>
  <c r="H41" s="1"/>
  <c r="F16"/>
  <c r="F41" s="1"/>
  <c r="G14"/>
  <c r="I14" s="1"/>
  <c r="G13"/>
  <c r="I13" s="1"/>
  <c r="G12"/>
  <c r="I12" s="1"/>
  <c r="G11"/>
  <c r="I11" s="1"/>
  <c r="G10"/>
  <c r="I10" s="1"/>
  <c r="G9"/>
  <c r="I9" s="1"/>
  <c r="G8"/>
  <c r="I8" s="1"/>
  <c r="G7"/>
  <c r="G16" s="1"/>
  <c r="G41" s="1"/>
  <c r="Q27" i="1"/>
  <c r="H39" i="14" s="1"/>
  <c r="C9" i="7"/>
  <c r="C14" i="1"/>
  <c r="H29" i="14"/>
  <c r="E27"/>
  <c r="H18"/>
  <c r="H22"/>
  <c r="G22"/>
  <c r="D31"/>
  <c r="D24"/>
  <c r="A21"/>
  <c r="D12"/>
  <c r="H10"/>
  <c r="F61" i="11"/>
  <c r="D61"/>
  <c r="I58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5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5"/>
  <c r="E7"/>
  <c r="I41" i="9"/>
  <c r="I40"/>
  <c r="H37"/>
  <c r="H20" i="8"/>
  <c r="H19"/>
  <c r="G16"/>
  <c r="C11" i="7"/>
  <c r="D11" s="1"/>
  <c r="G26" i="6"/>
  <c r="G25"/>
  <c r="E35"/>
  <c r="E34"/>
  <c r="F47" i="10"/>
  <c r="Q23" i="1"/>
  <c r="Q22"/>
  <c r="Q21"/>
  <c r="Q19"/>
  <c r="Q18"/>
  <c r="Q17"/>
  <c r="Q15"/>
  <c r="Q14"/>
  <c r="Q13"/>
  <c r="N8"/>
  <c r="O8" s="1"/>
  <c r="P8" s="1"/>
  <c r="Q11"/>
  <c r="Q10"/>
  <c r="C40" i="7"/>
  <c r="L23" i="1"/>
  <c r="M23" s="1"/>
  <c r="L22"/>
  <c r="I23"/>
  <c r="I22"/>
  <c r="I21"/>
  <c r="I19"/>
  <c r="I18"/>
  <c r="I17"/>
  <c r="I15"/>
  <c r="I13"/>
  <c r="I10"/>
  <c r="I11"/>
  <c r="I9"/>
  <c r="L24"/>
  <c r="G14"/>
  <c r="I14" s="1"/>
  <c r="B14"/>
  <c r="E14" s="1"/>
  <c r="C23"/>
  <c r="C9"/>
  <c r="D41" i="9"/>
  <c r="E41" s="1"/>
  <c r="D40"/>
  <c r="E40" s="1"/>
  <c r="A4"/>
  <c r="H21" i="8"/>
  <c r="C20"/>
  <c r="D20" s="1"/>
  <c r="C19"/>
  <c r="D19" s="1"/>
  <c r="Q9" i="1"/>
  <c r="G24"/>
  <c r="J24"/>
  <c r="K24"/>
  <c r="C20"/>
  <c r="G20"/>
  <c r="H20"/>
  <c r="J20"/>
  <c r="K20"/>
  <c r="L20"/>
  <c r="C16"/>
  <c r="G16"/>
  <c r="H16"/>
  <c r="J16"/>
  <c r="K16"/>
  <c r="L16"/>
  <c r="B24"/>
  <c r="B20"/>
  <c r="B16"/>
  <c r="C12"/>
  <c r="G12"/>
  <c r="H12"/>
  <c r="J12"/>
  <c r="K12"/>
  <c r="L12"/>
  <c r="B12"/>
  <c r="E43" i="15" l="1"/>
  <c r="H39" i="6"/>
  <c r="E43" i="16"/>
  <c r="D42" i="7"/>
  <c r="H25" i="8"/>
  <c r="G45" i="17"/>
  <c r="G102" s="1"/>
  <c r="G144" s="1"/>
  <c r="G191" s="1"/>
  <c r="C69" i="11"/>
  <c r="E65"/>
  <c r="E68" s="1"/>
  <c r="F39" i="16"/>
  <c r="F41" s="1"/>
  <c r="I7" i="15"/>
  <c r="I16" s="1"/>
  <c r="I18"/>
  <c r="I26" s="1"/>
  <c r="I28"/>
  <c r="I33" s="1"/>
  <c r="I35"/>
  <c r="I39" s="1"/>
  <c r="H37" i="14"/>
  <c r="D34" s="1"/>
  <c r="Q16" i="1"/>
  <c r="Q24"/>
  <c r="Q20"/>
  <c r="Q12"/>
  <c r="I16"/>
  <c r="J25"/>
  <c r="L25"/>
  <c r="C13" i="7" s="1"/>
  <c r="D13" s="1"/>
  <c r="K25" i="1"/>
  <c r="G25"/>
  <c r="B25"/>
  <c r="I42" i="9"/>
  <c r="B15" i="7" l="1"/>
  <c r="B18"/>
  <c r="I41" i="15"/>
  <c r="D37" i="14"/>
  <c r="Q25" i="1"/>
  <c r="I20"/>
  <c r="A10" i="6" l="1"/>
  <c r="A8"/>
  <c r="D15" i="7"/>
  <c r="H20" i="6"/>
  <c r="G8"/>
  <c r="F8" s="1"/>
  <c r="G9"/>
  <c r="F9" s="1"/>
  <c r="G10"/>
  <c r="F10" s="1"/>
  <c r="G11"/>
  <c r="F11" s="1"/>
  <c r="G12"/>
  <c r="F12" s="1"/>
  <c r="G13"/>
  <c r="F13" s="1"/>
  <c r="G14"/>
  <c r="F14" s="1"/>
  <c r="G15"/>
  <c r="F15" s="1"/>
  <c r="G16"/>
  <c r="F16" s="1"/>
  <c r="G17"/>
  <c r="F17" s="1"/>
  <c r="G18"/>
  <c r="F18" s="1"/>
  <c r="G19"/>
  <c r="F19" s="1"/>
  <c r="G7"/>
  <c r="I24" i="1"/>
  <c r="M10"/>
  <c r="M11"/>
  <c r="M13"/>
  <c r="M14"/>
  <c r="M15"/>
  <c r="M17"/>
  <c r="M18"/>
  <c r="M19"/>
  <c r="M21"/>
  <c r="M22"/>
  <c r="M9"/>
  <c r="H24"/>
  <c r="H25" s="1"/>
  <c r="E10"/>
  <c r="F10" s="1"/>
  <c r="N10" s="1"/>
  <c r="O10" s="1"/>
  <c r="P10" s="1"/>
  <c r="E11"/>
  <c r="F11" s="1"/>
  <c r="N11" s="1"/>
  <c r="O11" s="1"/>
  <c r="E13"/>
  <c r="F14"/>
  <c r="N14" s="1"/>
  <c r="O14" s="1"/>
  <c r="P14" s="1"/>
  <c r="E15"/>
  <c r="F15" s="1"/>
  <c r="N15" s="1"/>
  <c r="E17"/>
  <c r="E18"/>
  <c r="F18" s="1"/>
  <c r="N18" s="1"/>
  <c r="O18" s="1"/>
  <c r="P18" s="1"/>
  <c r="E19"/>
  <c r="F19" s="1"/>
  <c r="N19" s="1"/>
  <c r="O19" s="1"/>
  <c r="E21"/>
  <c r="E22"/>
  <c r="F22" s="1"/>
  <c r="N22" s="1"/>
  <c r="O22" s="1"/>
  <c r="P22" s="1"/>
  <c r="E9"/>
  <c r="E12" s="1"/>
  <c r="C24"/>
  <c r="C25" s="1"/>
  <c r="O15" l="1"/>
  <c r="P15" s="1"/>
  <c r="M24"/>
  <c r="M12"/>
  <c r="I12"/>
  <c r="I25" s="1"/>
  <c r="P19"/>
  <c r="F17"/>
  <c r="E20"/>
  <c r="P11"/>
  <c r="M20"/>
  <c r="F21"/>
  <c r="F13"/>
  <c r="E16"/>
  <c r="M16"/>
  <c r="G20" i="6"/>
  <c r="F7"/>
  <c r="F20" s="1"/>
  <c r="F9" i="1"/>
  <c r="E23"/>
  <c r="F23" s="1"/>
  <c r="N23" s="1"/>
  <c r="O23" s="1"/>
  <c r="P23" s="1"/>
  <c r="E24" i="6" l="1"/>
  <c r="E31"/>
  <c r="M25" i="1"/>
  <c r="F24"/>
  <c r="N21"/>
  <c r="F20"/>
  <c r="N17"/>
  <c r="O17" s="1"/>
  <c r="F16"/>
  <c r="N13"/>
  <c r="F12"/>
  <c r="F25" s="1"/>
  <c r="N9"/>
  <c r="E24"/>
  <c r="E25" s="1"/>
  <c r="F24" i="6" l="1"/>
  <c r="F27" s="1"/>
  <c r="E27"/>
  <c r="E33"/>
  <c r="E36" s="1"/>
  <c r="C7" i="7" s="1"/>
  <c r="C10" s="1"/>
  <c r="O9" i="1"/>
  <c r="P9" s="1"/>
  <c r="N12"/>
  <c r="O12" s="1"/>
  <c r="O13"/>
  <c r="P13" s="1"/>
  <c r="N16"/>
  <c r="O16" s="1"/>
  <c r="N20"/>
  <c r="O20" s="1"/>
  <c r="P17"/>
  <c r="O21"/>
  <c r="P21" s="1"/>
  <c r="N24"/>
  <c r="G24" i="6" l="1"/>
  <c r="G27" s="1"/>
  <c r="O24" i="1"/>
  <c r="P24" s="1"/>
  <c r="P20"/>
  <c r="P16"/>
  <c r="N25"/>
  <c r="P12"/>
  <c r="O25" l="1"/>
  <c r="P25"/>
  <c r="D16" i="7" l="1"/>
  <c r="D18" s="1"/>
  <c r="A1" i="6" l="1"/>
  <c r="A1" i="8" s="1"/>
  <c r="A1" i="9" s="1"/>
  <c r="A1" i="11" s="1"/>
  <c r="A1" i="7" l="1"/>
  <c r="A2" i="6"/>
  <c r="A2" i="8" s="1"/>
  <c r="A2" i="9" s="1"/>
  <c r="A2" i="11" s="1"/>
  <c r="A2" i="7" l="1"/>
  <c r="A3" i="6"/>
  <c r="A3" i="8" s="1"/>
  <c r="A3" i="9" s="1"/>
  <c r="A3" i="11" s="1"/>
  <c r="A3" i="7" l="1"/>
</calcChain>
</file>

<file path=xl/sharedStrings.xml><?xml version="1.0" encoding="utf-8"?>
<sst xmlns="http://schemas.openxmlformats.org/spreadsheetml/2006/main" count="477" uniqueCount="286">
  <si>
    <t>MONTH</t>
  </si>
  <si>
    <t>TOTAL TURNOVER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</si>
  <si>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</si>
  <si>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</si>
  <si>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</si>
  <si>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</si>
  <si>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</si>
  <si>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</si>
  <si>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</si>
  <si>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</si>
  <si>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</si>
  <si>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</si>
  <si>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</si>
  <si>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</si>
  <si>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TAXABLE SALE</t>
  </si>
  <si>
    <t>OUTPUT VAT@5%</t>
  </si>
  <si>
    <t>TOTAL PURCHASE</t>
  </si>
  <si>
    <t>TAX FREE PURCHASE</t>
  </si>
  <si>
    <t>TAXABLE PURCHASE</t>
  </si>
  <si>
    <t>INPUT VAT@5%</t>
  </si>
  <si>
    <t>OUTSIDE STATE</t>
  </si>
  <si>
    <t>PACKING MATERIAL</t>
  </si>
  <si>
    <t xml:space="preserve">STOCK RECIPT </t>
  </si>
  <si>
    <t>TOTAL</t>
  </si>
  <si>
    <t>DATE OF RECEVING</t>
  </si>
  <si>
    <t>DATE OF BILLING</t>
  </si>
  <si>
    <t>BILL NO.</t>
  </si>
  <si>
    <t>NAME OF PARTY</t>
  </si>
  <si>
    <t>TIN</t>
  </si>
  <si>
    <t>BASIC AMOUNT</t>
  </si>
  <si>
    <t>INPUT VAT</t>
  </si>
  <si>
    <t>ROUND OFF</t>
  </si>
  <si>
    <t>BILL VALUE</t>
  </si>
  <si>
    <t>Shree Rani Sati Enterprises</t>
  </si>
  <si>
    <t>DATE OF RECIVING</t>
  </si>
  <si>
    <t>DATE</t>
  </si>
  <si>
    <t>OUTPUT VAT</t>
  </si>
  <si>
    <t>Anup Store</t>
  </si>
  <si>
    <t>Amarnath Ajay Kumar</t>
  </si>
  <si>
    <t>S B M Enterprises</t>
  </si>
  <si>
    <t>S K Marketing</t>
  </si>
  <si>
    <t>TIRUPATI ENTERPRISES</t>
  </si>
  <si>
    <t>Sona Gold Agrotech Pvt Ltd</t>
  </si>
  <si>
    <t>Naryan Das Lachuman Das</t>
  </si>
  <si>
    <t>TOTAL OUTPUT VAT DURING THE YEAR</t>
  </si>
  <si>
    <t>PARTICULARS</t>
  </si>
  <si>
    <t>GROSS AMT</t>
  </si>
  <si>
    <t>(A)</t>
  </si>
  <si>
    <t>VAT @5%</t>
  </si>
  <si>
    <t>(B)</t>
  </si>
  <si>
    <t>TOTAL INPUT VAT DURING THE YEAR</t>
  </si>
  <si>
    <t>PAYMENT DETAILS</t>
  </si>
  <si>
    <t>UNREGISTERED DELEAR SALE DETAILS</t>
  </si>
  <si>
    <t>TAXABLE SALE (CASH)</t>
  </si>
  <si>
    <t>TAX FREE SALES(CASH)</t>
  </si>
  <si>
    <t>(C )</t>
  </si>
  <si>
    <t>(A)-(B)=D</t>
  </si>
  <si>
    <t>(D)- (C )</t>
  </si>
  <si>
    <t>WORKINGS</t>
  </si>
  <si>
    <t>AMOUNT</t>
  </si>
  <si>
    <t>SALE TO REGISTERED DEALEARS</t>
  </si>
  <si>
    <t>COMPUTATION OF VAT</t>
  </si>
  <si>
    <t>GROSS TURNOVER</t>
  </si>
  <si>
    <t>LESS:- TAX FREE SALE</t>
  </si>
  <si>
    <t>SALE &amp; PURCHASE DETAILS ( MONTH -WISE)</t>
  </si>
  <si>
    <t>9/4/2012</t>
  </si>
  <si>
    <t>NOTE:-</t>
  </si>
  <si>
    <t xml:space="preserve"> PURCHASE</t>
  </si>
  <si>
    <t>(A)-(B)</t>
  </si>
  <si>
    <t>IST QUARTER</t>
  </si>
  <si>
    <t>IIND QUARTER</t>
  </si>
  <si>
    <t>IIIRD QUARTER</t>
  </si>
  <si>
    <t>IVTH QUARTER</t>
  </si>
  <si>
    <t>ANNUAL</t>
  </si>
  <si>
    <t xml:space="preserve">NET VAT </t>
  </si>
  <si>
    <t xml:space="preserve">PAYMENT </t>
  </si>
  <si>
    <t>GROSS VAT</t>
  </si>
  <si>
    <t>(Within state)</t>
  </si>
  <si>
    <t>DETAILS OF "C"-FORM</t>
  </si>
  <si>
    <t>Date of  issue</t>
  </si>
  <si>
    <t>C-form No.</t>
  </si>
  <si>
    <t>Name Of Consigner</t>
  </si>
  <si>
    <t>Tin</t>
  </si>
  <si>
    <t>Invoice No.</t>
  </si>
  <si>
    <t>Varities</t>
  </si>
  <si>
    <t>Amount</t>
  </si>
  <si>
    <t>Relevant Period</t>
  </si>
  <si>
    <t>M.Oil</t>
  </si>
  <si>
    <t>OPENING BAL.</t>
  </si>
  <si>
    <t>RECEVING</t>
  </si>
  <si>
    <t>USED</t>
  </si>
  <si>
    <t>BALANCE</t>
  </si>
  <si>
    <t>RELEVANT PERIOD</t>
  </si>
  <si>
    <t>nil</t>
  </si>
  <si>
    <t>Total</t>
  </si>
  <si>
    <t>DETAILS OF "F"-FORM</t>
  </si>
  <si>
    <t>S.no.</t>
  </si>
  <si>
    <t>F-form No.</t>
  </si>
  <si>
    <t>R.B REFINE</t>
  </si>
  <si>
    <t>OPENING BALANCE</t>
  </si>
  <si>
    <t>S.B.I (PATNA CITY)(FOR JULY)</t>
  </si>
  <si>
    <t>S.B.I (PATNA CITY)(FOR AUGUST)</t>
  </si>
  <si>
    <t>S.B.I (PATNA CITY)(FOR SEPTEMBER)</t>
  </si>
  <si>
    <t>S.B.I (PATNA CITY)(FOR OCTOBER)</t>
  </si>
  <si>
    <t>S.B.I (PATNA CITY)(FOR NOVEMBER)</t>
  </si>
  <si>
    <t>S.B.I (PATNA CITY)(FOR DECEMBER)</t>
  </si>
  <si>
    <t>S.B.I (PATNA CITY)(FOR JANUARY)</t>
  </si>
  <si>
    <t>S.B.I (PATNA CITY)(FOR FEBURARY)</t>
  </si>
  <si>
    <t>S.B.I (PATNA CITY)(FOR MARCH)</t>
  </si>
  <si>
    <t>S.B.I (PATNA CITY)(FOR APRIL)</t>
  </si>
  <si>
    <t>S.B.I (PATNA CITY) (FOR MAY)</t>
  </si>
  <si>
    <t>S.B.I (PATNA CITY)(FORMAY)</t>
  </si>
  <si>
    <t>S.B.I (PATNA CITY)(FOR JUNE)</t>
  </si>
  <si>
    <t>INVOICE DATE</t>
  </si>
  <si>
    <t>INVOICE NO.</t>
  </si>
  <si>
    <t>11,12</t>
  </si>
  <si>
    <t>37,38</t>
  </si>
  <si>
    <t>85,86</t>
  </si>
  <si>
    <t>1209,1210</t>
  </si>
  <si>
    <t>1414,1415</t>
  </si>
  <si>
    <t>1471</t>
  </si>
  <si>
    <t>1518</t>
  </si>
  <si>
    <t>1706</t>
  </si>
  <si>
    <t>1767</t>
  </si>
  <si>
    <t>1790</t>
  </si>
  <si>
    <t>1859</t>
  </si>
  <si>
    <t>1973,1974</t>
  </si>
  <si>
    <t>STOCK RECIPT FROM OUTSIDE THE STATE</t>
  </si>
  <si>
    <t>INOICE NO.</t>
  </si>
  <si>
    <t>SALE OUTSIDE THE STATE</t>
  </si>
  <si>
    <t>SALE SUMMARY</t>
  </si>
  <si>
    <t>SALE TO UNREGISTERED DEALEARS</t>
  </si>
  <si>
    <t>CASH SALE (TAXABLE)</t>
  </si>
  <si>
    <t>TAX FREE SALES</t>
  </si>
  <si>
    <t>(i)</t>
  </si>
  <si>
    <t>(ii)</t>
  </si>
  <si>
    <t>(iii)</t>
  </si>
  <si>
    <t>GOBC 662548</t>
  </si>
  <si>
    <t>GOBC 662549</t>
  </si>
  <si>
    <t>GOBC 663798</t>
  </si>
  <si>
    <t>GOBC 663799</t>
  </si>
  <si>
    <t>GOBC 776507</t>
  </si>
  <si>
    <t>GOBC 776508</t>
  </si>
  <si>
    <t>VSL-12787</t>
  </si>
  <si>
    <t>VSL-14097</t>
  </si>
  <si>
    <t>11-1605</t>
  </si>
  <si>
    <t>4866</t>
  </si>
  <si>
    <t>118</t>
  </si>
  <si>
    <t>4750</t>
  </si>
  <si>
    <t>4938</t>
  </si>
  <si>
    <t>Machine</t>
  </si>
  <si>
    <t>9</t>
  </si>
  <si>
    <t>10</t>
  </si>
  <si>
    <t>11</t>
  </si>
  <si>
    <t>Sale Note No./Bill no.</t>
  </si>
  <si>
    <t>160,161</t>
  </si>
  <si>
    <t>203,204</t>
  </si>
  <si>
    <t>249,250</t>
  </si>
  <si>
    <t>262,263</t>
  </si>
  <si>
    <t>305,306</t>
  </si>
  <si>
    <t>334,335</t>
  </si>
  <si>
    <t>366,367</t>
  </si>
  <si>
    <t>384,385</t>
  </si>
  <si>
    <t>429,430</t>
  </si>
  <si>
    <t>441.442</t>
  </si>
  <si>
    <t>463,464</t>
  </si>
  <si>
    <t>487,488</t>
  </si>
  <si>
    <t>497,498</t>
  </si>
  <si>
    <t>512,513</t>
  </si>
  <si>
    <t>537,538</t>
  </si>
  <si>
    <t>610,611</t>
  </si>
  <si>
    <t>682</t>
  </si>
  <si>
    <t>684</t>
  </si>
  <si>
    <t>690</t>
  </si>
  <si>
    <t>694</t>
  </si>
  <si>
    <t>702</t>
  </si>
  <si>
    <t>806</t>
  </si>
  <si>
    <t>872</t>
  </si>
  <si>
    <t>STATEMENT OF D IX</t>
  </si>
  <si>
    <t>Date of issue</t>
  </si>
  <si>
    <t>Place Of Dispatch</t>
  </si>
  <si>
    <t>Date</t>
  </si>
  <si>
    <t>Form D-IX No.</t>
  </si>
  <si>
    <t>Intransit</t>
  </si>
  <si>
    <t>party name</t>
  </si>
  <si>
    <t>tin</t>
  </si>
  <si>
    <t>address</t>
  </si>
  <si>
    <t>Varanasi</t>
  </si>
  <si>
    <t>Alwar</t>
  </si>
  <si>
    <t>Hatras</t>
  </si>
  <si>
    <t>27-1342</t>
  </si>
  <si>
    <t>484</t>
  </si>
  <si>
    <t>28/1370</t>
  </si>
  <si>
    <t>487</t>
  </si>
  <si>
    <t>492</t>
  </si>
  <si>
    <t>1973,1947</t>
  </si>
  <si>
    <t>product</t>
  </si>
  <si>
    <t>R.B Refine</t>
  </si>
  <si>
    <t>M.oil</t>
  </si>
  <si>
    <t>Lahi</t>
  </si>
  <si>
    <t>M.Sheed</t>
  </si>
  <si>
    <t>CLOSING BALANCE</t>
  </si>
  <si>
    <t>To Opening Stock</t>
  </si>
  <si>
    <t>By Sales</t>
  </si>
  <si>
    <t xml:space="preserve">    Raw materials(m.seed)</t>
  </si>
  <si>
    <t xml:space="preserve">    MANUFACTURED GOODS</t>
  </si>
  <si>
    <t xml:space="preserve">    Mustrad Oil (Mfg.)</t>
  </si>
  <si>
    <t xml:space="preserve">    Mustrad Oil </t>
  </si>
  <si>
    <t xml:space="preserve">    Mustrad Oil (Interstate)</t>
  </si>
  <si>
    <t xml:space="preserve">    Mustrad Oil cake</t>
  </si>
  <si>
    <t xml:space="preserve">    Mustrad Oil cake(mfg.)</t>
  </si>
  <si>
    <t xml:space="preserve">    TRADED GOODS</t>
  </si>
  <si>
    <t xml:space="preserve">    Packing Materials</t>
  </si>
  <si>
    <t>"   Purchase</t>
  </si>
  <si>
    <t xml:space="preserve">    Pamoline</t>
  </si>
  <si>
    <t xml:space="preserve">    Vanaspati</t>
  </si>
  <si>
    <t xml:space="preserve">    Mustrad Oil (local)</t>
  </si>
  <si>
    <r>
      <t xml:space="preserve">"   </t>
    </r>
    <r>
      <rPr>
        <u/>
        <sz val="10"/>
        <rFont val="Verdana"/>
        <family val="2"/>
      </rPr>
      <t xml:space="preserve">Closing Stock : </t>
    </r>
  </si>
  <si>
    <t xml:space="preserve">    Empty Tin</t>
  </si>
  <si>
    <t>"   Freight &amp; Wages</t>
  </si>
  <si>
    <t>"   Power &amp; Fules</t>
  </si>
  <si>
    <t>"   Packing Materials &amp; Expenses</t>
  </si>
  <si>
    <t>"   Gross Profit c/d</t>
  </si>
  <si>
    <t>Total `</t>
  </si>
  <si>
    <r>
      <t xml:space="preserve">Total </t>
    </r>
    <r>
      <rPr>
        <sz val="10"/>
        <rFont val="Rupee Foradian"/>
        <family val="2"/>
      </rPr>
      <t>`</t>
    </r>
  </si>
  <si>
    <t xml:space="preserve">    Small M.oil (200 ml)</t>
  </si>
  <si>
    <t xml:space="preserve">    Mustrad Seeds</t>
  </si>
  <si>
    <t xml:space="preserve">    Mustard Oil (Local)</t>
  </si>
  <si>
    <t xml:space="preserve">    Mustard oil (Cake)</t>
  </si>
  <si>
    <t xml:space="preserve">    Refine Oil</t>
  </si>
  <si>
    <t xml:space="preserve">    Pamolin (15 Kg.)</t>
  </si>
  <si>
    <t>"   Direct Expesnes</t>
  </si>
  <si>
    <t xml:space="preserve">    Refine Oil (Local)</t>
  </si>
  <si>
    <t xml:space="preserve">    Small Mustard Oil (200Ml)</t>
  </si>
  <si>
    <t xml:space="preserve">    Goods For consignment Sale</t>
  </si>
  <si>
    <t xml:space="preserve">    Raw Materials (M.seeds)</t>
  </si>
  <si>
    <t>AMOUNT (`.)</t>
  </si>
  <si>
    <t xml:space="preserve">      (a)Inter State Sale</t>
  </si>
  <si>
    <t xml:space="preserve">      (b)Intra State Sale</t>
  </si>
  <si>
    <t xml:space="preserve">"   Stock Recipt on Consignment </t>
  </si>
  <si>
    <t>Particulars</t>
  </si>
  <si>
    <t xml:space="preserve">Total Value Of Permit </t>
  </si>
  <si>
    <t>Add:- Value Of Machinery Without Permit</t>
  </si>
  <si>
    <t>Less:- Freight Included in Bill</t>
  </si>
  <si>
    <r>
      <t>Amount (</t>
    </r>
    <r>
      <rPr>
        <b/>
        <sz val="12"/>
        <color theme="1"/>
        <rFont val="Rupee Foradian"/>
        <family val="2"/>
      </rPr>
      <t>`)</t>
    </r>
  </si>
  <si>
    <t>Total Purcashe &amp; Recipt Form Outside The State</t>
  </si>
  <si>
    <r>
      <t>Total Value Of Permit (</t>
    </r>
    <r>
      <rPr>
        <b/>
        <sz val="12"/>
        <color theme="1"/>
        <rFont val="Rupee Foradian"/>
        <family val="2"/>
      </rPr>
      <t>` 29,058,484.00). Includes (`).84,700 For Freight &amp; Excludes Machinery For (`) 17,623.00.</t>
    </r>
  </si>
  <si>
    <t>Within State</t>
  </si>
  <si>
    <t>TAXFREE SALE</t>
  </si>
  <si>
    <t>Stock Transfer Outside state</t>
  </si>
  <si>
    <t>LESS:- STOCK TRANSFER TO OUTSIDE THE STATE</t>
  </si>
  <si>
    <t>Basant Singh</t>
  </si>
  <si>
    <t>(Proprietor)</t>
  </si>
  <si>
    <t>REBATE</t>
  </si>
  <si>
    <t>PURCHASE OF TAXABLE GOODS - FROM REGISTERED DEALEARS(WITHIN THE STATE)</t>
  </si>
  <si>
    <t>TOTAL (IST QUARTER)</t>
  </si>
  <si>
    <t>TOTAL (IIND QUARTER)</t>
  </si>
  <si>
    <t>TOTAL (IIIRD QUARTER)</t>
  </si>
  <si>
    <t>TOTAL (IVTH QUARTER)</t>
  </si>
  <si>
    <t>TOTAL (ALL QUARTERS)</t>
  </si>
  <si>
    <t>PURCHASE OF TAXABLE GOODS - FROM REGISTERED DEALEARS(OUTSIDE  THE STATE)</t>
  </si>
  <si>
    <t>TIN / ADDRESS</t>
  </si>
  <si>
    <t>PURCHASE OF NON-TAXABLE GOODS -FROM REGISTERED DEALEARS &amp; UNREGISTERED DEALERS</t>
  </si>
  <si>
    <t>COMMODITY</t>
  </si>
  <si>
    <t>TIN/ADDRESS</t>
  </si>
  <si>
    <t>TOTAL (QUARTER 1)</t>
  </si>
  <si>
    <t>TOTAL (QUARTER 2)</t>
  </si>
  <si>
    <t>TOTAL (QUARTER 3)</t>
  </si>
  <si>
    <t>TOTAL (QUARTER 4)</t>
  </si>
  <si>
    <t>TOTAL (ALL QUARTERS )</t>
  </si>
  <si>
    <t xml:space="preserve">PAYMENT FOR PREVIOUS QUARTER </t>
  </si>
  <si>
    <t>MANUFACTURING AND TRADING A/C FOR THE YEAR ENDED 31ST MARCH ,2016</t>
  </si>
  <si>
    <t>XYZ LTD</t>
  </si>
  <si>
    <t>ABC LTD</t>
  </si>
  <si>
    <t>XYZ CO. LTD</t>
  </si>
  <si>
    <t>AT-</t>
  </si>
  <si>
    <t>PERIOD -2015-16</t>
  </si>
  <si>
    <t>LESS:- REBATE</t>
  </si>
  <si>
    <t>VAT TIN-</t>
  </si>
  <si>
    <t xml:space="preserve">IVth Quarter </t>
  </si>
  <si>
    <t xml:space="preserve">IInd Quarter </t>
  </si>
  <si>
    <t xml:space="preserve">IIIrd Quarter </t>
  </si>
  <si>
    <t xml:space="preserve">Upto iiird quarter </t>
  </si>
  <si>
    <t>NOTE: PLEASE MATCH THE TOTAL VALUE OF MONTH WISE DETILS WITH ITS CORRESPONDING INVOICES,TRADING ACCOUNT,C FORMS ETC.</t>
  </si>
  <si>
    <t>NOTE: ATTACH VAT RETRUN,INVOICE COPY,TAX AUDIT REPORT/TRADING ACCOUNT,VAT AUDIT REPORT , VAT PAYMENT CHALLANS &amp; OTHER SUPPORTING DOCUMENTS.</t>
  </si>
  <si>
    <t>NOTE: INSERT ANY OTHER SHEET OR DETAILS AS PER REQUIRMENT OF BUSINESS.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</si>
</sst>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&quot;&quot;0.00"/>
    <numFmt numFmtId="165" formatCode="0.0"/>
    <numFmt numFmtId="166" formatCode="[$-409]d\-mmm\-yy;@"/>
    <numFmt numFmtId="167" formatCode="[$-409]d\-mmm\-yyyy;@"/>
  </numFmts>
  <fonts count="57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3F3F76"/>
      <name val="Times New Roman"/>
      <family val="2"/>
    </font>
    <font>
      <sz val="12"/>
      <color theme="1"/>
      <name val="Times New Roman"/>
      <family val="1"/>
    </font>
    <font>
      <sz val="12"/>
      <color rgb="FF3F3F76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2"/>
    </font>
    <font>
      <b/>
      <u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9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color theme="1"/>
      <name val="Arial"/>
      <family val="2"/>
    </font>
    <font>
      <u/>
      <sz val="12"/>
      <color theme="1"/>
      <name val="Times New Roman"/>
      <family val="1"/>
    </font>
    <font>
      <b/>
      <sz val="12"/>
      <color theme="1"/>
      <name val="Times New Roman"/>
      <family val="2"/>
    </font>
    <font>
      <sz val="10"/>
      <name val="Arial"/>
      <family val="2"/>
    </font>
    <font>
      <u/>
      <sz val="10"/>
      <name val="Verdana"/>
      <family val="2"/>
    </font>
    <font>
      <sz val="10"/>
      <name val="Verdana"/>
      <family val="2"/>
    </font>
    <font>
      <sz val="10"/>
      <name val="Rupee Foradian"/>
      <family val="2"/>
    </font>
    <font>
      <i/>
      <u/>
      <sz val="10"/>
      <name val="Verdana"/>
      <family val="2"/>
    </font>
    <font>
      <i/>
      <sz val="10"/>
      <name val="Verdana"/>
      <family val="2"/>
    </font>
    <font>
      <b/>
      <sz val="10"/>
      <name val="Verdan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theme="1"/>
      <name val="Rupee Foradian"/>
      <family val="2"/>
    </font>
    <font>
      <i/>
      <sz val="12"/>
      <color theme="1"/>
      <name val="Times New Roman"/>
      <family val="1"/>
    </font>
    <font>
      <b/>
      <sz val="15"/>
      <color theme="1"/>
      <name val="Cambria"/>
      <family val="1"/>
      <scheme val="major"/>
    </font>
    <font>
      <sz val="15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sz val="15"/>
      <color rgb="FF3F3F76"/>
      <name val="Cambria"/>
      <family val="1"/>
      <scheme val="major"/>
    </font>
    <font>
      <b/>
      <i/>
      <sz val="14"/>
      <color theme="1"/>
      <name val="Cambria"/>
      <family val="1"/>
      <scheme val="major"/>
    </font>
    <font>
      <i/>
      <sz val="14"/>
      <color theme="1"/>
      <name val="Cambria"/>
      <family val="1"/>
      <scheme val="major"/>
    </font>
    <font>
      <i/>
      <sz val="15"/>
      <color theme="1"/>
      <name val="Cambria"/>
      <family val="1"/>
      <scheme val="major"/>
    </font>
    <font>
      <b/>
      <i/>
      <sz val="15"/>
      <color theme="1"/>
      <name val="Cambria"/>
      <family val="1"/>
      <scheme val="major"/>
    </font>
    <font>
      <sz val="10"/>
      <name val="Courier"/>
      <family val="3"/>
    </font>
    <font>
      <sz val="12"/>
      <color theme="1"/>
      <name val="Cambria"/>
      <family val="1"/>
      <scheme val="major"/>
    </font>
    <font>
      <sz val="12"/>
      <color rgb="FFFF0000"/>
      <name val="Times New Roman"/>
      <family val="1"/>
    </font>
    <font>
      <b/>
      <i/>
      <sz val="12"/>
      <color theme="1"/>
      <name val="Times New Roman"/>
      <family val="1"/>
    </font>
    <font>
      <sz val="20"/>
      <color rgb="FFFF0000"/>
      <name val="Times New Roman"/>
      <family val="1"/>
    </font>
  </fonts>
  <fills count="3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66FFFF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59">
    <xf numFmtId="0" fontId="0" fillId="0" borderId="0"/>
    <xf numFmtId="0" fontId="3" fillId="2" borderId="2" applyNumberFormat="0" applyAlignment="0" applyProtection="0"/>
    <xf numFmtId="43" fontId="9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7" fillId="22" borderId="17" applyNumberFormat="0" applyAlignment="0" applyProtection="0"/>
    <xf numFmtId="0" fontId="27" fillId="22" borderId="17" applyNumberFormat="0" applyAlignment="0" applyProtection="0"/>
    <xf numFmtId="0" fontId="27" fillId="22" borderId="17" applyNumberFormat="0" applyAlignment="0" applyProtection="0"/>
    <xf numFmtId="0" fontId="27" fillId="22" borderId="17" applyNumberFormat="0" applyAlignment="0" applyProtection="0"/>
    <xf numFmtId="0" fontId="27" fillId="22" borderId="17" applyNumberFormat="0" applyAlignment="0" applyProtection="0"/>
    <xf numFmtId="0" fontId="27" fillId="22" borderId="17" applyNumberFormat="0" applyAlignment="0" applyProtection="0"/>
    <xf numFmtId="0" fontId="28" fillId="23" borderId="18" applyNumberFormat="0" applyAlignment="0" applyProtection="0"/>
    <xf numFmtId="0" fontId="28" fillId="23" borderId="18" applyNumberFormat="0" applyAlignment="0" applyProtection="0"/>
    <xf numFmtId="0" fontId="28" fillId="23" borderId="18" applyNumberFormat="0" applyAlignment="0" applyProtection="0"/>
    <xf numFmtId="0" fontId="28" fillId="23" borderId="18" applyNumberFormat="0" applyAlignment="0" applyProtection="0"/>
    <xf numFmtId="0" fontId="28" fillId="23" borderId="18" applyNumberFormat="0" applyAlignment="0" applyProtection="0"/>
    <xf numFmtId="0" fontId="28" fillId="23" borderId="18" applyNumberForma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2" fillId="0" borderId="20" applyNumberFormat="0" applyFill="0" applyAlignment="0" applyProtection="0"/>
    <xf numFmtId="0" fontId="32" fillId="0" borderId="20" applyNumberFormat="0" applyFill="0" applyAlignment="0" applyProtection="0"/>
    <xf numFmtId="0" fontId="32" fillId="0" borderId="20" applyNumberFormat="0" applyFill="0" applyAlignment="0" applyProtection="0"/>
    <xf numFmtId="0" fontId="32" fillId="0" borderId="20" applyNumberFormat="0" applyFill="0" applyAlignment="0" applyProtection="0"/>
    <xf numFmtId="0" fontId="32" fillId="0" borderId="20" applyNumberFormat="0" applyFill="0" applyAlignment="0" applyProtection="0"/>
    <xf numFmtId="0" fontId="32" fillId="0" borderId="20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9" borderId="17" applyNumberFormat="0" applyAlignment="0" applyProtection="0"/>
    <xf numFmtId="0" fontId="34" fillId="9" borderId="17" applyNumberFormat="0" applyAlignment="0" applyProtection="0"/>
    <xf numFmtId="0" fontId="34" fillId="9" borderId="17" applyNumberFormat="0" applyAlignment="0" applyProtection="0"/>
    <xf numFmtId="0" fontId="34" fillId="9" borderId="17" applyNumberFormat="0" applyAlignment="0" applyProtection="0"/>
    <xf numFmtId="0" fontId="34" fillId="9" borderId="17" applyNumberFormat="0" applyAlignment="0" applyProtection="0"/>
    <xf numFmtId="0" fontId="34" fillId="9" borderId="17" applyNumberFormat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24" fillId="25" borderId="23" applyNumberFormat="0" applyFont="0" applyAlignment="0" applyProtection="0"/>
    <xf numFmtId="0" fontId="24" fillId="25" borderId="23" applyNumberFormat="0" applyFont="0" applyAlignment="0" applyProtection="0"/>
    <xf numFmtId="0" fontId="24" fillId="25" borderId="23" applyNumberFormat="0" applyFont="0" applyAlignment="0" applyProtection="0"/>
    <xf numFmtId="0" fontId="24" fillId="25" borderId="23" applyNumberFormat="0" applyFont="0" applyAlignment="0" applyProtection="0"/>
    <xf numFmtId="0" fontId="24" fillId="25" borderId="23" applyNumberFormat="0" applyFont="0" applyAlignment="0" applyProtection="0"/>
    <xf numFmtId="0" fontId="24" fillId="25" borderId="23" applyNumberFormat="0" applyFont="0" applyAlignment="0" applyProtection="0"/>
    <xf numFmtId="0" fontId="37" fillId="22" borderId="24" applyNumberFormat="0" applyAlignment="0" applyProtection="0"/>
    <xf numFmtId="0" fontId="37" fillId="22" borderId="24" applyNumberFormat="0" applyAlignment="0" applyProtection="0"/>
    <xf numFmtId="0" fontId="37" fillId="22" borderId="24" applyNumberFormat="0" applyAlignment="0" applyProtection="0"/>
    <xf numFmtId="0" fontId="37" fillId="22" borderId="24" applyNumberFormat="0" applyAlignment="0" applyProtection="0"/>
    <xf numFmtId="0" fontId="37" fillId="22" borderId="24" applyNumberFormat="0" applyAlignment="0" applyProtection="0"/>
    <xf numFmtId="0" fontId="37" fillId="22" borderId="24" applyNumberFormat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164" fontId="52" fillId="0" borderId="0"/>
    <xf numFmtId="0" fontId="17" fillId="0" borderId="0"/>
    <xf numFmtId="0" fontId="1" fillId="0" borderId="0"/>
  </cellStyleXfs>
  <cellXfs count="376">
    <xf numFmtId="0" fontId="0" fillId="0" borderId="0" xfId="0"/>
    <xf numFmtId="0" fontId="4" fillId="0" borderId="0" xfId="0" applyFont="1"/>
    <xf numFmtId="1" fontId="5" fillId="2" borderId="2" xfId="1" applyNumberFormat="1" applyFont="1"/>
    <xf numFmtId="0" fontId="4" fillId="0" borderId="0" xfId="0" applyFont="1" applyAlignment="1">
      <alignment vertical="top"/>
    </xf>
    <xf numFmtId="2" fontId="4" fillId="0" borderId="0" xfId="0" applyNumberFormat="1" applyFont="1"/>
    <xf numFmtId="0" fontId="7" fillId="0" borderId="0" xfId="0" applyFont="1" applyAlignment="1">
      <alignment horizontal="center"/>
    </xf>
    <xf numFmtId="0" fontId="6" fillId="0" borderId="3" xfId="0" applyFont="1" applyBorder="1"/>
    <xf numFmtId="0" fontId="8" fillId="0" borderId="3" xfId="0" applyFont="1" applyBorder="1"/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4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3" xfId="0" quotePrefix="1" applyFont="1" applyBorder="1" applyAlignment="1">
      <alignment horizontal="left"/>
    </xf>
    <xf numFmtId="0" fontId="2" fillId="0" borderId="3" xfId="0" quotePrefix="1" applyFont="1" applyBorder="1" applyAlignment="1">
      <alignment horizontal="center"/>
    </xf>
    <xf numFmtId="2" fontId="4" fillId="0" borderId="3" xfId="0" applyNumberFormat="1" applyFont="1" applyBorder="1"/>
    <xf numFmtId="0" fontId="2" fillId="0" borderId="9" xfId="0" applyFont="1" applyBorder="1" applyAlignment="1">
      <alignment horizontal="center"/>
    </xf>
    <xf numFmtId="0" fontId="4" fillId="0" borderId="3" xfId="0" quotePrefix="1" applyFont="1" applyBorder="1" applyAlignment="1">
      <alignment horizontal="left"/>
    </xf>
    <xf numFmtId="0" fontId="4" fillId="0" borderId="3" xfId="0" applyFont="1" applyBorder="1" applyAlignment="1">
      <alignment horizontal="left"/>
    </xf>
    <xf numFmtId="2" fontId="2" fillId="0" borderId="3" xfId="0" applyNumberFormat="1" applyFont="1" applyBorder="1"/>
    <xf numFmtId="0" fontId="7" fillId="0" borderId="9" xfId="0" quotePrefix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4" fillId="0" borderId="10" xfId="0" applyFont="1" applyBorder="1"/>
    <xf numFmtId="14" fontId="4" fillId="0" borderId="3" xfId="0" applyNumberFormat="1" applyFont="1" applyBorder="1"/>
    <xf numFmtId="0" fontId="2" fillId="0" borderId="0" xfId="0" applyFont="1" applyAlignment="1">
      <alignment horizontal="center"/>
    </xf>
    <xf numFmtId="0" fontId="10" fillId="0" borderId="0" xfId="0" applyFont="1"/>
    <xf numFmtId="43" fontId="4" fillId="0" borderId="0" xfId="2" applyFont="1"/>
    <xf numFmtId="43" fontId="4" fillId="0" borderId="3" xfId="2" applyFont="1" applyBorder="1"/>
    <xf numFmtId="43" fontId="7" fillId="0" borderId="5" xfId="2" applyFont="1" applyBorder="1"/>
    <xf numFmtId="0" fontId="4" fillId="0" borderId="0" xfId="0" applyFont="1" applyBorder="1"/>
    <xf numFmtId="43" fontId="4" fillId="0" borderId="0" xfId="2" applyFont="1" applyBorder="1"/>
    <xf numFmtId="2" fontId="4" fillId="0" borderId="0" xfId="0" applyNumberFormat="1" applyFont="1" applyBorder="1"/>
    <xf numFmtId="164" fontId="4" fillId="0" borderId="0" xfId="0" applyNumberFormat="1" applyFont="1" applyBorder="1"/>
    <xf numFmtId="0" fontId="2" fillId="0" borderId="0" xfId="0" applyFont="1" applyBorder="1"/>
    <xf numFmtId="0" fontId="8" fillId="0" borderId="12" xfId="0" applyFont="1" applyBorder="1"/>
    <xf numFmtId="43" fontId="8" fillId="0" borderId="0" xfId="2" applyFont="1" applyBorder="1"/>
    <xf numFmtId="0" fontId="0" fillId="0" borderId="0" xfId="0" applyAlignment="1">
      <alignment wrapText="1"/>
    </xf>
    <xf numFmtId="0" fontId="0" fillId="0" borderId="0" xfId="0" quotePrefix="1" applyAlignment="1">
      <alignment wrapText="1"/>
    </xf>
    <xf numFmtId="43" fontId="2" fillId="0" borderId="1" xfId="2" applyFont="1" applyBorder="1" applyAlignment="1">
      <alignment wrapText="1"/>
    </xf>
    <xf numFmtId="14" fontId="0" fillId="0" borderId="3" xfId="0" applyNumberForma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" xfId="0" quotePrefix="1" applyBorder="1" applyAlignment="1">
      <alignment wrapText="1"/>
    </xf>
    <xf numFmtId="49" fontId="0" fillId="0" borderId="3" xfId="0" applyNumberFormat="1" applyBorder="1" applyAlignment="1">
      <alignment wrapText="1"/>
    </xf>
    <xf numFmtId="43" fontId="0" fillId="0" borderId="3" xfId="2" applyFont="1" applyBorder="1" applyAlignment="1">
      <alignment wrapText="1"/>
    </xf>
    <xf numFmtId="0" fontId="4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2" fontId="0" fillId="0" borderId="3" xfId="0" applyNumberFormat="1" applyBorder="1" applyAlignment="1">
      <alignment wrapText="1"/>
    </xf>
    <xf numFmtId="2" fontId="2" fillId="0" borderId="5" xfId="0" applyNumberFormat="1" applyFont="1" applyBorder="1" applyAlignment="1">
      <alignment wrapText="1"/>
    </xf>
    <xf numFmtId="0" fontId="0" fillId="0" borderId="6" xfId="0" applyBorder="1" applyAlignment="1">
      <alignment wrapText="1"/>
    </xf>
    <xf numFmtId="49" fontId="0" fillId="0" borderId="0" xfId="0" applyNumberFormat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2" fontId="0" fillId="0" borderId="3" xfId="0" applyNumberFormat="1" applyBorder="1" applyAlignment="1">
      <alignment horizontal="center" wrapText="1"/>
    </xf>
    <xf numFmtId="14" fontId="0" fillId="0" borderId="3" xfId="0" applyNumberFormat="1" applyBorder="1" applyAlignment="1">
      <alignment horizontal="center"/>
    </xf>
    <xf numFmtId="0" fontId="0" fillId="0" borderId="3" xfId="0" quotePrefix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0" fillId="0" borderId="5" xfId="0" applyBorder="1"/>
    <xf numFmtId="2" fontId="2" fillId="0" borderId="5" xfId="0" applyNumberFormat="1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2" fillId="0" borderId="3" xfId="0" applyFont="1" applyBorder="1" applyAlignment="1">
      <alignment horizontal="center" wrapText="1"/>
    </xf>
    <xf numFmtId="0" fontId="0" fillId="0" borderId="12" xfId="0" applyBorder="1"/>
    <xf numFmtId="49" fontId="0" fillId="0" borderId="12" xfId="0" applyNumberFormat="1" applyBorder="1" applyAlignment="1">
      <alignment wrapText="1"/>
    </xf>
    <xf numFmtId="2" fontId="0" fillId="0" borderId="12" xfId="0" applyNumberFormat="1" applyBorder="1" applyAlignment="1">
      <alignment horizontal="center"/>
    </xf>
    <xf numFmtId="43" fontId="4" fillId="0" borderId="11" xfId="2" applyFont="1" applyBorder="1"/>
    <xf numFmtId="43" fontId="4" fillId="0" borderId="0" xfId="0" applyNumberFormat="1" applyFont="1"/>
    <xf numFmtId="2" fontId="0" fillId="0" borderId="0" xfId="0" applyNumberFormat="1"/>
    <xf numFmtId="43" fontId="0" fillId="0" borderId="0" xfId="0" applyNumberFormat="1"/>
    <xf numFmtId="14" fontId="0" fillId="0" borderId="3" xfId="0" applyNumberFormat="1" applyBorder="1"/>
    <xf numFmtId="0" fontId="0" fillId="0" borderId="3" xfId="0" quotePrefix="1" applyBorder="1"/>
    <xf numFmtId="43" fontId="0" fillId="0" borderId="3" xfId="2" applyFont="1" applyBorder="1"/>
    <xf numFmtId="3" fontId="0" fillId="0" borderId="3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3" fontId="2" fillId="0" borderId="5" xfId="0" applyNumberFormat="1" applyFont="1" applyBorder="1"/>
    <xf numFmtId="0" fontId="4" fillId="0" borderId="0" xfId="0" applyFont="1" applyAlignment="1">
      <alignment horizontal="center"/>
    </xf>
    <xf numFmtId="0" fontId="4" fillId="0" borderId="7" xfId="0" applyFont="1" applyBorder="1"/>
    <xf numFmtId="0" fontId="4" fillId="0" borderId="15" xfId="0" applyFont="1" applyBorder="1"/>
    <xf numFmtId="0" fontId="4" fillId="0" borderId="13" xfId="0" applyFont="1" applyBorder="1" applyAlignment="1">
      <alignment horizontal="right"/>
    </xf>
    <xf numFmtId="2" fontId="13" fillId="0" borderId="0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center"/>
    </xf>
    <xf numFmtId="0" fontId="0" fillId="0" borderId="3" xfId="0" applyBorder="1" applyAlignment="1"/>
    <xf numFmtId="0" fontId="0" fillId="0" borderId="12" xfId="0" applyBorder="1" applyAlignment="1"/>
    <xf numFmtId="2" fontId="0" fillId="0" borderId="14" xfId="0" applyNumberFormat="1" applyFill="1" applyBorder="1" applyAlignment="1">
      <alignment horizontal="center"/>
    </xf>
    <xf numFmtId="0" fontId="0" fillId="0" borderId="3" xfId="0" applyBorder="1" applyAlignment="1">
      <alignment horizontal="right"/>
    </xf>
    <xf numFmtId="3" fontId="0" fillId="0" borderId="3" xfId="0" applyNumberFormat="1" applyBorder="1" applyAlignment="1">
      <alignment horizontal="right"/>
    </xf>
    <xf numFmtId="49" fontId="0" fillId="0" borderId="3" xfId="0" applyNumberFormat="1" applyBorder="1" applyAlignment="1">
      <alignment horizontal="right"/>
    </xf>
    <xf numFmtId="0" fontId="4" fillId="0" borderId="3" xfId="0" applyFont="1" applyBorder="1" applyAlignment="1">
      <alignment horizontal="center" vertical="top"/>
    </xf>
    <xf numFmtId="43" fontId="6" fillId="0" borderId="3" xfId="2" quotePrefix="1" applyFont="1" applyBorder="1" applyAlignment="1">
      <alignment horizontal="left"/>
    </xf>
    <xf numFmtId="43" fontId="6" fillId="0" borderId="3" xfId="2" applyFont="1" applyBorder="1"/>
    <xf numFmtId="43" fontId="6" fillId="0" borderId="3" xfId="2" quotePrefix="1" applyFont="1" applyBorder="1" applyAlignment="1">
      <alignment horizontal="center" wrapText="1"/>
    </xf>
    <xf numFmtId="43" fontId="6" fillId="0" borderId="3" xfId="2" applyFont="1" applyBorder="1" applyAlignment="1">
      <alignment horizontal="center" wrapText="1"/>
    </xf>
    <xf numFmtId="43" fontId="8" fillId="0" borderId="3" xfId="2" applyFont="1" applyBorder="1"/>
    <xf numFmtId="43" fontId="8" fillId="0" borderId="3" xfId="2" applyFont="1" applyBorder="1" applyAlignment="1">
      <alignment horizontal="right" vertical="top"/>
    </xf>
    <xf numFmtId="43" fontId="8" fillId="0" borderId="12" xfId="2" applyFont="1" applyBorder="1"/>
    <xf numFmtId="0" fontId="2" fillId="0" borderId="7" xfId="0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 vertical="top"/>
    </xf>
    <xf numFmtId="2" fontId="7" fillId="0" borderId="5" xfId="0" applyNumberFormat="1" applyFont="1" applyBorder="1" applyAlignment="1">
      <alignment horizontal="center"/>
    </xf>
    <xf numFmtId="2" fontId="4" fillId="0" borderId="14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43" fontId="4" fillId="0" borderId="0" xfId="2" applyFont="1" applyAlignment="1">
      <alignment horizontal="center"/>
    </xf>
    <xf numFmtId="0" fontId="10" fillId="0" borderId="13" xfId="0" applyFont="1" applyBorder="1"/>
    <xf numFmtId="0" fontId="15" fillId="0" borderId="0" xfId="0" applyFont="1" applyBorder="1"/>
    <xf numFmtId="0" fontId="15" fillId="0" borderId="15" xfId="0" applyFont="1" applyBorder="1"/>
    <xf numFmtId="166" fontId="14" fillId="0" borderId="3" xfId="0" applyNumberFormat="1" applyFont="1" applyBorder="1" applyAlignment="1">
      <alignment horizontal="right" vertical="top"/>
    </xf>
    <xf numFmtId="43" fontId="2" fillId="0" borderId="5" xfId="2" applyFont="1" applyBorder="1"/>
    <xf numFmtId="0" fontId="19" fillId="0" borderId="0" xfId="3" applyFont="1"/>
    <xf numFmtId="0" fontId="18" fillId="0" borderId="0" xfId="3" applyFont="1" applyBorder="1" applyAlignment="1">
      <alignment horizontal="center"/>
    </xf>
    <xf numFmtId="43" fontId="18" fillId="0" borderId="0" xfId="4" applyFont="1" applyBorder="1" applyAlignment="1">
      <alignment horizontal="center"/>
    </xf>
    <xf numFmtId="0" fontId="19" fillId="0" borderId="0" xfId="3" applyFont="1" applyFill="1" applyBorder="1"/>
    <xf numFmtId="43" fontId="19" fillId="0" borderId="0" xfId="4" applyFont="1" applyFill="1" applyBorder="1"/>
    <xf numFmtId="43" fontId="19" fillId="0" borderId="0" xfId="4" applyFont="1" applyFill="1" applyBorder="1" applyAlignment="1">
      <alignment horizontal="center"/>
    </xf>
    <xf numFmtId="0" fontId="18" fillId="0" borderId="0" xfId="3" applyFont="1" applyFill="1" applyBorder="1"/>
    <xf numFmtId="0" fontId="21" fillId="0" borderId="0" xfId="3" applyFont="1" applyFill="1" applyBorder="1"/>
    <xf numFmtId="43" fontId="19" fillId="0" borderId="0" xfId="3" applyNumberFormat="1" applyFont="1"/>
    <xf numFmtId="43" fontId="19" fillId="0" borderId="16" xfId="4" applyFont="1" applyFill="1" applyBorder="1"/>
    <xf numFmtId="0" fontId="19" fillId="0" borderId="0" xfId="3" applyFont="1" applyBorder="1"/>
    <xf numFmtId="43" fontId="19" fillId="0" borderId="16" xfId="4" applyFont="1" applyBorder="1"/>
    <xf numFmtId="43" fontId="19" fillId="0" borderId="0" xfId="4" applyFont="1" applyBorder="1"/>
    <xf numFmtId="43" fontId="19" fillId="0" borderId="0" xfId="3" applyNumberFormat="1" applyFont="1" applyFill="1" applyBorder="1"/>
    <xf numFmtId="43" fontId="19" fillId="0" borderId="16" xfId="3" applyNumberFormat="1" applyFont="1" applyFill="1" applyBorder="1"/>
    <xf numFmtId="43" fontId="19" fillId="0" borderId="0" xfId="3" applyNumberFormat="1" applyFont="1" applyBorder="1"/>
    <xf numFmtId="43" fontId="19" fillId="3" borderId="1" xfId="4" applyFont="1" applyFill="1" applyBorder="1"/>
    <xf numFmtId="0" fontId="19" fillId="0" borderId="0" xfId="3" applyFont="1" applyFill="1"/>
    <xf numFmtId="43" fontId="19" fillId="0" borderId="0" xfId="4" applyFont="1" applyFill="1"/>
    <xf numFmtId="43" fontId="19" fillId="0" borderId="0" xfId="4" applyFont="1"/>
    <xf numFmtId="0" fontId="18" fillId="0" borderId="0" xfId="3" applyFont="1" applyBorder="1"/>
    <xf numFmtId="0" fontId="23" fillId="0" borderId="0" xfId="3" applyFont="1" applyFill="1" applyBorder="1"/>
    <xf numFmtId="43" fontId="20" fillId="3" borderId="27" xfId="4" applyFont="1" applyFill="1" applyBorder="1" applyAlignment="1">
      <alignment horizontal="center" vertical="center"/>
    </xf>
    <xf numFmtId="43" fontId="20" fillId="3" borderId="28" xfId="4" applyFont="1" applyFill="1" applyBorder="1" applyAlignment="1">
      <alignment horizontal="center" vertical="center"/>
    </xf>
    <xf numFmtId="0" fontId="18" fillId="0" borderId="29" xfId="3" applyFont="1" applyFill="1" applyBorder="1"/>
    <xf numFmtId="43" fontId="19" fillId="0" borderId="30" xfId="4" applyFont="1" applyFill="1" applyBorder="1"/>
    <xf numFmtId="0" fontId="19" fillId="0" borderId="29" xfId="3" applyFont="1" applyFill="1" applyBorder="1"/>
    <xf numFmtId="0" fontId="19" fillId="0" borderId="29" xfId="3" applyFont="1" applyBorder="1"/>
    <xf numFmtId="0" fontId="18" fillId="0" borderId="29" xfId="3" applyFont="1" applyBorder="1"/>
    <xf numFmtId="43" fontId="19" fillId="0" borderId="30" xfId="4" applyFont="1" applyBorder="1"/>
    <xf numFmtId="43" fontId="19" fillId="0" borderId="30" xfId="4" applyNumberFormat="1" applyFont="1" applyFill="1" applyBorder="1"/>
    <xf numFmtId="0" fontId="22" fillId="0" borderId="29" xfId="3" applyFont="1" applyFill="1" applyBorder="1"/>
    <xf numFmtId="43" fontId="19" fillId="0" borderId="30" xfId="4" applyNumberFormat="1" applyFont="1" applyBorder="1"/>
    <xf numFmtId="43" fontId="19" fillId="3" borderId="32" xfId="4" applyFont="1" applyFill="1" applyBorder="1"/>
    <xf numFmtId="0" fontId="19" fillId="0" borderId="33" xfId="3" applyFont="1" applyFill="1" applyBorder="1"/>
    <xf numFmtId="0" fontId="19" fillId="0" borderId="16" xfId="3" applyFont="1" applyFill="1" applyBorder="1"/>
    <xf numFmtId="43" fontId="19" fillId="0" borderId="34" xfId="4" applyFont="1" applyFill="1" applyBorder="1"/>
    <xf numFmtId="43" fontId="0" fillId="0" borderId="14" xfId="0" applyNumberFormat="1" applyBorder="1" applyAlignment="1">
      <alignment horizontal="center"/>
    </xf>
    <xf numFmtId="43" fontId="0" fillId="0" borderId="14" xfId="2" applyFont="1" applyBorder="1" applyAlignment="1">
      <alignment horizontal="center"/>
    </xf>
    <xf numFmtId="43" fontId="2" fillId="0" borderId="3" xfId="0" applyNumberFormat="1" applyFont="1" applyBorder="1" applyAlignment="1">
      <alignment horizontal="center"/>
    </xf>
    <xf numFmtId="0" fontId="16" fillId="0" borderId="0" xfId="0" applyFont="1"/>
    <xf numFmtId="0" fontId="16" fillId="0" borderId="3" xfId="0" applyFont="1" applyBorder="1" applyAlignment="1">
      <alignment horizontal="center"/>
    </xf>
    <xf numFmtId="43" fontId="6" fillId="0" borderId="3" xfId="2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7" xfId="0" quotePrefix="1" applyFont="1" applyBorder="1" applyAlignment="1">
      <alignment horizontal="center"/>
    </xf>
    <xf numFmtId="0" fontId="2" fillId="0" borderId="10" xfId="0" quotePrefix="1" applyFont="1" applyBorder="1" applyAlignment="1">
      <alignment horizontal="center"/>
    </xf>
    <xf numFmtId="0" fontId="2" fillId="0" borderId="8" xfId="0" quotePrefix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0" xfId="0" quotePrefix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1" xfId="0" quotePrefix="1" applyBorder="1" applyAlignment="1">
      <alignment horizontal="center" wrapText="1"/>
    </xf>
    <xf numFmtId="0" fontId="0" fillId="0" borderId="12" xfId="0" quotePrefix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0" borderId="11" xfId="0" applyNumberFormat="1" applyBorder="1" applyAlignment="1">
      <alignment horizontal="center"/>
    </xf>
    <xf numFmtId="14" fontId="0" fillId="0" borderId="14" xfId="0" applyNumberFormat="1" applyBorder="1" applyAlignment="1">
      <alignment horizontal="center"/>
    </xf>
    <xf numFmtId="14" fontId="0" fillId="0" borderId="12" xfId="0" applyNumberFormat="1" applyBorder="1" applyAlignment="1">
      <alignment horizontal="center"/>
    </xf>
    <xf numFmtId="0" fontId="0" fillId="0" borderId="11" xfId="0" quotePrefix="1" applyBorder="1" applyAlignment="1">
      <alignment horizontal="center"/>
    </xf>
    <xf numFmtId="0" fontId="0" fillId="0" borderId="14" xfId="0" quotePrefix="1" applyBorder="1" applyAlignment="1">
      <alignment horizontal="center"/>
    </xf>
    <xf numFmtId="0" fontId="0" fillId="0" borderId="12" xfId="0" quotePrefix="1" applyBorder="1" applyAlignment="1">
      <alignment horizontal="center"/>
    </xf>
    <xf numFmtId="0" fontId="0" fillId="0" borderId="3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3" xfId="0" quotePrefix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5" xfId="0" applyBorder="1" applyAlignment="1">
      <alignment horizontal="left"/>
    </xf>
    <xf numFmtId="0" fontId="16" fillId="0" borderId="7" xfId="0" applyFont="1" applyBorder="1" applyAlignment="1">
      <alignment horizontal="left"/>
    </xf>
    <xf numFmtId="0" fontId="16" fillId="0" borderId="10" xfId="0" applyFont="1" applyBorder="1" applyAlignment="1">
      <alignment horizontal="left"/>
    </xf>
    <xf numFmtId="0" fontId="16" fillId="0" borderId="8" xfId="0" applyFont="1" applyBorder="1" applyAlignment="1">
      <alignment horizontal="left"/>
    </xf>
    <xf numFmtId="43" fontId="20" fillId="3" borderId="31" xfId="4" applyFont="1" applyFill="1" applyBorder="1" applyAlignment="1">
      <alignment horizontal="center"/>
    </xf>
    <xf numFmtId="43" fontId="20" fillId="3" borderId="1" xfId="4" applyFont="1" applyFill="1" applyBorder="1" applyAlignment="1">
      <alignment horizontal="center"/>
    </xf>
    <xf numFmtId="0" fontId="19" fillId="3" borderId="1" xfId="3" applyFont="1" applyFill="1" applyBorder="1" applyAlignment="1">
      <alignment horizontal="center"/>
    </xf>
    <xf numFmtId="0" fontId="18" fillId="0" borderId="0" xfId="3" applyFont="1" applyBorder="1" applyAlignment="1">
      <alignment horizontal="center"/>
    </xf>
    <xf numFmtId="0" fontId="19" fillId="3" borderId="26" xfId="3" applyFont="1" applyFill="1" applyBorder="1" applyAlignment="1">
      <alignment horizontal="center" vertical="center"/>
    </xf>
    <xf numFmtId="0" fontId="19" fillId="3" borderId="27" xfId="3" applyFont="1" applyFill="1" applyBorder="1" applyAlignment="1">
      <alignment horizontal="center" vertical="center"/>
    </xf>
    <xf numFmtId="0" fontId="11" fillId="26" borderId="5" xfId="0" applyFont="1" applyFill="1" applyBorder="1" applyAlignment="1">
      <alignment vertical="center"/>
    </xf>
    <xf numFmtId="43" fontId="7" fillId="26" borderId="5" xfId="2" applyFont="1" applyFill="1" applyBorder="1" applyAlignment="1">
      <alignment vertical="center"/>
    </xf>
    <xf numFmtId="0" fontId="4" fillId="0" borderId="13" xfId="0" applyFont="1" applyBorder="1"/>
    <xf numFmtId="0" fontId="4" fillId="0" borderId="35" xfId="0" applyFont="1" applyBorder="1"/>
    <xf numFmtId="0" fontId="4" fillId="0" borderId="9" xfId="0" applyFont="1" applyBorder="1"/>
    <xf numFmtId="165" fontId="4" fillId="0" borderId="9" xfId="0" applyNumberFormat="1" applyFont="1" applyBorder="1"/>
    <xf numFmtId="2" fontId="4" fillId="0" borderId="9" xfId="0" applyNumberFormat="1" applyFont="1" applyBorder="1"/>
    <xf numFmtId="0" fontId="2" fillId="0" borderId="9" xfId="0" applyFont="1" applyBorder="1" applyAlignment="1">
      <alignment horizontal="left" indent="7"/>
    </xf>
    <xf numFmtId="0" fontId="4" fillId="0" borderId="36" xfId="0" applyFont="1" applyBorder="1"/>
    <xf numFmtId="0" fontId="42" fillId="0" borderId="15" xfId="0" applyFont="1" applyBorder="1" applyAlignment="1">
      <alignment horizontal="right"/>
    </xf>
    <xf numFmtId="0" fontId="42" fillId="0" borderId="15" xfId="0" applyFont="1" applyBorder="1"/>
    <xf numFmtId="0" fontId="42" fillId="0" borderId="36" xfId="0" applyFont="1" applyBorder="1" applyAlignment="1">
      <alignment horizontal="right"/>
    </xf>
    <xf numFmtId="0" fontId="43" fillId="0" borderId="37" xfId="0" applyFont="1" applyBorder="1" applyAlignment="1">
      <alignment horizontal="center"/>
    </xf>
    <xf numFmtId="0" fontId="43" fillId="0" borderId="38" xfId="0" applyFont="1" applyBorder="1" applyAlignment="1">
      <alignment horizontal="center"/>
    </xf>
    <xf numFmtId="0" fontId="43" fillId="0" borderId="39" xfId="0" applyFont="1" applyBorder="1" applyAlignment="1">
      <alignment horizontal="center"/>
    </xf>
    <xf numFmtId="0" fontId="44" fillId="0" borderId="0" xfId="0" applyFont="1"/>
    <xf numFmtId="0" fontId="43" fillId="0" borderId="13" xfId="0" applyFont="1" applyBorder="1" applyAlignment="1">
      <alignment horizontal="center"/>
    </xf>
    <xf numFmtId="0" fontId="43" fillId="0" borderId="0" xfId="0" applyFont="1" applyBorder="1" applyAlignment="1">
      <alignment horizontal="center"/>
    </xf>
    <xf numFmtId="0" fontId="43" fillId="0" borderId="15" xfId="0" applyFont="1" applyBorder="1" applyAlignment="1">
      <alignment horizontal="center"/>
    </xf>
    <xf numFmtId="0" fontId="43" fillId="0" borderId="13" xfId="0" applyFont="1" applyBorder="1" applyAlignment="1">
      <alignment horizontal="center"/>
    </xf>
    <xf numFmtId="0" fontId="43" fillId="0" borderId="0" xfId="0" applyFont="1" applyBorder="1" applyAlignment="1">
      <alignment horizontal="center"/>
    </xf>
    <xf numFmtId="0" fontId="43" fillId="0" borderId="15" xfId="0" applyFont="1" applyBorder="1" applyAlignment="1">
      <alignment horizontal="center"/>
    </xf>
    <xf numFmtId="0" fontId="45" fillId="27" borderId="3" xfId="0" applyFont="1" applyFill="1" applyBorder="1" applyAlignment="1">
      <alignment horizontal="center" vertical="center" wrapText="1"/>
    </xf>
    <xf numFmtId="0" fontId="45" fillId="27" borderId="3" xfId="0" applyFont="1" applyFill="1" applyBorder="1" applyAlignment="1">
      <alignment vertical="center" wrapText="1"/>
    </xf>
    <xf numFmtId="0" fontId="45" fillId="27" borderId="3" xfId="0" applyFont="1" applyFill="1" applyBorder="1" applyAlignment="1">
      <alignment vertical="center"/>
    </xf>
    <xf numFmtId="0" fontId="44" fillId="0" borderId="0" xfId="0" applyFont="1" applyBorder="1"/>
    <xf numFmtId="167" fontId="46" fillId="0" borderId="3" xfId="0" applyNumberFormat="1" applyFont="1" applyBorder="1" applyAlignment="1">
      <alignment horizontal="right" vertical="top"/>
    </xf>
    <xf numFmtId="0" fontId="46" fillId="0" borderId="3" xfId="0" applyFont="1" applyBorder="1" applyAlignment="1">
      <alignment horizontal="center"/>
    </xf>
    <xf numFmtId="0" fontId="46" fillId="0" borderId="3" xfId="0" applyFont="1" applyBorder="1" applyAlignment="1">
      <alignment vertical="top"/>
    </xf>
    <xf numFmtId="0" fontId="46" fillId="0" borderId="3" xfId="0" applyFont="1" applyBorder="1"/>
    <xf numFmtId="164" fontId="46" fillId="0" borderId="3" xfId="0" applyNumberFormat="1" applyFont="1" applyBorder="1"/>
    <xf numFmtId="0" fontId="44" fillId="0" borderId="0" xfId="0" applyFont="1" applyBorder="1" applyAlignment="1">
      <alignment vertical="top"/>
    </xf>
    <xf numFmtId="1" fontId="47" fillId="2" borderId="0" xfId="1" applyNumberFormat="1" applyFont="1" applyBorder="1"/>
    <xf numFmtId="14" fontId="46" fillId="0" borderId="7" xfId="0" applyNumberFormat="1" applyFont="1" applyBorder="1" applyAlignment="1">
      <alignment horizontal="right" vertical="top"/>
    </xf>
    <xf numFmtId="0" fontId="46" fillId="0" borderId="10" xfId="0" applyFont="1" applyBorder="1" applyAlignment="1">
      <alignment horizontal="center"/>
    </xf>
    <xf numFmtId="0" fontId="46" fillId="0" borderId="10" xfId="0" applyFont="1" applyBorder="1"/>
    <xf numFmtId="0" fontId="46" fillId="0" borderId="10" xfId="0" applyFont="1" applyBorder="1" applyAlignment="1">
      <alignment vertical="top"/>
    </xf>
    <xf numFmtId="0" fontId="46" fillId="0" borderId="8" xfId="0" applyFont="1" applyBorder="1"/>
    <xf numFmtId="14" fontId="45" fillId="27" borderId="7" xfId="0" applyNumberFormat="1" applyFont="1" applyFill="1" applyBorder="1" applyAlignment="1">
      <alignment horizontal="center" vertical="center"/>
    </xf>
    <xf numFmtId="14" fontId="45" fillId="27" borderId="10" xfId="0" applyNumberFormat="1" applyFont="1" applyFill="1" applyBorder="1" applyAlignment="1">
      <alignment horizontal="center" vertical="center"/>
    </xf>
    <xf numFmtId="14" fontId="45" fillId="27" borderId="8" xfId="0" applyNumberFormat="1" applyFont="1" applyFill="1" applyBorder="1" applyAlignment="1">
      <alignment horizontal="center" vertical="center"/>
    </xf>
    <xf numFmtId="164" fontId="45" fillId="27" borderId="3" xfId="0" applyNumberFormat="1" applyFont="1" applyFill="1" applyBorder="1" applyAlignment="1">
      <alignment vertical="center"/>
    </xf>
    <xf numFmtId="14" fontId="45" fillId="0" borderId="7" xfId="0" applyNumberFormat="1" applyFont="1" applyBorder="1" applyAlignment="1">
      <alignment horizontal="center" vertical="top"/>
    </xf>
    <xf numFmtId="14" fontId="45" fillId="0" borderId="10" xfId="0" applyNumberFormat="1" applyFont="1" applyBorder="1" applyAlignment="1">
      <alignment horizontal="center" vertical="top"/>
    </xf>
    <xf numFmtId="14" fontId="45" fillId="0" borderId="8" xfId="0" applyNumberFormat="1" applyFont="1" applyBorder="1" applyAlignment="1">
      <alignment horizontal="center" vertical="top"/>
    </xf>
    <xf numFmtId="164" fontId="45" fillId="0" borderId="3" xfId="0" applyNumberFormat="1" applyFont="1" applyBorder="1"/>
    <xf numFmtId="0" fontId="45" fillId="0" borderId="3" xfId="0" applyFont="1" applyBorder="1"/>
    <xf numFmtId="14" fontId="46" fillId="0" borderId="3" xfId="0" applyNumberFormat="1" applyFont="1" applyBorder="1" applyAlignment="1">
      <alignment horizontal="right" vertical="top"/>
    </xf>
    <xf numFmtId="3" fontId="46" fillId="0" borderId="3" xfId="0" applyNumberFormat="1" applyFont="1" applyBorder="1" applyAlignment="1">
      <alignment horizontal="center"/>
    </xf>
    <xf numFmtId="164" fontId="45" fillId="27" borderId="11" xfId="0" applyNumberFormat="1" applyFont="1" applyFill="1" applyBorder="1" applyAlignment="1">
      <alignment vertical="center"/>
    </xf>
    <xf numFmtId="14" fontId="45" fillId="0" borderId="37" xfId="0" applyNumberFormat="1" applyFont="1" applyBorder="1" applyAlignment="1">
      <alignment horizontal="center" vertical="top"/>
    </xf>
    <xf numFmtId="14" fontId="45" fillId="0" borderId="38" xfId="0" applyNumberFormat="1" applyFont="1" applyBorder="1" applyAlignment="1">
      <alignment horizontal="center" vertical="top"/>
    </xf>
    <xf numFmtId="14" fontId="45" fillId="0" borderId="39" xfId="0" applyNumberFormat="1" applyFont="1" applyBorder="1" applyAlignment="1">
      <alignment horizontal="center" vertical="top"/>
    </xf>
    <xf numFmtId="164" fontId="45" fillId="0" borderId="11" xfId="0" applyNumberFormat="1" applyFont="1" applyBorder="1"/>
    <xf numFmtId="164" fontId="46" fillId="0" borderId="3" xfId="0" applyNumberFormat="1" applyFont="1" applyFill="1" applyBorder="1"/>
    <xf numFmtId="0" fontId="45" fillId="28" borderId="4" xfId="0" applyFont="1" applyFill="1" applyBorder="1" applyAlignment="1">
      <alignment horizontal="center" vertical="center"/>
    </xf>
    <xf numFmtId="0" fontId="45" fillId="28" borderId="1" xfId="0" applyFont="1" applyFill="1" applyBorder="1" applyAlignment="1">
      <alignment horizontal="center" vertical="center"/>
    </xf>
    <xf numFmtId="0" fontId="45" fillId="28" borderId="6" xfId="0" applyFont="1" applyFill="1" applyBorder="1" applyAlignment="1">
      <alignment horizontal="center" vertical="center"/>
    </xf>
    <xf numFmtId="164" fontId="45" fillId="28" borderId="5" xfId="0" applyNumberFormat="1" applyFont="1" applyFill="1" applyBorder="1" applyAlignment="1">
      <alignment vertical="center"/>
    </xf>
    <xf numFmtId="0" fontId="46" fillId="0" borderId="13" xfId="0" applyFont="1" applyBorder="1"/>
    <xf numFmtId="0" fontId="46" fillId="0" borderId="0" xfId="0" applyFont="1" applyBorder="1"/>
    <xf numFmtId="0" fontId="46" fillId="0" borderId="15" xfId="0" applyFont="1" applyBorder="1"/>
    <xf numFmtId="0" fontId="48" fillId="0" borderId="0" xfId="0" applyFont="1" applyBorder="1" applyAlignment="1">
      <alignment horizontal="right"/>
    </xf>
    <xf numFmtId="0" fontId="48" fillId="0" borderId="15" xfId="0" applyFont="1" applyBorder="1" applyAlignment="1">
      <alignment horizontal="right"/>
    </xf>
    <xf numFmtId="0" fontId="49" fillId="0" borderId="0" xfId="0" applyFont="1" applyBorder="1"/>
    <xf numFmtId="0" fontId="49" fillId="0" borderId="15" xfId="0" applyFont="1" applyBorder="1"/>
    <xf numFmtId="0" fontId="44" fillId="0" borderId="13" xfId="0" applyFont="1" applyBorder="1"/>
    <xf numFmtId="0" fontId="50" fillId="0" borderId="0" xfId="0" applyFont="1" applyBorder="1"/>
    <xf numFmtId="0" fontId="50" fillId="0" borderId="15" xfId="0" applyFont="1" applyBorder="1"/>
    <xf numFmtId="0" fontId="51" fillId="0" borderId="0" xfId="0" applyFont="1" applyBorder="1" applyAlignment="1">
      <alignment horizontal="right"/>
    </xf>
    <xf numFmtId="0" fontId="51" fillId="0" borderId="15" xfId="0" applyFont="1" applyBorder="1" applyAlignment="1">
      <alignment horizontal="right"/>
    </xf>
    <xf numFmtId="0" fontId="44" fillId="0" borderId="35" xfId="0" applyFont="1" applyBorder="1"/>
    <xf numFmtId="0" fontId="44" fillId="0" borderId="9" xfId="0" applyFont="1" applyBorder="1"/>
    <xf numFmtId="0" fontId="50" fillId="0" borderId="9" xfId="0" applyFont="1" applyBorder="1"/>
    <xf numFmtId="0" fontId="51" fillId="0" borderId="9" xfId="0" applyFont="1" applyBorder="1" applyAlignment="1">
      <alignment horizontal="right"/>
    </xf>
    <xf numFmtId="0" fontId="51" fillId="0" borderId="36" xfId="0" applyFont="1" applyBorder="1" applyAlignment="1">
      <alignment horizontal="right"/>
    </xf>
    <xf numFmtId="0" fontId="51" fillId="0" borderId="15" xfId="0" applyFont="1" applyBorder="1" applyAlignment="1">
      <alignment horizontal="right"/>
    </xf>
    <xf numFmtId="0" fontId="2" fillId="0" borderId="0" xfId="0" quotePrefix="1" applyFont="1" applyBorder="1" applyAlignment="1">
      <alignment horizontal="center" wrapText="1"/>
    </xf>
    <xf numFmtId="0" fontId="2" fillId="0" borderId="9" xfId="0" quotePrefix="1" applyFont="1" applyBorder="1" applyAlignment="1">
      <alignment horizontal="center"/>
    </xf>
    <xf numFmtId="0" fontId="45" fillId="27" borderId="3" xfId="0" applyFont="1" applyFill="1" applyBorder="1" applyAlignment="1">
      <alignment horizontal="center" vertical="center"/>
    </xf>
    <xf numFmtId="166" fontId="53" fillId="0" borderId="3" xfId="0" applyNumberFormat="1" applyFont="1" applyFill="1" applyBorder="1" applyAlignment="1">
      <alignment horizontal="right" vertical="top"/>
    </xf>
    <xf numFmtId="14" fontId="53" fillId="0" borderId="3" xfId="0" applyNumberFormat="1" applyFont="1" applyFill="1" applyBorder="1" applyAlignment="1">
      <alignment horizontal="center" vertical="top"/>
    </xf>
    <xf numFmtId="0" fontId="53" fillId="0" borderId="3" xfId="0" applyNumberFormat="1" applyFont="1" applyFill="1" applyBorder="1" applyAlignment="1">
      <alignment horizontal="center" vertical="top"/>
    </xf>
    <xf numFmtId="0" fontId="53" fillId="0" borderId="3" xfId="0" applyFont="1" applyFill="1" applyBorder="1" applyAlignment="1">
      <alignment vertical="top"/>
    </xf>
    <xf numFmtId="0" fontId="53" fillId="0" borderId="3" xfId="0" applyFont="1" applyFill="1" applyBorder="1" applyAlignment="1">
      <alignment horizontal="center"/>
    </xf>
    <xf numFmtId="0" fontId="53" fillId="0" borderId="3" xfId="0" quotePrefix="1" applyNumberFormat="1" applyFont="1" applyFill="1" applyBorder="1" applyAlignment="1">
      <alignment horizontal="center" vertical="top"/>
    </xf>
    <xf numFmtId="14" fontId="4" fillId="0" borderId="0" xfId="0" applyNumberFormat="1" applyFont="1" applyBorder="1" applyAlignment="1">
      <alignment horizontal="right" vertical="top"/>
    </xf>
    <xf numFmtId="166" fontId="53" fillId="0" borderId="3" xfId="0" applyNumberFormat="1" applyFont="1" applyBorder="1" applyAlignment="1">
      <alignment horizontal="right" vertical="top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 applyAlignment="1">
      <alignment horizontal="right" vertical="top"/>
    </xf>
    <xf numFmtId="0" fontId="2" fillId="27" borderId="3" xfId="0" applyFont="1" applyFill="1" applyBorder="1" applyAlignment="1">
      <alignment horizontal="center" vertical="center"/>
    </xf>
    <xf numFmtId="0" fontId="2" fillId="27" borderId="3" xfId="0" applyFont="1" applyFill="1" applyBorder="1" applyAlignment="1">
      <alignment horizontal="center" vertical="center"/>
    </xf>
    <xf numFmtId="164" fontId="42" fillId="0" borderId="0" xfId="0" applyNumberFormat="1" applyFont="1" applyBorder="1" applyAlignment="1">
      <alignment horizontal="right" vertical="top"/>
    </xf>
    <xf numFmtId="0" fontId="53" fillId="0" borderId="3" xfId="2" applyNumberFormat="1" applyFont="1" applyFill="1" applyBorder="1" applyAlignment="1">
      <alignment horizontal="center" vertical="top"/>
    </xf>
    <xf numFmtId="3" fontId="53" fillId="0" borderId="3" xfId="0" applyNumberFormat="1" applyFont="1" applyFill="1" applyBorder="1" applyAlignment="1">
      <alignment horizontal="center" vertical="top"/>
    </xf>
    <xf numFmtId="14" fontId="4" fillId="0" borderId="0" xfId="0" applyNumberFormat="1" applyFont="1" applyBorder="1"/>
    <xf numFmtId="0" fontId="4" fillId="27" borderId="3" xfId="0" applyFont="1" applyFill="1" applyBorder="1" applyAlignment="1">
      <alignment horizontal="center" vertical="center"/>
    </xf>
    <xf numFmtId="164" fontId="42" fillId="0" borderId="0" xfId="0" applyNumberFormat="1" applyFont="1" applyBorder="1" applyAlignment="1">
      <alignment horizontal="right"/>
    </xf>
    <xf numFmtId="0" fontId="2" fillId="27" borderId="7" xfId="0" applyFont="1" applyFill="1" applyBorder="1" applyAlignment="1">
      <alignment horizontal="center" vertical="center"/>
    </xf>
    <xf numFmtId="0" fontId="2" fillId="27" borderId="10" xfId="0" applyFont="1" applyFill="1" applyBorder="1" applyAlignment="1">
      <alignment horizontal="center" vertical="center"/>
    </xf>
    <xf numFmtId="0" fontId="2" fillId="27" borderId="1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14" fontId="53" fillId="0" borderId="3" xfId="0" applyNumberFormat="1" applyFont="1" applyFill="1" applyBorder="1" applyAlignment="1">
      <alignment horizontal="center" vertical="top" wrapText="1"/>
    </xf>
    <xf numFmtId="3" fontId="53" fillId="0" borderId="3" xfId="0" quotePrefix="1" applyNumberFormat="1" applyFont="1" applyFill="1" applyBorder="1" applyAlignment="1">
      <alignment horizontal="center" vertical="top"/>
    </xf>
    <xf numFmtId="164" fontId="2" fillId="0" borderId="0" xfId="0" applyNumberFormat="1" applyFont="1" applyBorder="1"/>
    <xf numFmtId="0" fontId="2" fillId="28" borderId="5" xfId="0" applyFont="1" applyFill="1" applyBorder="1" applyAlignment="1">
      <alignment horizontal="center" vertical="center"/>
    </xf>
    <xf numFmtId="0" fontId="2" fillId="28" borderId="5" xfId="0" applyFont="1" applyFill="1" applyBorder="1" applyAlignment="1">
      <alignment horizontal="center" vertical="center"/>
    </xf>
    <xf numFmtId="0" fontId="4" fillId="28" borderId="5" xfId="0" applyFont="1" applyFill="1" applyBorder="1" applyAlignment="1">
      <alignment horizontal="center" vertical="center"/>
    </xf>
    <xf numFmtId="0" fontId="42" fillId="0" borderId="0" xfId="0" applyFont="1" applyBorder="1" applyAlignment="1">
      <alignment horizontal="right"/>
    </xf>
    <xf numFmtId="0" fontId="4" fillId="0" borderId="12" xfId="0" applyFont="1" applyBorder="1"/>
    <xf numFmtId="0" fontId="2" fillId="0" borderId="0" xfId="0" applyFont="1" applyAlignment="1"/>
    <xf numFmtId="0" fontId="19" fillId="0" borderId="30" xfId="3" applyFont="1" applyBorder="1" applyAlignment="1">
      <alignment horizontal="right"/>
    </xf>
    <xf numFmtId="43" fontId="19" fillId="0" borderId="30" xfId="4" applyFont="1" applyFill="1" applyBorder="1" applyAlignment="1">
      <alignment horizontal="right"/>
    </xf>
    <xf numFmtId="0" fontId="42" fillId="0" borderId="0" xfId="0" applyFont="1" applyAlignment="1">
      <alignment horizontal="right"/>
    </xf>
    <xf numFmtId="0" fontId="55" fillId="0" borderId="0" xfId="0" applyFont="1" applyAlignment="1">
      <alignment horizontal="right"/>
    </xf>
    <xf numFmtId="0" fontId="45" fillId="27" borderId="7" xfId="0" applyFont="1" applyFill="1" applyBorder="1" applyAlignment="1">
      <alignment horizontal="center" vertical="center" wrapText="1"/>
    </xf>
    <xf numFmtId="164" fontId="53" fillId="0" borderId="7" xfId="0" applyNumberFormat="1" applyFont="1" applyFill="1" applyBorder="1" applyAlignment="1">
      <alignment horizontal="right" vertical="top"/>
    </xf>
    <xf numFmtId="164" fontId="2" fillId="27" borderId="7" xfId="0" applyNumberFormat="1" applyFont="1" applyFill="1" applyBorder="1" applyAlignment="1">
      <alignment horizontal="right" vertical="center"/>
    </xf>
    <xf numFmtId="164" fontId="2" fillId="27" borderId="7" xfId="0" applyNumberFormat="1" applyFont="1" applyFill="1" applyBorder="1" applyAlignment="1">
      <alignment vertical="center"/>
    </xf>
    <xf numFmtId="164" fontId="2" fillId="27" borderId="10" xfId="0" applyNumberFormat="1" applyFont="1" applyFill="1" applyBorder="1" applyAlignment="1">
      <alignment vertical="center"/>
    </xf>
    <xf numFmtId="164" fontId="2" fillId="28" borderId="4" xfId="0" applyNumberFormat="1" applyFont="1" applyFill="1" applyBorder="1" applyAlignment="1">
      <alignment vertical="center"/>
    </xf>
    <xf numFmtId="1" fontId="5" fillId="2" borderId="0" xfId="1" quotePrefix="1" applyNumberFormat="1" applyFont="1" applyBorder="1" applyAlignment="1">
      <alignment horizontal="left"/>
    </xf>
    <xf numFmtId="0" fontId="54" fillId="0" borderId="13" xfId="0" applyFont="1" applyBorder="1"/>
    <xf numFmtId="164" fontId="4" fillId="0" borderId="13" xfId="0" applyNumberFormat="1" applyFont="1" applyBorder="1"/>
    <xf numFmtId="0" fontId="6" fillId="29" borderId="3" xfId="0" applyFont="1" applyFill="1" applyBorder="1" applyAlignment="1">
      <alignment horizontal="center" vertical="center" wrapText="1"/>
    </xf>
    <xf numFmtId="0" fontId="6" fillId="29" borderId="8" xfId="0" applyFont="1" applyFill="1" applyBorder="1" applyAlignment="1">
      <alignment horizontal="center" vertical="center" wrapText="1"/>
    </xf>
    <xf numFmtId="0" fontId="6" fillId="29" borderId="7" xfId="0" applyFont="1" applyFill="1" applyBorder="1" applyAlignment="1">
      <alignment horizontal="center" vertical="center" wrapText="1"/>
    </xf>
    <xf numFmtId="0" fontId="6" fillId="29" borderId="8" xfId="0" applyFont="1" applyFill="1" applyBorder="1" applyAlignment="1">
      <alignment horizontal="center" vertical="center" wrapText="1"/>
    </xf>
    <xf numFmtId="0" fontId="12" fillId="29" borderId="3" xfId="0" quotePrefix="1" applyFont="1" applyFill="1" applyBorder="1" applyAlignment="1">
      <alignment horizontal="center" vertical="center" wrapText="1"/>
    </xf>
    <xf numFmtId="0" fontId="6" fillId="29" borderId="7" xfId="0" applyFont="1" applyFill="1" applyBorder="1" applyAlignment="1">
      <alignment horizontal="center" vertical="center"/>
    </xf>
    <xf numFmtId="0" fontId="6" fillId="29" borderId="8" xfId="0" applyFont="1" applyFill="1" applyBorder="1" applyAlignment="1">
      <alignment horizontal="center" vertical="center"/>
    </xf>
    <xf numFmtId="0" fontId="12" fillId="29" borderId="3" xfId="0" applyFont="1" applyFill="1" applyBorder="1" applyAlignment="1">
      <alignment horizontal="center" vertical="center" wrapText="1"/>
    </xf>
    <xf numFmtId="0" fontId="6" fillId="29" borderId="3" xfId="0" quotePrefix="1" applyFont="1" applyFill="1" applyBorder="1" applyAlignment="1">
      <alignment horizontal="center" vertical="center" wrapText="1"/>
    </xf>
    <xf numFmtId="0" fontId="7" fillId="29" borderId="5" xfId="0" applyFont="1" applyFill="1" applyBorder="1" applyAlignment="1">
      <alignment horizontal="center" vertical="center"/>
    </xf>
    <xf numFmtId="43" fontId="7" fillId="29" borderId="5" xfId="2" applyFont="1" applyFill="1" applyBorder="1" applyAlignment="1">
      <alignment vertical="center"/>
    </xf>
    <xf numFmtId="0" fontId="50" fillId="0" borderId="36" xfId="0" applyFont="1" applyBorder="1" applyAlignment="1">
      <alignment horizontal="right"/>
    </xf>
    <xf numFmtId="14" fontId="4" fillId="0" borderId="3" xfId="0" quotePrefix="1" applyNumberFormat="1" applyFont="1" applyBorder="1" applyAlignment="1">
      <alignment horizontal="right"/>
    </xf>
    <xf numFmtId="0" fontId="42" fillId="0" borderId="0" xfId="0" applyFont="1" applyAlignment="1">
      <alignment horizontal="right" wrapText="1"/>
    </xf>
    <xf numFmtId="0" fontId="56" fillId="0" borderId="0" xfId="0" applyFont="1"/>
    <xf numFmtId="0" fontId="56" fillId="0" borderId="0" xfId="0" applyFont="1" applyAlignment="1">
      <alignment horizontal="justify" vertical="top" wrapText="1"/>
    </xf>
  </cellXfs>
  <cellStyles count="259">
    <cellStyle name="20% - Accent1 2" xfId="5"/>
    <cellStyle name="20% - Accent1 3" xfId="6"/>
    <cellStyle name="20% - Accent1 4" xfId="7"/>
    <cellStyle name="20% - Accent1 5" xfId="8"/>
    <cellStyle name="20% - Accent1 6" xfId="9"/>
    <cellStyle name="20% - Accent1 7" xfId="10"/>
    <cellStyle name="20% - Accent2 2" xfId="11"/>
    <cellStyle name="20% - Accent2 3" xfId="12"/>
    <cellStyle name="20% - Accent2 4" xfId="13"/>
    <cellStyle name="20% - Accent2 5" xfId="14"/>
    <cellStyle name="20% - Accent2 6" xfId="15"/>
    <cellStyle name="20% - Accent2 7" xfId="16"/>
    <cellStyle name="20% - Accent3 2" xfId="17"/>
    <cellStyle name="20% - Accent3 3" xfId="18"/>
    <cellStyle name="20% - Accent3 4" xfId="19"/>
    <cellStyle name="20% - Accent3 5" xfId="20"/>
    <cellStyle name="20% - Accent3 6" xfId="21"/>
    <cellStyle name="20% - Accent3 7" xfId="22"/>
    <cellStyle name="20% - Accent4 2" xfId="23"/>
    <cellStyle name="20% - Accent4 3" xfId="24"/>
    <cellStyle name="20% - Accent4 4" xfId="25"/>
    <cellStyle name="20% - Accent4 5" xfId="26"/>
    <cellStyle name="20% - Accent4 6" xfId="27"/>
    <cellStyle name="20% - Accent4 7" xfId="28"/>
    <cellStyle name="20% - Accent5 2" xfId="29"/>
    <cellStyle name="20% - Accent5 3" xfId="30"/>
    <cellStyle name="20% - Accent5 4" xfId="31"/>
    <cellStyle name="20% - Accent5 5" xfId="32"/>
    <cellStyle name="20% - Accent5 6" xfId="33"/>
    <cellStyle name="20% - Accent5 7" xfId="34"/>
    <cellStyle name="20% - Accent6 2" xfId="35"/>
    <cellStyle name="20% - Accent6 3" xfId="36"/>
    <cellStyle name="20% - Accent6 4" xfId="37"/>
    <cellStyle name="20% - Accent6 5" xfId="38"/>
    <cellStyle name="20% - Accent6 6" xfId="39"/>
    <cellStyle name="20% - Accent6 7" xfId="40"/>
    <cellStyle name="40% - Accent1 2" xfId="41"/>
    <cellStyle name="40% - Accent1 3" xfId="42"/>
    <cellStyle name="40% - Accent1 4" xfId="43"/>
    <cellStyle name="40% - Accent1 5" xfId="44"/>
    <cellStyle name="40% - Accent1 6" xfId="45"/>
    <cellStyle name="40% - Accent1 7" xfId="46"/>
    <cellStyle name="40% - Accent2 2" xfId="47"/>
    <cellStyle name="40% - Accent2 3" xfId="48"/>
    <cellStyle name="40% - Accent2 4" xfId="49"/>
    <cellStyle name="40% - Accent2 5" xfId="50"/>
    <cellStyle name="40% - Accent2 6" xfId="51"/>
    <cellStyle name="40% - Accent2 7" xfId="52"/>
    <cellStyle name="40% - Accent3 2" xfId="53"/>
    <cellStyle name="40% - Accent3 3" xfId="54"/>
    <cellStyle name="40% - Accent3 4" xfId="55"/>
    <cellStyle name="40% - Accent3 5" xfId="56"/>
    <cellStyle name="40% - Accent3 6" xfId="57"/>
    <cellStyle name="40% - Accent3 7" xfId="58"/>
    <cellStyle name="40% - Accent4 2" xfId="59"/>
    <cellStyle name="40% - Accent4 3" xfId="60"/>
    <cellStyle name="40% - Accent4 4" xfId="61"/>
    <cellStyle name="40% - Accent4 5" xfId="62"/>
    <cellStyle name="40% - Accent4 6" xfId="63"/>
    <cellStyle name="40% - Accent4 7" xfId="64"/>
    <cellStyle name="40% - Accent5 2" xfId="65"/>
    <cellStyle name="40% - Accent5 3" xfId="66"/>
    <cellStyle name="40% - Accent5 4" xfId="67"/>
    <cellStyle name="40% - Accent5 5" xfId="68"/>
    <cellStyle name="40% - Accent5 6" xfId="69"/>
    <cellStyle name="40% - Accent5 7" xfId="70"/>
    <cellStyle name="40% - Accent6 2" xfId="71"/>
    <cellStyle name="40% - Accent6 3" xfId="72"/>
    <cellStyle name="40% - Accent6 4" xfId="73"/>
    <cellStyle name="40% - Accent6 5" xfId="74"/>
    <cellStyle name="40% - Accent6 6" xfId="75"/>
    <cellStyle name="40% - Accent6 7" xfId="76"/>
    <cellStyle name="60% - Accent1 2" xfId="77"/>
    <cellStyle name="60% - Accent1 3" xfId="78"/>
    <cellStyle name="60% - Accent1 4" xfId="79"/>
    <cellStyle name="60% - Accent1 5" xfId="80"/>
    <cellStyle name="60% - Accent1 6" xfId="81"/>
    <cellStyle name="60% - Accent1 7" xfId="82"/>
    <cellStyle name="60% - Accent2 2" xfId="83"/>
    <cellStyle name="60% - Accent2 3" xfId="84"/>
    <cellStyle name="60% - Accent2 4" xfId="85"/>
    <cellStyle name="60% - Accent2 5" xfId="86"/>
    <cellStyle name="60% - Accent2 6" xfId="87"/>
    <cellStyle name="60% - Accent2 7" xfId="88"/>
    <cellStyle name="60% - Accent3 2" xfId="89"/>
    <cellStyle name="60% - Accent3 3" xfId="90"/>
    <cellStyle name="60% - Accent3 4" xfId="91"/>
    <cellStyle name="60% - Accent3 5" xfId="92"/>
    <cellStyle name="60% - Accent3 6" xfId="93"/>
    <cellStyle name="60% - Accent3 7" xfId="94"/>
    <cellStyle name="60% - Accent4 2" xfId="95"/>
    <cellStyle name="60% - Accent4 3" xfId="96"/>
    <cellStyle name="60% - Accent4 4" xfId="97"/>
    <cellStyle name="60% - Accent4 5" xfId="98"/>
    <cellStyle name="60% - Accent4 6" xfId="99"/>
    <cellStyle name="60% - Accent4 7" xfId="100"/>
    <cellStyle name="60% - Accent5 2" xfId="101"/>
    <cellStyle name="60% - Accent5 3" xfId="102"/>
    <cellStyle name="60% - Accent5 4" xfId="103"/>
    <cellStyle name="60% - Accent5 5" xfId="104"/>
    <cellStyle name="60% - Accent5 6" xfId="105"/>
    <cellStyle name="60% - Accent5 7" xfId="106"/>
    <cellStyle name="60% - Accent6 2" xfId="107"/>
    <cellStyle name="60% - Accent6 3" xfId="108"/>
    <cellStyle name="60% - Accent6 4" xfId="109"/>
    <cellStyle name="60% - Accent6 5" xfId="110"/>
    <cellStyle name="60% - Accent6 6" xfId="111"/>
    <cellStyle name="60% - Accent6 7" xfId="112"/>
    <cellStyle name="Accent1 2" xfId="113"/>
    <cellStyle name="Accent1 3" xfId="114"/>
    <cellStyle name="Accent1 4" xfId="115"/>
    <cellStyle name="Accent1 5" xfId="116"/>
    <cellStyle name="Accent1 6" xfId="117"/>
    <cellStyle name="Accent1 7" xfId="118"/>
    <cellStyle name="Accent2 2" xfId="119"/>
    <cellStyle name="Accent2 3" xfId="120"/>
    <cellStyle name="Accent2 4" xfId="121"/>
    <cellStyle name="Accent2 5" xfId="122"/>
    <cellStyle name="Accent2 6" xfId="123"/>
    <cellStyle name="Accent2 7" xfId="124"/>
    <cellStyle name="Accent3 2" xfId="125"/>
    <cellStyle name="Accent3 3" xfId="126"/>
    <cellStyle name="Accent3 4" xfId="127"/>
    <cellStyle name="Accent3 5" xfId="128"/>
    <cellStyle name="Accent3 6" xfId="129"/>
    <cellStyle name="Accent3 7" xfId="130"/>
    <cellStyle name="Accent4 2" xfId="131"/>
    <cellStyle name="Accent4 3" xfId="132"/>
    <cellStyle name="Accent4 4" xfId="133"/>
    <cellStyle name="Accent4 5" xfId="134"/>
    <cellStyle name="Accent4 6" xfId="135"/>
    <cellStyle name="Accent4 7" xfId="136"/>
    <cellStyle name="Accent5 2" xfId="137"/>
    <cellStyle name="Accent5 3" xfId="138"/>
    <cellStyle name="Accent5 4" xfId="139"/>
    <cellStyle name="Accent5 5" xfId="140"/>
    <cellStyle name="Accent5 6" xfId="141"/>
    <cellStyle name="Accent5 7" xfId="142"/>
    <cellStyle name="Accent6 2" xfId="143"/>
    <cellStyle name="Accent6 3" xfId="144"/>
    <cellStyle name="Accent6 4" xfId="145"/>
    <cellStyle name="Accent6 5" xfId="146"/>
    <cellStyle name="Accent6 6" xfId="147"/>
    <cellStyle name="Accent6 7" xfId="148"/>
    <cellStyle name="Bad 2" xfId="149"/>
    <cellStyle name="Bad 3" xfId="150"/>
    <cellStyle name="Bad 4" xfId="151"/>
    <cellStyle name="Bad 5" xfId="152"/>
    <cellStyle name="Bad 6" xfId="153"/>
    <cellStyle name="Bad 7" xfId="154"/>
    <cellStyle name="Calculation 2" xfId="155"/>
    <cellStyle name="Calculation 3" xfId="156"/>
    <cellStyle name="Calculation 4" xfId="157"/>
    <cellStyle name="Calculation 5" xfId="158"/>
    <cellStyle name="Calculation 6" xfId="159"/>
    <cellStyle name="Calculation 7" xfId="160"/>
    <cellStyle name="Check Cell 2" xfId="161"/>
    <cellStyle name="Check Cell 3" xfId="162"/>
    <cellStyle name="Check Cell 4" xfId="163"/>
    <cellStyle name="Check Cell 5" xfId="164"/>
    <cellStyle name="Check Cell 6" xfId="165"/>
    <cellStyle name="Check Cell 7" xfId="166"/>
    <cellStyle name="Comma" xfId="2" builtinId="3"/>
    <cellStyle name="Comma 2" xfId="4"/>
    <cellStyle name="Comma 3" xfId="167"/>
    <cellStyle name="Comma 4" xfId="168"/>
    <cellStyle name="Explanatory Text 2" xfId="169"/>
    <cellStyle name="Explanatory Text 3" xfId="170"/>
    <cellStyle name="Explanatory Text 4" xfId="171"/>
    <cellStyle name="Explanatory Text 5" xfId="172"/>
    <cellStyle name="Explanatory Text 6" xfId="173"/>
    <cellStyle name="Explanatory Text 7" xfId="174"/>
    <cellStyle name="Good 2" xfId="175"/>
    <cellStyle name="Good 3" xfId="176"/>
    <cellStyle name="Good 4" xfId="177"/>
    <cellStyle name="Good 5" xfId="178"/>
    <cellStyle name="Good 6" xfId="179"/>
    <cellStyle name="Good 7" xfId="180"/>
    <cellStyle name="Heading 1 2" xfId="181"/>
    <cellStyle name="Heading 1 3" xfId="182"/>
    <cellStyle name="Heading 1 4" xfId="183"/>
    <cellStyle name="Heading 1 5" xfId="184"/>
    <cellStyle name="Heading 1 6" xfId="185"/>
    <cellStyle name="Heading 1 7" xfId="186"/>
    <cellStyle name="Heading 2 2" xfId="187"/>
    <cellStyle name="Heading 2 3" xfId="188"/>
    <cellStyle name="Heading 2 4" xfId="189"/>
    <cellStyle name="Heading 2 5" xfId="190"/>
    <cellStyle name="Heading 2 6" xfId="191"/>
    <cellStyle name="Heading 2 7" xfId="192"/>
    <cellStyle name="Heading 3 2" xfId="193"/>
    <cellStyle name="Heading 3 3" xfId="194"/>
    <cellStyle name="Heading 3 4" xfId="195"/>
    <cellStyle name="Heading 3 5" xfId="196"/>
    <cellStyle name="Heading 3 6" xfId="197"/>
    <cellStyle name="Heading 3 7" xfId="198"/>
    <cellStyle name="Heading 4 2" xfId="199"/>
    <cellStyle name="Heading 4 3" xfId="200"/>
    <cellStyle name="Heading 4 4" xfId="201"/>
    <cellStyle name="Heading 4 5" xfId="202"/>
    <cellStyle name="Heading 4 6" xfId="203"/>
    <cellStyle name="Heading 4 7" xfId="204"/>
    <cellStyle name="Input" xfId="1" builtinId="20"/>
    <cellStyle name="Input 2" xfId="205"/>
    <cellStyle name="Input 3" xfId="206"/>
    <cellStyle name="Input 4" xfId="207"/>
    <cellStyle name="Input 5" xfId="208"/>
    <cellStyle name="Input 6" xfId="209"/>
    <cellStyle name="Input 7" xfId="210"/>
    <cellStyle name="Linked Cell 2" xfId="211"/>
    <cellStyle name="Linked Cell 3" xfId="212"/>
    <cellStyle name="Linked Cell 4" xfId="213"/>
    <cellStyle name="Linked Cell 5" xfId="214"/>
    <cellStyle name="Linked Cell 6" xfId="215"/>
    <cellStyle name="Linked Cell 7" xfId="216"/>
    <cellStyle name="Neutral 2" xfId="217"/>
    <cellStyle name="Neutral 3" xfId="218"/>
    <cellStyle name="Neutral 4" xfId="219"/>
    <cellStyle name="Neutral 5" xfId="220"/>
    <cellStyle name="Neutral 6" xfId="221"/>
    <cellStyle name="Neutral 7" xfId="222"/>
    <cellStyle name="Normal" xfId="0" builtinId="0"/>
    <cellStyle name="Normal 2" xfId="3"/>
    <cellStyle name="Normal 3" xfId="253"/>
    <cellStyle name="Normal 4" xfId="254"/>
    <cellStyle name="Normal 5" xfId="255"/>
    <cellStyle name="Normal 6" xfId="256"/>
    <cellStyle name="Normal 7" xfId="257"/>
    <cellStyle name="Normal 8" xfId="258"/>
    <cellStyle name="Note 2" xfId="223"/>
    <cellStyle name="Note 3" xfId="224"/>
    <cellStyle name="Note 4" xfId="225"/>
    <cellStyle name="Note 5" xfId="226"/>
    <cellStyle name="Note 6" xfId="227"/>
    <cellStyle name="Note 7" xfId="228"/>
    <cellStyle name="Output 2" xfId="229"/>
    <cellStyle name="Output 3" xfId="230"/>
    <cellStyle name="Output 4" xfId="231"/>
    <cellStyle name="Output 5" xfId="232"/>
    <cellStyle name="Output 6" xfId="233"/>
    <cellStyle name="Output 7" xfId="234"/>
    <cellStyle name="Title 2" xfId="235"/>
    <cellStyle name="Title 3" xfId="236"/>
    <cellStyle name="Title 4" xfId="237"/>
    <cellStyle name="Title 5" xfId="238"/>
    <cellStyle name="Title 6" xfId="239"/>
    <cellStyle name="Title 7" xfId="240"/>
    <cellStyle name="Total 2" xfId="241"/>
    <cellStyle name="Total 3" xfId="242"/>
    <cellStyle name="Total 4" xfId="243"/>
    <cellStyle name="Total 5" xfId="244"/>
    <cellStyle name="Total 6" xfId="245"/>
    <cellStyle name="Total 7" xfId="246"/>
    <cellStyle name="Warning Text 2" xfId="247"/>
    <cellStyle name="Warning Text 3" xfId="248"/>
    <cellStyle name="Warning Text 4" xfId="249"/>
    <cellStyle name="Warning Text 5" xfId="250"/>
    <cellStyle name="Warning Text 6" xfId="251"/>
    <cellStyle name="Warning Text 7" xfId="252"/>
  </cellStyles>
  <dxfs count="0"/>
  <tableStyles count="0" defaultTableStyle="TableStyleMedium9" defaultPivotStyle="PivotStyleLight16"/>
  <colors>
    <mruColors>
      <color rgb="FF66FFFF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R39"/>
  <sheetViews>
    <sheetView tabSelected="1" view="pageBreakPreview" topLeftCell="A19" zoomScale="70" zoomScaleNormal="85" zoomScaleSheetLayoutView="70" workbookViewId="0">
      <selection activeCell="A40" sqref="A40"/>
    </sheetView>
  </sheetViews>
  <sheetFormatPr defaultRowHeight="15.75"/>
  <cols>
    <col min="1" max="1" width="18.625" style="1" customWidth="1"/>
    <col min="2" max="2" width="16.5" style="1" customWidth="1"/>
    <col min="3" max="3" width="15.25" style="1" customWidth="1"/>
    <col min="4" max="4" width="15.875" style="1" customWidth="1"/>
    <col min="5" max="5" width="16.5" style="1" customWidth="1"/>
    <col min="6" max="6" width="15.625" style="1" customWidth="1"/>
    <col min="7" max="7" width="16.5" style="1" customWidth="1"/>
    <col min="8" max="9" width="15.25" style="1" customWidth="1"/>
    <col min="10" max="10" width="16.75" style="1" customWidth="1"/>
    <col min="11" max="11" width="13.625" style="1" customWidth="1"/>
    <col min="12" max="12" width="15.75" style="1" customWidth="1"/>
    <col min="13" max="13" width="13.5" style="1" customWidth="1"/>
    <col min="14" max="14" width="15.25" style="1" customWidth="1"/>
    <col min="15" max="15" width="12.125" style="1" bestFit="1" customWidth="1"/>
    <col min="16" max="17" width="16" style="1" bestFit="1" customWidth="1"/>
    <col min="18" max="18" width="10" style="1" bestFit="1" customWidth="1"/>
    <col min="19" max="16384" width="9" style="1"/>
  </cols>
  <sheetData>
    <row r="1" spans="1:18" ht="30" customHeight="1">
      <c r="A1" s="161" t="s">
        <v>274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</row>
    <row r="2" spans="1:18" ht="30" customHeight="1">
      <c r="A2" s="161" t="s">
        <v>275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</row>
    <row r="3" spans="1:18" ht="30" customHeight="1">
      <c r="A3" s="161" t="s">
        <v>276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1:18" ht="30" customHeight="1">
      <c r="A4" s="161" t="s">
        <v>278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</row>
    <row r="5" spans="1:18" ht="30" customHeight="1">
      <c r="A5" s="162" t="s">
        <v>64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</row>
    <row r="6" spans="1:18" ht="16.5" customHeight="1">
      <c r="A6" s="21"/>
      <c r="B6" s="21"/>
      <c r="C6" s="21"/>
      <c r="D6" s="21"/>
      <c r="E6" s="21"/>
      <c r="F6" s="21" t="s">
        <v>47</v>
      </c>
      <c r="G6" s="21"/>
      <c r="H6" s="21"/>
      <c r="I6" s="21"/>
      <c r="J6" s="21"/>
      <c r="K6" s="21"/>
      <c r="L6" s="21"/>
      <c r="M6" s="21" t="s">
        <v>49</v>
      </c>
      <c r="N6" s="25" t="s">
        <v>68</v>
      </c>
    </row>
    <row r="7" spans="1:18" ht="48.75" customHeight="1">
      <c r="A7" s="360" t="s">
        <v>0</v>
      </c>
      <c r="B7" s="360" t="s">
        <v>1</v>
      </c>
      <c r="C7" s="361" t="s">
        <v>248</v>
      </c>
      <c r="D7" s="362" t="s">
        <v>14</v>
      </c>
      <c r="E7" s="363"/>
      <c r="F7" s="360" t="s">
        <v>15</v>
      </c>
      <c r="G7" s="360" t="s">
        <v>16</v>
      </c>
      <c r="H7" s="364" t="s">
        <v>17</v>
      </c>
      <c r="I7" s="365" t="s">
        <v>20</v>
      </c>
      <c r="J7" s="366"/>
      <c r="K7" s="367" t="s">
        <v>21</v>
      </c>
      <c r="L7" s="368" t="s">
        <v>18</v>
      </c>
      <c r="M7" s="360" t="s">
        <v>19</v>
      </c>
      <c r="N7" s="360" t="s">
        <v>76</v>
      </c>
      <c r="O7" s="360" t="s">
        <v>253</v>
      </c>
      <c r="P7" s="360" t="s">
        <v>74</v>
      </c>
      <c r="Q7" s="360" t="s">
        <v>75</v>
      </c>
    </row>
    <row r="8" spans="1:18" ht="53.25" customHeight="1">
      <c r="A8" s="6"/>
      <c r="B8" s="95"/>
      <c r="C8" s="96"/>
      <c r="D8" s="158" t="s">
        <v>249</v>
      </c>
      <c r="E8" s="96" t="s">
        <v>247</v>
      </c>
      <c r="F8" s="96"/>
      <c r="G8" s="96"/>
      <c r="H8" s="95"/>
      <c r="I8" s="97" t="s">
        <v>67</v>
      </c>
      <c r="J8" s="98" t="s">
        <v>22</v>
      </c>
      <c r="K8" s="96"/>
      <c r="L8" s="98" t="s">
        <v>77</v>
      </c>
      <c r="M8" s="96"/>
      <c r="N8" s="96">
        <f>F8-M8</f>
        <v>0</v>
      </c>
      <c r="O8" s="96">
        <f>N8*0.5%</f>
        <v>0</v>
      </c>
      <c r="P8" s="96">
        <f>N8-O8</f>
        <v>0</v>
      </c>
      <c r="Q8" s="96"/>
    </row>
    <row r="9" spans="1:18" ht="35.1" customHeight="1">
      <c r="A9" s="7" t="s">
        <v>2</v>
      </c>
      <c r="B9" s="99">
        <v>2906375</v>
      </c>
      <c r="C9" s="100">
        <f>392500</f>
        <v>392500</v>
      </c>
      <c r="D9" s="100"/>
      <c r="E9" s="99">
        <f>B9-C9</f>
        <v>2513875</v>
      </c>
      <c r="F9" s="99">
        <f>E9*5%</f>
        <v>125693.75</v>
      </c>
      <c r="G9" s="99">
        <v>3323855</v>
      </c>
      <c r="H9" s="99">
        <v>354000</v>
      </c>
      <c r="I9" s="99">
        <f>G9-H9-K9-L9-J9</f>
        <v>0</v>
      </c>
      <c r="J9" s="36">
        <v>2969855</v>
      </c>
      <c r="K9" s="99">
        <v>0</v>
      </c>
      <c r="L9" s="99">
        <v>0</v>
      </c>
      <c r="M9" s="99">
        <f>L9*5%</f>
        <v>0</v>
      </c>
      <c r="N9" s="99">
        <f t="shared" ref="N9:N23" si="0">F9-M9</f>
        <v>125693.75</v>
      </c>
      <c r="O9" s="99">
        <f t="shared" ref="O9:O23" si="1">N9*0.5%</f>
        <v>628.46875</v>
      </c>
      <c r="P9" s="99">
        <f t="shared" ref="P9:P24" si="2">N9-O9</f>
        <v>125065.28125</v>
      </c>
      <c r="Q9" s="99">
        <f>+'VAT COMPUTATION'!C25</f>
        <v>125065</v>
      </c>
    </row>
    <row r="10" spans="1:18" ht="35.1" customHeight="1">
      <c r="A10" s="7" t="s">
        <v>3</v>
      </c>
      <c r="B10" s="99">
        <v>4814280</v>
      </c>
      <c r="C10" s="100">
        <v>385000</v>
      </c>
      <c r="D10" s="100"/>
      <c r="E10" s="99">
        <f>B10-C10</f>
        <v>4429280</v>
      </c>
      <c r="F10" s="99">
        <f t="shared" ref="F10:F23" si="3">E10*5%</f>
        <v>221464</v>
      </c>
      <c r="G10" s="99">
        <v>5389638</v>
      </c>
      <c r="H10" s="99">
        <v>416600</v>
      </c>
      <c r="I10" s="99">
        <f t="shared" ref="I10:I23" si="4">G10-H10-K10-L10-J10</f>
        <v>0</v>
      </c>
      <c r="J10" s="99">
        <v>4973038</v>
      </c>
      <c r="K10" s="99"/>
      <c r="L10" s="99">
        <v>0</v>
      </c>
      <c r="M10" s="99">
        <f t="shared" ref="M10:M22" si="5">L10*5%</f>
        <v>0</v>
      </c>
      <c r="N10" s="99">
        <f t="shared" si="0"/>
        <v>221464</v>
      </c>
      <c r="O10" s="99">
        <f t="shared" si="1"/>
        <v>1107.32</v>
      </c>
      <c r="P10" s="99">
        <f t="shared" si="2"/>
        <v>220356.68</v>
      </c>
      <c r="Q10" s="99">
        <f>'VAT COMPUTATION'!C26+'VAT COMPUTATION'!C27</f>
        <v>220357</v>
      </c>
    </row>
    <row r="11" spans="1:18" ht="35.1" customHeight="1">
      <c r="A11" s="7" t="s">
        <v>4</v>
      </c>
      <c r="B11" s="99">
        <v>4623325</v>
      </c>
      <c r="C11" s="99">
        <v>644000</v>
      </c>
      <c r="D11" s="99"/>
      <c r="E11" s="99">
        <f>B11-C11</f>
        <v>3979325</v>
      </c>
      <c r="F11" s="99">
        <f t="shared" si="3"/>
        <v>198966.25</v>
      </c>
      <c r="G11" s="99">
        <v>3862328</v>
      </c>
      <c r="H11" s="99">
        <v>503800</v>
      </c>
      <c r="I11" s="99">
        <f t="shared" si="4"/>
        <v>0</v>
      </c>
      <c r="J11" s="99">
        <v>3358528</v>
      </c>
      <c r="K11" s="99"/>
      <c r="L11" s="99">
        <v>0</v>
      </c>
      <c r="M11" s="99">
        <f t="shared" si="5"/>
        <v>0</v>
      </c>
      <c r="N11" s="99">
        <f t="shared" si="0"/>
        <v>198966.25</v>
      </c>
      <c r="O11" s="99">
        <f>N11*0.5%</f>
        <v>994.83125000000007</v>
      </c>
      <c r="P11" s="99">
        <f t="shared" si="2"/>
        <v>197971.41875000001</v>
      </c>
      <c r="Q11" s="99">
        <f>'VAT COMPUTATION'!$C$28</f>
        <v>197971</v>
      </c>
    </row>
    <row r="12" spans="1:18" ht="35.1" customHeight="1" thickBot="1">
      <c r="A12" s="235" t="s">
        <v>69</v>
      </c>
      <c r="B12" s="236">
        <f>B9+B10+B11</f>
        <v>12343980</v>
      </c>
      <c r="C12" s="236">
        <f t="shared" ref="C12:N12" si="6">C9+C10+C11</f>
        <v>1421500</v>
      </c>
      <c r="D12" s="236"/>
      <c r="E12" s="236">
        <f t="shared" si="6"/>
        <v>10922480</v>
      </c>
      <c r="F12" s="236">
        <f t="shared" si="6"/>
        <v>546124</v>
      </c>
      <c r="G12" s="236">
        <f t="shared" si="6"/>
        <v>12575821</v>
      </c>
      <c r="H12" s="236">
        <f t="shared" si="6"/>
        <v>1274400</v>
      </c>
      <c r="I12" s="236">
        <f t="shared" si="6"/>
        <v>0</v>
      </c>
      <c r="J12" s="236">
        <f t="shared" si="6"/>
        <v>11301421</v>
      </c>
      <c r="K12" s="236">
        <f t="shared" si="6"/>
        <v>0</v>
      </c>
      <c r="L12" s="236">
        <f t="shared" si="6"/>
        <v>0</v>
      </c>
      <c r="M12" s="236">
        <f t="shared" si="6"/>
        <v>0</v>
      </c>
      <c r="N12" s="236">
        <f t="shared" si="6"/>
        <v>546124</v>
      </c>
      <c r="O12" s="236">
        <f>N12*0.5%</f>
        <v>2730.62</v>
      </c>
      <c r="P12" s="236">
        <f t="shared" si="2"/>
        <v>543393.38</v>
      </c>
      <c r="Q12" s="236">
        <f>Q9+Q10+Q11</f>
        <v>543393</v>
      </c>
      <c r="R12" s="4"/>
    </row>
    <row r="13" spans="1:18" ht="35.1" customHeight="1" thickTop="1">
      <c r="A13" s="35" t="s">
        <v>5</v>
      </c>
      <c r="B13" s="101">
        <v>1325535</v>
      </c>
      <c r="C13" s="101">
        <v>534000</v>
      </c>
      <c r="D13" s="101"/>
      <c r="E13" s="101">
        <f>B13-C13</f>
        <v>791535</v>
      </c>
      <c r="F13" s="101">
        <f t="shared" si="3"/>
        <v>39576.75</v>
      </c>
      <c r="G13" s="101">
        <v>1112725</v>
      </c>
      <c r="H13" s="101">
        <v>106000</v>
      </c>
      <c r="I13" s="99">
        <f t="shared" si="4"/>
        <v>983100</v>
      </c>
      <c r="J13" s="101"/>
      <c r="K13" s="101">
        <v>23625</v>
      </c>
      <c r="L13" s="101"/>
      <c r="M13" s="101">
        <f t="shared" si="5"/>
        <v>0</v>
      </c>
      <c r="N13" s="101">
        <f t="shared" si="0"/>
        <v>39576.75</v>
      </c>
      <c r="O13" s="101">
        <f t="shared" si="1"/>
        <v>197.88374999999999</v>
      </c>
      <c r="P13" s="101">
        <f t="shared" si="2"/>
        <v>39378.866249999999</v>
      </c>
      <c r="Q13" s="101">
        <f>'VAT COMPUTATION'!$C$29</f>
        <v>39379</v>
      </c>
    </row>
    <row r="14" spans="1:18" ht="35.1" customHeight="1">
      <c r="A14" s="7" t="s">
        <v>6</v>
      </c>
      <c r="B14" s="99">
        <f>1552630</f>
        <v>1552630</v>
      </c>
      <c r="C14" s="99">
        <f>240000</f>
        <v>240000</v>
      </c>
      <c r="D14" s="99">
        <v>679130</v>
      </c>
      <c r="E14" s="99">
        <f>B14-C14-D14</f>
        <v>633500</v>
      </c>
      <c r="F14" s="99">
        <f t="shared" si="3"/>
        <v>31675</v>
      </c>
      <c r="G14" s="99">
        <f>696753+17623</f>
        <v>714376</v>
      </c>
      <c r="H14" s="99"/>
      <c r="I14" s="99">
        <f t="shared" si="4"/>
        <v>35246</v>
      </c>
      <c r="J14" s="99">
        <v>679130</v>
      </c>
      <c r="K14" s="99">
        <v>0</v>
      </c>
      <c r="L14" s="99">
        <v>0</v>
      </c>
      <c r="M14" s="99">
        <f t="shared" si="5"/>
        <v>0</v>
      </c>
      <c r="N14" s="99">
        <f t="shared" si="0"/>
        <v>31675</v>
      </c>
      <c r="O14" s="99">
        <f t="shared" si="1"/>
        <v>158.375</v>
      </c>
      <c r="P14" s="99">
        <f t="shared" si="2"/>
        <v>31516.625</v>
      </c>
      <c r="Q14" s="99">
        <f>'VAT COMPUTATION'!$C$30</f>
        <v>31517</v>
      </c>
    </row>
    <row r="15" spans="1:18" ht="35.1" customHeight="1">
      <c r="A15" s="7" t="s">
        <v>7</v>
      </c>
      <c r="B15" s="99">
        <v>1513100</v>
      </c>
      <c r="C15" s="99">
        <v>0</v>
      </c>
      <c r="D15" s="99"/>
      <c r="E15" s="99">
        <f>B15-C15</f>
        <v>1513100</v>
      </c>
      <c r="F15" s="99">
        <f t="shared" si="3"/>
        <v>75655</v>
      </c>
      <c r="G15" s="99">
        <v>2916390</v>
      </c>
      <c r="H15" s="99"/>
      <c r="I15" s="99">
        <f t="shared" si="4"/>
        <v>1007900</v>
      </c>
      <c r="J15" s="99">
        <v>1885444</v>
      </c>
      <c r="K15" s="99">
        <v>23046</v>
      </c>
      <c r="L15" s="99"/>
      <c r="M15" s="99">
        <f t="shared" si="5"/>
        <v>0</v>
      </c>
      <c r="N15" s="99">
        <f t="shared" si="0"/>
        <v>75655</v>
      </c>
      <c r="O15" s="99">
        <f>N15*0.5%+0.3</f>
        <v>378.57500000000005</v>
      </c>
      <c r="P15" s="99">
        <f t="shared" si="2"/>
        <v>75276.425000000003</v>
      </c>
      <c r="Q15" s="99">
        <f>'VAT COMPUTATION'!$C$31</f>
        <v>75276</v>
      </c>
    </row>
    <row r="16" spans="1:18" ht="35.1" customHeight="1" thickBot="1">
      <c r="A16" s="235" t="s">
        <v>70</v>
      </c>
      <c r="B16" s="236">
        <f>B13+B14+B15</f>
        <v>4391265</v>
      </c>
      <c r="C16" s="236">
        <f t="shared" ref="C16:N16" si="7">C13+C14+C15</f>
        <v>774000</v>
      </c>
      <c r="D16" s="236"/>
      <c r="E16" s="236">
        <f t="shared" si="7"/>
        <v>2938135</v>
      </c>
      <c r="F16" s="236">
        <f t="shared" si="7"/>
        <v>146906.75</v>
      </c>
      <c r="G16" s="236">
        <f t="shared" si="7"/>
        <v>4743491</v>
      </c>
      <c r="H16" s="236">
        <f t="shared" si="7"/>
        <v>106000</v>
      </c>
      <c r="I16" s="236">
        <f t="shared" si="7"/>
        <v>2026246</v>
      </c>
      <c r="J16" s="236">
        <f t="shared" si="7"/>
        <v>2564574</v>
      </c>
      <c r="K16" s="236">
        <f t="shared" si="7"/>
        <v>46671</v>
      </c>
      <c r="L16" s="236">
        <f t="shared" si="7"/>
        <v>0</v>
      </c>
      <c r="M16" s="236">
        <f t="shared" si="7"/>
        <v>0</v>
      </c>
      <c r="N16" s="236">
        <f t="shared" si="7"/>
        <v>146906.75</v>
      </c>
      <c r="O16" s="236">
        <f>N16*0.5%+0.3</f>
        <v>734.83375000000001</v>
      </c>
      <c r="P16" s="236">
        <f t="shared" si="2"/>
        <v>146171.91625000001</v>
      </c>
      <c r="Q16" s="236">
        <f>Q13+Q14+Q15</f>
        <v>146172</v>
      </c>
    </row>
    <row r="17" spans="1:18" ht="35.1" customHeight="1" thickTop="1">
      <c r="A17" s="35" t="s">
        <v>8</v>
      </c>
      <c r="B17" s="101">
        <v>1704500</v>
      </c>
      <c r="C17" s="101">
        <v>120000</v>
      </c>
      <c r="D17" s="101"/>
      <c r="E17" s="101">
        <f>B17-C17</f>
        <v>1584500</v>
      </c>
      <c r="F17" s="101">
        <f t="shared" si="3"/>
        <v>79225</v>
      </c>
      <c r="G17" s="101">
        <v>1559019</v>
      </c>
      <c r="H17" s="101"/>
      <c r="I17" s="99">
        <f t="shared" si="4"/>
        <v>1014825</v>
      </c>
      <c r="J17" s="101">
        <v>521194</v>
      </c>
      <c r="K17" s="101">
        <v>23000</v>
      </c>
      <c r="L17" s="101">
        <v>0</v>
      </c>
      <c r="M17" s="101">
        <f t="shared" si="5"/>
        <v>0</v>
      </c>
      <c r="N17" s="101">
        <f t="shared" si="0"/>
        <v>79225</v>
      </c>
      <c r="O17" s="101">
        <f>N17*0.5%+0.81</f>
        <v>396.935</v>
      </c>
      <c r="P17" s="101">
        <f t="shared" si="2"/>
        <v>78828.065000000002</v>
      </c>
      <c r="Q17" s="101">
        <f>'VAT COMPUTATION'!$C$32</f>
        <v>100000</v>
      </c>
      <c r="R17" s="4"/>
    </row>
    <row r="18" spans="1:18" ht="35.1" customHeight="1">
      <c r="A18" s="7" t="s">
        <v>9</v>
      </c>
      <c r="B18" s="99">
        <v>952400</v>
      </c>
      <c r="C18" s="99">
        <v>120000</v>
      </c>
      <c r="D18" s="99"/>
      <c r="E18" s="99">
        <f>B18-C18</f>
        <v>832400</v>
      </c>
      <c r="F18" s="99">
        <f t="shared" si="3"/>
        <v>41620</v>
      </c>
      <c r="G18" s="99"/>
      <c r="H18" s="99"/>
      <c r="I18" s="99">
        <f t="shared" si="4"/>
        <v>0</v>
      </c>
      <c r="J18" s="99"/>
      <c r="K18" s="99"/>
      <c r="L18" s="99">
        <v>0</v>
      </c>
      <c r="M18" s="99">
        <f t="shared" si="5"/>
        <v>0</v>
      </c>
      <c r="N18" s="99">
        <f t="shared" si="0"/>
        <v>41620</v>
      </c>
      <c r="O18" s="99">
        <f t="shared" si="1"/>
        <v>208.1</v>
      </c>
      <c r="P18" s="99">
        <f t="shared" si="2"/>
        <v>41411.9</v>
      </c>
      <c r="Q18" s="99">
        <f>'VAT COMPUTATION'!$C$33</f>
        <v>20241</v>
      </c>
    </row>
    <row r="19" spans="1:18" ht="35.1" customHeight="1">
      <c r="A19" s="7" t="s">
        <v>10</v>
      </c>
      <c r="B19" s="99">
        <v>946040</v>
      </c>
      <c r="C19" s="99">
        <v>0</v>
      </c>
      <c r="D19" s="99"/>
      <c r="E19" s="99">
        <f>B19-C19</f>
        <v>946040</v>
      </c>
      <c r="F19" s="99">
        <f t="shared" si="3"/>
        <v>47302</v>
      </c>
      <c r="G19" s="99">
        <v>1650961.05</v>
      </c>
      <c r="H19" s="99"/>
      <c r="I19" s="99">
        <f t="shared" si="4"/>
        <v>0</v>
      </c>
      <c r="J19" s="99">
        <v>1043915</v>
      </c>
      <c r="K19" s="99">
        <v>8471</v>
      </c>
      <c r="L19" s="99">
        <v>598575.05000000005</v>
      </c>
      <c r="M19" s="99">
        <f t="shared" si="5"/>
        <v>29928.752500000002</v>
      </c>
      <c r="N19" s="99">
        <f t="shared" si="0"/>
        <v>17373.247499999998</v>
      </c>
      <c r="O19" s="99">
        <f>N19*0.5%</f>
        <v>86.866237499999997</v>
      </c>
      <c r="P19" s="99">
        <f t="shared" si="2"/>
        <v>17286.381262499999</v>
      </c>
      <c r="Q19" s="99">
        <f>'VAT COMPUTATION'!$C$34</f>
        <v>17286</v>
      </c>
    </row>
    <row r="20" spans="1:18" ht="35.1" customHeight="1" thickBot="1">
      <c r="A20" s="235" t="s">
        <v>71</v>
      </c>
      <c r="B20" s="236">
        <f>B17+B18+B19</f>
        <v>3602940</v>
      </c>
      <c r="C20" s="236">
        <f t="shared" ref="C20:N20" si="8">C17+C18+C19</f>
        <v>240000</v>
      </c>
      <c r="D20" s="236"/>
      <c r="E20" s="236">
        <f t="shared" si="8"/>
        <v>3362940</v>
      </c>
      <c r="F20" s="236">
        <f t="shared" si="8"/>
        <v>168147</v>
      </c>
      <c r="G20" s="236">
        <f t="shared" si="8"/>
        <v>3209980.05</v>
      </c>
      <c r="H20" s="236">
        <f t="shared" si="8"/>
        <v>0</v>
      </c>
      <c r="I20" s="236">
        <f t="shared" si="8"/>
        <v>1014825</v>
      </c>
      <c r="J20" s="236">
        <f t="shared" si="8"/>
        <v>1565109</v>
      </c>
      <c r="K20" s="236">
        <f t="shared" si="8"/>
        <v>31471</v>
      </c>
      <c r="L20" s="236">
        <f t="shared" si="8"/>
        <v>598575.05000000005</v>
      </c>
      <c r="M20" s="236">
        <f t="shared" si="8"/>
        <v>29928.752500000002</v>
      </c>
      <c r="N20" s="236">
        <f t="shared" si="8"/>
        <v>138218.2475</v>
      </c>
      <c r="O20" s="236">
        <f>N20*0.5%+0.81</f>
        <v>691.90123749999998</v>
      </c>
      <c r="P20" s="236">
        <f t="shared" si="2"/>
        <v>137526.34626250001</v>
      </c>
      <c r="Q20" s="236">
        <f>Q17+Q18+Q19</f>
        <v>137527</v>
      </c>
    </row>
    <row r="21" spans="1:18" ht="35.1" customHeight="1" thickTop="1">
      <c r="A21" s="35" t="s">
        <v>11</v>
      </c>
      <c r="B21" s="101">
        <v>2047470</v>
      </c>
      <c r="C21" s="101">
        <v>120000</v>
      </c>
      <c r="D21" s="101"/>
      <c r="E21" s="101">
        <f>B21-C21</f>
        <v>1927470</v>
      </c>
      <c r="F21" s="101">
        <f t="shared" si="3"/>
        <v>96373.5</v>
      </c>
      <c r="G21" s="101">
        <v>1562173</v>
      </c>
      <c r="H21" s="101"/>
      <c r="I21" s="99">
        <f t="shared" si="4"/>
        <v>0</v>
      </c>
      <c r="J21" s="101">
        <v>1562173</v>
      </c>
      <c r="K21" s="101"/>
      <c r="L21" s="101">
        <v>0</v>
      </c>
      <c r="M21" s="101">
        <f t="shared" si="5"/>
        <v>0</v>
      </c>
      <c r="N21" s="101">
        <f t="shared" si="0"/>
        <v>96373.5</v>
      </c>
      <c r="O21" s="101">
        <f>N21*0.5%</f>
        <v>481.86750000000001</v>
      </c>
      <c r="P21" s="101">
        <f t="shared" si="2"/>
        <v>95891.632500000007</v>
      </c>
      <c r="Q21" s="101">
        <f>'VAT COMPUTATION'!$C$35</f>
        <v>95891</v>
      </c>
    </row>
    <row r="22" spans="1:18" ht="35.1" customHeight="1">
      <c r="A22" s="7" t="s">
        <v>12</v>
      </c>
      <c r="B22" s="99">
        <v>4303675</v>
      </c>
      <c r="C22" s="99">
        <v>942125</v>
      </c>
      <c r="D22" s="99"/>
      <c r="E22" s="99">
        <f>B22-C22</f>
        <v>3361550</v>
      </c>
      <c r="F22" s="99">
        <f t="shared" si="3"/>
        <v>168077.5</v>
      </c>
      <c r="G22" s="99">
        <v>5520460.1500000004</v>
      </c>
      <c r="H22" s="99">
        <v>481000</v>
      </c>
      <c r="I22" s="99">
        <f t="shared" si="4"/>
        <v>1098727.0000000005</v>
      </c>
      <c r="J22" s="99">
        <v>3059301</v>
      </c>
      <c r="K22" s="99">
        <v>75</v>
      </c>
      <c r="L22" s="99">
        <f>92114.1+2443.05+550800+236000</f>
        <v>881357.15</v>
      </c>
      <c r="M22" s="99">
        <f t="shared" si="5"/>
        <v>44067.857500000006</v>
      </c>
      <c r="N22" s="99">
        <f t="shared" si="0"/>
        <v>124009.64249999999</v>
      </c>
      <c r="O22" s="99">
        <f t="shared" si="1"/>
        <v>620.04821249999998</v>
      </c>
      <c r="P22" s="99">
        <f t="shared" si="2"/>
        <v>123389.59428749999</v>
      </c>
      <c r="Q22" s="101">
        <f>'VAT COMPUTATION'!$C$36</f>
        <v>123390</v>
      </c>
    </row>
    <row r="23" spans="1:18" ht="35.1" customHeight="1">
      <c r="A23" s="7" t="s">
        <v>13</v>
      </c>
      <c r="B23" s="99">
        <v>7165565</v>
      </c>
      <c r="C23" s="99">
        <f>792225</f>
        <v>792225</v>
      </c>
      <c r="D23" s="99"/>
      <c r="E23" s="99">
        <f>B23-C23</f>
        <v>6373340</v>
      </c>
      <c r="F23" s="99">
        <f t="shared" si="3"/>
        <v>318667</v>
      </c>
      <c r="G23" s="99">
        <v>6681613.04</v>
      </c>
      <c r="H23" s="99">
        <v>165000</v>
      </c>
      <c r="I23" s="99">
        <f t="shared" si="4"/>
        <v>1959857</v>
      </c>
      <c r="J23" s="99">
        <v>2856797</v>
      </c>
      <c r="K23" s="99">
        <v>27324</v>
      </c>
      <c r="L23" s="99">
        <f>702000+50318.4+124762+79304.64+716250</f>
        <v>1672635.04</v>
      </c>
      <c r="M23" s="99">
        <f>L23*5%</f>
        <v>83631.752000000008</v>
      </c>
      <c r="N23" s="99">
        <f t="shared" si="0"/>
        <v>235035.24799999999</v>
      </c>
      <c r="O23" s="99">
        <f t="shared" si="1"/>
        <v>1175.17624</v>
      </c>
      <c r="P23" s="99">
        <f t="shared" si="2"/>
        <v>233860.07175999999</v>
      </c>
      <c r="Q23" s="99">
        <f>+'VAT COMPUTATION'!C37+'VAT COMPUTATION'!C38+'VAT COMPUTATION'!C39</f>
        <v>233860</v>
      </c>
    </row>
    <row r="24" spans="1:18" ht="35.1" customHeight="1" thickBot="1">
      <c r="A24" s="235" t="s">
        <v>72</v>
      </c>
      <c r="B24" s="236">
        <f>B21+B22+B23</f>
        <v>13516710</v>
      </c>
      <c r="C24" s="236">
        <f t="shared" ref="C24:N24" si="9">C21+C22+C23</f>
        <v>1854350</v>
      </c>
      <c r="D24" s="236"/>
      <c r="E24" s="236">
        <f t="shared" si="9"/>
        <v>11662360</v>
      </c>
      <c r="F24" s="236">
        <f t="shared" si="9"/>
        <v>583118</v>
      </c>
      <c r="G24" s="236">
        <f t="shared" si="9"/>
        <v>13764246.190000001</v>
      </c>
      <c r="H24" s="236">
        <f t="shared" si="9"/>
        <v>646000</v>
      </c>
      <c r="I24" s="236">
        <f t="shared" si="9"/>
        <v>3058584.0000000005</v>
      </c>
      <c r="J24" s="236">
        <f t="shared" si="9"/>
        <v>7478271</v>
      </c>
      <c r="K24" s="236">
        <f t="shared" si="9"/>
        <v>27399</v>
      </c>
      <c r="L24" s="236">
        <f t="shared" si="9"/>
        <v>2553992.19</v>
      </c>
      <c r="M24" s="236">
        <f t="shared" si="9"/>
        <v>127699.60950000002</v>
      </c>
      <c r="N24" s="236">
        <f t="shared" si="9"/>
        <v>455418.39049999998</v>
      </c>
      <c r="O24" s="236">
        <f>N24*0.5%</f>
        <v>2277.0919524999999</v>
      </c>
      <c r="P24" s="236">
        <f t="shared" si="2"/>
        <v>453141.29854749999</v>
      </c>
      <c r="Q24" s="236">
        <f>Q21+Q22+Q23</f>
        <v>453141</v>
      </c>
    </row>
    <row r="25" spans="1:18" ht="35.1" customHeight="1" thickTop="1" thickBot="1">
      <c r="A25" s="369" t="s">
        <v>73</v>
      </c>
      <c r="B25" s="370">
        <f>+B12+B16+B20+B24</f>
        <v>33854895</v>
      </c>
      <c r="C25" s="370">
        <f t="shared" ref="C25:Q25" si="10">+C12+C16+C20+C24</f>
        <v>4289850</v>
      </c>
      <c r="D25" s="370"/>
      <c r="E25" s="370">
        <f t="shared" si="10"/>
        <v>28885915</v>
      </c>
      <c r="F25" s="370">
        <f t="shared" si="10"/>
        <v>1444295.75</v>
      </c>
      <c r="G25" s="370">
        <f t="shared" si="10"/>
        <v>34293538.240000002</v>
      </c>
      <c r="H25" s="370">
        <f t="shared" si="10"/>
        <v>2026400</v>
      </c>
      <c r="I25" s="370">
        <f t="shared" si="10"/>
        <v>6099655</v>
      </c>
      <c r="J25" s="370">
        <f t="shared" si="10"/>
        <v>22909375</v>
      </c>
      <c r="K25" s="370">
        <f t="shared" si="10"/>
        <v>105541</v>
      </c>
      <c r="L25" s="370">
        <f t="shared" si="10"/>
        <v>3152567.24</v>
      </c>
      <c r="M25" s="370">
        <f t="shared" si="10"/>
        <v>157628.36200000002</v>
      </c>
      <c r="N25" s="370">
        <f t="shared" si="10"/>
        <v>1286667.388</v>
      </c>
      <c r="O25" s="370">
        <f t="shared" si="10"/>
        <v>6434.4469399999998</v>
      </c>
      <c r="P25" s="370">
        <f t="shared" si="10"/>
        <v>1280232.9410600001</v>
      </c>
      <c r="Q25" s="370">
        <f t="shared" si="10"/>
        <v>1280233</v>
      </c>
    </row>
    <row r="26" spans="1:18" ht="21" thickTop="1">
      <c r="A26" s="237"/>
      <c r="B26" s="30"/>
      <c r="C26" s="32"/>
      <c r="D26" s="32"/>
      <c r="E26" s="30"/>
      <c r="F26" s="30"/>
      <c r="G26" s="32"/>
      <c r="H26" s="30"/>
      <c r="I26" s="30"/>
      <c r="J26" s="30"/>
      <c r="K26" s="30"/>
      <c r="L26" s="30"/>
      <c r="M26" s="30"/>
      <c r="N26" s="30"/>
      <c r="O26" s="85"/>
      <c r="P26" s="159"/>
      <c r="Q26" s="83"/>
    </row>
    <row r="27" spans="1:18" ht="20.25">
      <c r="A27" s="237"/>
      <c r="B27" s="30"/>
      <c r="C27" s="30"/>
      <c r="D27" s="30"/>
      <c r="E27" s="30"/>
      <c r="F27" s="30"/>
      <c r="G27" s="30"/>
      <c r="H27" s="30"/>
      <c r="I27" s="30"/>
      <c r="J27" s="31"/>
      <c r="K27" s="30"/>
      <c r="L27" s="30"/>
      <c r="M27" s="30"/>
      <c r="N27" s="30"/>
      <c r="O27" s="30"/>
      <c r="P27" s="159"/>
      <c r="Q27" s="244" t="str">
        <f>+"FOR "&amp;A1</f>
        <v>FOR XYZ CO. LTD</v>
      </c>
    </row>
    <row r="28" spans="1:18" ht="15.75" customHeight="1">
      <c r="A28" s="237"/>
      <c r="B28" s="30"/>
      <c r="C28" s="30"/>
      <c r="D28" s="30"/>
      <c r="E28" s="30"/>
      <c r="F28" s="30"/>
      <c r="G28" s="32"/>
      <c r="H28" s="30"/>
      <c r="I28" s="30"/>
      <c r="J28" s="32"/>
      <c r="K28" s="30"/>
      <c r="L28" s="30"/>
      <c r="M28" s="30"/>
      <c r="N28" s="159"/>
      <c r="O28" s="159"/>
      <c r="P28" s="159"/>
      <c r="Q28" s="245"/>
    </row>
    <row r="29" spans="1:18" ht="36.75" customHeight="1">
      <c r="A29" s="237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159"/>
      <c r="O29" s="159"/>
      <c r="P29" s="30"/>
      <c r="Q29" s="245"/>
    </row>
    <row r="30" spans="1:18" ht="15.75" customHeight="1">
      <c r="A30" s="237"/>
      <c r="B30" s="30"/>
      <c r="C30" s="30"/>
      <c r="D30" s="30"/>
      <c r="E30" s="30"/>
      <c r="F30" s="30"/>
      <c r="G30" s="30"/>
      <c r="H30" s="33"/>
      <c r="I30" s="30"/>
      <c r="J30" s="30"/>
      <c r="K30" s="34"/>
      <c r="L30" s="30"/>
      <c r="M30" s="30"/>
      <c r="N30" s="30"/>
      <c r="O30" s="30"/>
      <c r="P30" s="30"/>
      <c r="Q30" s="245"/>
    </row>
    <row r="31" spans="1:18">
      <c r="A31" s="237"/>
      <c r="B31" s="30"/>
      <c r="C31" s="30"/>
      <c r="D31" s="30"/>
      <c r="E31" s="30"/>
      <c r="F31" s="30"/>
      <c r="G31" s="30"/>
      <c r="H31" s="30"/>
      <c r="I31" s="30"/>
      <c r="J31" s="30"/>
      <c r="K31" s="34"/>
      <c r="L31" s="30"/>
      <c r="M31" s="30"/>
      <c r="N31" s="30"/>
      <c r="O31" s="30"/>
      <c r="P31" s="30"/>
      <c r="Q31" s="244" t="s">
        <v>251</v>
      </c>
    </row>
    <row r="32" spans="1:18">
      <c r="A32" s="238"/>
      <c r="B32" s="239"/>
      <c r="C32" s="239"/>
      <c r="D32" s="239"/>
      <c r="E32" s="239"/>
      <c r="F32" s="239"/>
      <c r="G32" s="239"/>
      <c r="H32" s="240"/>
      <c r="I32" s="241"/>
      <c r="J32" s="241"/>
      <c r="K32" s="242"/>
      <c r="L32" s="242"/>
      <c r="M32" s="242"/>
      <c r="N32" s="239"/>
      <c r="O32" s="239"/>
      <c r="P32" s="239"/>
      <c r="Q32" s="246" t="s">
        <v>252</v>
      </c>
    </row>
    <row r="35" spans="1:17" ht="26.25">
      <c r="A35" s="374" t="s">
        <v>283</v>
      </c>
    </row>
    <row r="36" spans="1:17" ht="26.25" customHeight="1">
      <c r="A36" s="375" t="s">
        <v>284</v>
      </c>
      <c r="B36" s="375"/>
      <c r="C36" s="375"/>
      <c r="D36" s="375"/>
      <c r="E36" s="375"/>
      <c r="F36" s="375"/>
      <c r="G36" s="375"/>
      <c r="H36" s="375"/>
      <c r="I36" s="375"/>
      <c r="J36" s="375"/>
      <c r="K36" s="375"/>
      <c r="L36" s="375"/>
      <c r="M36" s="375"/>
      <c r="N36" s="375"/>
      <c r="O36" s="375"/>
      <c r="P36" s="375"/>
      <c r="Q36" s="375"/>
    </row>
    <row r="37" spans="1:17" ht="34.5" customHeight="1">
      <c r="A37" s="375"/>
      <c r="B37" s="375"/>
      <c r="C37" s="375"/>
      <c r="D37" s="375"/>
      <c r="E37" s="375"/>
      <c r="F37" s="375"/>
      <c r="G37" s="375"/>
      <c r="H37" s="375"/>
      <c r="I37" s="375"/>
      <c r="J37" s="375"/>
      <c r="K37" s="375"/>
      <c r="L37" s="375"/>
      <c r="M37" s="375"/>
      <c r="N37" s="375"/>
      <c r="O37" s="375"/>
      <c r="P37" s="375"/>
      <c r="Q37" s="375"/>
    </row>
    <row r="38" spans="1:17">
      <c r="A38" s="375" t="s">
        <v>285</v>
      </c>
      <c r="B38" s="375"/>
      <c r="C38" s="375"/>
      <c r="D38" s="375"/>
      <c r="E38" s="375"/>
      <c r="F38" s="375"/>
      <c r="G38" s="375"/>
      <c r="H38" s="375"/>
      <c r="I38" s="375"/>
      <c r="J38" s="375"/>
      <c r="K38" s="375"/>
      <c r="L38" s="375"/>
      <c r="M38" s="375"/>
      <c r="N38" s="375"/>
      <c r="O38" s="375"/>
      <c r="P38" s="375"/>
      <c r="Q38" s="375"/>
    </row>
    <row r="39" spans="1:17">
      <c r="A39" s="375"/>
      <c r="B39" s="375"/>
      <c r="C39" s="375"/>
      <c r="D39" s="375"/>
      <c r="E39" s="375"/>
      <c r="F39" s="375"/>
      <c r="G39" s="375"/>
      <c r="H39" s="375"/>
      <c r="I39" s="375"/>
      <c r="J39" s="375"/>
      <c r="K39" s="375"/>
      <c r="L39" s="375"/>
      <c r="M39" s="375"/>
      <c r="N39" s="375"/>
      <c r="O39" s="375"/>
      <c r="P39" s="375"/>
      <c r="Q39" s="375"/>
    </row>
  </sheetData>
  <mergeCells count="10">
    <mergeCell ref="A36:Q37"/>
    <mergeCell ref="A38:Q39"/>
    <mergeCell ref="K32:M32"/>
    <mergeCell ref="I7:J7"/>
    <mergeCell ref="A1:Q1"/>
    <mergeCell ref="A2:Q2"/>
    <mergeCell ref="A3:Q3"/>
    <mergeCell ref="A5:Q5"/>
    <mergeCell ref="D7:E7"/>
    <mergeCell ref="A4:Q4"/>
  </mergeCells>
  <printOptions horizontalCentered="1"/>
  <pageMargins left="0.17" right="0" top="0.56999999999999995" bottom="0.53" header="0.3" footer="0.3"/>
  <pageSetup scale="4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92D050"/>
  </sheetPr>
  <dimension ref="A1:Q84"/>
  <sheetViews>
    <sheetView view="pageBreakPreview" zoomScale="85" zoomScaleSheetLayoutView="85" workbookViewId="0">
      <selection activeCell="L21" sqref="L21"/>
    </sheetView>
  </sheetViews>
  <sheetFormatPr defaultRowHeight="15.75"/>
  <cols>
    <col min="1" max="1" width="11.75" bestFit="1" customWidth="1"/>
    <col min="2" max="2" width="13.875" bestFit="1" customWidth="1"/>
    <col min="3" max="3" width="26.125" bestFit="1" customWidth="1"/>
    <col min="4" max="4" width="13.375" customWidth="1"/>
    <col min="5" max="5" width="14.75" bestFit="1" customWidth="1"/>
    <col min="6" max="6" width="10" bestFit="1" customWidth="1"/>
    <col min="7" max="7" width="14.625" bestFit="1" customWidth="1"/>
    <col min="8" max="8" width="11.25" customWidth="1"/>
    <col min="9" max="9" width="14.625" customWidth="1"/>
    <col min="14" max="14" width="26.125" bestFit="1" customWidth="1"/>
    <col min="15" max="15" width="10.875" bestFit="1" customWidth="1"/>
  </cols>
  <sheetData>
    <row r="1" spans="1:17">
      <c r="A1" s="220" t="str">
        <f>'f form'!A1:I1</f>
        <v>XYZ CO. LTD</v>
      </c>
      <c r="B1" s="220"/>
      <c r="C1" s="220"/>
      <c r="D1" s="220"/>
      <c r="E1" s="220"/>
      <c r="F1" s="220"/>
      <c r="G1" s="220"/>
      <c r="H1" s="220"/>
      <c r="I1" s="220"/>
    </row>
    <row r="2" spans="1:17">
      <c r="A2" s="220" t="str">
        <f>'f form'!A2:I2</f>
        <v>AT-</v>
      </c>
      <c r="B2" s="220"/>
      <c r="C2" s="220"/>
      <c r="D2" s="220"/>
      <c r="E2" s="220"/>
      <c r="F2" s="220"/>
      <c r="G2" s="220"/>
      <c r="H2" s="220"/>
      <c r="I2" s="220"/>
    </row>
    <row r="3" spans="1:17">
      <c r="A3" s="220" t="str">
        <f>'f form'!A3:I3</f>
        <v>PERIOD -2015-16</v>
      </c>
      <c r="B3" s="220"/>
      <c r="C3" s="220"/>
      <c r="D3" s="220"/>
      <c r="E3" s="220"/>
      <c r="F3" s="220"/>
      <c r="G3" s="220"/>
      <c r="H3" s="220"/>
      <c r="I3" s="220"/>
    </row>
    <row r="5" spans="1:17">
      <c r="A5" s="163" t="s">
        <v>178</v>
      </c>
      <c r="B5" s="163"/>
      <c r="C5" s="163"/>
      <c r="D5" s="163"/>
      <c r="E5" s="163"/>
      <c r="F5" s="163"/>
      <c r="G5" s="163"/>
      <c r="H5" s="163"/>
      <c r="I5" s="163"/>
    </row>
    <row r="6" spans="1:17">
      <c r="A6" s="51" t="s">
        <v>179</v>
      </c>
      <c r="B6" s="51" t="s">
        <v>182</v>
      </c>
      <c r="C6" s="51" t="s">
        <v>81</v>
      </c>
      <c r="D6" s="51" t="s">
        <v>28</v>
      </c>
      <c r="E6" s="51" t="s">
        <v>180</v>
      </c>
      <c r="F6" s="51" t="s">
        <v>83</v>
      </c>
      <c r="G6" s="51" t="s">
        <v>181</v>
      </c>
      <c r="H6" s="51" t="s">
        <v>84</v>
      </c>
      <c r="I6" s="51" t="s">
        <v>85</v>
      </c>
    </row>
    <row r="7" spans="1:17">
      <c r="A7" s="74"/>
      <c r="B7" s="51">
        <v>242</v>
      </c>
      <c r="C7" s="51" t="s">
        <v>272</v>
      </c>
      <c r="D7" s="51"/>
      <c r="E7" s="52" t="str">
        <f>VLOOKUP(C7,$N$14:$P$18,3,)</f>
        <v>Varanasi</v>
      </c>
      <c r="F7" s="91" t="s">
        <v>115</v>
      </c>
      <c r="G7" s="74"/>
      <c r="H7" s="51" t="str">
        <f>VLOOKUP(C7,$N$14:$Q$18,4,FALSE)</f>
        <v>R.B Refine</v>
      </c>
      <c r="I7" s="76">
        <v>594762</v>
      </c>
    </row>
    <row r="8" spans="1:17">
      <c r="A8" s="74"/>
      <c r="B8" s="51">
        <v>243</v>
      </c>
      <c r="C8" s="51" t="s">
        <v>272</v>
      </c>
      <c r="D8" s="51"/>
      <c r="E8" s="52" t="str">
        <f t="shared" ref="E8:E55" si="0">VLOOKUP(C8,$N$14:$P$18,3,)</f>
        <v>Varanasi</v>
      </c>
      <c r="F8" s="91" t="s">
        <v>116</v>
      </c>
      <c r="G8" s="74"/>
      <c r="H8" s="51" t="str">
        <f t="shared" ref="H8:H55" si="1">VLOOKUP(C8,$N$14:$Q$18,4,FALSE)</f>
        <v>R.B Refine</v>
      </c>
      <c r="I8" s="76">
        <v>592950</v>
      </c>
    </row>
    <row r="9" spans="1:17">
      <c r="A9" s="74"/>
      <c r="B9" s="51">
        <v>244</v>
      </c>
      <c r="C9" s="51" t="s">
        <v>272</v>
      </c>
      <c r="D9" s="51"/>
      <c r="E9" s="52" t="str">
        <f t="shared" si="0"/>
        <v>Varanasi</v>
      </c>
      <c r="F9" s="91" t="s">
        <v>117</v>
      </c>
      <c r="G9" s="74"/>
      <c r="H9" s="51" t="str">
        <f t="shared" si="1"/>
        <v>R.B Refine</v>
      </c>
      <c r="I9" s="76">
        <v>576116</v>
      </c>
    </row>
    <row r="10" spans="1:17">
      <c r="A10" s="74"/>
      <c r="B10" s="51">
        <v>245</v>
      </c>
      <c r="C10" s="51" t="s">
        <v>272</v>
      </c>
      <c r="D10" s="51"/>
      <c r="E10" s="52" t="str">
        <f t="shared" si="0"/>
        <v>Varanasi</v>
      </c>
      <c r="F10" s="92">
        <v>160161</v>
      </c>
      <c r="G10" s="74"/>
      <c r="H10" s="51" t="str">
        <f t="shared" si="1"/>
        <v>R.B Refine</v>
      </c>
      <c r="I10" s="76">
        <v>591694</v>
      </c>
    </row>
    <row r="11" spans="1:17">
      <c r="A11" s="74"/>
      <c r="B11" s="51">
        <v>246</v>
      </c>
      <c r="C11" s="51" t="s">
        <v>273</v>
      </c>
      <c r="D11" s="51"/>
      <c r="E11" s="52" t="str">
        <f t="shared" si="0"/>
        <v>Alwar</v>
      </c>
      <c r="F11" s="91">
        <v>4750</v>
      </c>
      <c r="G11" s="74"/>
      <c r="H11" s="51" t="str">
        <f t="shared" si="1"/>
        <v>M.oil</v>
      </c>
      <c r="I11" s="76">
        <v>1003000</v>
      </c>
    </row>
    <row r="12" spans="1:17">
      <c r="A12" s="74"/>
      <c r="B12" s="51">
        <v>247</v>
      </c>
      <c r="C12" s="51" t="s">
        <v>273</v>
      </c>
      <c r="D12" s="51"/>
      <c r="E12" s="52" t="str">
        <f t="shared" si="0"/>
        <v>Alwar</v>
      </c>
      <c r="F12" s="91">
        <v>4866</v>
      </c>
      <c r="G12" s="74"/>
      <c r="H12" s="51" t="str">
        <f t="shared" si="1"/>
        <v>M.oil</v>
      </c>
      <c r="I12" s="76">
        <v>1027800</v>
      </c>
    </row>
    <row r="13" spans="1:17">
      <c r="A13" s="74"/>
      <c r="B13" s="51">
        <v>248</v>
      </c>
      <c r="C13" s="51" t="s">
        <v>272</v>
      </c>
      <c r="D13" s="51"/>
      <c r="E13" s="52" t="str">
        <f t="shared" si="0"/>
        <v>Varanasi</v>
      </c>
      <c r="F13" s="92">
        <v>221222</v>
      </c>
      <c r="G13" s="74"/>
      <c r="H13" s="51" t="str">
        <f t="shared" si="1"/>
        <v>R.B Refine</v>
      </c>
      <c r="I13" s="76">
        <v>614333</v>
      </c>
    </row>
    <row r="14" spans="1:17">
      <c r="A14" s="74"/>
      <c r="B14" s="51">
        <v>249</v>
      </c>
      <c r="C14" s="51" t="s">
        <v>272</v>
      </c>
      <c r="D14" s="51"/>
      <c r="E14" s="52" t="str">
        <f t="shared" si="0"/>
        <v>Varanasi</v>
      </c>
      <c r="F14" s="92">
        <v>249250</v>
      </c>
      <c r="G14" s="74"/>
      <c r="H14" s="51" t="str">
        <f t="shared" si="1"/>
        <v>R.B Refine</v>
      </c>
      <c r="I14" s="76">
        <v>615343</v>
      </c>
      <c r="N14" t="s">
        <v>184</v>
      </c>
      <c r="O14" t="s">
        <v>185</v>
      </c>
      <c r="P14" t="s">
        <v>186</v>
      </c>
      <c r="Q14" t="s">
        <v>196</v>
      </c>
    </row>
    <row r="15" spans="1:17">
      <c r="A15" s="74"/>
      <c r="B15" s="51">
        <v>250</v>
      </c>
      <c r="C15" s="51" t="s">
        <v>272</v>
      </c>
      <c r="D15" s="51"/>
      <c r="E15" s="52" t="str">
        <f t="shared" si="0"/>
        <v>Varanasi</v>
      </c>
      <c r="F15" s="92">
        <v>262263</v>
      </c>
      <c r="G15" s="74"/>
      <c r="H15" s="51" t="str">
        <f t="shared" si="1"/>
        <v>R.B Refine</v>
      </c>
      <c r="I15" s="76">
        <v>617355</v>
      </c>
      <c r="N15" t="s">
        <v>272</v>
      </c>
      <c r="O15">
        <v>9581901383</v>
      </c>
      <c r="P15" t="s">
        <v>187</v>
      </c>
      <c r="Q15" t="s">
        <v>197</v>
      </c>
    </row>
    <row r="16" spans="1:17">
      <c r="A16" s="74"/>
      <c r="B16" s="51">
        <v>251</v>
      </c>
      <c r="C16" s="51" t="s">
        <v>272</v>
      </c>
      <c r="D16" s="51"/>
      <c r="E16" s="52" t="str">
        <f t="shared" si="0"/>
        <v>Varanasi</v>
      </c>
      <c r="F16" s="92">
        <v>305306</v>
      </c>
      <c r="G16" s="74"/>
      <c r="H16" s="51" t="str">
        <f t="shared" si="1"/>
        <v>R.B Refine</v>
      </c>
      <c r="I16" s="76">
        <v>611490</v>
      </c>
      <c r="N16" t="s">
        <v>273</v>
      </c>
      <c r="O16">
        <v>8669552265</v>
      </c>
      <c r="P16" t="s">
        <v>188</v>
      </c>
      <c r="Q16" t="s">
        <v>198</v>
      </c>
    </row>
    <row r="17" spans="1:17">
      <c r="A17" s="74"/>
      <c r="B17" s="51">
        <v>252</v>
      </c>
      <c r="C17" s="51" t="s">
        <v>272</v>
      </c>
      <c r="D17" s="51"/>
      <c r="E17" s="52" t="str">
        <f t="shared" si="0"/>
        <v>Varanasi</v>
      </c>
      <c r="F17" s="92">
        <v>334335</v>
      </c>
      <c r="G17" s="74"/>
      <c r="H17" s="51" t="str">
        <f t="shared" si="1"/>
        <v>R.B Refine</v>
      </c>
      <c r="I17" s="76">
        <v>627045</v>
      </c>
      <c r="O17">
        <v>9427500053</v>
      </c>
      <c r="P17" t="s">
        <v>189</v>
      </c>
      <c r="Q17" t="s">
        <v>199</v>
      </c>
    </row>
    <row r="18" spans="1:17">
      <c r="A18" s="74"/>
      <c r="B18" s="51">
        <v>253</v>
      </c>
      <c r="C18" s="51" t="s">
        <v>272</v>
      </c>
      <c r="D18" s="51"/>
      <c r="E18" s="52" t="str">
        <f t="shared" si="0"/>
        <v>Varanasi</v>
      </c>
      <c r="F18" s="92">
        <v>366367</v>
      </c>
      <c r="G18" s="74"/>
      <c r="H18" s="51" t="str">
        <f t="shared" si="1"/>
        <v>R.B Refine</v>
      </c>
      <c r="I18" s="76">
        <v>612765</v>
      </c>
      <c r="O18">
        <v>9227502444</v>
      </c>
      <c r="P18" t="s">
        <v>189</v>
      </c>
      <c r="Q18" t="s">
        <v>200</v>
      </c>
    </row>
    <row r="19" spans="1:17">
      <c r="A19" s="74"/>
      <c r="B19" s="51">
        <v>254</v>
      </c>
      <c r="C19" s="51" t="s">
        <v>272</v>
      </c>
      <c r="D19" s="51"/>
      <c r="E19" s="52" t="str">
        <f t="shared" si="0"/>
        <v>Varanasi</v>
      </c>
      <c r="F19" s="92">
        <v>384385</v>
      </c>
      <c r="G19" s="74"/>
      <c r="H19" s="51" t="str">
        <f t="shared" si="1"/>
        <v>R.B Refine</v>
      </c>
      <c r="I19" s="76">
        <v>608430</v>
      </c>
    </row>
    <row r="20" spans="1:17">
      <c r="A20" s="74"/>
      <c r="B20" s="51">
        <v>255</v>
      </c>
      <c r="C20" s="51" t="s">
        <v>272</v>
      </c>
      <c r="D20" s="51"/>
      <c r="E20" s="52" t="str">
        <f t="shared" si="0"/>
        <v>Varanasi</v>
      </c>
      <c r="F20" s="92">
        <v>429430</v>
      </c>
      <c r="G20" s="74"/>
      <c r="H20" s="51" t="str">
        <f t="shared" si="1"/>
        <v>R.B Refine</v>
      </c>
      <c r="I20" s="76">
        <v>648000</v>
      </c>
    </row>
    <row r="21" spans="1:17">
      <c r="A21" s="74"/>
      <c r="B21" s="51">
        <v>256</v>
      </c>
      <c r="C21" s="51" t="s">
        <v>272</v>
      </c>
      <c r="D21" s="51"/>
      <c r="E21" s="52" t="str">
        <f t="shared" si="0"/>
        <v>Varanasi</v>
      </c>
      <c r="F21" s="92">
        <v>441442</v>
      </c>
      <c r="G21" s="74"/>
      <c r="H21" s="51" t="str">
        <f t="shared" si="1"/>
        <v>R.B Refine</v>
      </c>
      <c r="I21" s="76">
        <v>632610</v>
      </c>
    </row>
    <row r="22" spans="1:17">
      <c r="A22" s="74"/>
      <c r="B22" s="51">
        <v>257</v>
      </c>
      <c r="C22" s="51" t="s">
        <v>272</v>
      </c>
      <c r="D22" s="51"/>
      <c r="E22" s="52" t="str">
        <f t="shared" si="0"/>
        <v>Varanasi</v>
      </c>
      <c r="F22" s="92">
        <v>463464</v>
      </c>
      <c r="G22" s="74"/>
      <c r="H22" s="51" t="str">
        <f t="shared" si="1"/>
        <v>R.B Refine</v>
      </c>
      <c r="I22" s="76">
        <v>648653</v>
      </c>
    </row>
    <row r="23" spans="1:17">
      <c r="A23" s="74"/>
      <c r="B23" s="51">
        <v>258</v>
      </c>
      <c r="C23" s="51" t="s">
        <v>272</v>
      </c>
      <c r="D23" s="51"/>
      <c r="E23" s="52" t="str">
        <f t="shared" si="0"/>
        <v>Varanasi</v>
      </c>
      <c r="F23" s="92">
        <v>487488</v>
      </c>
      <c r="G23" s="74"/>
      <c r="H23" s="51" t="str">
        <f t="shared" si="1"/>
        <v>R.B Refine</v>
      </c>
      <c r="I23" s="76">
        <v>680149</v>
      </c>
    </row>
    <row r="24" spans="1:17">
      <c r="A24" s="74"/>
      <c r="B24" s="51">
        <v>259</v>
      </c>
      <c r="C24" s="51" t="s">
        <v>272</v>
      </c>
      <c r="D24" s="51"/>
      <c r="E24" s="52" t="str">
        <f t="shared" si="0"/>
        <v>Varanasi</v>
      </c>
      <c r="F24" s="92">
        <v>497498</v>
      </c>
      <c r="G24" s="74"/>
      <c r="H24" s="51" t="str">
        <f t="shared" si="1"/>
        <v>R.B Refine</v>
      </c>
      <c r="I24" s="76">
        <v>681000</v>
      </c>
    </row>
    <row r="25" spans="1:17">
      <c r="A25" s="74"/>
      <c r="B25" s="51">
        <v>260</v>
      </c>
      <c r="C25" s="51" t="s">
        <v>272</v>
      </c>
      <c r="D25" s="51"/>
      <c r="E25" s="52" t="str">
        <f t="shared" si="0"/>
        <v>Varanasi</v>
      </c>
      <c r="F25" s="92">
        <v>512513</v>
      </c>
      <c r="G25" s="74"/>
      <c r="H25" s="51" t="str">
        <f t="shared" si="1"/>
        <v>R.B Refine</v>
      </c>
      <c r="I25" s="76">
        <v>658487</v>
      </c>
    </row>
    <row r="26" spans="1:17">
      <c r="A26" s="74"/>
      <c r="B26" s="51">
        <v>261</v>
      </c>
      <c r="C26" s="51" t="s">
        <v>272</v>
      </c>
      <c r="D26" s="51"/>
      <c r="E26" s="52" t="str">
        <f t="shared" si="0"/>
        <v>Varanasi</v>
      </c>
      <c r="F26" s="92">
        <v>537538</v>
      </c>
      <c r="G26" s="74"/>
      <c r="H26" s="51" t="str">
        <f t="shared" si="1"/>
        <v>R.B Refine</v>
      </c>
      <c r="I26" s="76">
        <v>690239</v>
      </c>
    </row>
    <row r="27" spans="1:17">
      <c r="A27" s="74"/>
      <c r="B27" s="51">
        <v>262</v>
      </c>
      <c r="C27" s="51" t="s">
        <v>272</v>
      </c>
      <c r="D27" s="51"/>
      <c r="E27" s="52" t="str">
        <f t="shared" si="0"/>
        <v>Varanasi</v>
      </c>
      <c r="F27" s="92">
        <v>690</v>
      </c>
      <c r="G27" s="74"/>
      <c r="H27" s="51" t="str">
        <f t="shared" si="1"/>
        <v>R.B Refine</v>
      </c>
      <c r="I27" s="76">
        <v>442560</v>
      </c>
    </row>
    <row r="28" spans="1:17">
      <c r="A28" s="74"/>
      <c r="B28" s="51">
        <v>263</v>
      </c>
      <c r="C28" s="51" t="s">
        <v>272</v>
      </c>
      <c r="D28" s="51"/>
      <c r="E28" s="52" t="str">
        <f t="shared" si="0"/>
        <v>Varanasi</v>
      </c>
      <c r="F28" s="92">
        <v>610611</v>
      </c>
      <c r="G28" s="74"/>
      <c r="H28" s="51" t="str">
        <f t="shared" si="1"/>
        <v>R.B Refine</v>
      </c>
      <c r="I28" s="76">
        <v>679130</v>
      </c>
    </row>
    <row r="29" spans="1:17">
      <c r="A29" s="74"/>
      <c r="B29" s="51">
        <v>264</v>
      </c>
      <c r="C29" s="51" t="s">
        <v>272</v>
      </c>
      <c r="D29" s="51"/>
      <c r="E29" s="52" t="str">
        <f t="shared" si="0"/>
        <v>Varanasi</v>
      </c>
      <c r="F29" s="92">
        <v>682</v>
      </c>
      <c r="G29" s="74"/>
      <c r="H29" s="51" t="str">
        <f t="shared" si="1"/>
        <v>R.B Refine</v>
      </c>
      <c r="I29" s="76">
        <v>435600</v>
      </c>
    </row>
    <row r="30" spans="1:17">
      <c r="A30" s="74"/>
      <c r="B30" s="51">
        <v>266</v>
      </c>
      <c r="C30" s="51" t="s">
        <v>272</v>
      </c>
      <c r="D30" s="51"/>
      <c r="E30" s="52" t="str">
        <f t="shared" si="0"/>
        <v>Varanasi</v>
      </c>
      <c r="F30" s="92">
        <v>684</v>
      </c>
      <c r="G30" s="74"/>
      <c r="H30" s="51" t="str">
        <f t="shared" si="1"/>
        <v>R.B Refine</v>
      </c>
      <c r="I30" s="76">
        <v>450240</v>
      </c>
    </row>
    <row r="31" spans="1:17">
      <c r="A31" s="74"/>
      <c r="B31" s="51">
        <v>267</v>
      </c>
      <c r="C31" s="51" t="s">
        <v>273</v>
      </c>
      <c r="D31" s="51"/>
      <c r="E31" s="52" t="str">
        <f t="shared" si="0"/>
        <v>Alwar</v>
      </c>
      <c r="F31" s="91">
        <v>4938</v>
      </c>
      <c r="G31" s="74"/>
      <c r="H31" s="51" t="str">
        <f t="shared" si="1"/>
        <v>M.oil</v>
      </c>
      <c r="I31" s="76">
        <v>1034725</v>
      </c>
    </row>
    <row r="32" spans="1:17">
      <c r="A32" s="74"/>
      <c r="B32" s="51">
        <v>268</v>
      </c>
      <c r="C32" s="51" t="s">
        <v>272</v>
      </c>
      <c r="D32" s="51"/>
      <c r="E32" s="52" t="str">
        <f t="shared" si="0"/>
        <v>Varanasi</v>
      </c>
      <c r="F32" s="92">
        <v>694</v>
      </c>
      <c r="G32" s="74"/>
      <c r="H32" s="51" t="str">
        <f t="shared" si="1"/>
        <v>R.B Refine</v>
      </c>
      <c r="I32" s="76">
        <v>557044</v>
      </c>
    </row>
    <row r="33" spans="1:9">
      <c r="A33" s="74"/>
      <c r="B33" s="51">
        <v>269</v>
      </c>
      <c r="C33" s="51" t="s">
        <v>272</v>
      </c>
      <c r="D33" s="51"/>
      <c r="E33" s="52" t="str">
        <f t="shared" si="0"/>
        <v>Varanasi</v>
      </c>
      <c r="F33" s="91">
        <v>702</v>
      </c>
      <c r="G33" s="74"/>
      <c r="H33" s="51" t="str">
        <f t="shared" si="1"/>
        <v>R.B Refine</v>
      </c>
      <c r="I33" s="76">
        <v>521194</v>
      </c>
    </row>
    <row r="34" spans="1:9">
      <c r="A34" s="74"/>
      <c r="B34" s="51">
        <v>270</v>
      </c>
      <c r="C34" s="51" t="s">
        <v>272</v>
      </c>
      <c r="D34" s="51"/>
      <c r="E34" s="52" t="str">
        <f t="shared" si="0"/>
        <v>Varanasi</v>
      </c>
      <c r="F34" s="92">
        <v>872</v>
      </c>
      <c r="G34" s="74"/>
      <c r="H34" s="51" t="str">
        <f t="shared" si="1"/>
        <v>R.B Refine</v>
      </c>
      <c r="I34" s="76">
        <v>530955</v>
      </c>
    </row>
    <row r="35" spans="1:9">
      <c r="A35" s="74"/>
      <c r="B35" s="51">
        <v>271</v>
      </c>
      <c r="C35" s="51" t="s">
        <v>272</v>
      </c>
      <c r="D35" s="51"/>
      <c r="E35" s="52" t="str">
        <f t="shared" si="0"/>
        <v>Varanasi</v>
      </c>
      <c r="F35" s="91">
        <v>806</v>
      </c>
      <c r="G35" s="74"/>
      <c r="H35" s="51" t="str">
        <f t="shared" si="1"/>
        <v>R.B Refine</v>
      </c>
      <c r="I35" s="76">
        <v>512960</v>
      </c>
    </row>
    <row r="36" spans="1:9">
      <c r="A36" s="74"/>
      <c r="B36" s="51">
        <v>272</v>
      </c>
      <c r="C36" s="51" t="s">
        <v>272</v>
      </c>
      <c r="D36" s="51"/>
      <c r="E36" s="52" t="str">
        <f t="shared" si="0"/>
        <v>Varanasi</v>
      </c>
      <c r="F36" s="92">
        <v>953954</v>
      </c>
      <c r="G36" s="74"/>
      <c r="H36" s="51" t="str">
        <f t="shared" si="1"/>
        <v>R.B Refine</v>
      </c>
      <c r="I36" s="76">
        <v>574198</v>
      </c>
    </row>
    <row r="37" spans="1:9">
      <c r="A37" s="74"/>
      <c r="B37" s="51">
        <v>273</v>
      </c>
      <c r="C37" s="51" t="s">
        <v>272</v>
      </c>
      <c r="D37" s="51"/>
      <c r="E37" s="52" t="str">
        <f t="shared" si="0"/>
        <v>Varanasi</v>
      </c>
      <c r="F37" s="91">
        <v>1081</v>
      </c>
      <c r="G37" s="74"/>
      <c r="H37" s="51" t="str">
        <f t="shared" si="1"/>
        <v>R.B Refine</v>
      </c>
      <c r="I37" s="76">
        <v>564300</v>
      </c>
    </row>
    <row r="38" spans="1:9">
      <c r="A38" s="74"/>
      <c r="B38" s="51">
        <v>274</v>
      </c>
      <c r="C38" s="51" t="s">
        <v>272</v>
      </c>
      <c r="D38" s="51"/>
      <c r="E38" s="52" t="str">
        <f t="shared" si="0"/>
        <v>Varanasi</v>
      </c>
      <c r="F38" s="91">
        <v>1141</v>
      </c>
      <c r="G38" s="74"/>
      <c r="H38" s="51" t="str">
        <f t="shared" si="1"/>
        <v>R.B Refine</v>
      </c>
      <c r="I38" s="76">
        <v>423675</v>
      </c>
    </row>
    <row r="39" spans="1:9">
      <c r="A39" s="74"/>
      <c r="B39" s="51">
        <v>275</v>
      </c>
      <c r="C39" s="51" t="s">
        <v>272</v>
      </c>
      <c r="D39" s="51"/>
      <c r="E39" s="52" t="str">
        <f t="shared" si="0"/>
        <v>Varanasi</v>
      </c>
      <c r="F39" s="93" t="s">
        <v>118</v>
      </c>
      <c r="G39" s="74"/>
      <c r="H39" s="51" t="str">
        <f t="shared" si="1"/>
        <v>R.B Refine</v>
      </c>
      <c r="I39" s="76">
        <v>437400</v>
      </c>
    </row>
    <row r="40" spans="1:9">
      <c r="A40" s="74"/>
      <c r="B40" s="51">
        <v>276</v>
      </c>
      <c r="C40" s="51" t="s">
        <v>272</v>
      </c>
      <c r="D40" s="51"/>
      <c r="E40" s="52" t="str">
        <f t="shared" si="0"/>
        <v>Varanasi</v>
      </c>
      <c r="F40" s="91">
        <v>1284</v>
      </c>
      <c r="G40" s="74"/>
      <c r="H40" s="51" t="str">
        <f t="shared" si="1"/>
        <v>R.B Refine</v>
      </c>
      <c r="I40" s="76">
        <v>405450</v>
      </c>
    </row>
    <row r="41" spans="1:9">
      <c r="A41" s="74"/>
      <c r="B41" s="51">
        <v>277</v>
      </c>
      <c r="C41" s="51" t="s">
        <v>272</v>
      </c>
      <c r="D41" s="51"/>
      <c r="E41" s="52" t="str">
        <f t="shared" si="0"/>
        <v>Varanasi</v>
      </c>
      <c r="F41" s="91">
        <v>1326</v>
      </c>
      <c r="G41" s="74"/>
      <c r="H41" s="51" t="str">
        <f t="shared" si="1"/>
        <v>R.B Refine</v>
      </c>
      <c r="I41" s="76">
        <v>521338</v>
      </c>
    </row>
    <row r="42" spans="1:9">
      <c r="A42" s="74"/>
      <c r="B42" s="51">
        <v>278</v>
      </c>
      <c r="C42" s="51" t="s">
        <v>272</v>
      </c>
      <c r="D42" s="51"/>
      <c r="E42" s="52" t="str">
        <f t="shared" si="0"/>
        <v>Varanasi</v>
      </c>
      <c r="F42" s="93" t="s">
        <v>119</v>
      </c>
      <c r="G42" s="74"/>
      <c r="H42" s="51" t="str">
        <f t="shared" si="1"/>
        <v>R.B Refine</v>
      </c>
      <c r="I42" s="76">
        <v>585413</v>
      </c>
    </row>
    <row r="43" spans="1:9">
      <c r="A43" s="74"/>
      <c r="B43" s="51">
        <v>279</v>
      </c>
      <c r="C43" s="51" t="s">
        <v>272</v>
      </c>
      <c r="D43" s="51"/>
      <c r="E43" s="52" t="str">
        <f t="shared" si="0"/>
        <v>Varanasi</v>
      </c>
      <c r="F43" s="93" t="s">
        <v>120</v>
      </c>
      <c r="G43" s="74"/>
      <c r="H43" s="51" t="str">
        <f t="shared" si="1"/>
        <v>R.B Refine</v>
      </c>
      <c r="I43" s="76">
        <v>546000</v>
      </c>
    </row>
    <row r="44" spans="1:9">
      <c r="A44" s="74"/>
      <c r="B44" s="51">
        <v>280</v>
      </c>
      <c r="C44" s="51" t="s">
        <v>272</v>
      </c>
      <c r="D44" s="51"/>
      <c r="E44" s="52" t="str">
        <f t="shared" si="0"/>
        <v>Varanasi</v>
      </c>
      <c r="F44" s="93" t="s">
        <v>190</v>
      </c>
      <c r="G44" s="74"/>
      <c r="H44" s="51" t="str">
        <f t="shared" si="1"/>
        <v>R.B Refine</v>
      </c>
      <c r="I44" s="76">
        <v>598269</v>
      </c>
    </row>
    <row r="45" spans="1:9">
      <c r="A45" s="74"/>
      <c r="B45" s="51">
        <v>281</v>
      </c>
      <c r="C45" s="51" t="s">
        <v>272</v>
      </c>
      <c r="D45" s="51"/>
      <c r="E45" s="52" t="str">
        <f t="shared" si="0"/>
        <v>Varanasi</v>
      </c>
      <c r="F45" s="93" t="s">
        <v>191</v>
      </c>
      <c r="G45" s="74"/>
      <c r="H45" s="51" t="str">
        <f t="shared" si="1"/>
        <v>R.B Refine</v>
      </c>
      <c r="I45" s="76">
        <v>515458</v>
      </c>
    </row>
    <row r="46" spans="1:9">
      <c r="A46" s="74"/>
      <c r="B46" s="51">
        <v>282</v>
      </c>
      <c r="C46" s="51" t="s">
        <v>272</v>
      </c>
      <c r="D46" s="51"/>
      <c r="E46" s="52" t="str">
        <f t="shared" si="0"/>
        <v>Varanasi</v>
      </c>
      <c r="F46" s="93" t="s">
        <v>121</v>
      </c>
      <c r="G46" s="74"/>
      <c r="H46" s="51" t="str">
        <f t="shared" si="1"/>
        <v>R.B Refine</v>
      </c>
      <c r="I46" s="76">
        <v>563700</v>
      </c>
    </row>
    <row r="47" spans="1:9">
      <c r="A47" s="74"/>
      <c r="B47" s="51">
        <v>283</v>
      </c>
      <c r="C47" s="51" t="s">
        <v>272</v>
      </c>
      <c r="D47" s="51"/>
      <c r="E47" s="52" t="str">
        <f t="shared" si="0"/>
        <v>Varanasi</v>
      </c>
      <c r="F47" s="93" t="s">
        <v>122</v>
      </c>
      <c r="G47" s="74"/>
      <c r="H47" s="51" t="str">
        <f t="shared" si="1"/>
        <v>R.B Refine</v>
      </c>
      <c r="I47" s="76">
        <v>556964</v>
      </c>
    </row>
    <row r="48" spans="1:9">
      <c r="A48" s="74"/>
      <c r="B48" s="51">
        <v>284</v>
      </c>
      <c r="C48" s="51" t="s">
        <v>272</v>
      </c>
      <c r="D48" s="51"/>
      <c r="E48" s="52" t="str">
        <f t="shared" si="0"/>
        <v>Varanasi</v>
      </c>
      <c r="F48" s="93" t="s">
        <v>123</v>
      </c>
      <c r="G48" s="74"/>
      <c r="H48" s="51" t="str">
        <f t="shared" si="1"/>
        <v>R.B Refine</v>
      </c>
      <c r="I48" s="76">
        <v>556063</v>
      </c>
    </row>
    <row r="49" spans="1:9">
      <c r="A49" s="74"/>
      <c r="B49" s="51">
        <v>285</v>
      </c>
      <c r="C49" s="51" t="s">
        <v>272</v>
      </c>
      <c r="D49" s="51"/>
      <c r="E49" s="52" t="str">
        <f t="shared" si="0"/>
        <v>Varanasi</v>
      </c>
      <c r="F49" s="93" t="s">
        <v>192</v>
      </c>
      <c r="G49" s="74"/>
      <c r="H49" s="51" t="str">
        <f t="shared" si="1"/>
        <v>R.B Refine</v>
      </c>
      <c r="I49" s="76">
        <v>692902</v>
      </c>
    </row>
    <row r="50" spans="1:9">
      <c r="A50" s="74"/>
      <c r="B50" s="51">
        <v>286</v>
      </c>
      <c r="C50" s="51" t="s">
        <v>272</v>
      </c>
      <c r="D50" s="51"/>
      <c r="E50" s="52" t="str">
        <f t="shared" si="0"/>
        <v>Varanasi</v>
      </c>
      <c r="F50" s="93" t="s">
        <v>193</v>
      </c>
      <c r="G50" s="74"/>
      <c r="H50" s="51" t="str">
        <f t="shared" si="1"/>
        <v>R.B Refine</v>
      </c>
      <c r="I50" s="76">
        <v>554424</v>
      </c>
    </row>
    <row r="51" spans="1:9">
      <c r="A51" s="74"/>
      <c r="B51" s="51">
        <v>287</v>
      </c>
      <c r="C51" s="51" t="s">
        <v>272</v>
      </c>
      <c r="D51" s="51"/>
      <c r="E51" s="52" t="str">
        <f t="shared" si="0"/>
        <v>Varanasi</v>
      </c>
      <c r="F51" s="93" t="s">
        <v>124</v>
      </c>
      <c r="G51" s="74"/>
      <c r="H51" s="51" t="str">
        <f t="shared" si="1"/>
        <v>R.B Refine</v>
      </c>
      <c r="I51" s="76">
        <v>557564</v>
      </c>
    </row>
    <row r="52" spans="1:9">
      <c r="A52" s="74"/>
      <c r="B52" s="51">
        <v>288</v>
      </c>
      <c r="C52" s="51" t="s">
        <v>272</v>
      </c>
      <c r="D52" s="51"/>
      <c r="E52" s="52" t="str">
        <f t="shared" si="0"/>
        <v>Varanasi</v>
      </c>
      <c r="F52" s="93" t="s">
        <v>125</v>
      </c>
      <c r="G52" s="74"/>
      <c r="H52" s="51" t="str">
        <f t="shared" si="1"/>
        <v>R.B Refine</v>
      </c>
      <c r="I52" s="76">
        <v>565971</v>
      </c>
    </row>
    <row r="53" spans="1:9">
      <c r="A53" s="74"/>
      <c r="B53" s="51">
        <v>289</v>
      </c>
      <c r="C53" s="51" t="s">
        <v>272</v>
      </c>
      <c r="D53" s="51"/>
      <c r="E53" s="52" t="str">
        <f t="shared" si="0"/>
        <v>Varanasi</v>
      </c>
      <c r="F53" s="93" t="s">
        <v>194</v>
      </c>
      <c r="G53" s="74"/>
      <c r="H53" s="51" t="str">
        <f t="shared" si="1"/>
        <v>R.B Refine</v>
      </c>
      <c r="I53" s="76">
        <v>722531</v>
      </c>
    </row>
    <row r="54" spans="1:9">
      <c r="A54" s="74"/>
      <c r="B54" s="51">
        <v>290</v>
      </c>
      <c r="C54" s="51" t="s">
        <v>272</v>
      </c>
      <c r="D54" s="51"/>
      <c r="E54" s="52"/>
      <c r="F54" s="93"/>
      <c r="G54" s="51"/>
      <c r="H54" s="51"/>
      <c r="I54" s="76"/>
    </row>
    <row r="55" spans="1:9">
      <c r="A55" s="74"/>
      <c r="B55" s="51">
        <v>291</v>
      </c>
      <c r="C55" s="51" t="s">
        <v>272</v>
      </c>
      <c r="D55" s="51"/>
      <c r="E55" s="52" t="str">
        <f t="shared" si="0"/>
        <v>Varanasi</v>
      </c>
      <c r="F55" s="93" t="s">
        <v>195</v>
      </c>
      <c r="G55" s="74"/>
      <c r="H55" s="51" t="str">
        <f t="shared" si="1"/>
        <v>R.B Refine</v>
      </c>
      <c r="I55" s="76">
        <v>620235</v>
      </c>
    </row>
    <row r="56" spans="1:9">
      <c r="A56" s="74"/>
      <c r="B56" s="51">
        <v>292</v>
      </c>
      <c r="C56" s="51" t="s">
        <v>183</v>
      </c>
      <c r="D56" s="51"/>
      <c r="E56" s="52"/>
      <c r="F56" s="93"/>
      <c r="G56" s="51"/>
      <c r="H56" s="51"/>
      <c r="I56" s="76"/>
    </row>
    <row r="57" spans="1:9">
      <c r="A57" s="74"/>
      <c r="B57" s="51">
        <v>293</v>
      </c>
      <c r="C57" s="51" t="s">
        <v>183</v>
      </c>
      <c r="D57" s="51"/>
      <c r="E57" s="52"/>
      <c r="F57" s="91"/>
      <c r="G57" s="51"/>
      <c r="H57" s="51"/>
      <c r="I57" s="76"/>
    </row>
    <row r="58" spans="1:9" ht="16.5" thickBot="1">
      <c r="A58" s="207" t="s">
        <v>94</v>
      </c>
      <c r="B58" s="207"/>
      <c r="C58" s="207"/>
      <c r="D58" s="207"/>
      <c r="E58" s="207"/>
      <c r="F58" s="207"/>
      <c r="G58" s="207"/>
      <c r="H58" s="207"/>
      <c r="I58" s="115">
        <f>SUM(I7:I57)</f>
        <v>29058484</v>
      </c>
    </row>
    <row r="59" spans="1:9" ht="16.5" thickTop="1"/>
    <row r="60" spans="1:9">
      <c r="A60" s="178" t="s">
        <v>99</v>
      </c>
      <c r="B60" s="180"/>
      <c r="C60" s="11" t="s">
        <v>89</v>
      </c>
      <c r="D60" s="11" t="s">
        <v>23</v>
      </c>
      <c r="E60" s="11" t="s">
        <v>90</v>
      </c>
      <c r="F60" s="178" t="s">
        <v>201</v>
      </c>
      <c r="G60" s="180"/>
    </row>
    <row r="61" spans="1:9">
      <c r="A61" s="217">
        <v>9</v>
      </c>
      <c r="B61" s="217"/>
      <c r="C61" s="52">
        <v>50</v>
      </c>
      <c r="D61" s="52">
        <f>A61+C61</f>
        <v>59</v>
      </c>
      <c r="E61" s="52">
        <v>52</v>
      </c>
      <c r="F61" s="221">
        <f>D61-E61</f>
        <v>7</v>
      </c>
      <c r="G61" s="222"/>
    </row>
    <row r="62" spans="1:9">
      <c r="A62" s="156" t="s">
        <v>66</v>
      </c>
    </row>
    <row r="63" spans="1:9">
      <c r="A63" s="156" t="s">
        <v>246</v>
      </c>
    </row>
    <row r="64" spans="1:9">
      <c r="A64" s="226" t="s">
        <v>240</v>
      </c>
      <c r="B64" s="227"/>
      <c r="C64" s="227"/>
      <c r="D64" s="228"/>
      <c r="E64" s="157" t="s">
        <v>244</v>
      </c>
    </row>
    <row r="65" spans="1:9">
      <c r="A65" s="223" t="s">
        <v>241</v>
      </c>
      <c r="B65" s="224"/>
      <c r="C65" s="224"/>
      <c r="D65" s="225"/>
      <c r="E65" s="153">
        <f>I58</f>
        <v>29058484</v>
      </c>
    </row>
    <row r="66" spans="1:9">
      <c r="A66" s="223" t="s">
        <v>242</v>
      </c>
      <c r="B66" s="224"/>
      <c r="C66" s="224"/>
      <c r="D66" s="225"/>
      <c r="E66" s="154">
        <v>17623</v>
      </c>
    </row>
    <row r="67" spans="1:9">
      <c r="A67" s="223" t="s">
        <v>243</v>
      </c>
      <c r="B67" s="224"/>
      <c r="C67" s="224"/>
      <c r="D67" s="225"/>
      <c r="E67" s="154">
        <v>84700</v>
      </c>
    </row>
    <row r="68" spans="1:9">
      <c r="A68" s="178" t="s">
        <v>245</v>
      </c>
      <c r="B68" s="179"/>
      <c r="C68" s="179"/>
      <c r="D68" s="180"/>
      <c r="E68" s="155">
        <f>E65+E66-E67</f>
        <v>28991407</v>
      </c>
    </row>
    <row r="69" spans="1:9">
      <c r="C69" s="350" t="str">
        <f>+'month '!Q27</f>
        <v>FOR XYZ CO. LTD</v>
      </c>
      <c r="D69" s="350"/>
      <c r="E69" s="350"/>
      <c r="F69" s="350"/>
      <c r="G69" s="350"/>
      <c r="H69" s="350"/>
      <c r="I69" s="350"/>
    </row>
    <row r="70" spans="1:9">
      <c r="C70" s="349"/>
      <c r="D70" s="349"/>
      <c r="E70" s="349"/>
      <c r="F70" s="349"/>
      <c r="G70" s="349"/>
      <c r="H70" s="349"/>
      <c r="I70" s="349"/>
    </row>
    <row r="71" spans="1:9">
      <c r="C71" s="349"/>
      <c r="D71" s="349"/>
      <c r="E71" s="349"/>
      <c r="F71" s="349"/>
      <c r="G71" s="349"/>
      <c r="H71" s="349"/>
      <c r="I71" s="349"/>
    </row>
    <row r="72" spans="1:9">
      <c r="C72" s="349"/>
      <c r="D72" s="349"/>
      <c r="E72" s="349"/>
      <c r="F72" s="349"/>
      <c r="G72" s="349"/>
      <c r="H72" s="349"/>
      <c r="I72" s="349" t="str">
        <f>+'month '!Q31</f>
        <v>Basant Singh</v>
      </c>
    </row>
    <row r="73" spans="1:9">
      <c r="C73" s="349"/>
      <c r="D73" s="349"/>
      <c r="E73" s="349"/>
      <c r="F73" s="349"/>
      <c r="G73" s="349"/>
      <c r="H73" s="349"/>
      <c r="I73" s="349" t="str">
        <f>+'month '!Q32</f>
        <v>(Proprietor)</v>
      </c>
    </row>
    <row r="80" spans="1:9">
      <c r="G80" s="73"/>
    </row>
    <row r="83" spans="7:8">
      <c r="H83" s="73"/>
    </row>
    <row r="84" spans="7:8">
      <c r="G84" s="73"/>
    </row>
  </sheetData>
  <mergeCells count="15">
    <mergeCell ref="A61:B61"/>
    <mergeCell ref="F61:G61"/>
    <mergeCell ref="A60:B60"/>
    <mergeCell ref="F60:G60"/>
    <mergeCell ref="C69:I69"/>
    <mergeCell ref="A65:D65"/>
    <mergeCell ref="A66:D66"/>
    <mergeCell ref="A67:D67"/>
    <mergeCell ref="A64:D64"/>
    <mergeCell ref="A68:D68"/>
    <mergeCell ref="A1:I1"/>
    <mergeCell ref="A2:I2"/>
    <mergeCell ref="A3:I3"/>
    <mergeCell ref="A5:I5"/>
    <mergeCell ref="A58:H58"/>
  </mergeCells>
  <pageMargins left="0.16" right="0.15" top="0.31" bottom="0.31" header="0.24" footer="0.24"/>
  <pageSetup scale="91" orientation="landscape" r:id="rId1"/>
  <headerFooter>
    <oddFooter>Page &amp;P</oddFooter>
  </headerFooter>
  <rowBreaks count="1" manualBreakCount="1">
    <brk id="33" max="8" man="1"/>
  </rowBreaks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92D050"/>
  </sheetPr>
  <dimension ref="A1:J141"/>
  <sheetViews>
    <sheetView view="pageBreakPreview" zoomScaleSheetLayoutView="100" workbookViewId="0">
      <selection activeCell="B54" sqref="B54"/>
    </sheetView>
  </sheetViews>
  <sheetFormatPr defaultRowHeight="17.100000000000001" customHeight="1"/>
  <cols>
    <col min="1" max="1" width="6.125" style="116" customWidth="1"/>
    <col min="2" max="2" width="19.875" style="116" customWidth="1"/>
    <col min="3" max="3" width="13.75" style="135" customWidth="1"/>
    <col min="4" max="4" width="14.625" style="135" customWidth="1"/>
    <col min="5" max="5" width="10.875" style="116" customWidth="1"/>
    <col min="6" max="6" width="12.375" style="116" customWidth="1"/>
    <col min="7" max="7" width="14.625" style="116" customWidth="1"/>
    <col min="8" max="8" width="14.75" style="135" customWidth="1"/>
    <col min="9" max="9" width="12.5" style="116" bestFit="1" customWidth="1"/>
    <col min="10" max="10" width="14.125" style="116" bestFit="1" customWidth="1"/>
    <col min="11" max="11" width="12.5" style="116" bestFit="1" customWidth="1"/>
    <col min="12" max="12" width="15.25" style="116" bestFit="1" customWidth="1"/>
    <col min="13" max="257" width="9" style="116"/>
    <col min="258" max="258" width="15.625" style="116" customWidth="1"/>
    <col min="259" max="259" width="14.375" style="116" bestFit="1" customWidth="1"/>
    <col min="260" max="260" width="14.875" style="116" customWidth="1"/>
    <col min="261" max="261" width="12.125" style="116" bestFit="1" customWidth="1"/>
    <col min="262" max="262" width="10.375" style="116" customWidth="1"/>
    <col min="263" max="263" width="14.375" style="116" bestFit="1" customWidth="1"/>
    <col min="264" max="264" width="14.625" style="116" customWidth="1"/>
    <col min="265" max="265" width="12.5" style="116" bestFit="1" customWidth="1"/>
    <col min="266" max="266" width="14.125" style="116" bestFit="1" customWidth="1"/>
    <col min="267" max="267" width="12.5" style="116" bestFit="1" customWidth="1"/>
    <col min="268" max="268" width="15.25" style="116" bestFit="1" customWidth="1"/>
    <col min="269" max="513" width="9" style="116"/>
    <col min="514" max="514" width="15.625" style="116" customWidth="1"/>
    <col min="515" max="515" width="14.375" style="116" bestFit="1" customWidth="1"/>
    <col min="516" max="516" width="14.875" style="116" customWidth="1"/>
    <col min="517" max="517" width="12.125" style="116" bestFit="1" customWidth="1"/>
    <col min="518" max="518" width="10.375" style="116" customWidth="1"/>
    <col min="519" max="519" width="14.375" style="116" bestFit="1" customWidth="1"/>
    <col min="520" max="520" width="14.625" style="116" customWidth="1"/>
    <col min="521" max="521" width="12.5" style="116" bestFit="1" customWidth="1"/>
    <col min="522" max="522" width="14.125" style="116" bestFit="1" customWidth="1"/>
    <col min="523" max="523" width="12.5" style="116" bestFit="1" customWidth="1"/>
    <col min="524" max="524" width="15.25" style="116" bestFit="1" customWidth="1"/>
    <col min="525" max="769" width="9" style="116"/>
    <col min="770" max="770" width="15.625" style="116" customWidth="1"/>
    <col min="771" max="771" width="14.375" style="116" bestFit="1" customWidth="1"/>
    <col min="772" max="772" width="14.875" style="116" customWidth="1"/>
    <col min="773" max="773" width="12.125" style="116" bestFit="1" customWidth="1"/>
    <col min="774" max="774" width="10.375" style="116" customWidth="1"/>
    <col min="775" max="775" width="14.375" style="116" bestFit="1" customWidth="1"/>
    <col min="776" max="776" width="14.625" style="116" customWidth="1"/>
    <col min="777" max="777" width="12.5" style="116" bestFit="1" customWidth="1"/>
    <col min="778" max="778" width="14.125" style="116" bestFit="1" customWidth="1"/>
    <col min="779" max="779" width="12.5" style="116" bestFit="1" customWidth="1"/>
    <col min="780" max="780" width="15.25" style="116" bestFit="1" customWidth="1"/>
    <col min="781" max="1025" width="9" style="116"/>
    <col min="1026" max="1026" width="15.625" style="116" customWidth="1"/>
    <col min="1027" max="1027" width="14.375" style="116" bestFit="1" customWidth="1"/>
    <col min="1028" max="1028" width="14.875" style="116" customWidth="1"/>
    <col min="1029" max="1029" width="12.125" style="116" bestFit="1" customWidth="1"/>
    <col min="1030" max="1030" width="10.375" style="116" customWidth="1"/>
    <col min="1031" max="1031" width="14.375" style="116" bestFit="1" customWidth="1"/>
    <col min="1032" max="1032" width="14.625" style="116" customWidth="1"/>
    <col min="1033" max="1033" width="12.5" style="116" bestFit="1" customWidth="1"/>
    <col min="1034" max="1034" width="14.125" style="116" bestFit="1" customWidth="1"/>
    <col min="1035" max="1035" width="12.5" style="116" bestFit="1" customWidth="1"/>
    <col min="1036" max="1036" width="15.25" style="116" bestFit="1" customWidth="1"/>
    <col min="1037" max="1281" width="9" style="116"/>
    <col min="1282" max="1282" width="15.625" style="116" customWidth="1"/>
    <col min="1283" max="1283" width="14.375" style="116" bestFit="1" customWidth="1"/>
    <col min="1284" max="1284" width="14.875" style="116" customWidth="1"/>
    <col min="1285" max="1285" width="12.125" style="116" bestFit="1" customWidth="1"/>
    <col min="1286" max="1286" width="10.375" style="116" customWidth="1"/>
    <col min="1287" max="1287" width="14.375" style="116" bestFit="1" customWidth="1"/>
    <col min="1288" max="1288" width="14.625" style="116" customWidth="1"/>
    <col min="1289" max="1289" width="12.5" style="116" bestFit="1" customWidth="1"/>
    <col min="1290" max="1290" width="14.125" style="116" bestFit="1" customWidth="1"/>
    <col min="1291" max="1291" width="12.5" style="116" bestFit="1" customWidth="1"/>
    <col min="1292" max="1292" width="15.25" style="116" bestFit="1" customWidth="1"/>
    <col min="1293" max="1537" width="9" style="116"/>
    <col min="1538" max="1538" width="15.625" style="116" customWidth="1"/>
    <col min="1539" max="1539" width="14.375" style="116" bestFit="1" customWidth="1"/>
    <col min="1540" max="1540" width="14.875" style="116" customWidth="1"/>
    <col min="1541" max="1541" width="12.125" style="116" bestFit="1" customWidth="1"/>
    <col min="1542" max="1542" width="10.375" style="116" customWidth="1"/>
    <col min="1543" max="1543" width="14.375" style="116" bestFit="1" customWidth="1"/>
    <col min="1544" max="1544" width="14.625" style="116" customWidth="1"/>
    <col min="1545" max="1545" width="12.5" style="116" bestFit="1" customWidth="1"/>
    <col min="1546" max="1546" width="14.125" style="116" bestFit="1" customWidth="1"/>
    <col min="1547" max="1547" width="12.5" style="116" bestFit="1" customWidth="1"/>
    <col min="1548" max="1548" width="15.25" style="116" bestFit="1" customWidth="1"/>
    <col min="1549" max="1793" width="9" style="116"/>
    <col min="1794" max="1794" width="15.625" style="116" customWidth="1"/>
    <col min="1795" max="1795" width="14.375" style="116" bestFit="1" customWidth="1"/>
    <col min="1796" max="1796" width="14.875" style="116" customWidth="1"/>
    <col min="1797" max="1797" width="12.125" style="116" bestFit="1" customWidth="1"/>
    <col min="1798" max="1798" width="10.375" style="116" customWidth="1"/>
    <col min="1799" max="1799" width="14.375" style="116" bestFit="1" customWidth="1"/>
    <col min="1800" max="1800" width="14.625" style="116" customWidth="1"/>
    <col min="1801" max="1801" width="12.5" style="116" bestFit="1" customWidth="1"/>
    <col min="1802" max="1802" width="14.125" style="116" bestFit="1" customWidth="1"/>
    <col min="1803" max="1803" width="12.5" style="116" bestFit="1" customWidth="1"/>
    <col min="1804" max="1804" width="15.25" style="116" bestFit="1" customWidth="1"/>
    <col min="1805" max="2049" width="9" style="116"/>
    <col min="2050" max="2050" width="15.625" style="116" customWidth="1"/>
    <col min="2051" max="2051" width="14.375" style="116" bestFit="1" customWidth="1"/>
    <col min="2052" max="2052" width="14.875" style="116" customWidth="1"/>
    <col min="2053" max="2053" width="12.125" style="116" bestFit="1" customWidth="1"/>
    <col min="2054" max="2054" width="10.375" style="116" customWidth="1"/>
    <col min="2055" max="2055" width="14.375" style="116" bestFit="1" customWidth="1"/>
    <col min="2056" max="2056" width="14.625" style="116" customWidth="1"/>
    <col min="2057" max="2057" width="12.5" style="116" bestFit="1" customWidth="1"/>
    <col min="2058" max="2058" width="14.125" style="116" bestFit="1" customWidth="1"/>
    <col min="2059" max="2059" width="12.5" style="116" bestFit="1" customWidth="1"/>
    <col min="2060" max="2060" width="15.25" style="116" bestFit="1" customWidth="1"/>
    <col min="2061" max="2305" width="9" style="116"/>
    <col min="2306" max="2306" width="15.625" style="116" customWidth="1"/>
    <col min="2307" max="2307" width="14.375" style="116" bestFit="1" customWidth="1"/>
    <col min="2308" max="2308" width="14.875" style="116" customWidth="1"/>
    <col min="2309" max="2309" width="12.125" style="116" bestFit="1" customWidth="1"/>
    <col min="2310" max="2310" width="10.375" style="116" customWidth="1"/>
    <col min="2311" max="2311" width="14.375" style="116" bestFit="1" customWidth="1"/>
    <col min="2312" max="2312" width="14.625" style="116" customWidth="1"/>
    <col min="2313" max="2313" width="12.5" style="116" bestFit="1" customWidth="1"/>
    <col min="2314" max="2314" width="14.125" style="116" bestFit="1" customWidth="1"/>
    <col min="2315" max="2315" width="12.5" style="116" bestFit="1" customWidth="1"/>
    <col min="2316" max="2316" width="15.25" style="116" bestFit="1" customWidth="1"/>
    <col min="2317" max="2561" width="9" style="116"/>
    <col min="2562" max="2562" width="15.625" style="116" customWidth="1"/>
    <col min="2563" max="2563" width="14.375" style="116" bestFit="1" customWidth="1"/>
    <col min="2564" max="2564" width="14.875" style="116" customWidth="1"/>
    <col min="2565" max="2565" width="12.125" style="116" bestFit="1" customWidth="1"/>
    <col min="2566" max="2566" width="10.375" style="116" customWidth="1"/>
    <col min="2567" max="2567" width="14.375" style="116" bestFit="1" customWidth="1"/>
    <col min="2568" max="2568" width="14.625" style="116" customWidth="1"/>
    <col min="2569" max="2569" width="12.5" style="116" bestFit="1" customWidth="1"/>
    <col min="2570" max="2570" width="14.125" style="116" bestFit="1" customWidth="1"/>
    <col min="2571" max="2571" width="12.5" style="116" bestFit="1" customWidth="1"/>
    <col min="2572" max="2572" width="15.25" style="116" bestFit="1" customWidth="1"/>
    <col min="2573" max="2817" width="9" style="116"/>
    <col min="2818" max="2818" width="15.625" style="116" customWidth="1"/>
    <col min="2819" max="2819" width="14.375" style="116" bestFit="1" customWidth="1"/>
    <col min="2820" max="2820" width="14.875" style="116" customWidth="1"/>
    <col min="2821" max="2821" width="12.125" style="116" bestFit="1" customWidth="1"/>
    <col min="2822" max="2822" width="10.375" style="116" customWidth="1"/>
    <col min="2823" max="2823" width="14.375" style="116" bestFit="1" customWidth="1"/>
    <col min="2824" max="2824" width="14.625" style="116" customWidth="1"/>
    <col min="2825" max="2825" width="12.5" style="116" bestFit="1" customWidth="1"/>
    <col min="2826" max="2826" width="14.125" style="116" bestFit="1" customWidth="1"/>
    <col min="2827" max="2827" width="12.5" style="116" bestFit="1" customWidth="1"/>
    <col min="2828" max="2828" width="15.25" style="116" bestFit="1" customWidth="1"/>
    <col min="2829" max="3073" width="9" style="116"/>
    <col min="3074" max="3074" width="15.625" style="116" customWidth="1"/>
    <col min="3075" max="3075" width="14.375" style="116" bestFit="1" customWidth="1"/>
    <col min="3076" max="3076" width="14.875" style="116" customWidth="1"/>
    <col min="3077" max="3077" width="12.125" style="116" bestFit="1" customWidth="1"/>
    <col min="3078" max="3078" width="10.375" style="116" customWidth="1"/>
    <col min="3079" max="3079" width="14.375" style="116" bestFit="1" customWidth="1"/>
    <col min="3080" max="3080" width="14.625" style="116" customWidth="1"/>
    <col min="3081" max="3081" width="12.5" style="116" bestFit="1" customWidth="1"/>
    <col min="3082" max="3082" width="14.125" style="116" bestFit="1" customWidth="1"/>
    <col min="3083" max="3083" width="12.5" style="116" bestFit="1" customWidth="1"/>
    <col min="3084" max="3084" width="15.25" style="116" bestFit="1" customWidth="1"/>
    <col min="3085" max="3329" width="9" style="116"/>
    <col min="3330" max="3330" width="15.625" style="116" customWidth="1"/>
    <col min="3331" max="3331" width="14.375" style="116" bestFit="1" customWidth="1"/>
    <col min="3332" max="3332" width="14.875" style="116" customWidth="1"/>
    <col min="3333" max="3333" width="12.125" style="116" bestFit="1" customWidth="1"/>
    <col min="3334" max="3334" width="10.375" style="116" customWidth="1"/>
    <col min="3335" max="3335" width="14.375" style="116" bestFit="1" customWidth="1"/>
    <col min="3336" max="3336" width="14.625" style="116" customWidth="1"/>
    <col min="3337" max="3337" width="12.5" style="116" bestFit="1" customWidth="1"/>
    <col min="3338" max="3338" width="14.125" style="116" bestFit="1" customWidth="1"/>
    <col min="3339" max="3339" width="12.5" style="116" bestFit="1" customWidth="1"/>
    <col min="3340" max="3340" width="15.25" style="116" bestFit="1" customWidth="1"/>
    <col min="3341" max="3585" width="9" style="116"/>
    <col min="3586" max="3586" width="15.625" style="116" customWidth="1"/>
    <col min="3587" max="3587" width="14.375" style="116" bestFit="1" customWidth="1"/>
    <col min="3588" max="3588" width="14.875" style="116" customWidth="1"/>
    <col min="3589" max="3589" width="12.125" style="116" bestFit="1" customWidth="1"/>
    <col min="3590" max="3590" width="10.375" style="116" customWidth="1"/>
    <col min="3591" max="3591" width="14.375" style="116" bestFit="1" customWidth="1"/>
    <col min="3592" max="3592" width="14.625" style="116" customWidth="1"/>
    <col min="3593" max="3593" width="12.5" style="116" bestFit="1" customWidth="1"/>
    <col min="3594" max="3594" width="14.125" style="116" bestFit="1" customWidth="1"/>
    <col min="3595" max="3595" width="12.5" style="116" bestFit="1" customWidth="1"/>
    <col min="3596" max="3596" width="15.25" style="116" bestFit="1" customWidth="1"/>
    <col min="3597" max="3841" width="9" style="116"/>
    <col min="3842" max="3842" width="15.625" style="116" customWidth="1"/>
    <col min="3843" max="3843" width="14.375" style="116" bestFit="1" customWidth="1"/>
    <col min="3844" max="3844" width="14.875" style="116" customWidth="1"/>
    <col min="3845" max="3845" width="12.125" style="116" bestFit="1" customWidth="1"/>
    <col min="3846" max="3846" width="10.375" style="116" customWidth="1"/>
    <col min="3847" max="3847" width="14.375" style="116" bestFit="1" customWidth="1"/>
    <col min="3848" max="3848" width="14.625" style="116" customWidth="1"/>
    <col min="3849" max="3849" width="12.5" style="116" bestFit="1" customWidth="1"/>
    <col min="3850" max="3850" width="14.125" style="116" bestFit="1" customWidth="1"/>
    <col min="3851" max="3851" width="12.5" style="116" bestFit="1" customWidth="1"/>
    <col min="3852" max="3852" width="15.25" style="116" bestFit="1" customWidth="1"/>
    <col min="3853" max="4097" width="9" style="116"/>
    <col min="4098" max="4098" width="15.625" style="116" customWidth="1"/>
    <col min="4099" max="4099" width="14.375" style="116" bestFit="1" customWidth="1"/>
    <col min="4100" max="4100" width="14.875" style="116" customWidth="1"/>
    <col min="4101" max="4101" width="12.125" style="116" bestFit="1" customWidth="1"/>
    <col min="4102" max="4102" width="10.375" style="116" customWidth="1"/>
    <col min="4103" max="4103" width="14.375" style="116" bestFit="1" customWidth="1"/>
    <col min="4104" max="4104" width="14.625" style="116" customWidth="1"/>
    <col min="4105" max="4105" width="12.5" style="116" bestFit="1" customWidth="1"/>
    <col min="4106" max="4106" width="14.125" style="116" bestFit="1" customWidth="1"/>
    <col min="4107" max="4107" width="12.5" style="116" bestFit="1" customWidth="1"/>
    <col min="4108" max="4108" width="15.25" style="116" bestFit="1" customWidth="1"/>
    <col min="4109" max="4353" width="9" style="116"/>
    <col min="4354" max="4354" width="15.625" style="116" customWidth="1"/>
    <col min="4355" max="4355" width="14.375" style="116" bestFit="1" customWidth="1"/>
    <col min="4356" max="4356" width="14.875" style="116" customWidth="1"/>
    <col min="4357" max="4357" width="12.125" style="116" bestFit="1" customWidth="1"/>
    <col min="4358" max="4358" width="10.375" style="116" customWidth="1"/>
    <col min="4359" max="4359" width="14.375" style="116" bestFit="1" customWidth="1"/>
    <col min="4360" max="4360" width="14.625" style="116" customWidth="1"/>
    <col min="4361" max="4361" width="12.5" style="116" bestFit="1" customWidth="1"/>
    <col min="4362" max="4362" width="14.125" style="116" bestFit="1" customWidth="1"/>
    <col min="4363" max="4363" width="12.5" style="116" bestFit="1" customWidth="1"/>
    <col min="4364" max="4364" width="15.25" style="116" bestFit="1" customWidth="1"/>
    <col min="4365" max="4609" width="9" style="116"/>
    <col min="4610" max="4610" width="15.625" style="116" customWidth="1"/>
    <col min="4611" max="4611" width="14.375" style="116" bestFit="1" customWidth="1"/>
    <col min="4612" max="4612" width="14.875" style="116" customWidth="1"/>
    <col min="4613" max="4613" width="12.125" style="116" bestFit="1" customWidth="1"/>
    <col min="4614" max="4614" width="10.375" style="116" customWidth="1"/>
    <col min="4615" max="4615" width="14.375" style="116" bestFit="1" customWidth="1"/>
    <col min="4616" max="4616" width="14.625" style="116" customWidth="1"/>
    <col min="4617" max="4617" width="12.5" style="116" bestFit="1" customWidth="1"/>
    <col min="4618" max="4618" width="14.125" style="116" bestFit="1" customWidth="1"/>
    <col min="4619" max="4619" width="12.5" style="116" bestFit="1" customWidth="1"/>
    <col min="4620" max="4620" width="15.25" style="116" bestFit="1" customWidth="1"/>
    <col min="4621" max="4865" width="9" style="116"/>
    <col min="4866" max="4866" width="15.625" style="116" customWidth="1"/>
    <col min="4867" max="4867" width="14.375" style="116" bestFit="1" customWidth="1"/>
    <col min="4868" max="4868" width="14.875" style="116" customWidth="1"/>
    <col min="4869" max="4869" width="12.125" style="116" bestFit="1" customWidth="1"/>
    <col min="4870" max="4870" width="10.375" style="116" customWidth="1"/>
    <col min="4871" max="4871" width="14.375" style="116" bestFit="1" customWidth="1"/>
    <col min="4872" max="4872" width="14.625" style="116" customWidth="1"/>
    <col min="4873" max="4873" width="12.5" style="116" bestFit="1" customWidth="1"/>
    <col min="4874" max="4874" width="14.125" style="116" bestFit="1" customWidth="1"/>
    <col min="4875" max="4875" width="12.5" style="116" bestFit="1" customWidth="1"/>
    <col min="4876" max="4876" width="15.25" style="116" bestFit="1" customWidth="1"/>
    <col min="4877" max="5121" width="9" style="116"/>
    <col min="5122" max="5122" width="15.625" style="116" customWidth="1"/>
    <col min="5123" max="5123" width="14.375" style="116" bestFit="1" customWidth="1"/>
    <col min="5124" max="5124" width="14.875" style="116" customWidth="1"/>
    <col min="5125" max="5125" width="12.125" style="116" bestFit="1" customWidth="1"/>
    <col min="5126" max="5126" width="10.375" style="116" customWidth="1"/>
    <col min="5127" max="5127" width="14.375" style="116" bestFit="1" customWidth="1"/>
    <col min="5128" max="5128" width="14.625" style="116" customWidth="1"/>
    <col min="5129" max="5129" width="12.5" style="116" bestFit="1" customWidth="1"/>
    <col min="5130" max="5130" width="14.125" style="116" bestFit="1" customWidth="1"/>
    <col min="5131" max="5131" width="12.5" style="116" bestFit="1" customWidth="1"/>
    <col min="5132" max="5132" width="15.25" style="116" bestFit="1" customWidth="1"/>
    <col min="5133" max="5377" width="9" style="116"/>
    <col min="5378" max="5378" width="15.625" style="116" customWidth="1"/>
    <col min="5379" max="5379" width="14.375" style="116" bestFit="1" customWidth="1"/>
    <col min="5380" max="5380" width="14.875" style="116" customWidth="1"/>
    <col min="5381" max="5381" width="12.125" style="116" bestFit="1" customWidth="1"/>
    <col min="5382" max="5382" width="10.375" style="116" customWidth="1"/>
    <col min="5383" max="5383" width="14.375" style="116" bestFit="1" customWidth="1"/>
    <col min="5384" max="5384" width="14.625" style="116" customWidth="1"/>
    <col min="5385" max="5385" width="12.5" style="116" bestFit="1" customWidth="1"/>
    <col min="5386" max="5386" width="14.125" style="116" bestFit="1" customWidth="1"/>
    <col min="5387" max="5387" width="12.5" style="116" bestFit="1" customWidth="1"/>
    <col min="5388" max="5388" width="15.25" style="116" bestFit="1" customWidth="1"/>
    <col min="5389" max="5633" width="9" style="116"/>
    <col min="5634" max="5634" width="15.625" style="116" customWidth="1"/>
    <col min="5635" max="5635" width="14.375" style="116" bestFit="1" customWidth="1"/>
    <col min="5636" max="5636" width="14.875" style="116" customWidth="1"/>
    <col min="5637" max="5637" width="12.125" style="116" bestFit="1" customWidth="1"/>
    <col min="5638" max="5638" width="10.375" style="116" customWidth="1"/>
    <col min="5639" max="5639" width="14.375" style="116" bestFit="1" customWidth="1"/>
    <col min="5640" max="5640" width="14.625" style="116" customWidth="1"/>
    <col min="5641" max="5641" width="12.5" style="116" bestFit="1" customWidth="1"/>
    <col min="5642" max="5642" width="14.125" style="116" bestFit="1" customWidth="1"/>
    <col min="5643" max="5643" width="12.5" style="116" bestFit="1" customWidth="1"/>
    <col min="5644" max="5644" width="15.25" style="116" bestFit="1" customWidth="1"/>
    <col min="5645" max="5889" width="9" style="116"/>
    <col min="5890" max="5890" width="15.625" style="116" customWidth="1"/>
    <col min="5891" max="5891" width="14.375" style="116" bestFit="1" customWidth="1"/>
    <col min="5892" max="5892" width="14.875" style="116" customWidth="1"/>
    <col min="5893" max="5893" width="12.125" style="116" bestFit="1" customWidth="1"/>
    <col min="5894" max="5894" width="10.375" style="116" customWidth="1"/>
    <col min="5895" max="5895" width="14.375" style="116" bestFit="1" customWidth="1"/>
    <col min="5896" max="5896" width="14.625" style="116" customWidth="1"/>
    <col min="5897" max="5897" width="12.5" style="116" bestFit="1" customWidth="1"/>
    <col min="5898" max="5898" width="14.125" style="116" bestFit="1" customWidth="1"/>
    <col min="5899" max="5899" width="12.5" style="116" bestFit="1" customWidth="1"/>
    <col min="5900" max="5900" width="15.25" style="116" bestFit="1" customWidth="1"/>
    <col min="5901" max="6145" width="9" style="116"/>
    <col min="6146" max="6146" width="15.625" style="116" customWidth="1"/>
    <col min="6147" max="6147" width="14.375" style="116" bestFit="1" customWidth="1"/>
    <col min="6148" max="6148" width="14.875" style="116" customWidth="1"/>
    <col min="6149" max="6149" width="12.125" style="116" bestFit="1" customWidth="1"/>
    <col min="6150" max="6150" width="10.375" style="116" customWidth="1"/>
    <col min="6151" max="6151" width="14.375" style="116" bestFit="1" customWidth="1"/>
    <col min="6152" max="6152" width="14.625" style="116" customWidth="1"/>
    <col min="6153" max="6153" width="12.5" style="116" bestFit="1" customWidth="1"/>
    <col min="6154" max="6154" width="14.125" style="116" bestFit="1" customWidth="1"/>
    <col min="6155" max="6155" width="12.5" style="116" bestFit="1" customWidth="1"/>
    <col min="6156" max="6156" width="15.25" style="116" bestFit="1" customWidth="1"/>
    <col min="6157" max="6401" width="9" style="116"/>
    <col min="6402" max="6402" width="15.625" style="116" customWidth="1"/>
    <col min="6403" max="6403" width="14.375" style="116" bestFit="1" customWidth="1"/>
    <col min="6404" max="6404" width="14.875" style="116" customWidth="1"/>
    <col min="6405" max="6405" width="12.125" style="116" bestFit="1" customWidth="1"/>
    <col min="6406" max="6406" width="10.375" style="116" customWidth="1"/>
    <col min="6407" max="6407" width="14.375" style="116" bestFit="1" customWidth="1"/>
    <col min="6408" max="6408" width="14.625" style="116" customWidth="1"/>
    <col min="6409" max="6409" width="12.5" style="116" bestFit="1" customWidth="1"/>
    <col min="6410" max="6410" width="14.125" style="116" bestFit="1" customWidth="1"/>
    <col min="6411" max="6411" width="12.5" style="116" bestFit="1" customWidth="1"/>
    <col min="6412" max="6412" width="15.25" style="116" bestFit="1" customWidth="1"/>
    <col min="6413" max="6657" width="9" style="116"/>
    <col min="6658" max="6658" width="15.625" style="116" customWidth="1"/>
    <col min="6659" max="6659" width="14.375" style="116" bestFit="1" customWidth="1"/>
    <col min="6660" max="6660" width="14.875" style="116" customWidth="1"/>
    <col min="6661" max="6661" width="12.125" style="116" bestFit="1" customWidth="1"/>
    <col min="6662" max="6662" width="10.375" style="116" customWidth="1"/>
    <col min="6663" max="6663" width="14.375" style="116" bestFit="1" customWidth="1"/>
    <col min="6664" max="6664" width="14.625" style="116" customWidth="1"/>
    <col min="6665" max="6665" width="12.5" style="116" bestFit="1" customWidth="1"/>
    <col min="6666" max="6666" width="14.125" style="116" bestFit="1" customWidth="1"/>
    <col min="6667" max="6667" width="12.5" style="116" bestFit="1" customWidth="1"/>
    <col min="6668" max="6668" width="15.25" style="116" bestFit="1" customWidth="1"/>
    <col min="6669" max="6913" width="9" style="116"/>
    <col min="6914" max="6914" width="15.625" style="116" customWidth="1"/>
    <col min="6915" max="6915" width="14.375" style="116" bestFit="1" customWidth="1"/>
    <col min="6916" max="6916" width="14.875" style="116" customWidth="1"/>
    <col min="6917" max="6917" width="12.125" style="116" bestFit="1" customWidth="1"/>
    <col min="6918" max="6918" width="10.375" style="116" customWidth="1"/>
    <col min="6919" max="6919" width="14.375" style="116" bestFit="1" customWidth="1"/>
    <col min="6920" max="6920" width="14.625" style="116" customWidth="1"/>
    <col min="6921" max="6921" width="12.5" style="116" bestFit="1" customWidth="1"/>
    <col min="6922" max="6922" width="14.125" style="116" bestFit="1" customWidth="1"/>
    <col min="6923" max="6923" width="12.5" style="116" bestFit="1" customWidth="1"/>
    <col min="6924" max="6924" width="15.25" style="116" bestFit="1" customWidth="1"/>
    <col min="6925" max="7169" width="9" style="116"/>
    <col min="7170" max="7170" width="15.625" style="116" customWidth="1"/>
    <col min="7171" max="7171" width="14.375" style="116" bestFit="1" customWidth="1"/>
    <col min="7172" max="7172" width="14.875" style="116" customWidth="1"/>
    <col min="7173" max="7173" width="12.125" style="116" bestFit="1" customWidth="1"/>
    <col min="7174" max="7174" width="10.375" style="116" customWidth="1"/>
    <col min="7175" max="7175" width="14.375" style="116" bestFit="1" customWidth="1"/>
    <col min="7176" max="7176" width="14.625" style="116" customWidth="1"/>
    <col min="7177" max="7177" width="12.5" style="116" bestFit="1" customWidth="1"/>
    <col min="7178" max="7178" width="14.125" style="116" bestFit="1" customWidth="1"/>
    <col min="7179" max="7179" width="12.5" style="116" bestFit="1" customWidth="1"/>
    <col min="7180" max="7180" width="15.25" style="116" bestFit="1" customWidth="1"/>
    <col min="7181" max="7425" width="9" style="116"/>
    <col min="7426" max="7426" width="15.625" style="116" customWidth="1"/>
    <col min="7427" max="7427" width="14.375" style="116" bestFit="1" customWidth="1"/>
    <col min="7428" max="7428" width="14.875" style="116" customWidth="1"/>
    <col min="7429" max="7429" width="12.125" style="116" bestFit="1" customWidth="1"/>
    <col min="7430" max="7430" width="10.375" style="116" customWidth="1"/>
    <col min="7431" max="7431" width="14.375" style="116" bestFit="1" customWidth="1"/>
    <col min="7432" max="7432" width="14.625" style="116" customWidth="1"/>
    <col min="7433" max="7433" width="12.5" style="116" bestFit="1" customWidth="1"/>
    <col min="7434" max="7434" width="14.125" style="116" bestFit="1" customWidth="1"/>
    <col min="7435" max="7435" width="12.5" style="116" bestFit="1" customWidth="1"/>
    <col min="7436" max="7436" width="15.25" style="116" bestFit="1" customWidth="1"/>
    <col min="7437" max="7681" width="9" style="116"/>
    <col min="7682" max="7682" width="15.625" style="116" customWidth="1"/>
    <col min="7683" max="7683" width="14.375" style="116" bestFit="1" customWidth="1"/>
    <col min="7684" max="7684" width="14.875" style="116" customWidth="1"/>
    <col min="7685" max="7685" width="12.125" style="116" bestFit="1" customWidth="1"/>
    <col min="7686" max="7686" width="10.375" style="116" customWidth="1"/>
    <col min="7687" max="7687" width="14.375" style="116" bestFit="1" customWidth="1"/>
    <col min="7688" max="7688" width="14.625" style="116" customWidth="1"/>
    <col min="7689" max="7689" width="12.5" style="116" bestFit="1" customWidth="1"/>
    <col min="7690" max="7690" width="14.125" style="116" bestFit="1" customWidth="1"/>
    <col min="7691" max="7691" width="12.5" style="116" bestFit="1" customWidth="1"/>
    <col min="7692" max="7692" width="15.25" style="116" bestFit="1" customWidth="1"/>
    <col min="7693" max="7937" width="9" style="116"/>
    <col min="7938" max="7938" width="15.625" style="116" customWidth="1"/>
    <col min="7939" max="7939" width="14.375" style="116" bestFit="1" customWidth="1"/>
    <col min="7940" max="7940" width="14.875" style="116" customWidth="1"/>
    <col min="7941" max="7941" width="12.125" style="116" bestFit="1" customWidth="1"/>
    <col min="7942" max="7942" width="10.375" style="116" customWidth="1"/>
    <col min="7943" max="7943" width="14.375" style="116" bestFit="1" customWidth="1"/>
    <col min="7944" max="7944" width="14.625" style="116" customWidth="1"/>
    <col min="7945" max="7945" width="12.5" style="116" bestFit="1" customWidth="1"/>
    <col min="7946" max="7946" width="14.125" style="116" bestFit="1" customWidth="1"/>
    <col min="7947" max="7947" width="12.5" style="116" bestFit="1" customWidth="1"/>
    <col min="7948" max="7948" width="15.25" style="116" bestFit="1" customWidth="1"/>
    <col min="7949" max="8193" width="9" style="116"/>
    <col min="8194" max="8194" width="15.625" style="116" customWidth="1"/>
    <col min="8195" max="8195" width="14.375" style="116" bestFit="1" customWidth="1"/>
    <col min="8196" max="8196" width="14.875" style="116" customWidth="1"/>
    <col min="8197" max="8197" width="12.125" style="116" bestFit="1" customWidth="1"/>
    <col min="8198" max="8198" width="10.375" style="116" customWidth="1"/>
    <col min="8199" max="8199" width="14.375" style="116" bestFit="1" customWidth="1"/>
    <col min="8200" max="8200" width="14.625" style="116" customWidth="1"/>
    <col min="8201" max="8201" width="12.5" style="116" bestFit="1" customWidth="1"/>
    <col min="8202" max="8202" width="14.125" style="116" bestFit="1" customWidth="1"/>
    <col min="8203" max="8203" width="12.5" style="116" bestFit="1" customWidth="1"/>
    <col min="8204" max="8204" width="15.25" style="116" bestFit="1" customWidth="1"/>
    <col min="8205" max="8449" width="9" style="116"/>
    <col min="8450" max="8450" width="15.625" style="116" customWidth="1"/>
    <col min="8451" max="8451" width="14.375" style="116" bestFit="1" customWidth="1"/>
    <col min="8452" max="8452" width="14.875" style="116" customWidth="1"/>
    <col min="8453" max="8453" width="12.125" style="116" bestFit="1" customWidth="1"/>
    <col min="8454" max="8454" width="10.375" style="116" customWidth="1"/>
    <col min="8455" max="8455" width="14.375" style="116" bestFit="1" customWidth="1"/>
    <col min="8456" max="8456" width="14.625" style="116" customWidth="1"/>
    <col min="8457" max="8457" width="12.5" style="116" bestFit="1" customWidth="1"/>
    <col min="8458" max="8458" width="14.125" style="116" bestFit="1" customWidth="1"/>
    <col min="8459" max="8459" width="12.5" style="116" bestFit="1" customWidth="1"/>
    <col min="8460" max="8460" width="15.25" style="116" bestFit="1" customWidth="1"/>
    <col min="8461" max="8705" width="9" style="116"/>
    <col min="8706" max="8706" width="15.625" style="116" customWidth="1"/>
    <col min="8707" max="8707" width="14.375" style="116" bestFit="1" customWidth="1"/>
    <col min="8708" max="8708" width="14.875" style="116" customWidth="1"/>
    <col min="8709" max="8709" width="12.125" style="116" bestFit="1" customWidth="1"/>
    <col min="8710" max="8710" width="10.375" style="116" customWidth="1"/>
    <col min="8711" max="8711" width="14.375" style="116" bestFit="1" customWidth="1"/>
    <col min="8712" max="8712" width="14.625" style="116" customWidth="1"/>
    <col min="8713" max="8713" width="12.5" style="116" bestFit="1" customWidth="1"/>
    <col min="8714" max="8714" width="14.125" style="116" bestFit="1" customWidth="1"/>
    <col min="8715" max="8715" width="12.5" style="116" bestFit="1" customWidth="1"/>
    <col min="8716" max="8716" width="15.25" style="116" bestFit="1" customWidth="1"/>
    <col min="8717" max="8961" width="9" style="116"/>
    <col min="8962" max="8962" width="15.625" style="116" customWidth="1"/>
    <col min="8963" max="8963" width="14.375" style="116" bestFit="1" customWidth="1"/>
    <col min="8964" max="8964" width="14.875" style="116" customWidth="1"/>
    <col min="8965" max="8965" width="12.125" style="116" bestFit="1" customWidth="1"/>
    <col min="8966" max="8966" width="10.375" style="116" customWidth="1"/>
    <col min="8967" max="8967" width="14.375" style="116" bestFit="1" customWidth="1"/>
    <col min="8968" max="8968" width="14.625" style="116" customWidth="1"/>
    <col min="8969" max="8969" width="12.5" style="116" bestFit="1" customWidth="1"/>
    <col min="8970" max="8970" width="14.125" style="116" bestFit="1" customWidth="1"/>
    <col min="8971" max="8971" width="12.5" style="116" bestFit="1" customWidth="1"/>
    <col min="8972" max="8972" width="15.25" style="116" bestFit="1" customWidth="1"/>
    <col min="8973" max="9217" width="9" style="116"/>
    <col min="9218" max="9218" width="15.625" style="116" customWidth="1"/>
    <col min="9219" max="9219" width="14.375" style="116" bestFit="1" customWidth="1"/>
    <col min="9220" max="9220" width="14.875" style="116" customWidth="1"/>
    <col min="9221" max="9221" width="12.125" style="116" bestFit="1" customWidth="1"/>
    <col min="9222" max="9222" width="10.375" style="116" customWidth="1"/>
    <col min="9223" max="9223" width="14.375" style="116" bestFit="1" customWidth="1"/>
    <col min="9224" max="9224" width="14.625" style="116" customWidth="1"/>
    <col min="9225" max="9225" width="12.5" style="116" bestFit="1" customWidth="1"/>
    <col min="9226" max="9226" width="14.125" style="116" bestFit="1" customWidth="1"/>
    <col min="9227" max="9227" width="12.5" style="116" bestFit="1" customWidth="1"/>
    <col min="9228" max="9228" width="15.25" style="116" bestFit="1" customWidth="1"/>
    <col min="9229" max="9473" width="9" style="116"/>
    <col min="9474" max="9474" width="15.625" style="116" customWidth="1"/>
    <col min="9475" max="9475" width="14.375" style="116" bestFit="1" customWidth="1"/>
    <col min="9476" max="9476" width="14.875" style="116" customWidth="1"/>
    <col min="9477" max="9477" width="12.125" style="116" bestFit="1" customWidth="1"/>
    <col min="9478" max="9478" width="10.375" style="116" customWidth="1"/>
    <col min="9479" max="9479" width="14.375" style="116" bestFit="1" customWidth="1"/>
    <col min="9480" max="9480" width="14.625" style="116" customWidth="1"/>
    <col min="9481" max="9481" width="12.5" style="116" bestFit="1" customWidth="1"/>
    <col min="9482" max="9482" width="14.125" style="116" bestFit="1" customWidth="1"/>
    <col min="9483" max="9483" width="12.5" style="116" bestFit="1" customWidth="1"/>
    <col min="9484" max="9484" width="15.25" style="116" bestFit="1" customWidth="1"/>
    <col min="9485" max="9729" width="9" style="116"/>
    <col min="9730" max="9730" width="15.625" style="116" customWidth="1"/>
    <col min="9731" max="9731" width="14.375" style="116" bestFit="1" customWidth="1"/>
    <col min="9732" max="9732" width="14.875" style="116" customWidth="1"/>
    <col min="9733" max="9733" width="12.125" style="116" bestFit="1" customWidth="1"/>
    <col min="9734" max="9734" width="10.375" style="116" customWidth="1"/>
    <col min="9735" max="9735" width="14.375" style="116" bestFit="1" customWidth="1"/>
    <col min="9736" max="9736" width="14.625" style="116" customWidth="1"/>
    <col min="9737" max="9737" width="12.5" style="116" bestFit="1" customWidth="1"/>
    <col min="9738" max="9738" width="14.125" style="116" bestFit="1" customWidth="1"/>
    <col min="9739" max="9739" width="12.5" style="116" bestFit="1" customWidth="1"/>
    <col min="9740" max="9740" width="15.25" style="116" bestFit="1" customWidth="1"/>
    <col min="9741" max="9985" width="9" style="116"/>
    <col min="9986" max="9986" width="15.625" style="116" customWidth="1"/>
    <col min="9987" max="9987" width="14.375" style="116" bestFit="1" customWidth="1"/>
    <col min="9988" max="9988" width="14.875" style="116" customWidth="1"/>
    <col min="9989" max="9989" width="12.125" style="116" bestFit="1" customWidth="1"/>
    <col min="9990" max="9990" width="10.375" style="116" customWidth="1"/>
    <col min="9991" max="9991" width="14.375" style="116" bestFit="1" customWidth="1"/>
    <col min="9992" max="9992" width="14.625" style="116" customWidth="1"/>
    <col min="9993" max="9993" width="12.5" style="116" bestFit="1" customWidth="1"/>
    <col min="9994" max="9994" width="14.125" style="116" bestFit="1" customWidth="1"/>
    <col min="9995" max="9995" width="12.5" style="116" bestFit="1" customWidth="1"/>
    <col min="9996" max="9996" width="15.25" style="116" bestFit="1" customWidth="1"/>
    <col min="9997" max="10241" width="9" style="116"/>
    <col min="10242" max="10242" width="15.625" style="116" customWidth="1"/>
    <col min="10243" max="10243" width="14.375" style="116" bestFit="1" customWidth="1"/>
    <col min="10244" max="10244" width="14.875" style="116" customWidth="1"/>
    <col min="10245" max="10245" width="12.125" style="116" bestFit="1" customWidth="1"/>
    <col min="10246" max="10246" width="10.375" style="116" customWidth="1"/>
    <col min="10247" max="10247" width="14.375" style="116" bestFit="1" customWidth="1"/>
    <col min="10248" max="10248" width="14.625" style="116" customWidth="1"/>
    <col min="10249" max="10249" width="12.5" style="116" bestFit="1" customWidth="1"/>
    <col min="10250" max="10250" width="14.125" style="116" bestFit="1" customWidth="1"/>
    <col min="10251" max="10251" width="12.5" style="116" bestFit="1" customWidth="1"/>
    <col min="10252" max="10252" width="15.25" style="116" bestFit="1" customWidth="1"/>
    <col min="10253" max="10497" width="9" style="116"/>
    <col min="10498" max="10498" width="15.625" style="116" customWidth="1"/>
    <col min="10499" max="10499" width="14.375" style="116" bestFit="1" customWidth="1"/>
    <col min="10500" max="10500" width="14.875" style="116" customWidth="1"/>
    <col min="10501" max="10501" width="12.125" style="116" bestFit="1" customWidth="1"/>
    <col min="10502" max="10502" width="10.375" style="116" customWidth="1"/>
    <col min="10503" max="10503" width="14.375" style="116" bestFit="1" customWidth="1"/>
    <col min="10504" max="10504" width="14.625" style="116" customWidth="1"/>
    <col min="10505" max="10505" width="12.5" style="116" bestFit="1" customWidth="1"/>
    <col min="10506" max="10506" width="14.125" style="116" bestFit="1" customWidth="1"/>
    <col min="10507" max="10507" width="12.5" style="116" bestFit="1" customWidth="1"/>
    <col min="10508" max="10508" width="15.25" style="116" bestFit="1" customWidth="1"/>
    <col min="10509" max="10753" width="9" style="116"/>
    <col min="10754" max="10754" width="15.625" style="116" customWidth="1"/>
    <col min="10755" max="10755" width="14.375" style="116" bestFit="1" customWidth="1"/>
    <col min="10756" max="10756" width="14.875" style="116" customWidth="1"/>
    <col min="10757" max="10757" width="12.125" style="116" bestFit="1" customWidth="1"/>
    <col min="10758" max="10758" width="10.375" style="116" customWidth="1"/>
    <col min="10759" max="10759" width="14.375" style="116" bestFit="1" customWidth="1"/>
    <col min="10760" max="10760" width="14.625" style="116" customWidth="1"/>
    <col min="10761" max="10761" width="12.5" style="116" bestFit="1" customWidth="1"/>
    <col min="10762" max="10762" width="14.125" style="116" bestFit="1" customWidth="1"/>
    <col min="10763" max="10763" width="12.5" style="116" bestFit="1" customWidth="1"/>
    <col min="10764" max="10764" width="15.25" style="116" bestFit="1" customWidth="1"/>
    <col min="10765" max="11009" width="9" style="116"/>
    <col min="11010" max="11010" width="15.625" style="116" customWidth="1"/>
    <col min="11011" max="11011" width="14.375" style="116" bestFit="1" customWidth="1"/>
    <col min="11012" max="11012" width="14.875" style="116" customWidth="1"/>
    <col min="11013" max="11013" width="12.125" style="116" bestFit="1" customWidth="1"/>
    <col min="11014" max="11014" width="10.375" style="116" customWidth="1"/>
    <col min="11015" max="11015" width="14.375" style="116" bestFit="1" customWidth="1"/>
    <col min="11016" max="11016" width="14.625" style="116" customWidth="1"/>
    <col min="11017" max="11017" width="12.5" style="116" bestFit="1" customWidth="1"/>
    <col min="11018" max="11018" width="14.125" style="116" bestFit="1" customWidth="1"/>
    <col min="11019" max="11019" width="12.5" style="116" bestFit="1" customWidth="1"/>
    <col min="11020" max="11020" width="15.25" style="116" bestFit="1" customWidth="1"/>
    <col min="11021" max="11265" width="9" style="116"/>
    <col min="11266" max="11266" width="15.625" style="116" customWidth="1"/>
    <col min="11267" max="11267" width="14.375" style="116" bestFit="1" customWidth="1"/>
    <col min="11268" max="11268" width="14.875" style="116" customWidth="1"/>
    <col min="11269" max="11269" width="12.125" style="116" bestFit="1" customWidth="1"/>
    <col min="11270" max="11270" width="10.375" style="116" customWidth="1"/>
    <col min="11271" max="11271" width="14.375" style="116" bestFit="1" customWidth="1"/>
    <col min="11272" max="11272" width="14.625" style="116" customWidth="1"/>
    <col min="11273" max="11273" width="12.5" style="116" bestFit="1" customWidth="1"/>
    <col min="11274" max="11274" width="14.125" style="116" bestFit="1" customWidth="1"/>
    <col min="11275" max="11275" width="12.5" style="116" bestFit="1" customWidth="1"/>
    <col min="11276" max="11276" width="15.25" style="116" bestFit="1" customWidth="1"/>
    <col min="11277" max="11521" width="9" style="116"/>
    <col min="11522" max="11522" width="15.625" style="116" customWidth="1"/>
    <col min="11523" max="11523" width="14.375" style="116" bestFit="1" customWidth="1"/>
    <col min="11524" max="11524" width="14.875" style="116" customWidth="1"/>
    <col min="11525" max="11525" width="12.125" style="116" bestFit="1" customWidth="1"/>
    <col min="11526" max="11526" width="10.375" style="116" customWidth="1"/>
    <col min="11527" max="11527" width="14.375" style="116" bestFit="1" customWidth="1"/>
    <col min="11528" max="11528" width="14.625" style="116" customWidth="1"/>
    <col min="11529" max="11529" width="12.5" style="116" bestFit="1" customWidth="1"/>
    <col min="11530" max="11530" width="14.125" style="116" bestFit="1" customWidth="1"/>
    <col min="11531" max="11531" width="12.5" style="116" bestFit="1" customWidth="1"/>
    <col min="11532" max="11532" width="15.25" style="116" bestFit="1" customWidth="1"/>
    <col min="11533" max="11777" width="9" style="116"/>
    <col min="11778" max="11778" width="15.625" style="116" customWidth="1"/>
    <col min="11779" max="11779" width="14.375" style="116" bestFit="1" customWidth="1"/>
    <col min="11780" max="11780" width="14.875" style="116" customWidth="1"/>
    <col min="11781" max="11781" width="12.125" style="116" bestFit="1" customWidth="1"/>
    <col min="11782" max="11782" width="10.375" style="116" customWidth="1"/>
    <col min="11783" max="11783" width="14.375" style="116" bestFit="1" customWidth="1"/>
    <col min="11784" max="11784" width="14.625" style="116" customWidth="1"/>
    <col min="11785" max="11785" width="12.5" style="116" bestFit="1" customWidth="1"/>
    <col min="11786" max="11786" width="14.125" style="116" bestFit="1" customWidth="1"/>
    <col min="11787" max="11787" width="12.5" style="116" bestFit="1" customWidth="1"/>
    <col min="11788" max="11788" width="15.25" style="116" bestFit="1" customWidth="1"/>
    <col min="11789" max="12033" width="9" style="116"/>
    <col min="12034" max="12034" width="15.625" style="116" customWidth="1"/>
    <col min="12035" max="12035" width="14.375" style="116" bestFit="1" customWidth="1"/>
    <col min="12036" max="12036" width="14.875" style="116" customWidth="1"/>
    <col min="12037" max="12037" width="12.125" style="116" bestFit="1" customWidth="1"/>
    <col min="12038" max="12038" width="10.375" style="116" customWidth="1"/>
    <col min="12039" max="12039" width="14.375" style="116" bestFit="1" customWidth="1"/>
    <col min="12040" max="12040" width="14.625" style="116" customWidth="1"/>
    <col min="12041" max="12041" width="12.5" style="116" bestFit="1" customWidth="1"/>
    <col min="12042" max="12042" width="14.125" style="116" bestFit="1" customWidth="1"/>
    <col min="12043" max="12043" width="12.5" style="116" bestFit="1" customWidth="1"/>
    <col min="12044" max="12044" width="15.25" style="116" bestFit="1" customWidth="1"/>
    <col min="12045" max="12289" width="9" style="116"/>
    <col min="12290" max="12290" width="15.625" style="116" customWidth="1"/>
    <col min="12291" max="12291" width="14.375" style="116" bestFit="1" customWidth="1"/>
    <col min="12292" max="12292" width="14.875" style="116" customWidth="1"/>
    <col min="12293" max="12293" width="12.125" style="116" bestFit="1" customWidth="1"/>
    <col min="12294" max="12294" width="10.375" style="116" customWidth="1"/>
    <col min="12295" max="12295" width="14.375" style="116" bestFit="1" customWidth="1"/>
    <col min="12296" max="12296" width="14.625" style="116" customWidth="1"/>
    <col min="12297" max="12297" width="12.5" style="116" bestFit="1" customWidth="1"/>
    <col min="12298" max="12298" width="14.125" style="116" bestFit="1" customWidth="1"/>
    <col min="12299" max="12299" width="12.5" style="116" bestFit="1" customWidth="1"/>
    <col min="12300" max="12300" width="15.25" style="116" bestFit="1" customWidth="1"/>
    <col min="12301" max="12545" width="9" style="116"/>
    <col min="12546" max="12546" width="15.625" style="116" customWidth="1"/>
    <col min="12547" max="12547" width="14.375" style="116" bestFit="1" customWidth="1"/>
    <col min="12548" max="12548" width="14.875" style="116" customWidth="1"/>
    <col min="12549" max="12549" width="12.125" style="116" bestFit="1" customWidth="1"/>
    <col min="12550" max="12550" width="10.375" style="116" customWidth="1"/>
    <col min="12551" max="12551" width="14.375" style="116" bestFit="1" customWidth="1"/>
    <col min="12552" max="12552" width="14.625" style="116" customWidth="1"/>
    <col min="12553" max="12553" width="12.5" style="116" bestFit="1" customWidth="1"/>
    <col min="12554" max="12554" width="14.125" style="116" bestFit="1" customWidth="1"/>
    <col min="12555" max="12555" width="12.5" style="116" bestFit="1" customWidth="1"/>
    <col min="12556" max="12556" width="15.25" style="116" bestFit="1" customWidth="1"/>
    <col min="12557" max="12801" width="9" style="116"/>
    <col min="12802" max="12802" width="15.625" style="116" customWidth="1"/>
    <col min="12803" max="12803" width="14.375" style="116" bestFit="1" customWidth="1"/>
    <col min="12804" max="12804" width="14.875" style="116" customWidth="1"/>
    <col min="12805" max="12805" width="12.125" style="116" bestFit="1" customWidth="1"/>
    <col min="12806" max="12806" width="10.375" style="116" customWidth="1"/>
    <col min="12807" max="12807" width="14.375" style="116" bestFit="1" customWidth="1"/>
    <col min="12808" max="12808" width="14.625" style="116" customWidth="1"/>
    <col min="12809" max="12809" width="12.5" style="116" bestFit="1" customWidth="1"/>
    <col min="12810" max="12810" width="14.125" style="116" bestFit="1" customWidth="1"/>
    <col min="12811" max="12811" width="12.5" style="116" bestFit="1" customWidth="1"/>
    <col min="12812" max="12812" width="15.25" style="116" bestFit="1" customWidth="1"/>
    <col min="12813" max="13057" width="9" style="116"/>
    <col min="13058" max="13058" width="15.625" style="116" customWidth="1"/>
    <col min="13059" max="13059" width="14.375" style="116" bestFit="1" customWidth="1"/>
    <col min="13060" max="13060" width="14.875" style="116" customWidth="1"/>
    <col min="13061" max="13061" width="12.125" style="116" bestFit="1" customWidth="1"/>
    <col min="13062" max="13062" width="10.375" style="116" customWidth="1"/>
    <col min="13063" max="13063" width="14.375" style="116" bestFit="1" customWidth="1"/>
    <col min="13064" max="13064" width="14.625" style="116" customWidth="1"/>
    <col min="13065" max="13065" width="12.5" style="116" bestFit="1" customWidth="1"/>
    <col min="13066" max="13066" width="14.125" style="116" bestFit="1" customWidth="1"/>
    <col min="13067" max="13067" width="12.5" style="116" bestFit="1" customWidth="1"/>
    <col min="13068" max="13068" width="15.25" style="116" bestFit="1" customWidth="1"/>
    <col min="13069" max="13313" width="9" style="116"/>
    <col min="13314" max="13314" width="15.625" style="116" customWidth="1"/>
    <col min="13315" max="13315" width="14.375" style="116" bestFit="1" customWidth="1"/>
    <col min="13316" max="13316" width="14.875" style="116" customWidth="1"/>
    <col min="13317" max="13317" width="12.125" style="116" bestFit="1" customWidth="1"/>
    <col min="13318" max="13318" width="10.375" style="116" customWidth="1"/>
    <col min="13319" max="13319" width="14.375" style="116" bestFit="1" customWidth="1"/>
    <col min="13320" max="13320" width="14.625" style="116" customWidth="1"/>
    <col min="13321" max="13321" width="12.5" style="116" bestFit="1" customWidth="1"/>
    <col min="13322" max="13322" width="14.125" style="116" bestFit="1" customWidth="1"/>
    <col min="13323" max="13323" width="12.5" style="116" bestFit="1" customWidth="1"/>
    <col min="13324" max="13324" width="15.25" style="116" bestFit="1" customWidth="1"/>
    <col min="13325" max="13569" width="9" style="116"/>
    <col min="13570" max="13570" width="15.625" style="116" customWidth="1"/>
    <col min="13571" max="13571" width="14.375" style="116" bestFit="1" customWidth="1"/>
    <col min="13572" max="13572" width="14.875" style="116" customWidth="1"/>
    <col min="13573" max="13573" width="12.125" style="116" bestFit="1" customWidth="1"/>
    <col min="13574" max="13574" width="10.375" style="116" customWidth="1"/>
    <col min="13575" max="13575" width="14.375" style="116" bestFit="1" customWidth="1"/>
    <col min="13576" max="13576" width="14.625" style="116" customWidth="1"/>
    <col min="13577" max="13577" width="12.5" style="116" bestFit="1" customWidth="1"/>
    <col min="13578" max="13578" width="14.125" style="116" bestFit="1" customWidth="1"/>
    <col min="13579" max="13579" width="12.5" style="116" bestFit="1" customWidth="1"/>
    <col min="13580" max="13580" width="15.25" style="116" bestFit="1" customWidth="1"/>
    <col min="13581" max="13825" width="9" style="116"/>
    <col min="13826" max="13826" width="15.625" style="116" customWidth="1"/>
    <col min="13827" max="13827" width="14.375" style="116" bestFit="1" customWidth="1"/>
    <col min="13828" max="13828" width="14.875" style="116" customWidth="1"/>
    <col min="13829" max="13829" width="12.125" style="116" bestFit="1" customWidth="1"/>
    <col min="13830" max="13830" width="10.375" style="116" customWidth="1"/>
    <col min="13831" max="13831" width="14.375" style="116" bestFit="1" customWidth="1"/>
    <col min="13832" max="13832" width="14.625" style="116" customWidth="1"/>
    <col min="13833" max="13833" width="12.5" style="116" bestFit="1" customWidth="1"/>
    <col min="13834" max="13834" width="14.125" style="116" bestFit="1" customWidth="1"/>
    <col min="13835" max="13835" width="12.5" style="116" bestFit="1" customWidth="1"/>
    <col min="13836" max="13836" width="15.25" style="116" bestFit="1" customWidth="1"/>
    <col min="13837" max="14081" width="9" style="116"/>
    <col min="14082" max="14082" width="15.625" style="116" customWidth="1"/>
    <col min="14083" max="14083" width="14.375" style="116" bestFit="1" customWidth="1"/>
    <col min="14084" max="14084" width="14.875" style="116" customWidth="1"/>
    <col min="14085" max="14085" width="12.125" style="116" bestFit="1" customWidth="1"/>
    <col min="14086" max="14086" width="10.375" style="116" customWidth="1"/>
    <col min="14087" max="14087" width="14.375" style="116" bestFit="1" customWidth="1"/>
    <col min="14088" max="14088" width="14.625" style="116" customWidth="1"/>
    <col min="14089" max="14089" width="12.5" style="116" bestFit="1" customWidth="1"/>
    <col min="14090" max="14090" width="14.125" style="116" bestFit="1" customWidth="1"/>
    <col min="14091" max="14091" width="12.5" style="116" bestFit="1" customWidth="1"/>
    <col min="14092" max="14092" width="15.25" style="116" bestFit="1" customWidth="1"/>
    <col min="14093" max="14337" width="9" style="116"/>
    <col min="14338" max="14338" width="15.625" style="116" customWidth="1"/>
    <col min="14339" max="14339" width="14.375" style="116" bestFit="1" customWidth="1"/>
    <col min="14340" max="14340" width="14.875" style="116" customWidth="1"/>
    <col min="14341" max="14341" width="12.125" style="116" bestFit="1" customWidth="1"/>
    <col min="14342" max="14342" width="10.375" style="116" customWidth="1"/>
    <col min="14343" max="14343" width="14.375" style="116" bestFit="1" customWidth="1"/>
    <col min="14344" max="14344" width="14.625" style="116" customWidth="1"/>
    <col min="14345" max="14345" width="12.5" style="116" bestFit="1" customWidth="1"/>
    <col min="14346" max="14346" width="14.125" style="116" bestFit="1" customWidth="1"/>
    <col min="14347" max="14347" width="12.5" style="116" bestFit="1" customWidth="1"/>
    <col min="14348" max="14348" width="15.25" style="116" bestFit="1" customWidth="1"/>
    <col min="14349" max="14593" width="9" style="116"/>
    <col min="14594" max="14594" width="15.625" style="116" customWidth="1"/>
    <col min="14595" max="14595" width="14.375" style="116" bestFit="1" customWidth="1"/>
    <col min="14596" max="14596" width="14.875" style="116" customWidth="1"/>
    <col min="14597" max="14597" width="12.125" style="116" bestFit="1" customWidth="1"/>
    <col min="14598" max="14598" width="10.375" style="116" customWidth="1"/>
    <col min="14599" max="14599" width="14.375" style="116" bestFit="1" customWidth="1"/>
    <col min="14600" max="14600" width="14.625" style="116" customWidth="1"/>
    <col min="14601" max="14601" width="12.5" style="116" bestFit="1" customWidth="1"/>
    <col min="14602" max="14602" width="14.125" style="116" bestFit="1" customWidth="1"/>
    <col min="14603" max="14603" width="12.5" style="116" bestFit="1" customWidth="1"/>
    <col min="14604" max="14604" width="15.25" style="116" bestFit="1" customWidth="1"/>
    <col min="14605" max="14849" width="9" style="116"/>
    <col min="14850" max="14850" width="15.625" style="116" customWidth="1"/>
    <col min="14851" max="14851" width="14.375" style="116" bestFit="1" customWidth="1"/>
    <col min="14852" max="14852" width="14.875" style="116" customWidth="1"/>
    <col min="14853" max="14853" width="12.125" style="116" bestFit="1" customWidth="1"/>
    <col min="14854" max="14854" width="10.375" style="116" customWidth="1"/>
    <col min="14855" max="14855" width="14.375" style="116" bestFit="1" customWidth="1"/>
    <col min="14856" max="14856" width="14.625" style="116" customWidth="1"/>
    <col min="14857" max="14857" width="12.5" style="116" bestFit="1" customWidth="1"/>
    <col min="14858" max="14858" width="14.125" style="116" bestFit="1" customWidth="1"/>
    <col min="14859" max="14859" width="12.5" style="116" bestFit="1" customWidth="1"/>
    <col min="14860" max="14860" width="15.25" style="116" bestFit="1" customWidth="1"/>
    <col min="14861" max="15105" width="9" style="116"/>
    <col min="15106" max="15106" width="15.625" style="116" customWidth="1"/>
    <col min="15107" max="15107" width="14.375" style="116" bestFit="1" customWidth="1"/>
    <col min="15108" max="15108" width="14.875" style="116" customWidth="1"/>
    <col min="15109" max="15109" width="12.125" style="116" bestFit="1" customWidth="1"/>
    <col min="15110" max="15110" width="10.375" style="116" customWidth="1"/>
    <col min="15111" max="15111" width="14.375" style="116" bestFit="1" customWidth="1"/>
    <col min="15112" max="15112" width="14.625" style="116" customWidth="1"/>
    <col min="15113" max="15113" width="12.5" style="116" bestFit="1" customWidth="1"/>
    <col min="15114" max="15114" width="14.125" style="116" bestFit="1" customWidth="1"/>
    <col min="15115" max="15115" width="12.5" style="116" bestFit="1" customWidth="1"/>
    <col min="15116" max="15116" width="15.25" style="116" bestFit="1" customWidth="1"/>
    <col min="15117" max="15361" width="9" style="116"/>
    <col min="15362" max="15362" width="15.625" style="116" customWidth="1"/>
    <col min="15363" max="15363" width="14.375" style="116" bestFit="1" customWidth="1"/>
    <col min="15364" max="15364" width="14.875" style="116" customWidth="1"/>
    <col min="15365" max="15365" width="12.125" style="116" bestFit="1" customWidth="1"/>
    <col min="15366" max="15366" width="10.375" style="116" customWidth="1"/>
    <col min="15367" max="15367" width="14.375" style="116" bestFit="1" customWidth="1"/>
    <col min="15368" max="15368" width="14.625" style="116" customWidth="1"/>
    <col min="15369" max="15369" width="12.5" style="116" bestFit="1" customWidth="1"/>
    <col min="15370" max="15370" width="14.125" style="116" bestFit="1" customWidth="1"/>
    <col min="15371" max="15371" width="12.5" style="116" bestFit="1" customWidth="1"/>
    <col min="15372" max="15372" width="15.25" style="116" bestFit="1" customWidth="1"/>
    <col min="15373" max="15617" width="9" style="116"/>
    <col min="15618" max="15618" width="15.625" style="116" customWidth="1"/>
    <col min="15619" max="15619" width="14.375" style="116" bestFit="1" customWidth="1"/>
    <col min="15620" max="15620" width="14.875" style="116" customWidth="1"/>
    <col min="15621" max="15621" width="12.125" style="116" bestFit="1" customWidth="1"/>
    <col min="15622" max="15622" width="10.375" style="116" customWidth="1"/>
    <col min="15623" max="15623" width="14.375" style="116" bestFit="1" customWidth="1"/>
    <col min="15624" max="15624" width="14.625" style="116" customWidth="1"/>
    <col min="15625" max="15625" width="12.5" style="116" bestFit="1" customWidth="1"/>
    <col min="15626" max="15626" width="14.125" style="116" bestFit="1" customWidth="1"/>
    <col min="15627" max="15627" width="12.5" style="116" bestFit="1" customWidth="1"/>
    <col min="15628" max="15628" width="15.25" style="116" bestFit="1" customWidth="1"/>
    <col min="15629" max="15873" width="9" style="116"/>
    <col min="15874" max="15874" width="15.625" style="116" customWidth="1"/>
    <col min="15875" max="15875" width="14.375" style="116" bestFit="1" customWidth="1"/>
    <col min="15876" max="15876" width="14.875" style="116" customWidth="1"/>
    <col min="15877" max="15877" width="12.125" style="116" bestFit="1" customWidth="1"/>
    <col min="15878" max="15878" width="10.375" style="116" customWidth="1"/>
    <col min="15879" max="15879" width="14.375" style="116" bestFit="1" customWidth="1"/>
    <col min="15880" max="15880" width="14.625" style="116" customWidth="1"/>
    <col min="15881" max="15881" width="12.5" style="116" bestFit="1" customWidth="1"/>
    <col min="15882" max="15882" width="14.125" style="116" bestFit="1" customWidth="1"/>
    <col min="15883" max="15883" width="12.5" style="116" bestFit="1" customWidth="1"/>
    <col min="15884" max="15884" width="15.25" style="116" bestFit="1" customWidth="1"/>
    <col min="15885" max="16129" width="9" style="116"/>
    <col min="16130" max="16130" width="15.625" style="116" customWidth="1"/>
    <col min="16131" max="16131" width="14.375" style="116" bestFit="1" customWidth="1"/>
    <col min="16132" max="16132" width="14.875" style="116" customWidth="1"/>
    <col min="16133" max="16133" width="12.125" style="116" bestFit="1" customWidth="1"/>
    <col min="16134" max="16134" width="10.375" style="116" customWidth="1"/>
    <col min="16135" max="16135" width="14.375" style="116" bestFit="1" customWidth="1"/>
    <col min="16136" max="16136" width="14.625" style="116" customWidth="1"/>
    <col min="16137" max="16137" width="12.5" style="116" bestFit="1" customWidth="1"/>
    <col min="16138" max="16138" width="14.125" style="116" bestFit="1" customWidth="1"/>
    <col min="16139" max="16139" width="12.5" style="116" bestFit="1" customWidth="1"/>
    <col min="16140" max="16140" width="15.25" style="116" bestFit="1" customWidth="1"/>
    <col min="16141" max="16384" width="9" style="116"/>
  </cols>
  <sheetData>
    <row r="1" spans="1:9" ht="17.100000000000001" customHeight="1">
      <c r="A1" s="232" t="str">
        <f>+'month '!A1:Q1</f>
        <v>XYZ CO. LTD</v>
      </c>
      <c r="B1" s="232"/>
      <c r="C1" s="232"/>
      <c r="D1" s="232"/>
      <c r="E1" s="232"/>
      <c r="F1" s="232"/>
      <c r="G1" s="232"/>
      <c r="H1" s="232"/>
    </row>
    <row r="2" spans="1:9" ht="17.100000000000001" customHeight="1">
      <c r="A2" s="232" t="str">
        <f>+'month '!A2:Q2</f>
        <v>AT-</v>
      </c>
      <c r="B2" s="232"/>
      <c r="C2" s="232"/>
      <c r="D2" s="232"/>
      <c r="E2" s="232"/>
      <c r="F2" s="232"/>
      <c r="G2" s="232"/>
      <c r="H2" s="232"/>
    </row>
    <row r="3" spans="1:9" ht="17.100000000000001" customHeight="1">
      <c r="A3" s="232" t="str">
        <f>+'month '!A3:Q3</f>
        <v>PERIOD -2015-16</v>
      </c>
      <c r="B3" s="232"/>
      <c r="C3" s="232"/>
      <c r="D3" s="232"/>
      <c r="E3" s="232"/>
      <c r="F3" s="232"/>
      <c r="G3" s="232"/>
      <c r="H3" s="232"/>
    </row>
    <row r="4" spans="1:9" ht="17.100000000000001" customHeight="1">
      <c r="A4" s="232" t="s">
        <v>271</v>
      </c>
      <c r="B4" s="232"/>
      <c r="C4" s="232"/>
      <c r="D4" s="232"/>
      <c r="E4" s="232"/>
      <c r="F4" s="232"/>
      <c r="G4" s="232"/>
      <c r="H4" s="232"/>
    </row>
    <row r="5" spans="1:9" ht="17.100000000000001" customHeight="1" thickBot="1">
      <c r="A5" s="117"/>
      <c r="B5" s="117"/>
      <c r="C5" s="118"/>
      <c r="D5" s="117"/>
      <c r="E5" s="117"/>
      <c r="F5" s="117"/>
      <c r="G5" s="117"/>
      <c r="H5" s="117"/>
    </row>
    <row r="6" spans="1:9" ht="24.95" customHeight="1">
      <c r="A6" s="233" t="s">
        <v>45</v>
      </c>
      <c r="B6" s="234"/>
      <c r="C6" s="234"/>
      <c r="D6" s="138" t="s">
        <v>236</v>
      </c>
      <c r="E6" s="234" t="s">
        <v>45</v>
      </c>
      <c r="F6" s="234"/>
      <c r="G6" s="234"/>
      <c r="H6" s="139" t="s">
        <v>236</v>
      </c>
    </row>
    <row r="7" spans="1:9" ht="17.100000000000001" customHeight="1">
      <c r="A7" s="140" t="s">
        <v>202</v>
      </c>
      <c r="B7" s="119"/>
      <c r="C7" s="120"/>
      <c r="D7" s="121"/>
      <c r="E7" s="122" t="s">
        <v>203</v>
      </c>
      <c r="F7" s="119"/>
      <c r="G7" s="119"/>
      <c r="H7" s="141"/>
    </row>
    <row r="8" spans="1:9" ht="17.100000000000001" customHeight="1">
      <c r="A8" s="142" t="s">
        <v>204</v>
      </c>
      <c r="B8" s="119"/>
      <c r="C8" s="120">
        <v>720000</v>
      </c>
      <c r="D8" s="121"/>
      <c r="E8" s="123" t="s">
        <v>205</v>
      </c>
      <c r="F8" s="119"/>
      <c r="G8" s="119"/>
      <c r="H8" s="141"/>
      <c r="I8" s="124"/>
    </row>
    <row r="9" spans="1:9" ht="17.100000000000001" customHeight="1">
      <c r="A9" s="142" t="s">
        <v>206</v>
      </c>
      <c r="B9" s="119"/>
      <c r="C9" s="120">
        <v>22100</v>
      </c>
      <c r="D9" s="121"/>
      <c r="E9" s="119" t="s">
        <v>207</v>
      </c>
      <c r="F9" s="119"/>
      <c r="G9" s="120">
        <v>478800</v>
      </c>
      <c r="H9" s="141"/>
      <c r="I9" s="124"/>
    </row>
    <row r="10" spans="1:9" ht="17.100000000000001" customHeight="1" thickBot="1">
      <c r="A10" s="142" t="s">
        <v>208</v>
      </c>
      <c r="B10" s="119"/>
      <c r="C10" s="120">
        <v>654500</v>
      </c>
      <c r="D10" s="121"/>
      <c r="E10" s="119" t="s">
        <v>209</v>
      </c>
      <c r="F10" s="119"/>
      <c r="G10" s="125">
        <v>4289850</v>
      </c>
      <c r="H10" s="141">
        <f>SUM(G9:G10)</f>
        <v>4768650</v>
      </c>
      <c r="I10" s="124"/>
    </row>
    <row r="11" spans="1:9" ht="17.100000000000001" customHeight="1">
      <c r="A11" s="142" t="s">
        <v>210</v>
      </c>
      <c r="B11" s="119"/>
      <c r="C11" s="120">
        <v>601700</v>
      </c>
      <c r="D11" s="121"/>
      <c r="E11" s="119"/>
      <c r="F11" s="119"/>
      <c r="G11" s="120"/>
      <c r="H11" s="141"/>
      <c r="I11" s="124"/>
    </row>
    <row r="12" spans="1:9" ht="17.100000000000001" customHeight="1" thickBot="1">
      <c r="A12" s="142" t="s">
        <v>212</v>
      </c>
      <c r="B12" s="126"/>
      <c r="C12" s="127">
        <v>39648</v>
      </c>
      <c r="D12" s="121">
        <f>SUM(C8:C12)</f>
        <v>2037948</v>
      </c>
      <c r="E12" s="123" t="s">
        <v>211</v>
      </c>
      <c r="F12" s="119"/>
      <c r="G12" s="120"/>
      <c r="H12" s="141"/>
      <c r="I12" s="124"/>
    </row>
    <row r="13" spans="1:9" ht="17.100000000000001" customHeight="1">
      <c r="A13" s="143"/>
      <c r="B13" s="119"/>
      <c r="C13" s="120"/>
      <c r="D13" s="121"/>
      <c r="E13" s="119" t="s">
        <v>208</v>
      </c>
      <c r="F13" s="119"/>
      <c r="G13" s="120">
        <v>3884300</v>
      </c>
      <c r="H13" s="141"/>
      <c r="I13" s="124"/>
    </row>
    <row r="14" spans="1:9" ht="17.100000000000001" customHeight="1">
      <c r="A14" s="142"/>
      <c r="B14" s="119"/>
      <c r="C14" s="120"/>
      <c r="D14" s="121"/>
      <c r="E14" s="119" t="s">
        <v>216</v>
      </c>
      <c r="F14" s="119"/>
      <c r="G14" s="120">
        <v>1129550</v>
      </c>
      <c r="H14" s="141"/>
      <c r="I14" s="124"/>
    </row>
    <row r="15" spans="1:9" ht="17.100000000000001" customHeight="1">
      <c r="A15" s="144" t="s">
        <v>213</v>
      </c>
      <c r="B15" s="119"/>
      <c r="C15" s="120"/>
      <c r="D15" s="121"/>
      <c r="E15" s="119" t="s">
        <v>232</v>
      </c>
      <c r="F15" s="119"/>
      <c r="G15" s="120">
        <v>253350</v>
      </c>
      <c r="H15" s="141"/>
      <c r="I15" s="124"/>
    </row>
    <row r="16" spans="1:9" ht="17.100000000000001" customHeight="1">
      <c r="A16" s="142" t="s">
        <v>215</v>
      </c>
      <c r="B16" s="119"/>
      <c r="C16" s="120">
        <v>154983.87</v>
      </c>
      <c r="D16" s="121"/>
      <c r="E16" s="126" t="s">
        <v>214</v>
      </c>
      <c r="F16" s="119"/>
      <c r="G16" s="120">
        <v>579000</v>
      </c>
      <c r="H16" s="141"/>
      <c r="I16" s="124"/>
    </row>
    <row r="17" spans="1:9" ht="17.100000000000001" customHeight="1">
      <c r="A17" s="142" t="s">
        <v>225</v>
      </c>
      <c r="B17" s="119"/>
      <c r="C17" s="120">
        <v>50318.400000000001</v>
      </c>
      <c r="D17" s="121"/>
      <c r="E17" s="119" t="s">
        <v>215</v>
      </c>
      <c r="F17" s="119"/>
      <c r="G17" s="120">
        <v>171600</v>
      </c>
      <c r="H17" s="141"/>
      <c r="I17" s="124"/>
    </row>
    <row r="18" spans="1:9" ht="17.100000000000001" customHeight="1" thickBot="1">
      <c r="A18" s="142" t="s">
        <v>226</v>
      </c>
      <c r="B18" s="119"/>
      <c r="C18" s="120">
        <v>3058584</v>
      </c>
      <c r="D18" s="121"/>
      <c r="E18" s="119" t="s">
        <v>233</v>
      </c>
      <c r="F18" s="119"/>
      <c r="G18" s="125">
        <v>51040</v>
      </c>
      <c r="H18" s="141">
        <f>SUM(G13:G18)</f>
        <v>6068840</v>
      </c>
      <c r="I18" s="124"/>
    </row>
    <row r="19" spans="1:9" ht="17.100000000000001" customHeight="1">
      <c r="A19" s="142" t="s">
        <v>227</v>
      </c>
      <c r="B19" s="119"/>
      <c r="C19" s="120">
        <v>1442044.38</v>
      </c>
      <c r="D19" s="121"/>
      <c r="E19" s="126"/>
      <c r="F19" s="126"/>
      <c r="G19" s="126"/>
      <c r="H19" s="145"/>
      <c r="I19" s="124"/>
    </row>
    <row r="20" spans="1:9" ht="17.100000000000001" customHeight="1">
      <c r="A20" s="143" t="s">
        <v>228</v>
      </c>
      <c r="B20" s="119"/>
      <c r="C20" s="120">
        <v>2026400</v>
      </c>
      <c r="D20" s="121"/>
      <c r="E20" s="136" t="s">
        <v>234</v>
      </c>
      <c r="F20" s="119"/>
      <c r="G20" s="120"/>
      <c r="H20" s="141"/>
      <c r="I20" s="124"/>
    </row>
    <row r="21" spans="1:9" ht="17.100000000000001" customHeight="1">
      <c r="A21" s="142" t="str">
        <f>A10</f>
        <v xml:space="preserve">    Mustrad Oil (Interstate)</v>
      </c>
      <c r="B21" s="119"/>
      <c r="C21" s="120">
        <v>3005825</v>
      </c>
      <c r="D21" s="121"/>
      <c r="E21" s="119" t="s">
        <v>237</v>
      </c>
      <c r="F21" s="119"/>
      <c r="G21" s="120">
        <v>679130</v>
      </c>
      <c r="H21" s="141"/>
      <c r="I21" s="124"/>
    </row>
    <row r="22" spans="1:9" ht="17.100000000000001" customHeight="1" thickBot="1">
      <c r="A22" s="142" t="s">
        <v>229</v>
      </c>
      <c r="B22" s="119"/>
      <c r="C22" s="120">
        <v>954420.59</v>
      </c>
      <c r="D22" s="121"/>
      <c r="E22" s="119" t="s">
        <v>238</v>
      </c>
      <c r="F22" s="119"/>
      <c r="G22" s="125">
        <f>D26-G21</f>
        <v>22338275</v>
      </c>
      <c r="H22" s="141">
        <f>G21+G22</f>
        <v>23017405</v>
      </c>
      <c r="I22" s="124"/>
    </row>
    <row r="23" spans="1:9" ht="17.100000000000001" customHeight="1">
      <c r="A23" s="143" t="s">
        <v>218</v>
      </c>
      <c r="B23" s="126"/>
      <c r="C23" s="128">
        <v>105541</v>
      </c>
      <c r="D23" s="121"/>
      <c r="E23" s="119"/>
      <c r="F23" s="119"/>
      <c r="G23" s="120"/>
      <c r="H23" s="141"/>
      <c r="I23" s="124"/>
    </row>
    <row r="24" spans="1:9" ht="17.100000000000001" customHeight="1" thickBot="1">
      <c r="A24" s="143" t="s">
        <v>230</v>
      </c>
      <c r="B24" s="119"/>
      <c r="C24" s="125">
        <v>550800</v>
      </c>
      <c r="D24" s="121">
        <f>SUM(C16:C24)</f>
        <v>11348917.24</v>
      </c>
      <c r="E24" s="119" t="s">
        <v>217</v>
      </c>
      <c r="F24" s="126"/>
      <c r="G24" s="126"/>
      <c r="H24" s="145"/>
      <c r="I24" s="124"/>
    </row>
    <row r="25" spans="1:9" ht="17.100000000000001" customHeight="1">
      <c r="A25" s="143"/>
      <c r="B25" s="119"/>
      <c r="C25" s="120"/>
      <c r="D25" s="121"/>
      <c r="E25" s="126" t="s">
        <v>235</v>
      </c>
      <c r="F25" s="126"/>
      <c r="G25" s="128">
        <v>2763800</v>
      </c>
      <c r="H25" s="145"/>
      <c r="I25" s="124"/>
    </row>
    <row r="26" spans="1:9" ht="17.100000000000001" customHeight="1">
      <c r="A26" s="143" t="s">
        <v>239</v>
      </c>
      <c r="B26" s="126"/>
      <c r="C26" s="128"/>
      <c r="D26" s="120">
        <v>23017405</v>
      </c>
      <c r="E26" s="119" t="s">
        <v>207</v>
      </c>
      <c r="F26" s="119"/>
      <c r="G26" s="129">
        <v>820900</v>
      </c>
      <c r="H26" s="146"/>
      <c r="I26" s="124"/>
    </row>
    <row r="27" spans="1:9" ht="17.100000000000001" customHeight="1">
      <c r="A27" s="143"/>
      <c r="B27" s="126"/>
      <c r="C27" s="128"/>
      <c r="D27" s="120"/>
      <c r="E27" s="119" t="str">
        <f>A22</f>
        <v xml:space="preserve">    Refine Oil</v>
      </c>
      <c r="F27" s="119"/>
      <c r="G27" s="129">
        <v>716250</v>
      </c>
      <c r="H27" s="146"/>
      <c r="I27" s="124"/>
    </row>
    <row r="28" spans="1:9" ht="17.100000000000001" customHeight="1">
      <c r="A28" s="144" t="s">
        <v>231</v>
      </c>
      <c r="B28" s="126"/>
      <c r="C28" s="126"/>
      <c r="D28" s="121"/>
      <c r="E28" s="119" t="s">
        <v>209</v>
      </c>
      <c r="F28" s="119"/>
      <c r="G28" s="129">
        <v>263520</v>
      </c>
      <c r="H28" s="146"/>
      <c r="I28" s="124"/>
    </row>
    <row r="29" spans="1:9" ht="17.100000000000001" customHeight="1" thickBot="1">
      <c r="A29" s="143" t="s">
        <v>219</v>
      </c>
      <c r="B29" s="126"/>
      <c r="C29" s="128">
        <v>283182</v>
      </c>
      <c r="D29" s="126"/>
      <c r="E29" s="119" t="s">
        <v>212</v>
      </c>
      <c r="F29" s="119"/>
      <c r="G29" s="130">
        <v>42793</v>
      </c>
      <c r="H29" s="146">
        <f>SUM(G25:G29)</f>
        <v>4607263</v>
      </c>
      <c r="I29" s="124"/>
    </row>
    <row r="30" spans="1:9" ht="17.100000000000001" customHeight="1">
      <c r="A30" s="143" t="s">
        <v>220</v>
      </c>
      <c r="B30" s="126"/>
      <c r="C30" s="128">
        <v>440778</v>
      </c>
      <c r="D30" s="126"/>
      <c r="E30" s="119"/>
      <c r="F30" s="119"/>
      <c r="G30" s="129"/>
      <c r="H30" s="146"/>
      <c r="I30" s="124"/>
    </row>
    <row r="31" spans="1:9" ht="17.100000000000001" customHeight="1" thickBot="1">
      <c r="A31" s="143" t="s">
        <v>221</v>
      </c>
      <c r="B31" s="126"/>
      <c r="C31" s="127">
        <v>10769.5</v>
      </c>
      <c r="D31" s="131">
        <f>SUM(C29:C31)</f>
        <v>734729.5</v>
      </c>
      <c r="E31" s="126"/>
      <c r="F31" s="126"/>
      <c r="G31" s="126"/>
      <c r="H31" s="145"/>
      <c r="I31" s="124"/>
    </row>
    <row r="32" spans="1:9" ht="17.100000000000001" customHeight="1">
      <c r="A32" s="143"/>
      <c r="B32" s="126"/>
      <c r="C32" s="126"/>
      <c r="D32" s="126"/>
      <c r="E32" s="126"/>
      <c r="F32" s="126"/>
      <c r="G32" s="126"/>
      <c r="H32" s="145"/>
      <c r="I32" s="124"/>
    </row>
    <row r="33" spans="1:10" ht="17.100000000000001" customHeight="1">
      <c r="A33" s="143"/>
      <c r="B33" s="126"/>
      <c r="C33" s="128"/>
      <c r="D33" s="128"/>
      <c r="E33" s="126"/>
      <c r="F33" s="126"/>
      <c r="G33" s="126"/>
      <c r="H33" s="145"/>
      <c r="I33" s="124"/>
    </row>
    <row r="34" spans="1:10" ht="17.100000000000001" customHeight="1">
      <c r="A34" s="147" t="s">
        <v>222</v>
      </c>
      <c r="B34" s="119"/>
      <c r="C34" s="120"/>
      <c r="D34" s="120">
        <f>H37-SUM(D8:D31)</f>
        <v>1323158.2599999979</v>
      </c>
      <c r="E34" s="126"/>
      <c r="F34" s="126"/>
      <c r="G34" s="126"/>
      <c r="H34" s="145"/>
      <c r="I34" s="124"/>
    </row>
    <row r="35" spans="1:10" ht="7.5" customHeight="1">
      <c r="A35" s="143"/>
      <c r="B35" s="126"/>
      <c r="C35" s="126"/>
      <c r="D35" s="126"/>
      <c r="E35" s="126"/>
      <c r="F35" s="126"/>
      <c r="G35" s="131"/>
      <c r="H35" s="148"/>
      <c r="I35" s="124"/>
      <c r="J35" s="124"/>
    </row>
    <row r="36" spans="1:10" ht="7.5" customHeight="1">
      <c r="A36" s="143"/>
      <c r="B36" s="126"/>
      <c r="C36" s="126"/>
      <c r="D36" s="126"/>
      <c r="E36" s="126"/>
      <c r="F36" s="126"/>
      <c r="G36" s="131"/>
      <c r="H36" s="148"/>
      <c r="I36" s="124"/>
      <c r="J36" s="124"/>
    </row>
    <row r="37" spans="1:10" ht="17.100000000000001" customHeight="1" thickBot="1">
      <c r="A37" s="229" t="s">
        <v>223</v>
      </c>
      <c r="B37" s="230"/>
      <c r="C37" s="230"/>
      <c r="D37" s="132">
        <f>SUM(D7:D34)</f>
        <v>38462158</v>
      </c>
      <c r="E37" s="231" t="s">
        <v>224</v>
      </c>
      <c r="F37" s="231"/>
      <c r="G37" s="231"/>
      <c r="H37" s="149">
        <f>SUM(H7:H30)</f>
        <v>38462158</v>
      </c>
      <c r="I37" s="124"/>
    </row>
    <row r="38" spans="1:10" ht="17.100000000000001" customHeight="1" thickTop="1">
      <c r="A38" s="142"/>
      <c r="B38" s="119"/>
      <c r="C38" s="120"/>
      <c r="D38" s="120"/>
      <c r="E38" s="119"/>
      <c r="F38" s="119"/>
      <c r="G38" s="119"/>
      <c r="H38" s="141"/>
    </row>
    <row r="39" spans="1:10" ht="17.100000000000001" customHeight="1">
      <c r="A39" s="142"/>
      <c r="B39" s="119"/>
      <c r="C39" s="120"/>
      <c r="D39" s="120"/>
      <c r="E39" s="119"/>
      <c r="F39" s="119"/>
      <c r="G39" s="119"/>
      <c r="H39" s="347" t="str">
        <f>+'month '!Q27</f>
        <v>FOR XYZ CO. LTD</v>
      </c>
    </row>
    <row r="40" spans="1:10" ht="17.100000000000001" customHeight="1">
      <c r="A40" s="142"/>
      <c r="B40" s="119"/>
      <c r="C40" s="120"/>
      <c r="D40" s="120"/>
      <c r="E40" s="119"/>
      <c r="H40" s="348"/>
    </row>
    <row r="41" spans="1:10" ht="17.100000000000001" customHeight="1">
      <c r="A41" s="142"/>
      <c r="B41" s="119"/>
      <c r="C41" s="120"/>
      <c r="D41" s="120"/>
      <c r="E41" s="119"/>
      <c r="F41" s="119"/>
      <c r="G41" s="119"/>
      <c r="H41" s="348"/>
    </row>
    <row r="42" spans="1:10" ht="17.100000000000001" customHeight="1">
      <c r="A42" s="142"/>
      <c r="B42" s="119"/>
      <c r="C42" s="120"/>
      <c r="D42" s="120"/>
      <c r="E42" s="119"/>
      <c r="F42" s="137"/>
      <c r="G42" s="119"/>
      <c r="H42" s="348"/>
    </row>
    <row r="43" spans="1:10" ht="17.100000000000001" customHeight="1">
      <c r="A43" s="142"/>
      <c r="B43" s="119"/>
      <c r="C43" s="120"/>
      <c r="D43" s="120"/>
      <c r="E43" s="119"/>
      <c r="F43" s="119"/>
      <c r="G43" s="119"/>
      <c r="H43" s="348" t="str">
        <f>+'month '!Q31</f>
        <v>Basant Singh</v>
      </c>
    </row>
    <row r="44" spans="1:10" ht="17.100000000000001" customHeight="1">
      <c r="A44" s="142"/>
      <c r="B44" s="119"/>
      <c r="C44" s="120"/>
      <c r="D44" s="120"/>
      <c r="E44" s="119"/>
      <c r="F44" s="119"/>
      <c r="G44" s="119"/>
      <c r="H44" s="348" t="str">
        <f>+'month '!Q32</f>
        <v>(Proprietor)</v>
      </c>
    </row>
    <row r="45" spans="1:10" ht="17.100000000000001" customHeight="1" thickBot="1">
      <c r="A45" s="150"/>
      <c r="B45" s="151"/>
      <c r="C45" s="125"/>
      <c r="D45" s="125"/>
      <c r="E45" s="151"/>
      <c r="F45" s="151"/>
      <c r="G45" s="151"/>
      <c r="H45" s="152"/>
    </row>
    <row r="46" spans="1:10" ht="17.100000000000001" customHeight="1">
      <c r="A46" s="133"/>
      <c r="B46" s="133"/>
      <c r="C46" s="134"/>
      <c r="D46" s="134"/>
      <c r="E46" s="133"/>
      <c r="F46" s="133"/>
      <c r="G46" s="133"/>
      <c r="H46" s="134"/>
    </row>
    <row r="47" spans="1:10" ht="17.100000000000001" customHeight="1">
      <c r="A47" s="133"/>
      <c r="B47" s="133"/>
      <c r="C47" s="134"/>
      <c r="D47" s="134"/>
      <c r="E47" s="133"/>
      <c r="F47" s="133"/>
      <c r="G47" s="133"/>
      <c r="H47" s="134"/>
    </row>
    <row r="48" spans="1:10" ht="17.100000000000001" customHeight="1">
      <c r="A48" s="133"/>
      <c r="B48" s="133"/>
      <c r="C48" s="134"/>
      <c r="D48" s="134"/>
      <c r="E48" s="133"/>
      <c r="F48" s="133"/>
      <c r="G48" s="133"/>
      <c r="H48" s="134"/>
    </row>
    <row r="49" spans="1:8" ht="17.100000000000001" customHeight="1">
      <c r="A49" s="133"/>
      <c r="B49" s="133"/>
      <c r="C49" s="134"/>
      <c r="D49" s="134"/>
      <c r="E49" s="133"/>
      <c r="F49" s="133"/>
      <c r="G49" s="133"/>
      <c r="H49" s="134"/>
    </row>
    <row r="50" spans="1:8" ht="17.100000000000001" customHeight="1">
      <c r="A50" s="133"/>
      <c r="B50" s="133"/>
      <c r="C50" s="134"/>
      <c r="D50" s="134"/>
      <c r="E50" s="133"/>
      <c r="F50" s="133"/>
      <c r="G50" s="133"/>
      <c r="H50" s="134"/>
    </row>
    <row r="51" spans="1:8" ht="17.100000000000001" customHeight="1">
      <c r="A51" s="133"/>
      <c r="B51" s="133"/>
      <c r="C51" s="134"/>
      <c r="D51" s="134"/>
      <c r="E51" s="133"/>
      <c r="F51" s="133"/>
      <c r="G51" s="133"/>
      <c r="H51" s="134"/>
    </row>
    <row r="52" spans="1:8" ht="17.100000000000001" customHeight="1">
      <c r="A52" s="133"/>
      <c r="B52" s="133"/>
      <c r="C52" s="134"/>
      <c r="D52" s="134"/>
      <c r="E52" s="133"/>
      <c r="F52" s="133"/>
      <c r="G52" s="133"/>
      <c r="H52" s="134"/>
    </row>
    <row r="53" spans="1:8" ht="17.100000000000001" customHeight="1">
      <c r="A53" s="133"/>
      <c r="B53" s="133"/>
      <c r="C53" s="134"/>
      <c r="D53" s="134"/>
      <c r="E53" s="133"/>
      <c r="F53" s="133"/>
      <c r="G53" s="133"/>
      <c r="H53" s="134"/>
    </row>
    <row r="54" spans="1:8" ht="17.100000000000001" customHeight="1">
      <c r="A54" s="133"/>
      <c r="B54" s="133"/>
      <c r="C54" s="134"/>
      <c r="D54" s="134"/>
      <c r="E54" s="133"/>
      <c r="F54" s="133"/>
      <c r="G54" s="133"/>
      <c r="H54" s="134"/>
    </row>
    <row r="55" spans="1:8" ht="17.100000000000001" customHeight="1">
      <c r="A55" s="133"/>
      <c r="B55" s="133"/>
      <c r="C55" s="134"/>
      <c r="D55" s="134"/>
      <c r="E55" s="133"/>
      <c r="F55" s="133"/>
      <c r="G55" s="133"/>
      <c r="H55" s="134"/>
    </row>
    <row r="56" spans="1:8" ht="17.100000000000001" customHeight="1">
      <c r="A56" s="133"/>
      <c r="B56" s="133"/>
      <c r="C56" s="134"/>
      <c r="D56" s="134"/>
      <c r="E56" s="133"/>
      <c r="F56" s="133"/>
      <c r="G56" s="133"/>
      <c r="H56" s="134"/>
    </row>
    <row r="57" spans="1:8" ht="17.100000000000001" customHeight="1">
      <c r="A57" s="133"/>
      <c r="B57" s="133"/>
      <c r="C57" s="134"/>
      <c r="D57" s="134"/>
      <c r="E57" s="133"/>
      <c r="F57" s="133"/>
      <c r="G57" s="133"/>
      <c r="H57" s="134"/>
    </row>
    <row r="58" spans="1:8" ht="17.100000000000001" customHeight="1">
      <c r="A58" s="133"/>
      <c r="B58" s="133"/>
      <c r="C58" s="134"/>
      <c r="D58" s="134"/>
      <c r="E58" s="133"/>
      <c r="F58" s="133"/>
      <c r="G58" s="133"/>
      <c r="H58" s="134"/>
    </row>
    <row r="59" spans="1:8" ht="17.100000000000001" customHeight="1">
      <c r="A59" s="133"/>
      <c r="B59" s="133"/>
      <c r="C59" s="134"/>
      <c r="D59" s="134"/>
      <c r="E59" s="133"/>
      <c r="F59" s="133"/>
      <c r="G59" s="133"/>
      <c r="H59" s="134"/>
    </row>
    <row r="60" spans="1:8" ht="17.100000000000001" customHeight="1">
      <c r="A60" s="133"/>
      <c r="B60" s="133"/>
      <c r="C60" s="134"/>
      <c r="D60" s="134"/>
      <c r="E60" s="133"/>
      <c r="F60" s="133"/>
      <c r="G60" s="133"/>
      <c r="H60" s="134"/>
    </row>
    <row r="61" spans="1:8" ht="17.100000000000001" customHeight="1">
      <c r="A61" s="133"/>
      <c r="B61" s="133"/>
      <c r="C61" s="134"/>
      <c r="D61" s="134"/>
      <c r="E61" s="133"/>
      <c r="F61" s="133"/>
      <c r="G61" s="133"/>
      <c r="H61" s="134"/>
    </row>
    <row r="62" spans="1:8" ht="17.100000000000001" customHeight="1">
      <c r="A62" s="133"/>
      <c r="B62" s="133"/>
      <c r="C62" s="134"/>
      <c r="D62" s="134"/>
      <c r="E62" s="133"/>
      <c r="F62" s="133"/>
      <c r="G62" s="133"/>
      <c r="H62" s="134"/>
    </row>
    <row r="63" spans="1:8" ht="17.100000000000001" customHeight="1">
      <c r="A63" s="133"/>
      <c r="B63" s="133"/>
      <c r="C63" s="134"/>
      <c r="D63" s="134"/>
      <c r="E63" s="133"/>
      <c r="F63" s="133"/>
      <c r="G63" s="133"/>
      <c r="H63" s="134"/>
    </row>
    <row r="64" spans="1:8" ht="17.100000000000001" customHeight="1">
      <c r="A64" s="133"/>
      <c r="B64" s="133"/>
      <c r="C64" s="134"/>
      <c r="D64" s="134"/>
      <c r="E64" s="133"/>
      <c r="F64" s="133"/>
      <c r="G64" s="133"/>
      <c r="H64" s="134"/>
    </row>
    <row r="65" spans="1:8" ht="17.100000000000001" customHeight="1">
      <c r="A65" s="133"/>
      <c r="B65" s="133"/>
      <c r="C65" s="134"/>
      <c r="D65" s="134"/>
      <c r="E65" s="133"/>
      <c r="F65" s="133"/>
      <c r="G65" s="133"/>
      <c r="H65" s="134"/>
    </row>
    <row r="66" spans="1:8" ht="17.100000000000001" customHeight="1">
      <c r="A66" s="133"/>
      <c r="B66" s="133"/>
      <c r="C66" s="134"/>
      <c r="D66" s="134"/>
      <c r="E66" s="133"/>
      <c r="F66" s="133"/>
      <c r="G66" s="133"/>
      <c r="H66" s="134"/>
    </row>
    <row r="67" spans="1:8" ht="17.100000000000001" customHeight="1">
      <c r="A67" s="133"/>
      <c r="B67" s="133"/>
      <c r="C67" s="134"/>
      <c r="D67" s="134"/>
      <c r="E67" s="133"/>
      <c r="F67" s="133"/>
      <c r="G67" s="133"/>
      <c r="H67" s="134"/>
    </row>
    <row r="68" spans="1:8" ht="17.100000000000001" customHeight="1">
      <c r="A68" s="133"/>
      <c r="B68" s="133"/>
      <c r="C68" s="134"/>
      <c r="D68" s="134"/>
      <c r="E68" s="133"/>
      <c r="F68" s="133"/>
      <c r="G68" s="133"/>
      <c r="H68" s="134"/>
    </row>
    <row r="69" spans="1:8" ht="17.100000000000001" customHeight="1">
      <c r="A69" s="133"/>
      <c r="B69" s="133"/>
      <c r="C69" s="134"/>
      <c r="D69" s="134"/>
      <c r="E69" s="133"/>
      <c r="F69" s="133"/>
      <c r="G69" s="133"/>
      <c r="H69" s="134"/>
    </row>
    <row r="70" spans="1:8" ht="17.100000000000001" customHeight="1">
      <c r="A70" s="133"/>
      <c r="B70" s="133"/>
      <c r="C70" s="134"/>
      <c r="D70" s="134"/>
      <c r="E70" s="133"/>
      <c r="F70" s="133"/>
      <c r="G70" s="133"/>
      <c r="H70" s="134"/>
    </row>
    <row r="71" spans="1:8" ht="17.100000000000001" customHeight="1">
      <c r="A71" s="133"/>
      <c r="B71" s="133"/>
      <c r="C71" s="134"/>
      <c r="D71" s="134"/>
      <c r="E71" s="133"/>
      <c r="F71" s="133"/>
      <c r="G71" s="133"/>
      <c r="H71" s="134"/>
    </row>
    <row r="72" spans="1:8" ht="17.100000000000001" customHeight="1">
      <c r="A72" s="133"/>
      <c r="B72" s="133"/>
      <c r="C72" s="134"/>
      <c r="D72" s="134"/>
      <c r="E72" s="133"/>
      <c r="F72" s="133"/>
      <c r="G72" s="133"/>
      <c r="H72" s="134"/>
    </row>
    <row r="73" spans="1:8" ht="17.100000000000001" customHeight="1">
      <c r="A73" s="133"/>
      <c r="B73" s="133"/>
      <c r="C73" s="134"/>
      <c r="D73" s="134"/>
      <c r="E73" s="133"/>
      <c r="F73" s="133"/>
      <c r="G73" s="133"/>
      <c r="H73" s="134"/>
    </row>
    <row r="74" spans="1:8" ht="17.100000000000001" customHeight="1">
      <c r="A74" s="133"/>
      <c r="B74" s="133"/>
      <c r="C74" s="134"/>
      <c r="D74" s="134"/>
      <c r="E74" s="133"/>
      <c r="F74" s="133"/>
      <c r="G74" s="133"/>
      <c r="H74" s="134"/>
    </row>
    <row r="75" spans="1:8" ht="17.100000000000001" customHeight="1">
      <c r="A75" s="133"/>
      <c r="B75" s="133"/>
      <c r="C75" s="134"/>
      <c r="D75" s="134"/>
      <c r="E75" s="133"/>
      <c r="F75" s="133"/>
      <c r="G75" s="133"/>
      <c r="H75" s="134"/>
    </row>
    <row r="76" spans="1:8" ht="17.100000000000001" customHeight="1">
      <c r="A76" s="133"/>
      <c r="B76" s="133"/>
      <c r="C76" s="134"/>
      <c r="D76" s="134"/>
      <c r="E76" s="133"/>
      <c r="F76" s="133"/>
      <c r="G76" s="133"/>
      <c r="H76" s="134"/>
    </row>
    <row r="77" spans="1:8" ht="17.100000000000001" customHeight="1">
      <c r="A77" s="133"/>
      <c r="B77" s="133"/>
      <c r="C77" s="134"/>
      <c r="D77" s="134"/>
      <c r="E77" s="133"/>
      <c r="F77" s="133"/>
      <c r="G77" s="133"/>
      <c r="H77" s="134"/>
    </row>
    <row r="78" spans="1:8" ht="17.100000000000001" customHeight="1">
      <c r="A78" s="133"/>
      <c r="B78" s="133"/>
      <c r="C78" s="134"/>
      <c r="D78" s="134"/>
      <c r="E78" s="133"/>
      <c r="F78" s="133"/>
      <c r="G78" s="133"/>
      <c r="H78" s="134"/>
    </row>
    <row r="79" spans="1:8" ht="17.100000000000001" customHeight="1">
      <c r="A79" s="133"/>
      <c r="B79" s="133"/>
      <c r="C79" s="134"/>
      <c r="D79" s="134"/>
      <c r="E79" s="133"/>
      <c r="F79" s="133"/>
      <c r="G79" s="133"/>
      <c r="H79" s="134"/>
    </row>
    <row r="80" spans="1:8" ht="17.100000000000001" customHeight="1">
      <c r="A80" s="133"/>
      <c r="B80" s="133"/>
      <c r="C80" s="134"/>
      <c r="D80" s="134"/>
      <c r="E80" s="133"/>
      <c r="F80" s="133"/>
      <c r="G80" s="133"/>
      <c r="H80" s="134"/>
    </row>
    <row r="81" spans="1:8" ht="17.100000000000001" customHeight="1">
      <c r="A81" s="133"/>
      <c r="B81" s="133"/>
      <c r="C81" s="134"/>
      <c r="D81" s="134"/>
      <c r="E81" s="133"/>
      <c r="F81" s="133"/>
      <c r="G81" s="133"/>
      <c r="H81" s="134"/>
    </row>
    <row r="82" spans="1:8" ht="17.100000000000001" customHeight="1">
      <c r="A82" s="133"/>
      <c r="B82" s="133"/>
      <c r="C82" s="134"/>
      <c r="D82" s="134"/>
      <c r="E82" s="133"/>
      <c r="F82" s="133"/>
      <c r="G82" s="133"/>
      <c r="H82" s="134"/>
    </row>
    <row r="83" spans="1:8" ht="17.100000000000001" customHeight="1">
      <c r="A83" s="133"/>
      <c r="B83" s="133"/>
      <c r="C83" s="134"/>
      <c r="D83" s="134"/>
      <c r="E83" s="133"/>
      <c r="F83" s="133"/>
      <c r="G83" s="133"/>
      <c r="H83" s="134"/>
    </row>
    <row r="84" spans="1:8" ht="17.100000000000001" customHeight="1">
      <c r="A84" s="133"/>
      <c r="B84" s="133"/>
      <c r="C84" s="134"/>
      <c r="D84" s="134"/>
      <c r="E84" s="133"/>
      <c r="F84" s="133"/>
      <c r="G84" s="133"/>
      <c r="H84" s="134"/>
    </row>
    <row r="85" spans="1:8" ht="17.100000000000001" customHeight="1">
      <c r="A85" s="133"/>
      <c r="B85" s="133"/>
      <c r="C85" s="134"/>
      <c r="D85" s="134"/>
      <c r="E85" s="133"/>
      <c r="F85" s="133"/>
      <c r="G85" s="133"/>
      <c r="H85" s="134"/>
    </row>
    <row r="86" spans="1:8" ht="17.100000000000001" customHeight="1">
      <c r="A86" s="133"/>
      <c r="B86" s="133"/>
      <c r="C86" s="134"/>
      <c r="D86" s="134"/>
      <c r="E86" s="133"/>
      <c r="F86" s="133"/>
      <c r="G86" s="133"/>
      <c r="H86" s="134"/>
    </row>
    <row r="87" spans="1:8" ht="17.100000000000001" customHeight="1">
      <c r="A87" s="133"/>
      <c r="B87" s="133"/>
      <c r="C87" s="134"/>
      <c r="D87" s="134"/>
      <c r="E87" s="133"/>
      <c r="F87" s="133"/>
      <c r="G87" s="133"/>
      <c r="H87" s="134"/>
    </row>
    <row r="88" spans="1:8" ht="17.100000000000001" customHeight="1">
      <c r="A88" s="133"/>
      <c r="B88" s="133"/>
      <c r="C88" s="134"/>
      <c r="D88" s="134"/>
      <c r="E88" s="133"/>
      <c r="F88" s="133"/>
      <c r="G88" s="133"/>
      <c r="H88" s="134"/>
    </row>
    <row r="89" spans="1:8" ht="17.100000000000001" customHeight="1">
      <c r="A89" s="133"/>
      <c r="B89" s="133"/>
      <c r="C89" s="134"/>
      <c r="D89" s="134"/>
      <c r="E89" s="133"/>
      <c r="F89" s="133"/>
      <c r="G89" s="133"/>
      <c r="H89" s="134"/>
    </row>
    <row r="90" spans="1:8" ht="17.100000000000001" customHeight="1">
      <c r="A90" s="133"/>
      <c r="B90" s="133"/>
      <c r="C90" s="134"/>
      <c r="D90" s="134"/>
      <c r="E90" s="133"/>
      <c r="F90" s="133"/>
      <c r="G90" s="133"/>
      <c r="H90" s="134"/>
    </row>
    <row r="91" spans="1:8" ht="17.100000000000001" customHeight="1">
      <c r="A91" s="133"/>
      <c r="B91" s="133"/>
      <c r="C91" s="134"/>
      <c r="D91" s="134"/>
      <c r="E91" s="133"/>
      <c r="F91" s="133"/>
      <c r="G91" s="133"/>
      <c r="H91" s="134"/>
    </row>
    <row r="92" spans="1:8" ht="17.100000000000001" customHeight="1">
      <c r="A92" s="133"/>
      <c r="B92" s="133"/>
      <c r="C92" s="134"/>
      <c r="D92" s="134"/>
      <c r="E92" s="133"/>
      <c r="F92" s="133"/>
      <c r="G92" s="133"/>
      <c r="H92" s="134"/>
    </row>
    <row r="93" spans="1:8" ht="17.100000000000001" customHeight="1">
      <c r="A93" s="133"/>
      <c r="B93" s="133"/>
      <c r="C93" s="134"/>
      <c r="D93" s="134"/>
      <c r="E93" s="133"/>
      <c r="F93" s="133"/>
      <c r="G93" s="133"/>
      <c r="H93" s="134"/>
    </row>
    <row r="94" spans="1:8" ht="17.100000000000001" customHeight="1">
      <c r="A94" s="133"/>
      <c r="B94" s="133"/>
      <c r="C94" s="134"/>
      <c r="D94" s="134"/>
      <c r="E94" s="133"/>
      <c r="F94" s="133"/>
      <c r="G94" s="133"/>
      <c r="H94" s="134"/>
    </row>
    <row r="95" spans="1:8" ht="17.100000000000001" customHeight="1">
      <c r="A95" s="133"/>
      <c r="B95" s="133"/>
      <c r="C95" s="134"/>
      <c r="D95" s="134"/>
      <c r="E95" s="133"/>
      <c r="F95" s="133"/>
      <c r="G95" s="133"/>
      <c r="H95" s="134"/>
    </row>
    <row r="96" spans="1:8" ht="17.100000000000001" customHeight="1">
      <c r="A96" s="133"/>
      <c r="B96" s="133"/>
      <c r="C96" s="134"/>
      <c r="D96" s="134"/>
      <c r="E96" s="133"/>
      <c r="F96" s="133"/>
      <c r="G96" s="133"/>
      <c r="H96" s="134"/>
    </row>
    <row r="97" spans="1:8" ht="17.100000000000001" customHeight="1">
      <c r="A97" s="133"/>
      <c r="B97" s="133"/>
      <c r="C97" s="134"/>
      <c r="D97" s="134"/>
      <c r="E97" s="133"/>
      <c r="F97" s="133"/>
      <c r="G97" s="133"/>
      <c r="H97" s="134"/>
    </row>
    <row r="98" spans="1:8" ht="17.100000000000001" customHeight="1">
      <c r="A98" s="133"/>
      <c r="B98" s="133"/>
      <c r="C98" s="134"/>
      <c r="D98" s="134"/>
      <c r="E98" s="133"/>
      <c r="F98" s="133"/>
      <c r="G98" s="133"/>
      <c r="H98" s="134"/>
    </row>
    <row r="99" spans="1:8" ht="17.100000000000001" customHeight="1">
      <c r="A99" s="133"/>
      <c r="B99" s="133"/>
      <c r="C99" s="134"/>
      <c r="D99" s="134"/>
      <c r="E99" s="133"/>
      <c r="F99" s="133"/>
      <c r="G99" s="133"/>
      <c r="H99" s="134"/>
    </row>
    <row r="100" spans="1:8" ht="17.100000000000001" customHeight="1">
      <c r="A100" s="133"/>
      <c r="B100" s="133"/>
      <c r="C100" s="134"/>
      <c r="D100" s="134"/>
      <c r="E100" s="133"/>
      <c r="F100" s="133"/>
      <c r="G100" s="133"/>
      <c r="H100" s="134"/>
    </row>
    <row r="101" spans="1:8" ht="17.100000000000001" customHeight="1">
      <c r="A101" s="133"/>
      <c r="B101" s="133"/>
      <c r="C101" s="134"/>
      <c r="D101" s="134"/>
      <c r="E101" s="133"/>
      <c r="F101" s="133"/>
      <c r="G101" s="133"/>
      <c r="H101" s="134"/>
    </row>
    <row r="102" spans="1:8" ht="17.100000000000001" customHeight="1">
      <c r="A102" s="133"/>
      <c r="B102" s="133"/>
      <c r="C102" s="134"/>
      <c r="D102" s="134"/>
      <c r="E102" s="133"/>
      <c r="F102" s="133"/>
      <c r="G102" s="133"/>
      <c r="H102" s="134"/>
    </row>
    <row r="103" spans="1:8" ht="17.100000000000001" customHeight="1">
      <c r="A103" s="133"/>
      <c r="B103" s="133"/>
      <c r="C103" s="134"/>
      <c r="D103" s="134"/>
      <c r="E103" s="133"/>
      <c r="F103" s="133"/>
      <c r="G103" s="133"/>
      <c r="H103" s="134"/>
    </row>
    <row r="104" spans="1:8" ht="17.100000000000001" customHeight="1">
      <c r="A104" s="133"/>
      <c r="B104" s="133"/>
      <c r="C104" s="134"/>
      <c r="D104" s="134"/>
      <c r="E104" s="133"/>
      <c r="F104" s="133"/>
      <c r="G104" s="133"/>
      <c r="H104" s="134"/>
    </row>
    <row r="105" spans="1:8" ht="17.100000000000001" customHeight="1">
      <c r="A105" s="133"/>
      <c r="B105" s="133"/>
      <c r="C105" s="134"/>
      <c r="D105" s="134"/>
      <c r="E105" s="133"/>
      <c r="F105" s="133"/>
      <c r="G105" s="133"/>
      <c r="H105" s="134"/>
    </row>
    <row r="106" spans="1:8" ht="17.100000000000001" customHeight="1">
      <c r="A106" s="133"/>
      <c r="B106" s="133"/>
      <c r="C106" s="134"/>
      <c r="D106" s="134"/>
      <c r="E106" s="133"/>
      <c r="F106" s="133"/>
      <c r="G106" s="133"/>
      <c r="H106" s="134"/>
    </row>
    <row r="107" spans="1:8" ht="17.100000000000001" customHeight="1">
      <c r="A107" s="133"/>
      <c r="B107" s="133"/>
      <c r="C107" s="134"/>
      <c r="D107" s="134"/>
      <c r="E107" s="133"/>
      <c r="F107" s="133"/>
      <c r="G107" s="133"/>
      <c r="H107" s="134"/>
    </row>
    <row r="108" spans="1:8" ht="17.100000000000001" customHeight="1">
      <c r="A108" s="133"/>
      <c r="B108" s="133"/>
      <c r="C108" s="134"/>
      <c r="D108" s="134"/>
      <c r="E108" s="133"/>
      <c r="F108" s="133"/>
      <c r="G108" s="133"/>
      <c r="H108" s="134"/>
    </row>
    <row r="109" spans="1:8" ht="17.100000000000001" customHeight="1">
      <c r="A109" s="133"/>
      <c r="B109" s="133"/>
      <c r="C109" s="134"/>
      <c r="D109" s="134"/>
      <c r="E109" s="133"/>
      <c r="F109" s="133"/>
      <c r="G109" s="133"/>
      <c r="H109" s="134"/>
    </row>
    <row r="110" spans="1:8" ht="17.100000000000001" customHeight="1">
      <c r="A110" s="133"/>
      <c r="B110" s="133"/>
      <c r="C110" s="134"/>
      <c r="D110" s="134"/>
      <c r="E110" s="133"/>
      <c r="F110" s="133"/>
      <c r="G110" s="133"/>
      <c r="H110" s="134"/>
    </row>
    <row r="111" spans="1:8" ht="17.100000000000001" customHeight="1">
      <c r="A111" s="133"/>
      <c r="B111" s="133"/>
      <c r="C111" s="134"/>
      <c r="D111" s="134"/>
      <c r="E111" s="133"/>
      <c r="F111" s="133"/>
      <c r="G111" s="133"/>
      <c r="H111" s="134"/>
    </row>
    <row r="112" spans="1:8" ht="17.100000000000001" customHeight="1">
      <c r="A112" s="133"/>
      <c r="B112" s="133"/>
      <c r="C112" s="134"/>
      <c r="D112" s="134"/>
      <c r="E112" s="133"/>
      <c r="F112" s="133"/>
      <c r="G112" s="133"/>
      <c r="H112" s="134"/>
    </row>
    <row r="113" spans="1:8" ht="17.100000000000001" customHeight="1">
      <c r="A113" s="133"/>
      <c r="B113" s="133"/>
      <c r="C113" s="134"/>
      <c r="D113" s="134"/>
      <c r="E113" s="133"/>
      <c r="F113" s="133"/>
      <c r="G113" s="133"/>
      <c r="H113" s="134"/>
    </row>
    <row r="114" spans="1:8" ht="17.100000000000001" customHeight="1">
      <c r="A114" s="133"/>
      <c r="B114" s="133"/>
      <c r="C114" s="134"/>
      <c r="D114" s="134"/>
      <c r="E114" s="133"/>
      <c r="F114" s="133"/>
      <c r="G114" s="133"/>
      <c r="H114" s="134"/>
    </row>
    <row r="115" spans="1:8" ht="17.100000000000001" customHeight="1">
      <c r="A115" s="133"/>
      <c r="B115" s="133"/>
      <c r="C115" s="134"/>
      <c r="D115" s="134"/>
      <c r="E115" s="133"/>
      <c r="F115" s="133"/>
      <c r="G115" s="133"/>
      <c r="H115" s="134"/>
    </row>
    <row r="116" spans="1:8" ht="17.100000000000001" customHeight="1">
      <c r="A116" s="133"/>
      <c r="B116" s="133"/>
      <c r="C116" s="134"/>
      <c r="D116" s="134"/>
      <c r="E116" s="133"/>
      <c r="F116" s="133"/>
      <c r="G116" s="133"/>
      <c r="H116" s="134"/>
    </row>
    <row r="117" spans="1:8" ht="17.100000000000001" customHeight="1">
      <c r="A117" s="133"/>
      <c r="B117" s="133"/>
      <c r="C117" s="134"/>
      <c r="D117" s="134"/>
      <c r="E117" s="133"/>
      <c r="F117" s="133"/>
      <c r="G117" s="133"/>
      <c r="H117" s="134"/>
    </row>
    <row r="118" spans="1:8" ht="17.100000000000001" customHeight="1">
      <c r="A118" s="133"/>
      <c r="B118" s="133"/>
      <c r="C118" s="134"/>
      <c r="D118" s="134"/>
      <c r="E118" s="133"/>
      <c r="F118" s="133"/>
      <c r="G118" s="133"/>
      <c r="H118" s="134"/>
    </row>
    <row r="119" spans="1:8" ht="17.100000000000001" customHeight="1">
      <c r="A119" s="133"/>
      <c r="B119" s="133"/>
      <c r="C119" s="134"/>
      <c r="D119" s="134"/>
      <c r="E119" s="133"/>
      <c r="F119" s="133"/>
      <c r="G119" s="133"/>
      <c r="H119" s="134"/>
    </row>
    <row r="120" spans="1:8" ht="17.100000000000001" customHeight="1">
      <c r="A120" s="133"/>
      <c r="B120" s="133"/>
      <c r="C120" s="134"/>
      <c r="D120" s="134"/>
      <c r="E120" s="133"/>
      <c r="F120" s="133"/>
      <c r="G120" s="133"/>
      <c r="H120" s="134"/>
    </row>
    <row r="121" spans="1:8" ht="17.100000000000001" customHeight="1">
      <c r="A121" s="133"/>
      <c r="B121" s="133"/>
      <c r="C121" s="134"/>
      <c r="D121" s="134"/>
      <c r="E121" s="133"/>
      <c r="F121" s="133"/>
      <c r="G121" s="133"/>
      <c r="H121" s="134"/>
    </row>
    <row r="122" spans="1:8" ht="17.100000000000001" customHeight="1">
      <c r="A122" s="133"/>
      <c r="B122" s="133"/>
      <c r="C122" s="134"/>
      <c r="D122" s="134"/>
      <c r="E122" s="133"/>
      <c r="F122" s="133"/>
      <c r="G122" s="133"/>
      <c r="H122" s="134"/>
    </row>
    <row r="123" spans="1:8" ht="17.100000000000001" customHeight="1">
      <c r="A123" s="133"/>
      <c r="B123" s="133"/>
      <c r="C123" s="134"/>
      <c r="D123" s="134"/>
      <c r="E123" s="133"/>
      <c r="F123" s="133"/>
      <c r="G123" s="133"/>
      <c r="H123" s="134"/>
    </row>
    <row r="124" spans="1:8" ht="17.100000000000001" customHeight="1">
      <c r="A124" s="133"/>
      <c r="B124" s="133"/>
      <c r="C124" s="134"/>
      <c r="D124" s="134"/>
      <c r="E124" s="133"/>
      <c r="F124" s="133"/>
      <c r="G124" s="133"/>
      <c r="H124" s="134"/>
    </row>
    <row r="125" spans="1:8" ht="17.100000000000001" customHeight="1">
      <c r="A125" s="133"/>
      <c r="B125" s="133"/>
      <c r="C125" s="134"/>
      <c r="D125" s="134"/>
      <c r="E125" s="133"/>
      <c r="F125" s="133"/>
      <c r="G125" s="133"/>
      <c r="H125" s="134"/>
    </row>
    <row r="126" spans="1:8" ht="17.100000000000001" customHeight="1">
      <c r="A126" s="133"/>
      <c r="B126" s="133"/>
      <c r="C126" s="134"/>
      <c r="D126" s="134"/>
      <c r="E126" s="133"/>
      <c r="F126" s="133"/>
      <c r="G126" s="133"/>
      <c r="H126" s="134"/>
    </row>
    <row r="127" spans="1:8" ht="17.100000000000001" customHeight="1">
      <c r="A127" s="133"/>
      <c r="B127" s="133"/>
      <c r="C127" s="134"/>
      <c r="D127" s="134"/>
      <c r="E127" s="133"/>
      <c r="F127" s="133"/>
      <c r="G127" s="133"/>
      <c r="H127" s="134"/>
    </row>
    <row r="128" spans="1:8" ht="17.100000000000001" customHeight="1">
      <c r="A128" s="133"/>
      <c r="B128" s="133"/>
      <c r="C128" s="134"/>
      <c r="D128" s="134"/>
      <c r="E128" s="133"/>
      <c r="F128" s="133"/>
      <c r="G128" s="133"/>
      <c r="H128" s="134"/>
    </row>
    <row r="129" spans="1:8" ht="17.100000000000001" customHeight="1">
      <c r="A129" s="133"/>
      <c r="B129" s="133"/>
      <c r="C129" s="134"/>
      <c r="D129" s="134"/>
      <c r="E129" s="133"/>
      <c r="F129" s="133"/>
      <c r="G129" s="133"/>
      <c r="H129" s="134"/>
    </row>
    <row r="130" spans="1:8" ht="17.100000000000001" customHeight="1">
      <c r="A130" s="133"/>
      <c r="B130" s="133"/>
      <c r="C130" s="134"/>
      <c r="D130" s="134"/>
      <c r="E130" s="133"/>
      <c r="F130" s="133"/>
      <c r="G130" s="133"/>
      <c r="H130" s="134"/>
    </row>
    <row r="131" spans="1:8" ht="17.100000000000001" customHeight="1">
      <c r="A131" s="133"/>
      <c r="B131" s="133"/>
      <c r="C131" s="134"/>
      <c r="D131" s="134"/>
      <c r="E131" s="133"/>
      <c r="F131" s="133"/>
      <c r="G131" s="133"/>
      <c r="H131" s="134"/>
    </row>
    <row r="132" spans="1:8" ht="17.100000000000001" customHeight="1">
      <c r="A132" s="133"/>
      <c r="B132" s="133"/>
      <c r="C132" s="134"/>
      <c r="D132" s="134"/>
      <c r="E132" s="133"/>
      <c r="F132" s="133"/>
      <c r="G132" s="133"/>
      <c r="H132" s="134"/>
    </row>
    <row r="133" spans="1:8" ht="17.100000000000001" customHeight="1">
      <c r="A133" s="133"/>
      <c r="B133" s="133"/>
      <c r="C133" s="134"/>
      <c r="D133" s="134"/>
      <c r="E133" s="133"/>
      <c r="F133" s="133"/>
      <c r="G133" s="133"/>
      <c r="H133" s="134"/>
    </row>
    <row r="134" spans="1:8" ht="17.100000000000001" customHeight="1">
      <c r="A134" s="133"/>
      <c r="B134" s="133"/>
      <c r="C134" s="134"/>
      <c r="D134" s="134"/>
      <c r="E134" s="133"/>
      <c r="F134" s="133"/>
      <c r="G134" s="133"/>
      <c r="H134" s="134"/>
    </row>
    <row r="135" spans="1:8" ht="17.100000000000001" customHeight="1">
      <c r="A135" s="133"/>
      <c r="B135" s="133"/>
      <c r="C135" s="134"/>
      <c r="D135" s="134"/>
      <c r="E135" s="133"/>
      <c r="F135" s="133"/>
      <c r="G135" s="133"/>
      <c r="H135" s="134"/>
    </row>
    <row r="136" spans="1:8" ht="17.100000000000001" customHeight="1">
      <c r="A136" s="133"/>
      <c r="B136" s="133"/>
      <c r="C136" s="134"/>
      <c r="D136" s="134"/>
      <c r="E136" s="133"/>
      <c r="F136" s="133"/>
      <c r="G136" s="133"/>
      <c r="H136" s="134"/>
    </row>
    <row r="137" spans="1:8" ht="17.100000000000001" customHeight="1">
      <c r="A137" s="133"/>
      <c r="B137" s="133"/>
      <c r="C137" s="134"/>
      <c r="D137" s="134"/>
      <c r="E137" s="133"/>
      <c r="F137" s="133"/>
      <c r="G137" s="133"/>
      <c r="H137" s="134"/>
    </row>
    <row r="138" spans="1:8" ht="17.100000000000001" customHeight="1">
      <c r="A138" s="133"/>
      <c r="B138" s="133"/>
      <c r="C138" s="134"/>
      <c r="D138" s="134"/>
      <c r="E138" s="133"/>
      <c r="F138" s="133"/>
      <c r="G138" s="133"/>
      <c r="H138" s="134"/>
    </row>
    <row r="139" spans="1:8" ht="17.100000000000001" customHeight="1">
      <c r="A139" s="133"/>
      <c r="B139" s="133"/>
      <c r="C139" s="134"/>
      <c r="D139" s="134"/>
      <c r="E139" s="133"/>
      <c r="F139" s="133"/>
      <c r="G139" s="133"/>
      <c r="H139" s="134"/>
    </row>
    <row r="140" spans="1:8" ht="17.100000000000001" customHeight="1">
      <c r="A140" s="133"/>
      <c r="B140" s="133"/>
      <c r="C140" s="134"/>
      <c r="D140" s="134"/>
      <c r="E140" s="133"/>
      <c r="F140" s="133"/>
      <c r="G140" s="133"/>
      <c r="H140" s="134"/>
    </row>
    <row r="141" spans="1:8" ht="17.100000000000001" customHeight="1">
      <c r="A141" s="133"/>
      <c r="B141" s="133"/>
      <c r="C141" s="134"/>
      <c r="D141" s="134"/>
      <c r="E141" s="133"/>
      <c r="F141" s="133"/>
      <c r="G141" s="133"/>
      <c r="H141" s="134"/>
    </row>
  </sheetData>
  <mergeCells count="8">
    <mergeCell ref="A37:C37"/>
    <mergeCell ref="E37:G37"/>
    <mergeCell ref="A1:H1"/>
    <mergeCell ref="A2:H2"/>
    <mergeCell ref="A3:H3"/>
    <mergeCell ref="A4:H4"/>
    <mergeCell ref="A6:C6"/>
    <mergeCell ref="E6:G6"/>
  </mergeCells>
  <printOptions horizontalCentered="1"/>
  <pageMargins left="0.25" right="0.14000000000000001" top="0.53" bottom="0.17" header="0.49" footer="0.15"/>
  <pageSetup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Q48"/>
  <sheetViews>
    <sheetView view="pageBreakPreview" topLeftCell="A28" zoomScale="55" zoomScaleNormal="70" zoomScaleSheetLayoutView="55" workbookViewId="0">
      <selection activeCell="A4" sqref="A4:I4"/>
    </sheetView>
  </sheetViews>
  <sheetFormatPr defaultColWidth="9" defaultRowHeight="18.75"/>
  <cols>
    <col min="1" max="1" width="15.5" style="250" customWidth="1"/>
    <col min="2" max="2" width="16.75" style="250" customWidth="1"/>
    <col min="3" max="3" width="13.125" style="250" bestFit="1" customWidth="1"/>
    <col min="4" max="4" width="37.75" style="250" customWidth="1"/>
    <col min="5" max="5" width="16.75" style="250" bestFit="1" customWidth="1"/>
    <col min="6" max="6" width="16.875" style="250" customWidth="1"/>
    <col min="7" max="7" width="13.5" style="250" customWidth="1"/>
    <col min="8" max="8" width="10.625" style="250" customWidth="1"/>
    <col min="9" max="9" width="15.25" style="250" customWidth="1"/>
    <col min="10" max="14" width="9" style="250"/>
    <col min="15" max="15" width="40" style="250" bestFit="1" customWidth="1"/>
    <col min="16" max="16" width="33.625" style="250" customWidth="1"/>
    <col min="17" max="16384" width="9" style="250"/>
  </cols>
  <sheetData>
    <row r="1" spans="1:17" ht="24.95" customHeight="1">
      <c r="A1" s="247" t="str">
        <f>+'month '!A1:Q1</f>
        <v>XYZ CO. LTD</v>
      </c>
      <c r="B1" s="248"/>
      <c r="C1" s="248"/>
      <c r="D1" s="248"/>
      <c r="E1" s="248"/>
      <c r="F1" s="248"/>
      <c r="G1" s="248"/>
      <c r="H1" s="248"/>
      <c r="I1" s="249"/>
    </row>
    <row r="2" spans="1:17" ht="24.95" customHeight="1">
      <c r="A2" s="251" t="str">
        <f>+'month '!A2:Q2</f>
        <v>AT-</v>
      </c>
      <c r="B2" s="252"/>
      <c r="C2" s="252"/>
      <c r="D2" s="252"/>
      <c r="E2" s="252"/>
      <c r="F2" s="252"/>
      <c r="G2" s="252"/>
      <c r="H2" s="252"/>
      <c r="I2" s="253"/>
    </row>
    <row r="3" spans="1:17" ht="24.95" customHeight="1">
      <c r="A3" s="251" t="str">
        <f>+'month '!A3:Q3</f>
        <v>PERIOD -2015-16</v>
      </c>
      <c r="B3" s="252"/>
      <c r="C3" s="252"/>
      <c r="D3" s="252"/>
      <c r="E3" s="252"/>
      <c r="F3" s="252"/>
      <c r="G3" s="252"/>
      <c r="H3" s="252"/>
      <c r="I3" s="253"/>
    </row>
    <row r="4" spans="1:17" ht="24.95" customHeight="1">
      <c r="A4" s="251" t="s">
        <v>254</v>
      </c>
      <c r="B4" s="252"/>
      <c r="C4" s="252"/>
      <c r="D4" s="252"/>
      <c r="E4" s="252"/>
      <c r="F4" s="252"/>
      <c r="G4" s="252"/>
      <c r="H4" s="252"/>
      <c r="I4" s="253"/>
    </row>
    <row r="5" spans="1:17" ht="16.5" customHeight="1">
      <c r="A5" s="254"/>
      <c r="B5" s="255"/>
      <c r="C5" s="255"/>
      <c r="D5" s="255"/>
      <c r="E5" s="255"/>
      <c r="F5" s="255"/>
      <c r="G5" s="255"/>
      <c r="H5" s="255"/>
      <c r="I5" s="256"/>
    </row>
    <row r="6" spans="1:17" ht="41.25" customHeight="1">
      <c r="A6" s="257" t="s">
        <v>24</v>
      </c>
      <c r="B6" s="258" t="s">
        <v>25</v>
      </c>
      <c r="C6" s="259" t="s">
        <v>26</v>
      </c>
      <c r="D6" s="257" t="s">
        <v>27</v>
      </c>
      <c r="E6" s="257" t="s">
        <v>28</v>
      </c>
      <c r="F6" s="257" t="s">
        <v>29</v>
      </c>
      <c r="G6" s="257" t="s">
        <v>30</v>
      </c>
      <c r="H6" s="257" t="s">
        <v>31</v>
      </c>
      <c r="I6" s="257" t="s">
        <v>32</v>
      </c>
      <c r="O6" s="260"/>
      <c r="P6" s="260"/>
      <c r="Q6" s="260"/>
    </row>
    <row r="7" spans="1:17" ht="24.95" customHeight="1">
      <c r="A7" s="261"/>
      <c r="B7" s="262"/>
      <c r="C7" s="262"/>
      <c r="D7" s="263"/>
      <c r="E7" s="264"/>
      <c r="F7" s="265"/>
      <c r="G7" s="265">
        <f>+F7*5%</f>
        <v>0</v>
      </c>
      <c r="H7" s="264">
        <v>0</v>
      </c>
      <c r="I7" s="265">
        <f>SUM(F7:H7)</f>
        <v>0</v>
      </c>
      <c r="O7" s="260"/>
      <c r="P7" s="260"/>
      <c r="Q7" s="260"/>
    </row>
    <row r="8" spans="1:17" ht="24.95" customHeight="1">
      <c r="A8" s="261"/>
      <c r="B8" s="262"/>
      <c r="C8" s="262"/>
      <c r="D8" s="263"/>
      <c r="E8" s="264"/>
      <c r="F8" s="265"/>
      <c r="G8" s="265">
        <f t="shared" ref="G8:G37" si="0">+F8*5%</f>
        <v>0</v>
      </c>
      <c r="H8" s="264">
        <v>0</v>
      </c>
      <c r="I8" s="265">
        <f t="shared" ref="I8:I14" si="1">SUM(F8:H8)</f>
        <v>0</v>
      </c>
      <c r="O8" s="266"/>
      <c r="P8" s="267"/>
      <c r="Q8" s="260"/>
    </row>
    <row r="9" spans="1:17" ht="24.95" customHeight="1">
      <c r="A9" s="261"/>
      <c r="B9" s="262"/>
      <c r="C9" s="262"/>
      <c r="D9" s="263"/>
      <c r="E9" s="264"/>
      <c r="F9" s="265"/>
      <c r="G9" s="265">
        <f t="shared" si="0"/>
        <v>0</v>
      </c>
      <c r="H9" s="264">
        <v>0</v>
      </c>
      <c r="I9" s="265">
        <f t="shared" si="1"/>
        <v>0</v>
      </c>
      <c r="O9" s="266"/>
      <c r="P9" s="267"/>
      <c r="Q9" s="260"/>
    </row>
    <row r="10" spans="1:17" ht="24.95" customHeight="1">
      <c r="A10" s="261"/>
      <c r="B10" s="262"/>
      <c r="C10" s="262"/>
      <c r="D10" s="263"/>
      <c r="E10" s="264"/>
      <c r="F10" s="265"/>
      <c r="G10" s="265">
        <f t="shared" si="0"/>
        <v>0</v>
      </c>
      <c r="H10" s="264">
        <v>0</v>
      </c>
      <c r="I10" s="265">
        <f t="shared" si="1"/>
        <v>0</v>
      </c>
      <c r="O10" s="266"/>
      <c r="P10" s="267"/>
      <c r="Q10" s="260"/>
    </row>
    <row r="11" spans="1:17" ht="24.95" customHeight="1">
      <c r="A11" s="261"/>
      <c r="B11" s="262"/>
      <c r="C11" s="262"/>
      <c r="D11" s="263"/>
      <c r="E11" s="264"/>
      <c r="F11" s="265"/>
      <c r="G11" s="265">
        <f t="shared" si="0"/>
        <v>0</v>
      </c>
      <c r="H11" s="264">
        <v>0</v>
      </c>
      <c r="I11" s="265">
        <f t="shared" si="1"/>
        <v>0</v>
      </c>
      <c r="O11" s="266"/>
      <c r="P11" s="267"/>
      <c r="Q11" s="260"/>
    </row>
    <row r="12" spans="1:17" ht="24.95" customHeight="1">
      <c r="A12" s="261"/>
      <c r="B12" s="262"/>
      <c r="C12" s="262"/>
      <c r="D12" s="263"/>
      <c r="E12" s="264"/>
      <c r="F12" s="265"/>
      <c r="G12" s="265">
        <f t="shared" si="0"/>
        <v>0</v>
      </c>
      <c r="H12" s="264">
        <v>0</v>
      </c>
      <c r="I12" s="265">
        <f t="shared" si="1"/>
        <v>0</v>
      </c>
      <c r="O12" s="266"/>
      <c r="P12" s="267"/>
      <c r="Q12" s="260"/>
    </row>
    <row r="13" spans="1:17" ht="24.95" customHeight="1">
      <c r="A13" s="261"/>
      <c r="B13" s="262"/>
      <c r="C13" s="262"/>
      <c r="D13" s="263"/>
      <c r="E13" s="264"/>
      <c r="F13" s="265"/>
      <c r="G13" s="265">
        <f t="shared" si="0"/>
        <v>0</v>
      </c>
      <c r="H13" s="264">
        <v>0</v>
      </c>
      <c r="I13" s="265">
        <f t="shared" si="1"/>
        <v>0</v>
      </c>
      <c r="O13" s="266"/>
      <c r="P13" s="267"/>
      <c r="Q13" s="260"/>
    </row>
    <row r="14" spans="1:17" ht="24.95" customHeight="1">
      <c r="A14" s="261"/>
      <c r="B14" s="262"/>
      <c r="C14" s="262"/>
      <c r="D14" s="263"/>
      <c r="E14" s="264"/>
      <c r="F14" s="265"/>
      <c r="G14" s="265">
        <f t="shared" si="0"/>
        <v>0</v>
      </c>
      <c r="H14" s="264">
        <v>0</v>
      </c>
      <c r="I14" s="265">
        <f t="shared" si="1"/>
        <v>0</v>
      </c>
      <c r="O14" s="260"/>
      <c r="P14" s="260"/>
      <c r="Q14" s="260"/>
    </row>
    <row r="15" spans="1:17" ht="9.75" customHeight="1">
      <c r="A15" s="268"/>
      <c r="B15" s="269"/>
      <c r="C15" s="270"/>
      <c r="D15" s="271"/>
      <c r="E15" s="272"/>
      <c r="F15" s="265"/>
      <c r="G15" s="265"/>
      <c r="H15" s="264"/>
      <c r="I15" s="265"/>
      <c r="O15" s="260"/>
      <c r="P15" s="260"/>
      <c r="Q15" s="260"/>
    </row>
    <row r="16" spans="1:17" ht="27" customHeight="1">
      <c r="A16" s="273" t="s">
        <v>255</v>
      </c>
      <c r="B16" s="274"/>
      <c r="C16" s="274"/>
      <c r="D16" s="274"/>
      <c r="E16" s="275"/>
      <c r="F16" s="276">
        <f>SUM(F7:F14)</f>
        <v>0</v>
      </c>
      <c r="G16" s="276">
        <f>SUM(G7:G14)</f>
        <v>0</v>
      </c>
      <c r="H16" s="259">
        <f>SUM(H7:H14)</f>
        <v>0</v>
      </c>
      <c r="I16" s="276">
        <f>SUM(I7:I14)</f>
        <v>0</v>
      </c>
      <c r="O16" s="260"/>
      <c r="P16" s="260"/>
      <c r="Q16" s="260"/>
    </row>
    <row r="17" spans="1:9" ht="13.5" customHeight="1">
      <c r="A17" s="277"/>
      <c r="B17" s="278"/>
      <c r="C17" s="278"/>
      <c r="D17" s="278"/>
      <c r="E17" s="279"/>
      <c r="F17" s="280"/>
      <c r="G17" s="280"/>
      <c r="H17" s="281"/>
      <c r="I17" s="265"/>
    </row>
    <row r="18" spans="1:9" ht="24.95" customHeight="1">
      <c r="A18" s="261"/>
      <c r="B18" s="262"/>
      <c r="C18" s="262"/>
      <c r="D18" s="263"/>
      <c r="E18" s="264"/>
      <c r="F18" s="265"/>
      <c r="G18" s="265">
        <f t="shared" si="0"/>
        <v>0</v>
      </c>
      <c r="H18" s="264">
        <v>0</v>
      </c>
      <c r="I18" s="265">
        <f t="shared" ref="I18:I25" si="2">SUM(F18:H18)</f>
        <v>0</v>
      </c>
    </row>
    <row r="19" spans="1:9" ht="24.95" customHeight="1">
      <c r="A19" s="261"/>
      <c r="B19" s="262"/>
      <c r="C19" s="262"/>
      <c r="D19" s="263"/>
      <c r="E19" s="264"/>
      <c r="F19" s="265"/>
      <c r="G19" s="265">
        <f t="shared" si="0"/>
        <v>0</v>
      </c>
      <c r="H19" s="264">
        <v>0</v>
      </c>
      <c r="I19" s="265">
        <f t="shared" si="2"/>
        <v>0</v>
      </c>
    </row>
    <row r="20" spans="1:9" ht="24.95" customHeight="1">
      <c r="A20" s="261"/>
      <c r="B20" s="262"/>
      <c r="C20" s="262"/>
      <c r="D20" s="263"/>
      <c r="E20" s="264"/>
      <c r="F20" s="265"/>
      <c r="G20" s="265">
        <f t="shared" si="0"/>
        <v>0</v>
      </c>
      <c r="H20" s="264">
        <v>0</v>
      </c>
      <c r="I20" s="265">
        <f t="shared" si="2"/>
        <v>0</v>
      </c>
    </row>
    <row r="21" spans="1:9" ht="24.95" customHeight="1">
      <c r="A21" s="261"/>
      <c r="B21" s="262"/>
      <c r="C21" s="262"/>
      <c r="D21" s="263"/>
      <c r="E21" s="264"/>
      <c r="F21" s="265"/>
      <c r="G21" s="265">
        <f t="shared" si="0"/>
        <v>0</v>
      </c>
      <c r="H21" s="264">
        <v>0</v>
      </c>
      <c r="I21" s="265">
        <f t="shared" si="2"/>
        <v>0</v>
      </c>
    </row>
    <row r="22" spans="1:9" ht="24.95" customHeight="1">
      <c r="A22" s="261"/>
      <c r="B22" s="262"/>
      <c r="C22" s="262"/>
      <c r="D22" s="263"/>
      <c r="E22" s="264"/>
      <c r="F22" s="265"/>
      <c r="G22" s="265">
        <f t="shared" si="0"/>
        <v>0</v>
      </c>
      <c r="H22" s="264">
        <v>0</v>
      </c>
      <c r="I22" s="265">
        <f t="shared" si="2"/>
        <v>0</v>
      </c>
    </row>
    <row r="23" spans="1:9" ht="24.95" customHeight="1">
      <c r="A23" s="261"/>
      <c r="B23" s="262"/>
      <c r="C23" s="262"/>
      <c r="D23" s="263"/>
      <c r="E23" s="264"/>
      <c r="F23" s="265"/>
      <c r="G23" s="265">
        <f t="shared" si="0"/>
        <v>0</v>
      </c>
      <c r="H23" s="264">
        <v>0</v>
      </c>
      <c r="I23" s="265">
        <f t="shared" si="2"/>
        <v>0</v>
      </c>
    </row>
    <row r="24" spans="1:9" ht="24.95" customHeight="1">
      <c r="A24" s="261"/>
      <c r="B24" s="262"/>
      <c r="C24" s="262"/>
      <c r="D24" s="263"/>
      <c r="E24" s="264"/>
      <c r="F24" s="265"/>
      <c r="G24" s="265">
        <f t="shared" si="0"/>
        <v>0</v>
      </c>
      <c r="H24" s="264">
        <v>0</v>
      </c>
      <c r="I24" s="265">
        <f t="shared" si="2"/>
        <v>0</v>
      </c>
    </row>
    <row r="25" spans="1:9" ht="24.95" customHeight="1">
      <c r="A25" s="261"/>
      <c r="B25" s="262"/>
      <c r="C25" s="262"/>
      <c r="D25" s="263"/>
      <c r="E25" s="264"/>
      <c r="F25" s="265"/>
      <c r="G25" s="265">
        <f t="shared" si="0"/>
        <v>0</v>
      </c>
      <c r="H25" s="264">
        <v>0</v>
      </c>
      <c r="I25" s="265">
        <f t="shared" si="2"/>
        <v>0</v>
      </c>
    </row>
    <row r="26" spans="1:9" ht="24" customHeight="1">
      <c r="A26" s="273" t="s">
        <v>256</v>
      </c>
      <c r="B26" s="274"/>
      <c r="C26" s="274"/>
      <c r="D26" s="274"/>
      <c r="E26" s="275"/>
      <c r="F26" s="276">
        <f>SUM(F18:F25)</f>
        <v>0</v>
      </c>
      <c r="G26" s="276">
        <f t="shared" ref="G26:H26" si="3">SUM(G18:G25)</f>
        <v>0</v>
      </c>
      <c r="H26" s="276">
        <f t="shared" si="3"/>
        <v>0</v>
      </c>
      <c r="I26" s="276">
        <f>SUM(I18:I25)</f>
        <v>0</v>
      </c>
    </row>
    <row r="27" spans="1:9" ht="12.75" customHeight="1">
      <c r="A27" s="282"/>
      <c r="B27" s="264"/>
      <c r="C27" s="264"/>
      <c r="D27" s="263"/>
      <c r="E27" s="264"/>
      <c r="F27" s="265"/>
      <c r="G27" s="265"/>
      <c r="H27" s="264"/>
      <c r="I27" s="265"/>
    </row>
    <row r="28" spans="1:9" ht="24.95" customHeight="1">
      <c r="A28" s="261"/>
      <c r="B28" s="262"/>
      <c r="C28" s="262"/>
      <c r="D28" s="263"/>
      <c r="E28" s="264"/>
      <c r="F28" s="265"/>
      <c r="G28" s="265">
        <f t="shared" si="0"/>
        <v>0</v>
      </c>
      <c r="H28" s="264">
        <v>0</v>
      </c>
      <c r="I28" s="265">
        <f t="shared" ref="I28:I32" si="4">SUM(F28:H28)</f>
        <v>0</v>
      </c>
    </row>
    <row r="29" spans="1:9" ht="24.95" customHeight="1">
      <c r="A29" s="261"/>
      <c r="B29" s="262"/>
      <c r="C29" s="262"/>
      <c r="D29" s="263"/>
      <c r="E29" s="264"/>
      <c r="F29" s="265"/>
      <c r="G29" s="265">
        <f t="shared" si="0"/>
        <v>0</v>
      </c>
      <c r="H29" s="264">
        <v>0</v>
      </c>
      <c r="I29" s="265">
        <f t="shared" si="4"/>
        <v>0</v>
      </c>
    </row>
    <row r="30" spans="1:9" ht="24.95" customHeight="1">
      <c r="A30" s="261"/>
      <c r="B30" s="262"/>
      <c r="C30" s="262"/>
      <c r="D30" s="263"/>
      <c r="E30" s="264"/>
      <c r="F30" s="265"/>
      <c r="G30" s="265">
        <f t="shared" si="0"/>
        <v>0</v>
      </c>
      <c r="H30" s="264">
        <v>0</v>
      </c>
      <c r="I30" s="265">
        <f t="shared" si="4"/>
        <v>0</v>
      </c>
    </row>
    <row r="31" spans="1:9" ht="24.95" customHeight="1">
      <c r="A31" s="261"/>
      <c r="B31" s="262"/>
      <c r="C31" s="262"/>
      <c r="D31" s="263"/>
      <c r="E31" s="264"/>
      <c r="F31" s="265"/>
      <c r="G31" s="265">
        <f t="shared" si="0"/>
        <v>0</v>
      </c>
      <c r="H31" s="264">
        <v>0</v>
      </c>
      <c r="I31" s="265">
        <f t="shared" si="4"/>
        <v>0</v>
      </c>
    </row>
    <row r="32" spans="1:9" ht="24.95" customHeight="1">
      <c r="A32" s="261"/>
      <c r="B32" s="262"/>
      <c r="C32" s="283"/>
      <c r="D32" s="263"/>
      <c r="E32" s="264"/>
      <c r="F32" s="265"/>
      <c r="G32" s="265">
        <f t="shared" si="0"/>
        <v>0</v>
      </c>
      <c r="H32" s="264">
        <v>0</v>
      </c>
      <c r="I32" s="265">
        <f t="shared" si="4"/>
        <v>0</v>
      </c>
    </row>
    <row r="33" spans="1:9" ht="26.25" customHeight="1">
      <c r="A33" s="273" t="s">
        <v>257</v>
      </c>
      <c r="B33" s="274"/>
      <c r="C33" s="274"/>
      <c r="D33" s="274"/>
      <c r="E33" s="275"/>
      <c r="F33" s="276">
        <f>SUM(F28:F32)</f>
        <v>0</v>
      </c>
      <c r="G33" s="276">
        <f t="shared" ref="G33:H33" si="5">SUM(G28:G32)</f>
        <v>0</v>
      </c>
      <c r="H33" s="276">
        <f t="shared" si="5"/>
        <v>0</v>
      </c>
      <c r="I33" s="276">
        <f>SUM(I28:I32)</f>
        <v>0</v>
      </c>
    </row>
    <row r="34" spans="1:9" ht="15" customHeight="1">
      <c r="A34" s="282"/>
      <c r="B34" s="264"/>
      <c r="C34" s="264"/>
      <c r="D34" s="263"/>
      <c r="E34" s="264"/>
      <c r="F34" s="265"/>
      <c r="G34" s="265"/>
      <c r="H34" s="264"/>
      <c r="I34" s="265"/>
    </row>
    <row r="35" spans="1:9" ht="24.95" customHeight="1">
      <c r="A35" s="261"/>
      <c r="B35" s="262"/>
      <c r="C35" s="262"/>
      <c r="D35" s="263"/>
      <c r="E35" s="264"/>
      <c r="F35" s="265"/>
      <c r="G35" s="265">
        <f t="shared" si="0"/>
        <v>0</v>
      </c>
      <c r="H35" s="264">
        <v>0</v>
      </c>
      <c r="I35" s="265">
        <f t="shared" ref="I35:I38" si="6">SUM(F35:H35)</f>
        <v>0</v>
      </c>
    </row>
    <row r="36" spans="1:9" ht="24.95" customHeight="1">
      <c r="A36" s="261"/>
      <c r="B36" s="262"/>
      <c r="C36" s="262"/>
      <c r="D36" s="263"/>
      <c r="E36" s="264"/>
      <c r="F36" s="265"/>
      <c r="G36" s="265">
        <f t="shared" si="0"/>
        <v>0</v>
      </c>
      <c r="H36" s="264">
        <v>0</v>
      </c>
      <c r="I36" s="265">
        <f t="shared" si="6"/>
        <v>0</v>
      </c>
    </row>
    <row r="37" spans="1:9" ht="24.95" customHeight="1">
      <c r="A37" s="261"/>
      <c r="B37" s="262"/>
      <c r="C37" s="262"/>
      <c r="D37" s="263"/>
      <c r="E37" s="264"/>
      <c r="F37" s="265"/>
      <c r="G37" s="265">
        <f t="shared" si="0"/>
        <v>0</v>
      </c>
      <c r="H37" s="264">
        <v>0</v>
      </c>
      <c r="I37" s="265">
        <f t="shared" si="6"/>
        <v>0</v>
      </c>
    </row>
    <row r="38" spans="1:9" ht="24.95" customHeight="1">
      <c r="A38" s="261"/>
      <c r="B38" s="262"/>
      <c r="C38" s="262"/>
      <c r="D38" s="263"/>
      <c r="E38" s="264"/>
      <c r="F38" s="265"/>
      <c r="G38" s="265">
        <f>+F38*5%+0.5</f>
        <v>0.5</v>
      </c>
      <c r="H38" s="264">
        <v>0</v>
      </c>
      <c r="I38" s="265">
        <f t="shared" si="6"/>
        <v>0.5</v>
      </c>
    </row>
    <row r="39" spans="1:9" ht="27" customHeight="1">
      <c r="A39" s="273" t="s">
        <v>258</v>
      </c>
      <c r="B39" s="274"/>
      <c r="C39" s="274"/>
      <c r="D39" s="274"/>
      <c r="E39" s="275"/>
      <c r="F39" s="284">
        <f>SUM(F35:F38)</f>
        <v>0</v>
      </c>
      <c r="G39" s="284">
        <f t="shared" ref="G39:H39" si="7">SUM(G35:G38)</f>
        <v>0.5</v>
      </c>
      <c r="H39" s="284">
        <f t="shared" si="7"/>
        <v>0</v>
      </c>
      <c r="I39" s="276">
        <f>SUM(I35:I38)</f>
        <v>0.5</v>
      </c>
    </row>
    <row r="40" spans="1:9" ht="16.5" customHeight="1">
      <c r="A40" s="285"/>
      <c r="B40" s="286"/>
      <c r="C40" s="286"/>
      <c r="D40" s="286"/>
      <c r="E40" s="287"/>
      <c r="F40" s="288"/>
      <c r="G40" s="288"/>
      <c r="H40" s="288"/>
      <c r="I40" s="289"/>
    </row>
    <row r="41" spans="1:9" ht="41.25" customHeight="1" thickBot="1">
      <c r="A41" s="290" t="s">
        <v>259</v>
      </c>
      <c r="B41" s="291"/>
      <c r="C41" s="291"/>
      <c r="D41" s="291"/>
      <c r="E41" s="292"/>
      <c r="F41" s="293">
        <f>+F16+F26+F33+F39</f>
        <v>0</v>
      </c>
      <c r="G41" s="293">
        <f t="shared" ref="G41:I41" si="8">+G16+G26+G33+G39</f>
        <v>0.5</v>
      </c>
      <c r="H41" s="293">
        <f t="shared" si="8"/>
        <v>0</v>
      </c>
      <c r="I41" s="293">
        <f t="shared" si="8"/>
        <v>0.5</v>
      </c>
    </row>
    <row r="42" spans="1:9" ht="15.75" customHeight="1" thickTop="1">
      <c r="A42" s="294"/>
      <c r="B42" s="295"/>
      <c r="C42" s="295"/>
      <c r="D42" s="295"/>
      <c r="E42" s="295"/>
      <c r="F42" s="295"/>
      <c r="G42" s="295"/>
      <c r="H42" s="295"/>
      <c r="I42" s="296"/>
    </row>
    <row r="43" spans="1:9">
      <c r="A43" s="294"/>
      <c r="B43" s="295"/>
      <c r="C43" s="295"/>
      <c r="D43" s="295"/>
      <c r="E43" s="297" t="str">
        <f>+'month '!Q27</f>
        <v>FOR XYZ CO. LTD</v>
      </c>
      <c r="F43" s="297"/>
      <c r="G43" s="297"/>
      <c r="H43" s="297"/>
      <c r="I43" s="298"/>
    </row>
    <row r="44" spans="1:9" ht="12" customHeight="1">
      <c r="A44" s="294"/>
      <c r="B44" s="295"/>
      <c r="C44" s="295"/>
      <c r="D44" s="295"/>
      <c r="E44" s="299"/>
      <c r="F44" s="299"/>
      <c r="G44" s="299"/>
      <c r="H44" s="299"/>
      <c r="I44" s="300"/>
    </row>
    <row r="45" spans="1:9" ht="12" customHeight="1">
      <c r="A45" s="294"/>
      <c r="B45" s="295"/>
      <c r="C45" s="295"/>
      <c r="D45" s="295"/>
      <c r="E45" s="299"/>
      <c r="F45" s="299"/>
      <c r="G45" s="299"/>
      <c r="H45" s="299"/>
      <c r="I45" s="300"/>
    </row>
    <row r="46" spans="1:9">
      <c r="A46" s="301"/>
      <c r="B46" s="260"/>
      <c r="C46" s="260"/>
      <c r="D46" s="260"/>
      <c r="E46" s="302"/>
      <c r="F46" s="302"/>
      <c r="G46" s="302"/>
      <c r="H46" s="302"/>
      <c r="I46" s="303"/>
    </row>
    <row r="47" spans="1:9">
      <c r="A47" s="301"/>
      <c r="B47" s="260"/>
      <c r="C47" s="260"/>
      <c r="D47" s="260"/>
      <c r="E47" s="302"/>
      <c r="F47" s="302"/>
      <c r="G47" s="302"/>
      <c r="H47" s="304" t="str">
        <f>+'month '!Q31</f>
        <v>Basant Singh</v>
      </c>
      <c r="I47" s="305"/>
    </row>
    <row r="48" spans="1:9">
      <c r="A48" s="306"/>
      <c r="B48" s="307"/>
      <c r="C48" s="307"/>
      <c r="D48" s="307"/>
      <c r="E48" s="308"/>
      <c r="F48" s="308"/>
      <c r="G48" s="308"/>
      <c r="H48" s="309" t="str">
        <f>+'month '!Q32</f>
        <v>(Proprietor)</v>
      </c>
      <c r="I48" s="310"/>
    </row>
  </sheetData>
  <mergeCells count="12">
    <mergeCell ref="H48:I48"/>
    <mergeCell ref="A33:E33"/>
    <mergeCell ref="A39:E39"/>
    <mergeCell ref="A41:E41"/>
    <mergeCell ref="E43:I43"/>
    <mergeCell ref="H47:I47"/>
    <mergeCell ref="A1:I1"/>
    <mergeCell ref="A2:I2"/>
    <mergeCell ref="A3:I3"/>
    <mergeCell ref="A4:I4"/>
    <mergeCell ref="A16:E16"/>
    <mergeCell ref="A26:E26"/>
  </mergeCells>
  <pageMargins left="0.32" right="0.3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N48"/>
  <sheetViews>
    <sheetView view="pageBreakPreview" topLeftCell="A28" zoomScale="55" zoomScaleNormal="70" zoomScaleSheetLayoutView="55" workbookViewId="0">
      <selection activeCell="A5" sqref="A5:Q5"/>
    </sheetView>
  </sheetViews>
  <sheetFormatPr defaultColWidth="9" defaultRowHeight="18.75"/>
  <cols>
    <col min="1" max="1" width="15.5" style="250" customWidth="1"/>
    <col min="2" max="2" width="16.75" style="250" customWidth="1"/>
    <col min="3" max="3" width="13.125" style="250" bestFit="1" customWidth="1"/>
    <col min="4" max="4" width="48.375" style="250" customWidth="1"/>
    <col min="5" max="5" width="39.375" style="250" customWidth="1"/>
    <col min="6" max="6" width="15.25" style="250" customWidth="1"/>
    <col min="7" max="11" width="9" style="250"/>
    <col min="12" max="12" width="40" style="250" bestFit="1" customWidth="1"/>
    <col min="13" max="13" width="33.625" style="250" customWidth="1"/>
    <col min="14" max="16384" width="9" style="250"/>
  </cols>
  <sheetData>
    <row r="1" spans="1:14" ht="24.95" customHeight="1">
      <c r="A1" s="247" t="str">
        <f>+'month '!A1:Q1</f>
        <v>XYZ CO. LTD</v>
      </c>
      <c r="B1" s="248"/>
      <c r="C1" s="248"/>
      <c r="D1" s="248"/>
      <c r="E1" s="248"/>
      <c r="F1" s="249"/>
    </row>
    <row r="2" spans="1:14" ht="24.95" customHeight="1">
      <c r="A2" s="251" t="str">
        <f>+'month '!A2:Q2</f>
        <v>AT-</v>
      </c>
      <c r="B2" s="252"/>
      <c r="C2" s="252"/>
      <c r="D2" s="252"/>
      <c r="E2" s="252"/>
      <c r="F2" s="253"/>
    </row>
    <row r="3" spans="1:14" ht="24.95" customHeight="1">
      <c r="A3" s="251" t="str">
        <f>+'month '!A3:Q3</f>
        <v>PERIOD -2015-16</v>
      </c>
      <c r="B3" s="252"/>
      <c r="C3" s="252"/>
      <c r="D3" s="252"/>
      <c r="E3" s="252"/>
      <c r="F3" s="253"/>
    </row>
    <row r="4" spans="1:14" ht="24.95" customHeight="1">
      <c r="A4" s="251" t="s">
        <v>260</v>
      </c>
      <c r="B4" s="252"/>
      <c r="C4" s="252"/>
      <c r="D4" s="252"/>
      <c r="E4" s="252"/>
      <c r="F4" s="253"/>
    </row>
    <row r="5" spans="1:14" ht="16.5" customHeight="1">
      <c r="A5" s="254"/>
      <c r="B5" s="255"/>
      <c r="C5" s="255"/>
      <c r="D5" s="255"/>
      <c r="E5" s="255"/>
      <c r="F5" s="256"/>
    </row>
    <row r="6" spans="1:14" ht="41.25" customHeight="1">
      <c r="A6" s="257" t="s">
        <v>24</v>
      </c>
      <c r="B6" s="258" t="s">
        <v>25</v>
      </c>
      <c r="C6" s="259" t="s">
        <v>26</v>
      </c>
      <c r="D6" s="257" t="s">
        <v>27</v>
      </c>
      <c r="E6" s="257" t="s">
        <v>261</v>
      </c>
      <c r="F6" s="257" t="s">
        <v>32</v>
      </c>
      <c r="L6" s="260"/>
      <c r="M6" s="260"/>
      <c r="N6" s="260"/>
    </row>
    <row r="7" spans="1:14" ht="24.95" customHeight="1">
      <c r="A7" s="261"/>
      <c r="B7" s="262"/>
      <c r="C7" s="262"/>
      <c r="D7" s="263"/>
      <c r="E7" s="264"/>
      <c r="F7" s="265"/>
      <c r="L7" s="260"/>
      <c r="M7" s="260"/>
      <c r="N7" s="260"/>
    </row>
    <row r="8" spans="1:14" ht="24.95" customHeight="1">
      <c r="A8" s="261"/>
      <c r="B8" s="262"/>
      <c r="C8" s="262"/>
      <c r="D8" s="263"/>
      <c r="E8" s="264"/>
      <c r="F8" s="265"/>
      <c r="L8" s="266"/>
      <c r="M8" s="267"/>
      <c r="N8" s="260"/>
    </row>
    <row r="9" spans="1:14" ht="24.95" customHeight="1">
      <c r="A9" s="261"/>
      <c r="B9" s="262"/>
      <c r="C9" s="262"/>
      <c r="D9" s="263"/>
      <c r="E9" s="264"/>
      <c r="F9" s="265"/>
      <c r="L9" s="266"/>
      <c r="M9" s="267"/>
      <c r="N9" s="260"/>
    </row>
    <row r="10" spans="1:14" ht="24.95" customHeight="1">
      <c r="A10" s="261"/>
      <c r="B10" s="262"/>
      <c r="C10" s="262"/>
      <c r="D10" s="263"/>
      <c r="E10" s="264"/>
      <c r="F10" s="265"/>
      <c r="L10" s="266"/>
      <c r="M10" s="267"/>
      <c r="N10" s="260"/>
    </row>
    <row r="11" spans="1:14" ht="24.95" customHeight="1">
      <c r="A11" s="261"/>
      <c r="B11" s="262"/>
      <c r="C11" s="262"/>
      <c r="D11" s="263"/>
      <c r="E11" s="264"/>
      <c r="F11" s="265"/>
      <c r="L11" s="266"/>
      <c r="M11" s="267"/>
      <c r="N11" s="260"/>
    </row>
    <row r="12" spans="1:14" ht="24.95" customHeight="1">
      <c r="A12" s="261"/>
      <c r="B12" s="262"/>
      <c r="C12" s="262"/>
      <c r="D12" s="263"/>
      <c r="E12" s="264"/>
      <c r="F12" s="265"/>
      <c r="L12" s="266"/>
      <c r="M12" s="267"/>
      <c r="N12" s="260"/>
    </row>
    <row r="13" spans="1:14" ht="24.95" customHeight="1">
      <c r="A13" s="261"/>
      <c r="B13" s="262"/>
      <c r="C13" s="262"/>
      <c r="D13" s="263"/>
      <c r="E13" s="264"/>
      <c r="F13" s="265"/>
      <c r="L13" s="266"/>
      <c r="M13" s="267"/>
      <c r="N13" s="260"/>
    </row>
    <row r="14" spans="1:14" ht="24.95" customHeight="1">
      <c r="A14" s="261"/>
      <c r="B14" s="262"/>
      <c r="C14" s="262"/>
      <c r="D14" s="263"/>
      <c r="E14" s="264"/>
      <c r="F14" s="265"/>
      <c r="L14" s="260"/>
      <c r="M14" s="260"/>
      <c r="N14" s="260"/>
    </row>
    <row r="15" spans="1:14" ht="9.75" customHeight="1">
      <c r="A15" s="268"/>
      <c r="B15" s="269"/>
      <c r="C15" s="270"/>
      <c r="D15" s="271"/>
      <c r="E15" s="272"/>
      <c r="F15" s="265"/>
      <c r="L15" s="260"/>
      <c r="M15" s="260"/>
      <c r="N15" s="260"/>
    </row>
    <row r="16" spans="1:14" ht="27" customHeight="1">
      <c r="A16" s="273" t="s">
        <v>255</v>
      </c>
      <c r="B16" s="274"/>
      <c r="C16" s="274"/>
      <c r="D16" s="274"/>
      <c r="E16" s="275"/>
      <c r="F16" s="276">
        <f>SUM(F7:F14)</f>
        <v>0</v>
      </c>
      <c r="L16" s="260"/>
      <c r="M16" s="260"/>
      <c r="N16" s="260"/>
    </row>
    <row r="17" spans="1:6" ht="13.5" customHeight="1">
      <c r="A17" s="277"/>
      <c r="B17" s="278"/>
      <c r="C17" s="278"/>
      <c r="D17" s="278"/>
      <c r="E17" s="279"/>
      <c r="F17" s="265"/>
    </row>
    <row r="18" spans="1:6" ht="24.95" customHeight="1">
      <c r="A18" s="261"/>
      <c r="B18" s="262"/>
      <c r="C18" s="262"/>
      <c r="D18" s="263"/>
      <c r="E18" s="264"/>
      <c r="F18" s="265"/>
    </row>
    <row r="19" spans="1:6" ht="24.95" customHeight="1">
      <c r="A19" s="261"/>
      <c r="B19" s="262"/>
      <c r="C19" s="262"/>
      <c r="D19" s="263"/>
      <c r="E19" s="264"/>
      <c r="F19" s="265"/>
    </row>
    <row r="20" spans="1:6" ht="24.95" customHeight="1">
      <c r="A20" s="261"/>
      <c r="B20" s="262"/>
      <c r="C20" s="262"/>
      <c r="D20" s="263"/>
      <c r="E20" s="264"/>
      <c r="F20" s="265"/>
    </row>
    <row r="21" spans="1:6" ht="24.95" customHeight="1">
      <c r="A21" s="261"/>
      <c r="B21" s="262"/>
      <c r="C21" s="262"/>
      <c r="D21" s="263"/>
      <c r="E21" s="264"/>
      <c r="F21" s="265"/>
    </row>
    <row r="22" spans="1:6" ht="24.95" customHeight="1">
      <c r="A22" s="261"/>
      <c r="B22" s="262"/>
      <c r="C22" s="262"/>
      <c r="D22" s="263"/>
      <c r="E22" s="264"/>
      <c r="F22" s="265"/>
    </row>
    <row r="23" spans="1:6" ht="24.95" customHeight="1">
      <c r="A23" s="261"/>
      <c r="B23" s="262"/>
      <c r="C23" s="262"/>
      <c r="D23" s="263"/>
      <c r="E23" s="264"/>
      <c r="F23" s="265"/>
    </row>
    <row r="24" spans="1:6" ht="24.95" customHeight="1">
      <c r="A24" s="261"/>
      <c r="B24" s="262"/>
      <c r="C24" s="262"/>
      <c r="D24" s="263"/>
      <c r="E24" s="264"/>
      <c r="F24" s="265"/>
    </row>
    <row r="25" spans="1:6" ht="24.95" customHeight="1">
      <c r="A25" s="261"/>
      <c r="B25" s="262"/>
      <c r="C25" s="262"/>
      <c r="D25" s="263"/>
      <c r="E25" s="264"/>
      <c r="F25" s="265"/>
    </row>
    <row r="26" spans="1:6" ht="24" customHeight="1">
      <c r="A26" s="273" t="s">
        <v>256</v>
      </c>
      <c r="B26" s="274"/>
      <c r="C26" s="274"/>
      <c r="D26" s="274"/>
      <c r="E26" s="275"/>
      <c r="F26" s="276">
        <f>SUM(F18:F25)</f>
        <v>0</v>
      </c>
    </row>
    <row r="27" spans="1:6" ht="12.75" customHeight="1">
      <c r="A27" s="282"/>
      <c r="B27" s="264"/>
      <c r="C27" s="264"/>
      <c r="D27" s="263"/>
      <c r="E27" s="264"/>
      <c r="F27" s="265"/>
    </row>
    <row r="28" spans="1:6" ht="24.95" customHeight="1">
      <c r="A28" s="261"/>
      <c r="B28" s="262"/>
      <c r="C28" s="262"/>
      <c r="D28" s="263"/>
      <c r="E28" s="264"/>
      <c r="F28" s="265"/>
    </row>
    <row r="29" spans="1:6" ht="24.95" customHeight="1">
      <c r="A29" s="261"/>
      <c r="B29" s="262"/>
      <c r="C29" s="262"/>
      <c r="D29" s="263"/>
      <c r="E29" s="264"/>
      <c r="F29" s="265"/>
    </row>
    <row r="30" spans="1:6" ht="24.95" customHeight="1">
      <c r="A30" s="261"/>
      <c r="B30" s="262"/>
      <c r="C30" s="262"/>
      <c r="D30" s="263"/>
      <c r="E30" s="264"/>
      <c r="F30" s="265"/>
    </row>
    <row r="31" spans="1:6" ht="24.95" customHeight="1">
      <c r="A31" s="261"/>
      <c r="B31" s="262"/>
      <c r="C31" s="262"/>
      <c r="D31" s="263"/>
      <c r="E31" s="264"/>
      <c r="F31" s="265"/>
    </row>
    <row r="32" spans="1:6" ht="24.95" customHeight="1">
      <c r="A32" s="261"/>
      <c r="B32" s="262"/>
      <c r="C32" s="283"/>
      <c r="D32" s="263"/>
      <c r="E32" s="264"/>
      <c r="F32" s="265"/>
    </row>
    <row r="33" spans="1:6" ht="26.25" customHeight="1">
      <c r="A33" s="273" t="s">
        <v>257</v>
      </c>
      <c r="B33" s="274"/>
      <c r="C33" s="274"/>
      <c r="D33" s="274"/>
      <c r="E33" s="275"/>
      <c r="F33" s="276">
        <f>SUM(F28:F32)</f>
        <v>0</v>
      </c>
    </row>
    <row r="34" spans="1:6" ht="15" customHeight="1">
      <c r="A34" s="282"/>
      <c r="B34" s="264"/>
      <c r="C34" s="264"/>
      <c r="D34" s="263"/>
      <c r="E34" s="264"/>
      <c r="F34" s="265"/>
    </row>
    <row r="35" spans="1:6" ht="24.95" customHeight="1">
      <c r="A35" s="261"/>
      <c r="B35" s="262"/>
      <c r="C35" s="262"/>
      <c r="D35" s="263"/>
      <c r="E35" s="264"/>
      <c r="F35" s="265"/>
    </row>
    <row r="36" spans="1:6" ht="24.95" customHeight="1">
      <c r="A36" s="261"/>
      <c r="B36" s="262"/>
      <c r="C36" s="262"/>
      <c r="D36" s="263"/>
      <c r="E36" s="264"/>
      <c r="F36" s="265"/>
    </row>
    <row r="37" spans="1:6" ht="24.95" customHeight="1">
      <c r="A37" s="261"/>
      <c r="B37" s="262"/>
      <c r="C37" s="262"/>
      <c r="D37" s="263"/>
      <c r="E37" s="264"/>
      <c r="F37" s="265"/>
    </row>
    <row r="38" spans="1:6" ht="24.95" customHeight="1">
      <c r="A38" s="261"/>
      <c r="B38" s="262"/>
      <c r="C38" s="262"/>
      <c r="D38" s="263"/>
      <c r="E38" s="264"/>
      <c r="F38" s="265"/>
    </row>
    <row r="39" spans="1:6" ht="27" customHeight="1">
      <c r="A39" s="273" t="s">
        <v>258</v>
      </c>
      <c r="B39" s="274"/>
      <c r="C39" s="274"/>
      <c r="D39" s="274"/>
      <c r="E39" s="275"/>
      <c r="F39" s="276">
        <f>SUM(F35:F38)</f>
        <v>0</v>
      </c>
    </row>
    <row r="40" spans="1:6" ht="16.5" customHeight="1">
      <c r="A40" s="285"/>
      <c r="B40" s="286"/>
      <c r="C40" s="286"/>
      <c r="D40" s="286"/>
      <c r="E40" s="287"/>
      <c r="F40" s="289"/>
    </row>
    <row r="41" spans="1:6" ht="41.25" customHeight="1" thickBot="1">
      <c r="A41" s="290" t="s">
        <v>259</v>
      </c>
      <c r="B41" s="291"/>
      <c r="C41" s="291"/>
      <c r="D41" s="291"/>
      <c r="E41" s="292"/>
      <c r="F41" s="293">
        <f t="shared" ref="F41" si="0">+F16+F26+F33+F39</f>
        <v>0</v>
      </c>
    </row>
    <row r="42" spans="1:6" ht="15.75" customHeight="1" thickTop="1">
      <c r="A42" s="294"/>
      <c r="B42" s="295"/>
      <c r="C42" s="295"/>
      <c r="D42" s="295"/>
      <c r="E42" s="295"/>
      <c r="F42" s="296"/>
    </row>
    <row r="43" spans="1:6">
      <c r="A43" s="294"/>
      <c r="B43" s="295"/>
      <c r="C43" s="295"/>
      <c r="D43" s="295"/>
      <c r="E43" s="297" t="str">
        <f>+'month '!Q27</f>
        <v>FOR XYZ CO. LTD</v>
      </c>
      <c r="F43" s="298"/>
    </row>
    <row r="44" spans="1:6" ht="12" customHeight="1">
      <c r="A44" s="294"/>
      <c r="B44" s="295"/>
      <c r="C44" s="295"/>
      <c r="D44" s="295"/>
      <c r="E44" s="299"/>
      <c r="F44" s="300"/>
    </row>
    <row r="45" spans="1:6" ht="12" customHeight="1">
      <c r="A45" s="294"/>
      <c r="B45" s="295"/>
      <c r="C45" s="295"/>
      <c r="D45" s="295"/>
      <c r="E45" s="299"/>
      <c r="F45" s="300"/>
    </row>
    <row r="46" spans="1:6">
      <c r="A46" s="301"/>
      <c r="B46" s="260"/>
      <c r="C46" s="260"/>
      <c r="D46" s="260"/>
      <c r="E46" s="302"/>
      <c r="F46" s="303"/>
    </row>
    <row r="47" spans="1:6">
      <c r="A47" s="301"/>
      <c r="B47" s="260"/>
      <c r="C47" s="260"/>
      <c r="D47" s="260"/>
      <c r="E47" s="302"/>
      <c r="F47" s="311" t="str">
        <f>+'month '!Q31</f>
        <v>Basant Singh</v>
      </c>
    </row>
    <row r="48" spans="1:6">
      <c r="A48" s="306"/>
      <c r="B48" s="307"/>
      <c r="C48" s="307"/>
      <c r="D48" s="307"/>
      <c r="E48" s="308"/>
      <c r="F48" s="371" t="str">
        <f>+'month '!Q32</f>
        <v>(Proprietor)</v>
      </c>
    </row>
  </sheetData>
  <mergeCells count="10">
    <mergeCell ref="A33:E33"/>
    <mergeCell ref="A39:E39"/>
    <mergeCell ref="A41:E41"/>
    <mergeCell ref="E43:F43"/>
    <mergeCell ref="A1:F1"/>
    <mergeCell ref="A2:F2"/>
    <mergeCell ref="A3:F3"/>
    <mergeCell ref="A4:F4"/>
    <mergeCell ref="A16:E16"/>
    <mergeCell ref="A26:E26"/>
  </mergeCells>
  <pageMargins left="0.32" right="0.37" top="0.75" bottom="0.75" header="0.3" footer="0.3"/>
  <pageSetup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A1:BJ237"/>
  <sheetViews>
    <sheetView view="pageBreakPreview" zoomScaleNormal="90" zoomScaleSheetLayoutView="100" workbookViewId="0">
      <selection activeCell="A4" sqref="A4:I4"/>
    </sheetView>
  </sheetViews>
  <sheetFormatPr defaultColWidth="9" defaultRowHeight="15.75"/>
  <cols>
    <col min="1" max="1" width="11.875" style="10" bestFit="1" customWidth="1"/>
    <col min="2" max="2" width="14.125" style="10" bestFit="1" customWidth="1"/>
    <col min="3" max="3" width="15.5" style="10" customWidth="1"/>
    <col min="4" max="4" width="33.25" style="10" customWidth="1"/>
    <col min="5" max="5" width="15.375" style="10" customWidth="1"/>
    <col min="6" max="6" width="17" style="10" customWidth="1"/>
    <col min="7" max="7" width="13.625" style="10" customWidth="1"/>
    <col min="8" max="8" width="11.375" style="10" bestFit="1" customWidth="1"/>
    <col min="9" max="12" width="9" style="10"/>
    <col min="13" max="13" width="43.625" style="10" bestFit="1" customWidth="1"/>
    <col min="14" max="14" width="17.375" style="10" hidden="1" customWidth="1"/>
    <col min="15" max="15" width="12.25" style="10" bestFit="1" customWidth="1"/>
    <col min="16" max="16384" width="9" style="10"/>
  </cols>
  <sheetData>
    <row r="1" spans="1:62">
      <c r="A1" s="184" t="str">
        <f>+'OUTSIDE STATE PUR'!A1:F1</f>
        <v>XYZ CO. LTD</v>
      </c>
      <c r="B1" s="184"/>
      <c r="C1" s="184"/>
      <c r="D1" s="184"/>
      <c r="E1" s="184"/>
      <c r="F1" s="184"/>
      <c r="G1" s="184"/>
      <c r="H1" s="237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83"/>
    </row>
    <row r="2" spans="1:62">
      <c r="A2" s="184" t="str">
        <f>+'OUTSIDE STATE PUR'!A2:F2</f>
        <v>AT-</v>
      </c>
      <c r="B2" s="184"/>
      <c r="C2" s="184"/>
      <c r="D2" s="184"/>
      <c r="E2" s="184"/>
      <c r="F2" s="184"/>
      <c r="G2" s="184"/>
      <c r="H2" s="237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83"/>
    </row>
    <row r="3" spans="1:62">
      <c r="A3" s="184" t="str">
        <f>+'OUTSIDE STATE PUR'!A3:F3</f>
        <v>PERIOD -2015-16</v>
      </c>
      <c r="B3" s="184"/>
      <c r="C3" s="184"/>
      <c r="D3" s="184"/>
      <c r="E3" s="184"/>
      <c r="F3" s="184"/>
      <c r="G3" s="184"/>
      <c r="H3" s="237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83"/>
    </row>
    <row r="4" spans="1:62" ht="15" customHeight="1">
      <c r="A4" s="312" t="s">
        <v>262</v>
      </c>
      <c r="B4" s="312"/>
      <c r="C4" s="312"/>
      <c r="D4" s="312"/>
      <c r="E4" s="312"/>
      <c r="F4" s="312"/>
      <c r="G4" s="312"/>
      <c r="H4" s="237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83"/>
    </row>
    <row r="5" spans="1:62" ht="13.5" customHeight="1">
      <c r="A5" s="313"/>
      <c r="B5" s="313"/>
      <c r="C5" s="313"/>
      <c r="D5" s="313"/>
      <c r="E5" s="313"/>
      <c r="F5" s="313"/>
      <c r="G5" s="313"/>
      <c r="H5" s="237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83"/>
    </row>
    <row r="6" spans="1:62" ht="48.75" customHeight="1">
      <c r="A6" s="257" t="s">
        <v>34</v>
      </c>
      <c r="B6" s="257" t="s">
        <v>25</v>
      </c>
      <c r="C6" s="257" t="s">
        <v>26</v>
      </c>
      <c r="D6" s="314" t="s">
        <v>27</v>
      </c>
      <c r="E6" s="314" t="s">
        <v>263</v>
      </c>
      <c r="F6" s="257" t="s">
        <v>264</v>
      </c>
      <c r="G6" s="351" t="s">
        <v>32</v>
      </c>
      <c r="H6" s="237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83"/>
    </row>
    <row r="7" spans="1:62">
      <c r="A7" s="315"/>
      <c r="B7" s="316"/>
      <c r="C7" s="317"/>
      <c r="D7" s="318"/>
      <c r="E7" s="318"/>
      <c r="F7" s="319"/>
      <c r="G7" s="352"/>
      <c r="H7" s="237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83"/>
    </row>
    <row r="8" spans="1:62">
      <c r="A8" s="315"/>
      <c r="B8" s="316"/>
      <c r="C8" s="317"/>
      <c r="D8" s="318"/>
      <c r="E8" s="318"/>
      <c r="F8" s="319"/>
      <c r="G8" s="352"/>
      <c r="H8" s="237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83"/>
    </row>
    <row r="9" spans="1:62">
      <c r="A9" s="315"/>
      <c r="B9" s="316"/>
      <c r="C9" s="317"/>
      <c r="D9" s="318"/>
      <c r="E9" s="318"/>
      <c r="F9" s="319"/>
      <c r="G9" s="352"/>
      <c r="H9" s="237"/>
      <c r="I9" s="30"/>
      <c r="J9" s="30"/>
      <c r="K9" s="30"/>
      <c r="L9" s="30"/>
      <c r="M9" s="323"/>
      <c r="N9" s="357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83"/>
    </row>
    <row r="10" spans="1:62" ht="15.75" customHeight="1">
      <c r="A10" s="315"/>
      <c r="B10" s="316"/>
      <c r="C10" s="317"/>
      <c r="D10" s="318"/>
      <c r="E10" s="318"/>
      <c r="F10" s="319"/>
      <c r="G10" s="352"/>
      <c r="H10" s="237"/>
      <c r="I10" s="30"/>
      <c r="J10" s="30"/>
      <c r="K10" s="30"/>
      <c r="L10" s="30"/>
      <c r="M10" s="323"/>
      <c r="N10" s="357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83"/>
    </row>
    <row r="11" spans="1:62">
      <c r="A11" s="315"/>
      <c r="B11" s="316"/>
      <c r="C11" s="320"/>
      <c r="D11" s="318"/>
      <c r="E11" s="318"/>
      <c r="F11" s="319"/>
      <c r="G11" s="352"/>
      <c r="H11" s="237"/>
      <c r="I11" s="30"/>
      <c r="J11" s="30"/>
      <c r="K11" s="30"/>
      <c r="L11" s="30"/>
      <c r="M11" s="323"/>
      <c r="N11" s="357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83"/>
    </row>
    <row r="12" spans="1:62">
      <c r="A12" s="315"/>
      <c r="B12" s="316"/>
      <c r="C12" s="317"/>
      <c r="D12" s="318"/>
      <c r="E12" s="318"/>
      <c r="F12" s="319"/>
      <c r="G12" s="352"/>
      <c r="H12" s="237"/>
      <c r="I12" s="30"/>
      <c r="J12" s="30"/>
      <c r="K12" s="30"/>
      <c r="L12" s="30"/>
      <c r="M12" s="323"/>
      <c r="N12" s="357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83"/>
    </row>
    <row r="13" spans="1:62" ht="15.75" customHeight="1">
      <c r="A13" s="315"/>
      <c r="B13" s="316"/>
      <c r="C13" s="317"/>
      <c r="D13" s="318"/>
      <c r="E13" s="318"/>
      <c r="F13" s="319"/>
      <c r="G13" s="352"/>
      <c r="H13" s="237"/>
      <c r="I13" s="30"/>
      <c r="J13" s="30"/>
      <c r="K13" s="30"/>
      <c r="L13" s="30"/>
      <c r="M13" s="323"/>
      <c r="N13" s="357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83"/>
    </row>
    <row r="14" spans="1:62">
      <c r="A14" s="315"/>
      <c r="B14" s="316"/>
      <c r="C14" s="317"/>
      <c r="D14" s="318"/>
      <c r="E14" s="318"/>
      <c r="F14" s="319"/>
      <c r="G14" s="352"/>
      <c r="H14" s="237"/>
      <c r="I14" s="30"/>
      <c r="J14" s="30"/>
      <c r="K14" s="30"/>
      <c r="L14" s="30"/>
      <c r="M14" s="323"/>
      <c r="N14" s="357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83"/>
    </row>
    <row r="15" spans="1:62" ht="15.75" customHeight="1">
      <c r="A15" s="315"/>
      <c r="B15" s="316"/>
      <c r="C15" s="320"/>
      <c r="D15" s="318"/>
      <c r="E15" s="318"/>
      <c r="F15" s="319"/>
      <c r="G15" s="352"/>
      <c r="H15" s="237"/>
      <c r="I15" s="30"/>
      <c r="J15" s="30"/>
      <c r="K15" s="30"/>
      <c r="L15" s="30"/>
      <c r="M15" s="323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83"/>
    </row>
    <row r="16" spans="1:62">
      <c r="A16" s="315"/>
      <c r="B16" s="316"/>
      <c r="C16" s="317"/>
      <c r="D16" s="318"/>
      <c r="E16" s="318"/>
      <c r="F16" s="319"/>
      <c r="G16" s="352"/>
      <c r="H16" s="237"/>
      <c r="I16" s="30"/>
      <c r="J16" s="30"/>
      <c r="K16" s="30"/>
      <c r="L16" s="30"/>
      <c r="M16" s="323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83"/>
    </row>
    <row r="17" spans="1:62">
      <c r="A17" s="315"/>
      <c r="B17" s="316"/>
      <c r="C17" s="317"/>
      <c r="D17" s="318"/>
      <c r="E17" s="318"/>
      <c r="F17" s="319"/>
      <c r="G17" s="352"/>
      <c r="H17" s="237"/>
      <c r="I17" s="30"/>
      <c r="J17" s="30"/>
      <c r="K17" s="30"/>
      <c r="L17" s="30"/>
      <c r="M17" s="323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83"/>
    </row>
    <row r="18" spans="1:62" ht="15.75" customHeight="1">
      <c r="A18" s="315"/>
      <c r="B18" s="316"/>
      <c r="C18" s="317"/>
      <c r="D18" s="318"/>
      <c r="E18" s="318"/>
      <c r="F18" s="319"/>
      <c r="G18" s="352"/>
      <c r="H18" s="237"/>
      <c r="I18" s="30"/>
      <c r="J18" s="30"/>
      <c r="K18" s="30"/>
      <c r="L18" s="30"/>
      <c r="M18" s="323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83"/>
    </row>
    <row r="19" spans="1:62">
      <c r="A19" s="315"/>
      <c r="B19" s="316"/>
      <c r="C19" s="320"/>
      <c r="D19" s="318"/>
      <c r="E19" s="318"/>
      <c r="F19" s="319"/>
      <c r="G19" s="352"/>
      <c r="H19" s="237"/>
      <c r="I19" s="30"/>
      <c r="J19" s="30"/>
      <c r="K19" s="30"/>
      <c r="L19" s="30"/>
      <c r="M19" s="323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83"/>
    </row>
    <row r="20" spans="1:62" ht="15.75" customHeight="1">
      <c r="A20" s="315"/>
      <c r="B20" s="316"/>
      <c r="C20" s="317"/>
      <c r="D20" s="318"/>
      <c r="E20" s="318"/>
      <c r="F20" s="319"/>
      <c r="G20" s="352"/>
      <c r="H20" s="237"/>
      <c r="I20" s="30"/>
      <c r="J20" s="30"/>
      <c r="K20" s="30"/>
      <c r="L20" s="30"/>
      <c r="M20" s="323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83"/>
    </row>
    <row r="21" spans="1:62">
      <c r="A21" s="315"/>
      <c r="B21" s="316"/>
      <c r="C21" s="317"/>
      <c r="D21" s="318"/>
      <c r="E21" s="318"/>
      <c r="F21" s="319"/>
      <c r="G21" s="352"/>
      <c r="H21" s="237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83"/>
    </row>
    <row r="22" spans="1:62">
      <c r="A22" s="315"/>
      <c r="B22" s="316"/>
      <c r="C22" s="317"/>
      <c r="D22" s="318"/>
      <c r="E22" s="318"/>
      <c r="F22" s="319"/>
      <c r="G22" s="352"/>
      <c r="H22" s="237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83"/>
    </row>
    <row r="23" spans="1:62">
      <c r="A23" s="315"/>
      <c r="B23" s="316"/>
      <c r="C23" s="317"/>
      <c r="D23" s="318"/>
      <c r="E23" s="318"/>
      <c r="F23" s="319"/>
      <c r="G23" s="352"/>
      <c r="H23" s="237"/>
      <c r="I23" s="30"/>
      <c r="J23" s="30"/>
      <c r="K23" s="30"/>
      <c r="L23" s="30"/>
      <c r="M23" s="323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83"/>
    </row>
    <row r="24" spans="1:62" ht="15.75" customHeight="1">
      <c r="A24" s="315"/>
      <c r="B24" s="316"/>
      <c r="C24" s="317"/>
      <c r="D24" s="318"/>
      <c r="E24" s="318"/>
      <c r="F24" s="319"/>
      <c r="G24" s="352"/>
      <c r="H24" s="237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83"/>
    </row>
    <row r="25" spans="1:62" ht="15.75" customHeight="1">
      <c r="A25" s="315"/>
      <c r="B25" s="316"/>
      <c r="C25" s="317"/>
      <c r="D25" s="318"/>
      <c r="E25" s="318"/>
      <c r="F25" s="319"/>
      <c r="G25" s="352"/>
      <c r="H25" s="237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83"/>
    </row>
    <row r="26" spans="1:62" ht="15.75" customHeight="1">
      <c r="A26" s="315"/>
      <c r="B26" s="316"/>
      <c r="C26" s="317"/>
      <c r="D26" s="318"/>
      <c r="E26" s="318"/>
      <c r="F26" s="319"/>
      <c r="G26" s="352"/>
      <c r="H26" s="237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83"/>
    </row>
    <row r="27" spans="1:62" ht="15.75" customHeight="1">
      <c r="A27" s="315"/>
      <c r="B27" s="316"/>
      <c r="C27" s="317"/>
      <c r="D27" s="318"/>
      <c r="E27" s="318"/>
      <c r="F27" s="319"/>
      <c r="G27" s="352"/>
      <c r="H27" s="237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83"/>
    </row>
    <row r="28" spans="1:62" ht="15.75" customHeight="1">
      <c r="A28" s="315"/>
      <c r="B28" s="316"/>
      <c r="C28" s="317"/>
      <c r="D28" s="318"/>
      <c r="E28" s="318"/>
      <c r="F28" s="319"/>
      <c r="G28" s="352"/>
      <c r="H28" s="237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83"/>
    </row>
    <row r="29" spans="1:62" ht="15.75" customHeight="1">
      <c r="A29" s="315"/>
      <c r="B29" s="316"/>
      <c r="C29" s="317"/>
      <c r="D29" s="318"/>
      <c r="E29" s="318"/>
      <c r="F29" s="319"/>
      <c r="G29" s="352"/>
      <c r="H29" s="237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83"/>
    </row>
    <row r="30" spans="1:62" ht="15.75" customHeight="1">
      <c r="A30" s="315"/>
      <c r="B30" s="316"/>
      <c r="C30" s="317"/>
      <c r="D30" s="318"/>
      <c r="E30" s="318"/>
      <c r="F30" s="319"/>
      <c r="G30" s="352"/>
      <c r="H30" s="237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83"/>
    </row>
    <row r="31" spans="1:62" ht="15.75" customHeight="1">
      <c r="A31" s="315"/>
      <c r="B31" s="316"/>
      <c r="C31" s="317"/>
      <c r="D31" s="318"/>
      <c r="E31" s="318"/>
      <c r="F31" s="319"/>
      <c r="G31" s="352"/>
      <c r="H31" s="237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83"/>
    </row>
    <row r="32" spans="1:62">
      <c r="A32" s="315"/>
      <c r="B32" s="316"/>
      <c r="C32" s="317"/>
      <c r="D32" s="318"/>
      <c r="E32" s="318"/>
      <c r="F32" s="319"/>
      <c r="G32" s="352"/>
      <c r="H32" s="237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83"/>
    </row>
    <row r="33" spans="1:62">
      <c r="A33" s="315"/>
      <c r="B33" s="316"/>
      <c r="C33" s="317"/>
      <c r="D33" s="318"/>
      <c r="E33" s="318"/>
      <c r="F33" s="319"/>
      <c r="G33" s="352"/>
      <c r="H33" s="237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83"/>
    </row>
    <row r="34" spans="1:62" ht="15.75" customHeight="1">
      <c r="A34" s="315"/>
      <c r="B34" s="316"/>
      <c r="C34" s="317"/>
      <c r="D34" s="318"/>
      <c r="E34" s="318"/>
      <c r="F34" s="319"/>
      <c r="G34" s="352"/>
      <c r="H34" s="237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83"/>
    </row>
    <row r="35" spans="1:62" ht="15.75" customHeight="1">
      <c r="A35" s="315"/>
      <c r="B35" s="316"/>
      <c r="C35" s="317"/>
      <c r="D35" s="318"/>
      <c r="E35" s="318"/>
      <c r="F35" s="319"/>
      <c r="G35" s="352"/>
      <c r="H35" s="237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83"/>
    </row>
    <row r="36" spans="1:62" ht="15.75" customHeight="1">
      <c r="A36" s="315"/>
      <c r="B36" s="316"/>
      <c r="C36" s="317"/>
      <c r="D36" s="318"/>
      <c r="E36" s="318"/>
      <c r="F36" s="319"/>
      <c r="G36" s="352"/>
      <c r="H36" s="237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83"/>
    </row>
    <row r="37" spans="1:62">
      <c r="A37" s="315"/>
      <c r="B37" s="316"/>
      <c r="C37" s="317"/>
      <c r="D37" s="318"/>
      <c r="E37" s="318"/>
      <c r="F37" s="319"/>
      <c r="G37" s="352"/>
      <c r="H37" s="237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83"/>
    </row>
    <row r="38" spans="1:62" ht="15.75" customHeight="1">
      <c r="A38" s="315"/>
      <c r="B38" s="316"/>
      <c r="C38" s="317"/>
      <c r="D38" s="318"/>
      <c r="E38" s="318"/>
      <c r="F38" s="319"/>
      <c r="G38" s="352"/>
      <c r="H38" s="237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83"/>
    </row>
    <row r="39" spans="1:62" ht="15.75" customHeight="1">
      <c r="A39" s="315"/>
      <c r="B39" s="316"/>
      <c r="C39" s="317"/>
      <c r="D39" s="318"/>
      <c r="E39" s="318"/>
      <c r="F39" s="319"/>
      <c r="G39" s="352"/>
      <c r="H39" s="237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83"/>
    </row>
    <row r="40" spans="1:62" ht="15.75" customHeight="1">
      <c r="A40" s="315"/>
      <c r="B40" s="316"/>
      <c r="C40" s="317"/>
      <c r="D40" s="318"/>
      <c r="E40" s="318"/>
      <c r="F40" s="319"/>
      <c r="G40" s="352"/>
      <c r="H40" s="237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83"/>
    </row>
    <row r="41" spans="1:62">
      <c r="A41" s="315"/>
      <c r="B41" s="316"/>
      <c r="C41" s="317"/>
      <c r="D41" s="318"/>
      <c r="E41" s="318"/>
      <c r="F41" s="319"/>
      <c r="G41" s="352"/>
      <c r="H41" s="237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83"/>
    </row>
    <row r="42" spans="1:62" ht="15.75" customHeight="1">
      <c r="A42" s="321"/>
      <c r="B42" s="322"/>
      <c r="C42" s="321"/>
      <c r="D42" s="323"/>
      <c r="E42" s="323"/>
      <c r="F42" s="324"/>
      <c r="G42" s="325"/>
      <c r="H42" s="237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83"/>
    </row>
    <row r="43" spans="1:62" ht="30.75" customHeight="1">
      <c r="A43" s="326" t="s">
        <v>265</v>
      </c>
      <c r="B43" s="326"/>
      <c r="C43" s="326"/>
      <c r="D43" s="326"/>
      <c r="E43" s="327"/>
      <c r="F43" s="327"/>
      <c r="G43" s="353">
        <f>SUM(G7:G41)</f>
        <v>0</v>
      </c>
      <c r="H43" s="237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83"/>
    </row>
    <row r="44" spans="1:62" ht="15.75" customHeight="1">
      <c r="A44" s="321"/>
      <c r="B44" s="321"/>
      <c r="C44" s="321"/>
      <c r="D44" s="323"/>
      <c r="E44" s="323"/>
      <c r="F44" s="324"/>
      <c r="G44" s="325"/>
      <c r="H44" s="237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83"/>
    </row>
    <row r="45" spans="1:62" ht="15.75" customHeight="1">
      <c r="A45" s="321"/>
      <c r="B45" s="321"/>
      <c r="C45" s="321"/>
      <c r="D45" s="323"/>
      <c r="E45" s="323"/>
      <c r="F45" s="324"/>
      <c r="G45" s="328" t="str">
        <f>+'month '!Q27</f>
        <v>FOR XYZ CO. LTD</v>
      </c>
      <c r="H45" s="237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83"/>
    </row>
    <row r="46" spans="1:62" ht="15.75" customHeight="1">
      <c r="A46" s="321"/>
      <c r="B46" s="321"/>
      <c r="C46" s="321"/>
      <c r="D46" s="323"/>
      <c r="E46" s="323"/>
      <c r="F46" s="324"/>
      <c r="G46" s="328"/>
      <c r="H46" s="237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83"/>
    </row>
    <row r="47" spans="1:62" ht="15.75" customHeight="1">
      <c r="A47" s="321"/>
      <c r="B47" s="321"/>
      <c r="C47" s="321"/>
      <c r="D47" s="323"/>
      <c r="E47" s="323"/>
      <c r="F47" s="324"/>
      <c r="G47" s="328"/>
      <c r="H47" s="237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83"/>
    </row>
    <row r="48" spans="1:62" ht="15.75" customHeight="1">
      <c r="A48" s="321"/>
      <c r="B48" s="321"/>
      <c r="C48" s="321"/>
      <c r="D48" s="323"/>
      <c r="E48" s="323"/>
      <c r="F48" s="324"/>
      <c r="G48" s="328" t="str">
        <f>+'month '!Q31</f>
        <v>Basant Singh</v>
      </c>
      <c r="H48" s="237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83"/>
    </row>
    <row r="49" spans="1:62" ht="15.75" customHeight="1">
      <c r="A49" s="321"/>
      <c r="B49" s="321"/>
      <c r="C49" s="321"/>
      <c r="D49" s="323"/>
      <c r="E49" s="323"/>
      <c r="F49" s="324"/>
      <c r="G49" s="328" t="str">
        <f>+'month '!Q32</f>
        <v>(Proprietor)</v>
      </c>
      <c r="H49" s="237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83"/>
    </row>
    <row r="50" spans="1:62" ht="15.75" hidden="1" customHeight="1">
      <c r="A50" s="321"/>
      <c r="B50" s="321"/>
      <c r="C50" s="321"/>
      <c r="D50" s="323"/>
      <c r="E50" s="323"/>
      <c r="F50" s="324"/>
      <c r="G50" s="328"/>
      <c r="H50" s="237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83"/>
    </row>
    <row r="51" spans="1:62" ht="15.75" hidden="1" customHeight="1">
      <c r="A51" s="321"/>
      <c r="B51" s="321"/>
      <c r="C51" s="321"/>
      <c r="D51" s="323"/>
      <c r="E51" s="323"/>
      <c r="F51" s="324"/>
      <c r="G51" s="328"/>
      <c r="H51" s="237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83"/>
    </row>
    <row r="52" spans="1:62" ht="15.75" hidden="1" customHeight="1">
      <c r="A52" s="321"/>
      <c r="B52" s="321"/>
      <c r="C52" s="321"/>
      <c r="D52" s="323"/>
      <c r="E52" s="323"/>
      <c r="F52" s="324"/>
      <c r="G52" s="325"/>
      <c r="H52" s="237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83"/>
    </row>
    <row r="53" spans="1:62">
      <c r="A53" s="315"/>
      <c r="B53" s="316"/>
      <c r="C53" s="317"/>
      <c r="D53" s="318"/>
      <c r="E53" s="318"/>
      <c r="F53" s="319"/>
      <c r="G53" s="352"/>
      <c r="H53" s="237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83"/>
    </row>
    <row r="54" spans="1:62">
      <c r="A54" s="315"/>
      <c r="B54" s="316"/>
      <c r="C54" s="317"/>
      <c r="D54" s="318"/>
      <c r="E54" s="318"/>
      <c r="F54" s="319"/>
      <c r="G54" s="352"/>
      <c r="H54" s="237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83"/>
    </row>
    <row r="55" spans="1:62" ht="15.75" customHeight="1">
      <c r="A55" s="315"/>
      <c r="B55" s="316"/>
      <c r="C55" s="320"/>
      <c r="D55" s="318"/>
      <c r="E55" s="318"/>
      <c r="F55" s="319"/>
      <c r="G55" s="352"/>
      <c r="H55" s="237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83"/>
    </row>
    <row r="56" spans="1:62" ht="15.75" customHeight="1">
      <c r="A56" s="315"/>
      <c r="B56" s="316"/>
      <c r="C56" s="317"/>
      <c r="D56" s="318"/>
      <c r="E56" s="318"/>
      <c r="F56" s="319"/>
      <c r="G56" s="352"/>
      <c r="H56" s="237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83"/>
    </row>
    <row r="57" spans="1:62" ht="15.75" customHeight="1">
      <c r="A57" s="315"/>
      <c r="B57" s="316"/>
      <c r="C57" s="317"/>
      <c r="D57" s="318"/>
      <c r="E57" s="318"/>
      <c r="F57" s="319"/>
      <c r="G57" s="352"/>
      <c r="H57" s="237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83"/>
    </row>
    <row r="58" spans="1:62" ht="15.75" customHeight="1">
      <c r="A58" s="315"/>
      <c r="B58" s="316"/>
      <c r="C58" s="317"/>
      <c r="D58" s="318"/>
      <c r="E58" s="318"/>
      <c r="F58" s="319"/>
      <c r="G58" s="352"/>
      <c r="H58" s="237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83"/>
    </row>
    <row r="59" spans="1:62" ht="15.75" customHeight="1">
      <c r="A59" s="315"/>
      <c r="B59" s="316"/>
      <c r="C59" s="317"/>
      <c r="D59" s="318"/>
      <c r="E59" s="318"/>
      <c r="F59" s="319"/>
      <c r="G59" s="352"/>
      <c r="H59" s="237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83"/>
    </row>
    <row r="60" spans="1:62">
      <c r="A60" s="315"/>
      <c r="B60" s="316"/>
      <c r="C60" s="317"/>
      <c r="D60" s="318"/>
      <c r="E60" s="318"/>
      <c r="F60" s="319"/>
      <c r="G60" s="352"/>
      <c r="H60" s="237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83"/>
    </row>
    <row r="61" spans="1:62">
      <c r="A61" s="315"/>
      <c r="B61" s="316"/>
      <c r="C61" s="317"/>
      <c r="D61" s="318"/>
      <c r="E61" s="318"/>
      <c r="F61" s="319"/>
      <c r="G61" s="352"/>
      <c r="H61" s="237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83"/>
    </row>
    <row r="62" spans="1:62">
      <c r="A62" s="315"/>
      <c r="B62" s="316"/>
      <c r="C62" s="317"/>
      <c r="D62" s="318"/>
      <c r="E62" s="318"/>
      <c r="F62" s="319"/>
      <c r="G62" s="352"/>
      <c r="H62" s="237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83"/>
    </row>
    <row r="63" spans="1:62" ht="15.75" customHeight="1">
      <c r="A63" s="315"/>
      <c r="B63" s="316"/>
      <c r="C63" s="317"/>
      <c r="D63" s="318"/>
      <c r="E63" s="318"/>
      <c r="F63" s="319"/>
      <c r="G63" s="352"/>
      <c r="H63" s="237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83"/>
    </row>
    <row r="64" spans="1:62" ht="15.75" customHeight="1">
      <c r="A64" s="315"/>
      <c r="B64" s="316"/>
      <c r="C64" s="317"/>
      <c r="D64" s="318"/>
      <c r="E64" s="318"/>
      <c r="F64" s="319"/>
      <c r="G64" s="352"/>
      <c r="H64" s="237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83"/>
    </row>
    <row r="65" spans="1:62" ht="15.75" customHeight="1">
      <c r="A65" s="315"/>
      <c r="B65" s="316"/>
      <c r="C65" s="317"/>
      <c r="D65" s="318"/>
      <c r="E65" s="318"/>
      <c r="F65" s="319"/>
      <c r="G65" s="352"/>
      <c r="H65" s="237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83"/>
    </row>
    <row r="66" spans="1:62" ht="15.75" customHeight="1">
      <c r="A66" s="315"/>
      <c r="B66" s="316"/>
      <c r="C66" s="317"/>
      <c r="D66" s="318"/>
      <c r="E66" s="318"/>
      <c r="F66" s="319"/>
      <c r="G66" s="352"/>
      <c r="H66" s="237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83"/>
    </row>
    <row r="67" spans="1:62" ht="15.75" customHeight="1">
      <c r="A67" s="315"/>
      <c r="B67" s="316"/>
      <c r="C67" s="317"/>
      <c r="D67" s="318"/>
      <c r="E67" s="318"/>
      <c r="F67" s="319"/>
      <c r="G67" s="352"/>
      <c r="H67" s="237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83"/>
    </row>
    <row r="68" spans="1:62" ht="15.75" customHeight="1">
      <c r="A68" s="315"/>
      <c r="B68" s="316"/>
      <c r="C68" s="317"/>
      <c r="D68" s="318"/>
      <c r="E68" s="318"/>
      <c r="F68" s="319"/>
      <c r="G68" s="352"/>
      <c r="H68" s="237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83"/>
    </row>
    <row r="69" spans="1:62" ht="15.75" customHeight="1">
      <c r="A69" s="315"/>
      <c r="B69" s="316"/>
      <c r="C69" s="317"/>
      <c r="D69" s="318"/>
      <c r="E69" s="318"/>
      <c r="F69" s="319"/>
      <c r="G69" s="352"/>
      <c r="H69" s="237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83"/>
    </row>
    <row r="70" spans="1:62">
      <c r="A70" s="315"/>
      <c r="B70" s="316"/>
      <c r="C70" s="329"/>
      <c r="D70" s="318"/>
      <c r="E70" s="318"/>
      <c r="F70" s="319"/>
      <c r="G70" s="352"/>
      <c r="H70" s="237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83"/>
    </row>
    <row r="71" spans="1:62" ht="15.75" customHeight="1">
      <c r="A71" s="315"/>
      <c r="B71" s="316"/>
      <c r="C71" s="317"/>
      <c r="D71" s="318"/>
      <c r="E71" s="318"/>
      <c r="F71" s="319"/>
      <c r="G71" s="352"/>
      <c r="H71" s="237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83"/>
    </row>
    <row r="72" spans="1:62" ht="15.75" customHeight="1">
      <c r="A72" s="315"/>
      <c r="B72" s="316"/>
      <c r="C72" s="317"/>
      <c r="D72" s="318"/>
      <c r="E72" s="318"/>
      <c r="F72" s="319"/>
      <c r="G72" s="352"/>
      <c r="H72" s="237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83"/>
    </row>
    <row r="73" spans="1:62" ht="15.75" customHeight="1">
      <c r="A73" s="315"/>
      <c r="B73" s="316"/>
      <c r="C73" s="317"/>
      <c r="D73" s="318"/>
      <c r="E73" s="318"/>
      <c r="F73" s="319"/>
      <c r="G73" s="352"/>
      <c r="H73" s="237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83"/>
    </row>
    <row r="74" spans="1:62">
      <c r="A74" s="315"/>
      <c r="B74" s="316"/>
      <c r="C74" s="317"/>
      <c r="D74" s="318"/>
      <c r="E74" s="318"/>
      <c r="F74" s="319"/>
      <c r="G74" s="352"/>
      <c r="H74" s="237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83"/>
    </row>
    <row r="75" spans="1:62">
      <c r="A75" s="315"/>
      <c r="B75" s="316"/>
      <c r="C75" s="317"/>
      <c r="D75" s="318"/>
      <c r="E75" s="318"/>
      <c r="F75" s="319"/>
      <c r="G75" s="352"/>
      <c r="H75" s="237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83"/>
    </row>
    <row r="76" spans="1:62" ht="15.75" customHeight="1">
      <c r="A76" s="315"/>
      <c r="B76" s="316"/>
      <c r="C76" s="317"/>
      <c r="D76" s="318"/>
      <c r="E76" s="318"/>
      <c r="F76" s="319"/>
      <c r="G76" s="352"/>
      <c r="H76" s="237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83"/>
    </row>
    <row r="77" spans="1:62" ht="15.75" customHeight="1">
      <c r="A77" s="315"/>
      <c r="B77" s="316"/>
      <c r="C77" s="317"/>
      <c r="D77" s="318"/>
      <c r="E77" s="318"/>
      <c r="F77" s="319"/>
      <c r="G77" s="352"/>
      <c r="H77" s="237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83"/>
    </row>
    <row r="78" spans="1:62" ht="15.75" customHeight="1">
      <c r="A78" s="315"/>
      <c r="B78" s="316"/>
      <c r="C78" s="317"/>
      <c r="D78" s="318"/>
      <c r="E78" s="318"/>
      <c r="F78" s="319"/>
      <c r="G78" s="352"/>
      <c r="H78" s="237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83"/>
    </row>
    <row r="79" spans="1:62" ht="15.75" customHeight="1">
      <c r="A79" s="315"/>
      <c r="B79" s="316"/>
      <c r="C79" s="317"/>
      <c r="D79" s="318"/>
      <c r="E79" s="318"/>
      <c r="F79" s="319"/>
      <c r="G79" s="352"/>
      <c r="H79" s="237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83"/>
    </row>
    <row r="80" spans="1:62" ht="15.75" customHeight="1">
      <c r="A80" s="315"/>
      <c r="B80" s="316"/>
      <c r="C80" s="317"/>
      <c r="D80" s="318"/>
      <c r="E80" s="318"/>
      <c r="F80" s="319"/>
      <c r="G80" s="352"/>
      <c r="H80" s="237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83"/>
    </row>
    <row r="81" spans="1:62">
      <c r="A81" s="315"/>
      <c r="B81" s="316"/>
      <c r="C81" s="317"/>
      <c r="D81" s="318"/>
      <c r="E81" s="318"/>
      <c r="F81" s="319"/>
      <c r="G81" s="352"/>
      <c r="H81" s="237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83"/>
    </row>
    <row r="82" spans="1:62">
      <c r="A82" s="315"/>
      <c r="B82" s="316"/>
      <c r="C82" s="317"/>
      <c r="D82" s="318"/>
      <c r="E82" s="318"/>
      <c r="F82" s="319"/>
      <c r="G82" s="352"/>
      <c r="H82" s="237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83"/>
    </row>
    <row r="83" spans="1:62" ht="15.75" customHeight="1">
      <c r="A83" s="315"/>
      <c r="B83" s="316"/>
      <c r="C83" s="317"/>
      <c r="D83" s="318"/>
      <c r="E83" s="318"/>
      <c r="F83" s="319"/>
      <c r="G83" s="352"/>
      <c r="H83" s="237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83"/>
    </row>
    <row r="84" spans="1:62" ht="15.75" customHeight="1">
      <c r="A84" s="315"/>
      <c r="B84" s="316"/>
      <c r="C84" s="317"/>
      <c r="D84" s="318"/>
      <c r="E84" s="318"/>
      <c r="F84" s="319"/>
      <c r="G84" s="352"/>
      <c r="H84" s="237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83"/>
    </row>
    <row r="85" spans="1:62">
      <c r="A85" s="315"/>
      <c r="B85" s="316"/>
      <c r="C85" s="317"/>
      <c r="D85" s="318"/>
      <c r="E85" s="318"/>
      <c r="F85" s="319"/>
      <c r="G85" s="352"/>
      <c r="H85" s="237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83"/>
    </row>
    <row r="86" spans="1:62">
      <c r="A86" s="315"/>
      <c r="B86" s="316"/>
      <c r="C86" s="317"/>
      <c r="D86" s="318"/>
      <c r="E86" s="318"/>
      <c r="F86" s="319"/>
      <c r="G86" s="352"/>
      <c r="H86" s="237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83"/>
    </row>
    <row r="87" spans="1:62" ht="15.75" customHeight="1">
      <c r="A87" s="315"/>
      <c r="B87" s="316"/>
      <c r="C87" s="317"/>
      <c r="D87" s="318"/>
      <c r="E87" s="318"/>
      <c r="F87" s="319"/>
      <c r="G87" s="352"/>
      <c r="H87" s="237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83"/>
    </row>
    <row r="88" spans="1:62">
      <c r="A88" s="315"/>
      <c r="B88" s="316"/>
      <c r="C88" s="317"/>
      <c r="D88" s="318"/>
      <c r="E88" s="318"/>
      <c r="F88" s="319"/>
      <c r="G88" s="352"/>
      <c r="H88" s="237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83"/>
    </row>
    <row r="89" spans="1:62" ht="15.75" customHeight="1">
      <c r="A89" s="315"/>
      <c r="B89" s="316"/>
      <c r="C89" s="320"/>
      <c r="D89" s="318"/>
      <c r="E89" s="318"/>
      <c r="F89" s="319"/>
      <c r="G89" s="352"/>
      <c r="H89" s="237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83"/>
    </row>
    <row r="90" spans="1:62">
      <c r="A90" s="315"/>
      <c r="B90" s="316"/>
      <c r="C90" s="320"/>
      <c r="D90" s="318"/>
      <c r="E90" s="318"/>
      <c r="F90" s="319"/>
      <c r="G90" s="352"/>
      <c r="H90" s="237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83"/>
    </row>
    <row r="91" spans="1:62" ht="15.75" customHeight="1">
      <c r="A91" s="315"/>
      <c r="B91" s="316"/>
      <c r="C91" s="317"/>
      <c r="D91" s="318"/>
      <c r="E91" s="318"/>
      <c r="F91" s="319"/>
      <c r="G91" s="352"/>
      <c r="H91" s="237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83"/>
    </row>
    <row r="92" spans="1:62" ht="15.75" customHeight="1">
      <c r="A92" s="315"/>
      <c r="B92" s="316"/>
      <c r="C92" s="317"/>
      <c r="D92" s="318"/>
      <c r="E92" s="318"/>
      <c r="F92" s="319"/>
      <c r="G92" s="352"/>
      <c r="H92" s="237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83"/>
    </row>
    <row r="93" spans="1:62" ht="15.75" customHeight="1">
      <c r="A93" s="315"/>
      <c r="B93" s="316"/>
      <c r="C93" s="317"/>
      <c r="D93" s="318"/>
      <c r="E93" s="318"/>
      <c r="F93" s="319"/>
      <c r="G93" s="352"/>
      <c r="H93" s="237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83"/>
    </row>
    <row r="94" spans="1:62" ht="15.75" customHeight="1">
      <c r="A94" s="315"/>
      <c r="B94" s="316"/>
      <c r="C94" s="317"/>
      <c r="D94" s="318"/>
      <c r="E94" s="318"/>
      <c r="F94" s="319"/>
      <c r="G94" s="352"/>
      <c r="H94" s="237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83"/>
    </row>
    <row r="95" spans="1:62" ht="15.75" customHeight="1">
      <c r="A95" s="315"/>
      <c r="B95" s="316"/>
      <c r="C95" s="317"/>
      <c r="D95" s="318"/>
      <c r="E95" s="318"/>
      <c r="F95" s="319"/>
      <c r="G95" s="352"/>
      <c r="H95" s="237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83"/>
    </row>
    <row r="96" spans="1:62">
      <c r="A96" s="315"/>
      <c r="B96" s="316"/>
      <c r="C96" s="317"/>
      <c r="D96" s="318"/>
      <c r="E96" s="318"/>
      <c r="F96" s="319"/>
      <c r="G96" s="352"/>
      <c r="H96" s="237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83"/>
    </row>
    <row r="97" spans="1:62">
      <c r="A97" s="315"/>
      <c r="B97" s="316"/>
      <c r="C97" s="330"/>
      <c r="D97" s="318"/>
      <c r="E97" s="318"/>
      <c r="F97" s="319"/>
      <c r="G97" s="352"/>
      <c r="H97" s="237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83"/>
    </row>
    <row r="98" spans="1:62">
      <c r="A98" s="315"/>
      <c r="B98" s="316"/>
      <c r="C98" s="317"/>
      <c r="D98" s="318"/>
      <c r="E98" s="318"/>
      <c r="F98" s="319"/>
      <c r="G98" s="352"/>
      <c r="H98" s="237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83"/>
    </row>
    <row r="99" spans="1:62" ht="9" customHeight="1">
      <c r="A99" s="331"/>
      <c r="B99" s="331"/>
      <c r="C99" s="331"/>
      <c r="D99" s="30"/>
      <c r="E99" s="30"/>
      <c r="F99" s="324"/>
      <c r="G99" s="33"/>
      <c r="H99" s="237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83"/>
    </row>
    <row r="100" spans="1:62" ht="34.5" customHeight="1">
      <c r="A100" s="326" t="s">
        <v>266</v>
      </c>
      <c r="B100" s="326"/>
      <c r="C100" s="326"/>
      <c r="D100" s="326"/>
      <c r="E100" s="327"/>
      <c r="F100" s="332"/>
      <c r="G100" s="354">
        <f>SUM(G53:G99)</f>
        <v>0</v>
      </c>
      <c r="H100" s="237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83"/>
    </row>
    <row r="101" spans="1:62" ht="22.5" customHeight="1">
      <c r="A101" s="331"/>
      <c r="B101" s="331"/>
      <c r="C101" s="331"/>
      <c r="D101" s="30"/>
      <c r="E101" s="30"/>
      <c r="F101" s="324"/>
      <c r="G101" s="33"/>
      <c r="H101" s="237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83"/>
    </row>
    <row r="102" spans="1:62" ht="22.5" customHeight="1">
      <c r="A102" s="331"/>
      <c r="B102" s="331"/>
      <c r="C102" s="331"/>
      <c r="D102" s="30"/>
      <c r="E102" s="30"/>
      <c r="F102" s="324"/>
      <c r="G102" s="333" t="str">
        <f>+G45</f>
        <v>FOR XYZ CO. LTD</v>
      </c>
      <c r="H102" s="237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83"/>
    </row>
    <row r="103" spans="1:62" ht="22.5" customHeight="1">
      <c r="A103" s="331"/>
      <c r="B103" s="331"/>
      <c r="C103" s="331"/>
      <c r="D103" s="30"/>
      <c r="E103" s="30"/>
      <c r="F103" s="324"/>
      <c r="G103" s="333"/>
      <c r="H103" s="237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83"/>
    </row>
    <row r="104" spans="1:62" ht="22.5" customHeight="1">
      <c r="A104" s="331"/>
      <c r="B104" s="331"/>
      <c r="C104" s="331"/>
      <c r="D104" s="30"/>
      <c r="E104" s="30"/>
      <c r="F104" s="324"/>
      <c r="G104" s="333"/>
      <c r="H104" s="237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83"/>
    </row>
    <row r="105" spans="1:62" ht="22.5" customHeight="1">
      <c r="A105" s="331"/>
      <c r="B105" s="331"/>
      <c r="C105" s="331"/>
      <c r="D105" s="30"/>
      <c r="E105" s="30"/>
      <c r="F105" s="324"/>
      <c r="G105" s="333" t="str">
        <f>+G48</f>
        <v>Basant Singh</v>
      </c>
      <c r="H105" s="237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83"/>
    </row>
    <row r="106" spans="1:62" ht="22.5" customHeight="1">
      <c r="A106" s="331"/>
      <c r="B106" s="331"/>
      <c r="C106" s="331"/>
      <c r="D106" s="30"/>
      <c r="E106" s="30"/>
      <c r="F106" s="324"/>
      <c r="G106" s="333" t="str">
        <f>+G49</f>
        <v>(Proprietor)</v>
      </c>
      <c r="H106" s="237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83"/>
    </row>
    <row r="107" spans="1:62" ht="15.75" customHeight="1">
      <c r="A107" s="315"/>
      <c r="B107" s="316"/>
      <c r="C107" s="317"/>
      <c r="D107" s="318"/>
      <c r="E107" s="318"/>
      <c r="F107" s="319"/>
      <c r="G107" s="352"/>
      <c r="H107" s="237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83"/>
    </row>
    <row r="108" spans="1:62" ht="15.75" customHeight="1">
      <c r="A108" s="315"/>
      <c r="B108" s="316"/>
      <c r="C108" s="317"/>
      <c r="D108" s="318"/>
      <c r="E108" s="318"/>
      <c r="F108" s="319"/>
      <c r="G108" s="352"/>
      <c r="H108" s="237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83"/>
    </row>
    <row r="109" spans="1:62" ht="15.75" customHeight="1">
      <c r="A109" s="315"/>
      <c r="B109" s="316"/>
      <c r="C109" s="317"/>
      <c r="D109" s="318"/>
      <c r="E109" s="318"/>
      <c r="F109" s="319"/>
      <c r="G109" s="352"/>
      <c r="H109" s="237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83"/>
    </row>
    <row r="110" spans="1:62" ht="15.75" customHeight="1">
      <c r="A110" s="315"/>
      <c r="B110" s="316"/>
      <c r="C110" s="317"/>
      <c r="D110" s="318"/>
      <c r="E110" s="318"/>
      <c r="F110" s="319"/>
      <c r="G110" s="352"/>
      <c r="H110" s="237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83"/>
    </row>
    <row r="111" spans="1:62" ht="15.75" customHeight="1">
      <c r="A111" s="315"/>
      <c r="B111" s="316"/>
      <c r="C111" s="317"/>
      <c r="D111" s="318"/>
      <c r="E111" s="318"/>
      <c r="F111" s="319"/>
      <c r="G111" s="352"/>
      <c r="H111" s="237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83"/>
    </row>
    <row r="112" spans="1:62">
      <c r="A112" s="315"/>
      <c r="B112" s="316"/>
      <c r="C112" s="317"/>
      <c r="D112" s="318"/>
      <c r="E112" s="318"/>
      <c r="F112" s="319"/>
      <c r="G112" s="352"/>
      <c r="H112" s="237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83"/>
    </row>
    <row r="113" spans="1:62">
      <c r="A113" s="315"/>
      <c r="B113" s="316"/>
      <c r="C113" s="317"/>
      <c r="D113" s="318"/>
      <c r="E113" s="318"/>
      <c r="F113" s="319"/>
      <c r="G113" s="352"/>
      <c r="H113" s="237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83"/>
    </row>
    <row r="114" spans="1:62" ht="15.75" customHeight="1">
      <c r="A114" s="315"/>
      <c r="B114" s="316"/>
      <c r="C114" s="317"/>
      <c r="D114" s="318"/>
      <c r="E114" s="318"/>
      <c r="F114" s="319"/>
      <c r="G114" s="352"/>
      <c r="H114" s="237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83"/>
    </row>
    <row r="115" spans="1:62">
      <c r="A115" s="315"/>
      <c r="B115" s="316"/>
      <c r="C115" s="317"/>
      <c r="D115" s="318"/>
      <c r="E115" s="318"/>
      <c r="F115" s="319"/>
      <c r="G115" s="352"/>
      <c r="H115" s="237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83"/>
    </row>
    <row r="116" spans="1:62" ht="15.75" customHeight="1">
      <c r="A116" s="315"/>
      <c r="B116" s="316"/>
      <c r="C116" s="317"/>
      <c r="D116" s="318"/>
      <c r="E116" s="318"/>
      <c r="F116" s="319"/>
      <c r="G116" s="352"/>
      <c r="H116" s="237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83"/>
    </row>
    <row r="117" spans="1:62" ht="15.75" customHeight="1">
      <c r="A117" s="315"/>
      <c r="B117" s="316"/>
      <c r="C117" s="317"/>
      <c r="D117" s="318"/>
      <c r="E117" s="318"/>
      <c r="F117" s="319"/>
      <c r="G117" s="352"/>
      <c r="H117" s="237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83"/>
    </row>
    <row r="118" spans="1:62">
      <c r="A118" s="315"/>
      <c r="B118" s="316"/>
      <c r="C118" s="317"/>
      <c r="D118" s="318"/>
      <c r="E118" s="318"/>
      <c r="F118" s="319"/>
      <c r="G118" s="352"/>
      <c r="H118" s="237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83"/>
    </row>
    <row r="119" spans="1:62" ht="15.75" customHeight="1">
      <c r="A119" s="315"/>
      <c r="B119" s="316"/>
      <c r="C119" s="317"/>
      <c r="D119" s="318"/>
      <c r="E119" s="318"/>
      <c r="F119" s="319"/>
      <c r="G119" s="352"/>
      <c r="H119" s="237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83"/>
    </row>
    <row r="120" spans="1:62" ht="15.75" customHeight="1">
      <c r="A120" s="315"/>
      <c r="B120" s="316"/>
      <c r="C120" s="317"/>
      <c r="D120" s="318"/>
      <c r="E120" s="318"/>
      <c r="F120" s="319"/>
      <c r="G120" s="352"/>
      <c r="H120" s="358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83"/>
    </row>
    <row r="121" spans="1:62" ht="15.75" customHeight="1">
      <c r="A121" s="315"/>
      <c r="B121" s="316"/>
      <c r="C121" s="317"/>
      <c r="D121" s="318"/>
      <c r="E121" s="318"/>
      <c r="F121" s="319"/>
      <c r="G121" s="352"/>
      <c r="H121" s="237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83"/>
    </row>
    <row r="122" spans="1:62" ht="15.75" customHeight="1">
      <c r="A122" s="315"/>
      <c r="B122" s="316"/>
      <c r="C122" s="317"/>
      <c r="D122" s="318"/>
      <c r="E122" s="318"/>
      <c r="F122" s="319"/>
      <c r="G122" s="352"/>
      <c r="H122" s="237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83"/>
    </row>
    <row r="123" spans="1:62" ht="15.75" customHeight="1">
      <c r="A123" s="315"/>
      <c r="B123" s="316"/>
      <c r="C123" s="317"/>
      <c r="D123" s="318"/>
      <c r="E123" s="318"/>
      <c r="F123" s="319"/>
      <c r="G123" s="352"/>
      <c r="H123" s="358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83"/>
    </row>
    <row r="124" spans="1:62">
      <c r="A124" s="315"/>
      <c r="B124" s="316"/>
      <c r="C124" s="317"/>
      <c r="D124" s="318"/>
      <c r="E124" s="318"/>
      <c r="F124" s="319"/>
      <c r="G124" s="352"/>
      <c r="H124" s="237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83"/>
    </row>
    <row r="125" spans="1:62">
      <c r="A125" s="315"/>
      <c r="B125" s="316"/>
      <c r="C125" s="317"/>
      <c r="D125" s="318"/>
      <c r="E125" s="318"/>
      <c r="F125" s="319"/>
      <c r="G125" s="352"/>
      <c r="H125" s="237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83"/>
    </row>
    <row r="126" spans="1:62" ht="15.75" customHeight="1">
      <c r="A126" s="315"/>
      <c r="B126" s="316"/>
      <c r="C126" s="317"/>
      <c r="D126" s="318"/>
      <c r="E126" s="318"/>
      <c r="F126" s="319"/>
      <c r="G126" s="352"/>
      <c r="H126" s="237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83"/>
    </row>
    <row r="127" spans="1:62" ht="15.75" customHeight="1">
      <c r="A127" s="315"/>
      <c r="B127" s="316"/>
      <c r="C127" s="317"/>
      <c r="D127" s="318"/>
      <c r="E127" s="318"/>
      <c r="F127" s="319"/>
      <c r="G127" s="352"/>
      <c r="H127" s="358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83"/>
    </row>
    <row r="128" spans="1:62" ht="15.75" customHeight="1">
      <c r="A128" s="315"/>
      <c r="B128" s="316"/>
      <c r="C128" s="317"/>
      <c r="D128" s="318"/>
      <c r="E128" s="318"/>
      <c r="F128" s="319"/>
      <c r="G128" s="352"/>
      <c r="H128" s="237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83"/>
    </row>
    <row r="129" spans="1:62">
      <c r="A129" s="315"/>
      <c r="B129" s="316"/>
      <c r="C129" s="317"/>
      <c r="D129" s="318"/>
      <c r="E129" s="318"/>
      <c r="F129" s="319"/>
      <c r="G129" s="352"/>
      <c r="H129" s="237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83"/>
    </row>
    <row r="130" spans="1:62">
      <c r="A130" s="315"/>
      <c r="B130" s="316"/>
      <c r="C130" s="317"/>
      <c r="D130" s="318"/>
      <c r="E130" s="318"/>
      <c r="F130" s="319"/>
      <c r="G130" s="352"/>
      <c r="H130" s="237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83"/>
    </row>
    <row r="131" spans="1:62">
      <c r="A131" s="315"/>
      <c r="B131" s="316"/>
      <c r="C131" s="317"/>
      <c r="D131" s="318"/>
      <c r="E131" s="318"/>
      <c r="F131" s="319"/>
      <c r="G131" s="352"/>
      <c r="H131" s="237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83"/>
    </row>
    <row r="132" spans="1:62" ht="15.75" customHeight="1">
      <c r="A132" s="315"/>
      <c r="B132" s="316"/>
      <c r="C132" s="317"/>
      <c r="D132" s="318"/>
      <c r="E132" s="318"/>
      <c r="F132" s="319"/>
      <c r="G132" s="352"/>
      <c r="H132" s="237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83"/>
    </row>
    <row r="133" spans="1:62" ht="15.75" customHeight="1">
      <c r="A133" s="315"/>
      <c r="B133" s="316"/>
      <c r="C133" s="317"/>
      <c r="D133" s="318"/>
      <c r="E133" s="318"/>
      <c r="F133" s="319"/>
      <c r="G133" s="352"/>
      <c r="H133" s="358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83"/>
    </row>
    <row r="134" spans="1:62" ht="15.75" customHeight="1">
      <c r="A134" s="315"/>
      <c r="B134" s="316"/>
      <c r="C134" s="317"/>
      <c r="D134" s="318"/>
      <c r="E134" s="318"/>
      <c r="F134" s="319"/>
      <c r="G134" s="352"/>
      <c r="H134" s="358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83"/>
    </row>
    <row r="135" spans="1:62">
      <c r="A135" s="315"/>
      <c r="B135" s="316"/>
      <c r="C135" s="317"/>
      <c r="D135" s="318"/>
      <c r="E135" s="318"/>
      <c r="F135" s="319"/>
      <c r="G135" s="352"/>
      <c r="H135" s="237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83"/>
    </row>
    <row r="136" spans="1:62" ht="15.75" customHeight="1">
      <c r="A136" s="315"/>
      <c r="B136" s="316"/>
      <c r="C136" s="317"/>
      <c r="D136" s="318"/>
      <c r="E136" s="318"/>
      <c r="F136" s="319"/>
      <c r="G136" s="352"/>
      <c r="H136" s="237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83"/>
    </row>
    <row r="137" spans="1:62">
      <c r="A137" s="315"/>
      <c r="B137" s="316"/>
      <c r="C137" s="317"/>
      <c r="D137" s="318"/>
      <c r="E137" s="318"/>
      <c r="F137" s="319"/>
      <c r="G137" s="352"/>
      <c r="H137" s="237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83"/>
    </row>
    <row r="138" spans="1:62" ht="15.75" customHeight="1">
      <c r="A138" s="315"/>
      <c r="B138" s="316"/>
      <c r="C138" s="317"/>
      <c r="D138" s="318"/>
      <c r="E138" s="318"/>
      <c r="F138" s="319"/>
      <c r="G138" s="352"/>
      <c r="H138" s="237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83"/>
    </row>
    <row r="139" spans="1:62" ht="15.75" customHeight="1">
      <c r="A139" s="315"/>
      <c r="B139" s="316"/>
      <c r="C139" s="317"/>
      <c r="D139" s="318"/>
      <c r="E139" s="318"/>
      <c r="F139" s="319"/>
      <c r="G139" s="352"/>
      <c r="H139" s="237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83"/>
    </row>
    <row r="140" spans="1:62">
      <c r="A140" s="315"/>
      <c r="B140" s="316"/>
      <c r="C140" s="317"/>
      <c r="D140" s="318"/>
      <c r="E140" s="318"/>
      <c r="F140" s="319"/>
      <c r="G140" s="352"/>
      <c r="H140" s="237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83"/>
    </row>
    <row r="141" spans="1:62" ht="15.75" customHeight="1">
      <c r="A141" s="331"/>
      <c r="B141" s="331"/>
      <c r="C141" s="331"/>
      <c r="D141" s="30"/>
      <c r="E141" s="30"/>
      <c r="F141" s="324"/>
      <c r="G141" s="33"/>
      <c r="H141" s="237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83"/>
    </row>
    <row r="142" spans="1:62" ht="39" customHeight="1">
      <c r="A142" s="334" t="s">
        <v>267</v>
      </c>
      <c r="B142" s="335"/>
      <c r="C142" s="335"/>
      <c r="D142" s="335"/>
      <c r="E142" s="336"/>
      <c r="F142" s="337"/>
      <c r="G142" s="355">
        <f>SUM(G107:G141)</f>
        <v>0</v>
      </c>
      <c r="H142" s="359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83"/>
    </row>
    <row r="143" spans="1:62" ht="30" customHeight="1">
      <c r="A143" s="331"/>
      <c r="B143" s="331"/>
      <c r="C143" s="331"/>
      <c r="D143" s="30"/>
      <c r="E143" s="30"/>
      <c r="F143" s="324"/>
      <c r="G143" s="33"/>
      <c r="H143" s="237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83"/>
    </row>
    <row r="144" spans="1:62" ht="30" customHeight="1">
      <c r="A144" s="331"/>
      <c r="B144" s="331"/>
      <c r="C144" s="331"/>
      <c r="D144" s="30"/>
      <c r="E144" s="30"/>
      <c r="F144" s="324"/>
      <c r="G144" s="333" t="str">
        <f>+G102</f>
        <v>FOR XYZ CO. LTD</v>
      </c>
      <c r="H144" s="237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83"/>
    </row>
    <row r="145" spans="1:62" ht="30" customHeight="1">
      <c r="A145" s="331"/>
      <c r="B145" s="331"/>
      <c r="C145" s="331"/>
      <c r="D145" s="30"/>
      <c r="E145" s="30"/>
      <c r="F145" s="324"/>
      <c r="G145" s="333"/>
      <c r="H145" s="237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83"/>
    </row>
    <row r="146" spans="1:62" ht="30" customHeight="1">
      <c r="A146" s="331"/>
      <c r="B146" s="331"/>
      <c r="C146" s="331"/>
      <c r="D146" s="30"/>
      <c r="E146" s="30"/>
      <c r="F146" s="324"/>
      <c r="G146" s="333" t="str">
        <f>+G105</f>
        <v>Basant Singh</v>
      </c>
      <c r="H146" s="237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83"/>
    </row>
    <row r="147" spans="1:62" ht="30" customHeight="1">
      <c r="A147" s="331"/>
      <c r="B147" s="331"/>
      <c r="C147" s="331"/>
      <c r="D147" s="30"/>
      <c r="E147" s="30"/>
      <c r="F147" s="324"/>
      <c r="G147" s="333" t="str">
        <f>+G106</f>
        <v>(Proprietor)</v>
      </c>
      <c r="H147" s="237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83"/>
    </row>
    <row r="148" spans="1:62" ht="15.75" customHeight="1">
      <c r="A148" s="315"/>
      <c r="B148" s="316"/>
      <c r="C148" s="317"/>
      <c r="D148" s="318"/>
      <c r="E148" s="318"/>
      <c r="F148" s="319"/>
      <c r="G148" s="352"/>
      <c r="H148" s="237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83"/>
    </row>
    <row r="149" spans="1:62" ht="15.75" customHeight="1">
      <c r="A149" s="315"/>
      <c r="B149" s="316"/>
      <c r="C149" s="317"/>
      <c r="D149" s="318"/>
      <c r="E149" s="318"/>
      <c r="F149" s="319"/>
      <c r="G149" s="352"/>
      <c r="H149" s="237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83"/>
    </row>
    <row r="150" spans="1:62" ht="15.75" customHeight="1">
      <c r="A150" s="315"/>
      <c r="B150" s="316"/>
      <c r="C150" s="317"/>
      <c r="D150" s="318"/>
      <c r="E150" s="318"/>
      <c r="F150" s="319"/>
      <c r="G150" s="352"/>
      <c r="H150" s="237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83"/>
    </row>
    <row r="151" spans="1:62">
      <c r="A151" s="315"/>
      <c r="B151" s="316"/>
      <c r="C151" s="317"/>
      <c r="D151" s="318"/>
      <c r="E151" s="318"/>
      <c r="F151" s="319"/>
      <c r="G151" s="352"/>
      <c r="H151" s="237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83"/>
    </row>
    <row r="152" spans="1:62" ht="15.75" customHeight="1">
      <c r="A152" s="315"/>
      <c r="B152" s="316"/>
      <c r="C152" s="317"/>
      <c r="D152" s="318"/>
      <c r="E152" s="318"/>
      <c r="F152" s="319"/>
      <c r="G152" s="352"/>
      <c r="H152" s="237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83"/>
    </row>
    <row r="153" spans="1:62" ht="15.75" customHeight="1">
      <c r="A153" s="315"/>
      <c r="B153" s="316"/>
      <c r="C153" s="317"/>
      <c r="D153" s="318"/>
      <c r="E153" s="318"/>
      <c r="F153" s="319"/>
      <c r="G153" s="352"/>
      <c r="H153" s="237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83"/>
    </row>
    <row r="154" spans="1:62" ht="15.75" customHeight="1">
      <c r="A154" s="315"/>
      <c r="B154" s="316"/>
      <c r="C154" s="317"/>
      <c r="D154" s="318"/>
      <c r="E154" s="318"/>
      <c r="F154" s="319"/>
      <c r="G154" s="352"/>
      <c r="H154" s="237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83"/>
    </row>
    <row r="155" spans="1:62">
      <c r="A155" s="315"/>
      <c r="B155" s="316"/>
      <c r="C155" s="317"/>
      <c r="D155" s="318"/>
      <c r="E155" s="318"/>
      <c r="F155" s="319"/>
      <c r="G155" s="352"/>
      <c r="H155" s="237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83"/>
    </row>
    <row r="156" spans="1:62" ht="15.75" customHeight="1">
      <c r="A156" s="315"/>
      <c r="B156" s="316"/>
      <c r="C156" s="317"/>
      <c r="D156" s="318"/>
      <c r="E156" s="318"/>
      <c r="F156" s="319"/>
      <c r="G156" s="352"/>
      <c r="H156" s="237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83"/>
    </row>
    <row r="157" spans="1:62" ht="15.75" customHeight="1">
      <c r="A157" s="315"/>
      <c r="B157" s="316"/>
      <c r="C157" s="317"/>
      <c r="D157" s="318"/>
      <c r="E157" s="318"/>
      <c r="F157" s="319"/>
      <c r="G157" s="352"/>
      <c r="H157" s="237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83"/>
    </row>
    <row r="158" spans="1:62" ht="31.5" customHeight="1">
      <c r="A158" s="315"/>
      <c r="B158" s="338"/>
      <c r="C158" s="339"/>
      <c r="D158" s="318"/>
      <c r="E158" s="318"/>
      <c r="F158" s="319"/>
      <c r="G158" s="352"/>
      <c r="H158" s="237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83"/>
    </row>
    <row r="159" spans="1:62" ht="15.75" customHeight="1">
      <c r="A159" s="315"/>
      <c r="B159" s="316"/>
      <c r="C159" s="317"/>
      <c r="D159" s="318"/>
      <c r="E159" s="318"/>
      <c r="F159" s="319"/>
      <c r="G159" s="352"/>
      <c r="H159" s="237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83"/>
    </row>
    <row r="160" spans="1:62" ht="15.75" customHeight="1">
      <c r="A160" s="315"/>
      <c r="B160" s="316"/>
      <c r="C160" s="317"/>
      <c r="D160" s="318"/>
      <c r="E160" s="318"/>
      <c r="F160" s="319"/>
      <c r="G160" s="352"/>
      <c r="H160" s="237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83"/>
    </row>
    <row r="161" spans="1:62" ht="15.75" customHeight="1">
      <c r="A161" s="315"/>
      <c r="B161" s="316"/>
      <c r="C161" s="317"/>
      <c r="D161" s="318"/>
      <c r="E161" s="318"/>
      <c r="F161" s="319"/>
      <c r="G161" s="352"/>
      <c r="H161" s="237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83"/>
    </row>
    <row r="162" spans="1:62">
      <c r="A162" s="315"/>
      <c r="B162" s="316"/>
      <c r="C162" s="317"/>
      <c r="D162" s="318"/>
      <c r="E162" s="318"/>
      <c r="F162" s="319"/>
      <c r="G162" s="352"/>
      <c r="H162" s="237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83"/>
    </row>
    <row r="163" spans="1:62" ht="15.75" customHeight="1">
      <c r="A163" s="315"/>
      <c r="B163" s="316"/>
      <c r="C163" s="317"/>
      <c r="D163" s="318"/>
      <c r="E163" s="318"/>
      <c r="F163" s="319"/>
      <c r="G163" s="352"/>
      <c r="H163" s="237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83"/>
    </row>
    <row r="164" spans="1:62">
      <c r="A164" s="315"/>
      <c r="B164" s="316"/>
      <c r="C164" s="317"/>
      <c r="D164" s="318"/>
      <c r="E164" s="318"/>
      <c r="F164" s="319"/>
      <c r="G164" s="352"/>
      <c r="H164" s="237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83"/>
    </row>
    <row r="165" spans="1:62">
      <c r="A165" s="315"/>
      <c r="B165" s="316"/>
      <c r="C165" s="317"/>
      <c r="D165" s="318"/>
      <c r="E165" s="318"/>
      <c r="F165" s="319"/>
      <c r="G165" s="352"/>
      <c r="H165" s="237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83"/>
    </row>
    <row r="166" spans="1:62" ht="15.75" customHeight="1">
      <c r="A166" s="315"/>
      <c r="B166" s="316"/>
      <c r="C166" s="317"/>
      <c r="D166" s="318"/>
      <c r="E166" s="318"/>
      <c r="F166" s="319"/>
      <c r="G166" s="352"/>
      <c r="H166" s="237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83"/>
    </row>
    <row r="167" spans="1:62" ht="15.75" customHeight="1">
      <c r="A167" s="315"/>
      <c r="B167" s="316"/>
      <c r="C167" s="317"/>
      <c r="D167" s="318"/>
      <c r="E167" s="318"/>
      <c r="F167" s="319"/>
      <c r="G167" s="352"/>
      <c r="H167" s="237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83"/>
    </row>
    <row r="168" spans="1:62">
      <c r="A168" s="315"/>
      <c r="B168" s="316"/>
      <c r="C168" s="317"/>
      <c r="D168" s="318"/>
      <c r="E168" s="318"/>
      <c r="F168" s="319"/>
      <c r="G168" s="352"/>
      <c r="H168" s="237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83"/>
    </row>
    <row r="169" spans="1:62">
      <c r="A169" s="315"/>
      <c r="B169" s="316"/>
      <c r="C169" s="317"/>
      <c r="D169" s="318"/>
      <c r="E169" s="318"/>
      <c r="F169" s="319"/>
      <c r="G169" s="352"/>
      <c r="H169" s="237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83"/>
    </row>
    <row r="170" spans="1:62" ht="15.75" customHeight="1">
      <c r="A170" s="315"/>
      <c r="B170" s="316"/>
      <c r="C170" s="317"/>
      <c r="D170" s="318"/>
      <c r="E170" s="318"/>
      <c r="F170" s="319"/>
      <c r="G170" s="352"/>
      <c r="H170" s="237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83"/>
    </row>
    <row r="171" spans="1:62" ht="15.75" customHeight="1">
      <c r="A171" s="315"/>
      <c r="B171" s="316"/>
      <c r="C171" s="317"/>
      <c r="D171" s="318"/>
      <c r="E171" s="318"/>
      <c r="F171" s="319"/>
      <c r="G171" s="352"/>
      <c r="H171" s="237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83"/>
    </row>
    <row r="172" spans="1:62" ht="15.75" customHeight="1">
      <c r="A172" s="315"/>
      <c r="B172" s="316"/>
      <c r="C172" s="317"/>
      <c r="D172" s="318"/>
      <c r="E172" s="318"/>
      <c r="F172" s="319"/>
      <c r="G172" s="352"/>
      <c r="H172" s="237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83"/>
    </row>
    <row r="173" spans="1:62" ht="15.75" customHeight="1">
      <c r="A173" s="315"/>
      <c r="B173" s="316"/>
      <c r="C173" s="317"/>
      <c r="D173" s="318"/>
      <c r="E173" s="318"/>
      <c r="F173" s="319"/>
      <c r="G173" s="352"/>
      <c r="H173" s="237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83"/>
    </row>
    <row r="174" spans="1:62" ht="15.75" customHeight="1">
      <c r="A174" s="315"/>
      <c r="B174" s="316"/>
      <c r="C174" s="317"/>
      <c r="D174" s="318"/>
      <c r="E174" s="318"/>
      <c r="F174" s="319"/>
      <c r="G174" s="352"/>
      <c r="H174" s="237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83"/>
    </row>
    <row r="175" spans="1:62" ht="15.75" customHeight="1">
      <c r="A175" s="315"/>
      <c r="B175" s="316"/>
      <c r="C175" s="317"/>
      <c r="D175" s="318"/>
      <c r="E175" s="318"/>
      <c r="F175" s="319"/>
      <c r="G175" s="352"/>
      <c r="H175" s="237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83"/>
    </row>
    <row r="176" spans="1:62">
      <c r="A176" s="315"/>
      <c r="B176" s="316"/>
      <c r="C176" s="317"/>
      <c r="D176" s="318"/>
      <c r="E176" s="318"/>
      <c r="F176" s="319"/>
      <c r="G176" s="352"/>
      <c r="H176" s="237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83"/>
    </row>
    <row r="177" spans="1:62" ht="15.75" customHeight="1">
      <c r="A177" s="315"/>
      <c r="B177" s="316"/>
      <c r="C177" s="317"/>
      <c r="D177" s="318"/>
      <c r="E177" s="318"/>
      <c r="F177" s="319"/>
      <c r="G177" s="352"/>
      <c r="H177" s="237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83"/>
    </row>
    <row r="178" spans="1:62" ht="15.75" customHeight="1">
      <c r="A178" s="315"/>
      <c r="B178" s="316"/>
      <c r="C178" s="317"/>
      <c r="D178" s="318"/>
      <c r="E178" s="318"/>
      <c r="F178" s="319"/>
      <c r="G178" s="352"/>
      <c r="H178" s="237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83"/>
    </row>
    <row r="179" spans="1:62">
      <c r="A179" s="315"/>
      <c r="B179" s="316"/>
      <c r="C179" s="317"/>
      <c r="D179" s="318"/>
      <c r="E179" s="318"/>
      <c r="F179" s="319"/>
      <c r="G179" s="352"/>
      <c r="H179" s="237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83"/>
    </row>
    <row r="180" spans="1:62" ht="15.75" customHeight="1">
      <c r="A180" s="315"/>
      <c r="B180" s="316"/>
      <c r="C180" s="317"/>
      <c r="D180" s="318"/>
      <c r="E180" s="318"/>
      <c r="F180" s="319"/>
      <c r="G180" s="352"/>
      <c r="H180" s="237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83"/>
    </row>
    <row r="181" spans="1:62" ht="15.75" customHeight="1">
      <c r="A181" s="315"/>
      <c r="B181" s="316"/>
      <c r="C181" s="317"/>
      <c r="D181" s="318"/>
      <c r="E181" s="318"/>
      <c r="F181" s="319"/>
      <c r="G181" s="352"/>
      <c r="H181" s="237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83"/>
    </row>
    <row r="182" spans="1:62" ht="15.75" customHeight="1">
      <c r="A182" s="315"/>
      <c r="B182" s="316"/>
      <c r="C182" s="317"/>
      <c r="D182" s="318"/>
      <c r="E182" s="318"/>
      <c r="F182" s="319"/>
      <c r="G182" s="352"/>
      <c r="H182" s="237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83"/>
    </row>
    <row r="183" spans="1:62" ht="15.75" customHeight="1">
      <c r="A183" s="315"/>
      <c r="B183" s="316"/>
      <c r="C183" s="317"/>
      <c r="D183" s="318"/>
      <c r="E183" s="318"/>
      <c r="F183" s="319"/>
      <c r="G183" s="352"/>
      <c r="H183" s="237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83"/>
    </row>
    <row r="184" spans="1:62" ht="15.75" customHeight="1">
      <c r="A184" s="315"/>
      <c r="B184" s="316"/>
      <c r="C184" s="339"/>
      <c r="D184" s="318"/>
      <c r="E184" s="318"/>
      <c r="F184" s="319"/>
      <c r="G184" s="352"/>
      <c r="H184" s="237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83"/>
    </row>
    <row r="185" spans="1:62">
      <c r="A185" s="331"/>
      <c r="B185" s="331"/>
      <c r="C185" s="331"/>
      <c r="D185" s="30"/>
      <c r="E185" s="30"/>
      <c r="F185" s="324"/>
      <c r="G185" s="33"/>
      <c r="H185" s="237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83"/>
    </row>
    <row r="186" spans="1:62" ht="34.5" customHeight="1">
      <c r="A186" s="334" t="s">
        <v>268</v>
      </c>
      <c r="B186" s="335"/>
      <c r="C186" s="335"/>
      <c r="D186" s="335"/>
      <c r="E186" s="336"/>
      <c r="F186" s="337"/>
      <c r="G186" s="355">
        <f>SUM(G148:G185)</f>
        <v>0</v>
      </c>
      <c r="H186" s="237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83"/>
    </row>
    <row r="187" spans="1:62" ht="33" customHeight="1">
      <c r="A187" s="160"/>
      <c r="B187" s="160"/>
      <c r="C187" s="160"/>
      <c r="D187" s="160"/>
      <c r="E187" s="160"/>
      <c r="F187" s="324"/>
      <c r="G187" s="340"/>
      <c r="H187" s="237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  <c r="BH187" s="30"/>
      <c r="BI187" s="30"/>
      <c r="BJ187" s="83"/>
    </row>
    <row r="188" spans="1:62" ht="36" customHeight="1" thickBot="1">
      <c r="A188" s="341" t="s">
        <v>269</v>
      </c>
      <c r="B188" s="341"/>
      <c r="C188" s="341"/>
      <c r="D188" s="341"/>
      <c r="E188" s="342"/>
      <c r="F188" s="343"/>
      <c r="G188" s="356">
        <f>+G186+G142+G100+G43</f>
        <v>0</v>
      </c>
      <c r="H188" s="359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  <c r="BH188" s="30"/>
      <c r="BI188" s="30"/>
      <c r="BJ188" s="83"/>
    </row>
    <row r="189" spans="1:62" ht="31.5" customHeight="1" thickTop="1">
      <c r="A189" s="160"/>
      <c r="B189" s="160"/>
      <c r="C189" s="160"/>
      <c r="D189" s="160"/>
      <c r="E189" s="160"/>
      <c r="F189" s="30"/>
      <c r="G189" s="340"/>
      <c r="H189" s="237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  <c r="BH189" s="30"/>
      <c r="BI189" s="30"/>
      <c r="BJ189" s="83"/>
    </row>
    <row r="190" spans="1:62">
      <c r="A190" s="30"/>
      <c r="B190" s="30"/>
      <c r="C190" s="30"/>
      <c r="D190" s="30"/>
      <c r="E190" s="30"/>
      <c r="F190" s="30"/>
      <c r="G190" s="30"/>
      <c r="H190" s="237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83"/>
    </row>
    <row r="191" spans="1:62">
      <c r="A191" s="30"/>
      <c r="B191" s="30"/>
      <c r="C191" s="30"/>
      <c r="D191" s="30"/>
      <c r="E191" s="30"/>
      <c r="F191" s="30"/>
      <c r="G191" s="333" t="str">
        <f>+G144</f>
        <v>FOR XYZ CO. LTD</v>
      </c>
      <c r="H191" s="237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83"/>
    </row>
    <row r="192" spans="1:62">
      <c r="A192" s="30"/>
      <c r="B192" s="30"/>
      <c r="C192" s="30"/>
      <c r="D192" s="30"/>
      <c r="E192" s="30"/>
      <c r="F192" s="30"/>
      <c r="G192" s="344"/>
      <c r="H192" s="237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  <c r="BH192" s="30"/>
      <c r="BI192" s="30"/>
      <c r="BJ192" s="83"/>
    </row>
    <row r="193" spans="1:62">
      <c r="A193" s="30"/>
      <c r="B193" s="30"/>
      <c r="C193" s="30"/>
      <c r="D193" s="30"/>
      <c r="E193" s="30"/>
      <c r="F193" s="30"/>
      <c r="G193" s="344"/>
      <c r="H193" s="237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  <c r="BH193" s="30"/>
      <c r="BI193" s="30"/>
      <c r="BJ193" s="83"/>
    </row>
    <row r="194" spans="1:62">
      <c r="A194" s="30"/>
      <c r="B194" s="30"/>
      <c r="C194" s="30"/>
      <c r="D194" s="30"/>
      <c r="E194" s="30"/>
      <c r="F194" s="30"/>
      <c r="G194" s="333" t="str">
        <f>+G146</f>
        <v>Basant Singh</v>
      </c>
      <c r="H194" s="237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83"/>
    </row>
    <row r="195" spans="1:62">
      <c r="A195" s="30"/>
      <c r="B195" s="30"/>
      <c r="C195" s="30"/>
      <c r="D195" s="30"/>
      <c r="E195" s="30"/>
      <c r="F195" s="30"/>
      <c r="G195" s="333" t="str">
        <f>+G147</f>
        <v>(Proprietor)</v>
      </c>
      <c r="H195" s="237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83"/>
    </row>
    <row r="196" spans="1:62">
      <c r="A196" s="30"/>
      <c r="B196" s="30"/>
      <c r="C196" s="30"/>
      <c r="D196" s="30"/>
      <c r="E196" s="30"/>
      <c r="F196" s="30"/>
      <c r="G196" s="30"/>
      <c r="H196" s="237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0"/>
      <c r="BJ196" s="83"/>
    </row>
    <row r="197" spans="1:62">
      <c r="A197" s="30"/>
      <c r="B197" s="30"/>
      <c r="C197" s="30"/>
      <c r="D197" s="30"/>
      <c r="E197" s="30"/>
      <c r="F197" s="30"/>
      <c r="G197" s="30"/>
      <c r="H197" s="237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  <c r="BH197" s="30"/>
      <c r="BI197" s="30"/>
      <c r="BJ197" s="83"/>
    </row>
    <row r="198" spans="1:62">
      <c r="A198" s="30"/>
      <c r="B198" s="30"/>
      <c r="C198" s="30"/>
      <c r="D198" s="30"/>
      <c r="E198" s="30"/>
      <c r="F198" s="30"/>
      <c r="G198" s="30"/>
      <c r="H198" s="237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83"/>
    </row>
    <row r="199" spans="1:62">
      <c r="A199" s="30"/>
      <c r="B199" s="30"/>
      <c r="C199" s="30"/>
      <c r="D199" s="30"/>
      <c r="E199" s="30"/>
      <c r="F199" s="30"/>
      <c r="G199" s="30"/>
      <c r="H199" s="237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83"/>
    </row>
    <row r="200" spans="1:62">
      <c r="A200" s="30"/>
      <c r="B200" s="30"/>
      <c r="C200" s="30"/>
      <c r="D200" s="30"/>
      <c r="E200" s="30"/>
      <c r="F200" s="30"/>
      <c r="G200" s="30"/>
      <c r="H200" s="237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83"/>
    </row>
    <row r="201" spans="1:62">
      <c r="A201" s="30"/>
      <c r="B201" s="30"/>
      <c r="C201" s="30"/>
      <c r="D201" s="30"/>
      <c r="E201" s="30"/>
      <c r="F201" s="30"/>
      <c r="G201" s="30"/>
      <c r="H201" s="237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83"/>
    </row>
    <row r="202" spans="1:62">
      <c r="A202" s="30"/>
      <c r="B202" s="30"/>
      <c r="C202" s="30"/>
      <c r="D202" s="30"/>
      <c r="E202" s="30"/>
      <c r="F202" s="30"/>
      <c r="G202" s="30"/>
      <c r="H202" s="237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83"/>
    </row>
    <row r="203" spans="1:62">
      <c r="A203" s="30"/>
      <c r="B203" s="30"/>
      <c r="C203" s="30"/>
      <c r="D203" s="30"/>
      <c r="E203" s="30"/>
      <c r="F203" s="30"/>
      <c r="G203" s="30"/>
      <c r="H203" s="237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83"/>
    </row>
    <row r="204" spans="1:62">
      <c r="A204" s="30"/>
      <c r="B204" s="30"/>
      <c r="C204" s="30"/>
      <c r="D204" s="30"/>
      <c r="E204" s="30"/>
      <c r="F204" s="30"/>
      <c r="G204" s="30"/>
      <c r="H204" s="237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83"/>
    </row>
    <row r="205" spans="1:62">
      <c r="A205" s="30"/>
      <c r="B205" s="30"/>
      <c r="C205" s="30"/>
      <c r="D205" s="30"/>
      <c r="E205" s="30"/>
      <c r="F205" s="30"/>
      <c r="G205" s="30"/>
      <c r="H205" s="237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83"/>
    </row>
    <row r="206" spans="1:62">
      <c r="A206" s="30"/>
      <c r="B206" s="30"/>
      <c r="C206" s="30"/>
      <c r="D206" s="30"/>
      <c r="E206" s="30"/>
      <c r="F206" s="30"/>
      <c r="G206" s="30"/>
      <c r="H206" s="237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83"/>
    </row>
    <row r="207" spans="1:62">
      <c r="A207" s="30"/>
      <c r="B207" s="30"/>
      <c r="C207" s="30"/>
      <c r="D207" s="30"/>
      <c r="E207" s="30"/>
      <c r="F207" s="30"/>
      <c r="G207" s="30"/>
      <c r="H207" s="237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83"/>
    </row>
    <row r="208" spans="1:62">
      <c r="A208" s="30"/>
      <c r="B208" s="30"/>
      <c r="C208" s="30"/>
      <c r="D208" s="30"/>
      <c r="E208" s="30"/>
      <c r="F208" s="30"/>
      <c r="G208" s="30"/>
      <c r="H208" s="237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83"/>
    </row>
    <row r="209" spans="1:62">
      <c r="A209" s="30"/>
      <c r="B209" s="30"/>
      <c r="C209" s="30"/>
      <c r="D209" s="30"/>
      <c r="E209" s="30"/>
      <c r="F209" s="30"/>
      <c r="G209" s="30"/>
      <c r="H209" s="237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83"/>
    </row>
    <row r="210" spans="1:62">
      <c r="A210" s="30"/>
      <c r="B210" s="30"/>
      <c r="C210" s="30"/>
      <c r="D210" s="30"/>
      <c r="E210" s="30"/>
      <c r="F210" s="30"/>
      <c r="G210" s="30"/>
      <c r="H210" s="237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83"/>
    </row>
    <row r="211" spans="1:62">
      <c r="A211" s="30"/>
      <c r="B211" s="30"/>
      <c r="C211" s="30"/>
      <c r="D211" s="30"/>
      <c r="E211" s="30"/>
      <c r="F211" s="30"/>
      <c r="G211" s="30"/>
      <c r="H211" s="237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  <c r="BH211" s="30"/>
      <c r="BI211" s="30"/>
      <c r="BJ211" s="83"/>
    </row>
    <row r="212" spans="1:62">
      <c r="A212" s="30"/>
      <c r="B212" s="30"/>
      <c r="C212" s="30"/>
      <c r="D212" s="30"/>
      <c r="E212" s="30"/>
      <c r="F212" s="30"/>
      <c r="G212" s="30"/>
      <c r="H212" s="237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  <c r="BH212" s="30"/>
      <c r="BI212" s="30"/>
      <c r="BJ212" s="83"/>
    </row>
    <row r="213" spans="1:62">
      <c r="A213" s="30"/>
      <c r="B213" s="30"/>
      <c r="C213" s="30"/>
      <c r="D213" s="30"/>
      <c r="E213" s="30"/>
      <c r="F213" s="30"/>
      <c r="G213" s="30"/>
      <c r="H213" s="237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  <c r="BH213" s="30"/>
      <c r="BI213" s="30"/>
      <c r="BJ213" s="83"/>
    </row>
    <row r="214" spans="1:62">
      <c r="A214" s="30"/>
      <c r="B214" s="30"/>
      <c r="C214" s="30"/>
      <c r="D214" s="30"/>
      <c r="E214" s="30"/>
      <c r="F214" s="30"/>
      <c r="G214" s="30"/>
      <c r="H214" s="237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  <c r="BH214" s="30"/>
      <c r="BI214" s="30"/>
      <c r="BJ214" s="83"/>
    </row>
    <row r="215" spans="1:62">
      <c r="A215" s="30"/>
      <c r="B215" s="30"/>
      <c r="C215" s="30"/>
      <c r="D215" s="30"/>
      <c r="E215" s="30"/>
      <c r="F215" s="30"/>
      <c r="G215" s="30"/>
      <c r="H215" s="237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83"/>
    </row>
    <row r="216" spans="1:62">
      <c r="A216" s="30"/>
      <c r="B216" s="30"/>
      <c r="C216" s="30"/>
      <c r="D216" s="30"/>
      <c r="E216" s="30"/>
      <c r="F216" s="30"/>
      <c r="G216" s="30"/>
      <c r="H216" s="237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  <c r="BH216" s="30"/>
      <c r="BI216" s="30"/>
      <c r="BJ216" s="83"/>
    </row>
    <row r="217" spans="1:62">
      <c r="A217" s="30"/>
      <c r="B217" s="30"/>
      <c r="C217" s="30"/>
      <c r="D217" s="30"/>
      <c r="E217" s="30"/>
      <c r="F217" s="30"/>
      <c r="G217" s="30"/>
      <c r="H217" s="237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  <c r="BH217" s="30"/>
      <c r="BI217" s="30"/>
      <c r="BJ217" s="83"/>
    </row>
    <row r="218" spans="1:62">
      <c r="A218" s="30"/>
      <c r="B218" s="30"/>
      <c r="C218" s="30"/>
      <c r="D218" s="30"/>
      <c r="E218" s="30"/>
      <c r="F218" s="30"/>
      <c r="G218" s="30"/>
      <c r="H218" s="237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  <c r="BH218" s="30"/>
      <c r="BI218" s="30"/>
      <c r="BJ218" s="83"/>
    </row>
    <row r="219" spans="1:62">
      <c r="A219" s="30"/>
      <c r="B219" s="30"/>
      <c r="C219" s="30"/>
      <c r="D219" s="30"/>
      <c r="E219" s="30"/>
      <c r="F219" s="30"/>
      <c r="G219" s="30"/>
      <c r="H219" s="237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83"/>
    </row>
    <row r="220" spans="1:62">
      <c r="A220" s="30"/>
      <c r="B220" s="30"/>
      <c r="C220" s="30"/>
      <c r="D220" s="30"/>
      <c r="E220" s="30"/>
      <c r="F220" s="30"/>
      <c r="G220" s="30"/>
      <c r="H220" s="237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0"/>
      <c r="BI220" s="30"/>
      <c r="BJ220" s="83"/>
    </row>
    <row r="221" spans="1:62">
      <c r="A221" s="30"/>
      <c r="B221" s="30"/>
      <c r="C221" s="30"/>
      <c r="D221" s="30"/>
      <c r="E221" s="30"/>
      <c r="F221" s="30"/>
      <c r="G221" s="30"/>
      <c r="H221" s="237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  <c r="BH221" s="30"/>
      <c r="BI221" s="30"/>
      <c r="BJ221" s="83"/>
    </row>
    <row r="222" spans="1:62">
      <c r="A222" s="30"/>
      <c r="B222" s="30"/>
      <c r="C222" s="30"/>
      <c r="D222" s="30"/>
      <c r="E222" s="30"/>
      <c r="F222" s="30"/>
      <c r="G222" s="30"/>
      <c r="H222" s="237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  <c r="BH222" s="30"/>
      <c r="BI222" s="30"/>
      <c r="BJ222" s="83"/>
    </row>
    <row r="223" spans="1:62">
      <c r="A223" s="30"/>
      <c r="B223" s="30"/>
      <c r="C223" s="30"/>
      <c r="D223" s="30"/>
      <c r="E223" s="30"/>
      <c r="F223" s="30"/>
      <c r="G223" s="30"/>
      <c r="H223" s="237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  <c r="BH223" s="30"/>
      <c r="BI223" s="30"/>
      <c r="BJ223" s="83"/>
    </row>
    <row r="224" spans="1:62">
      <c r="A224" s="30"/>
      <c r="B224" s="30"/>
      <c r="C224" s="30"/>
      <c r="D224" s="30"/>
      <c r="E224" s="30"/>
      <c r="F224" s="30"/>
      <c r="G224" s="30"/>
      <c r="H224" s="237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  <c r="BH224" s="30"/>
      <c r="BI224" s="30"/>
      <c r="BJ224" s="83"/>
    </row>
    <row r="225" spans="1:62">
      <c r="A225" s="30"/>
      <c r="B225" s="30"/>
      <c r="C225" s="30"/>
      <c r="D225" s="30"/>
      <c r="E225" s="30"/>
      <c r="F225" s="30"/>
      <c r="G225" s="30"/>
      <c r="H225" s="237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  <c r="BH225" s="30"/>
      <c r="BI225" s="30"/>
      <c r="BJ225" s="83"/>
    </row>
    <row r="226" spans="1:62">
      <c r="A226" s="30"/>
      <c r="B226" s="30"/>
      <c r="C226" s="30"/>
      <c r="D226" s="30"/>
      <c r="E226" s="30"/>
      <c r="F226" s="30"/>
      <c r="G226" s="30"/>
      <c r="H226" s="237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  <c r="BH226" s="30"/>
      <c r="BI226" s="30"/>
      <c r="BJ226" s="83"/>
    </row>
    <row r="227" spans="1:62">
      <c r="A227" s="30"/>
      <c r="B227" s="30"/>
      <c r="C227" s="30"/>
      <c r="D227" s="30"/>
      <c r="E227" s="30"/>
      <c r="F227" s="30"/>
      <c r="G227" s="30"/>
      <c r="H227" s="237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  <c r="BH227" s="30"/>
      <c r="BI227" s="30"/>
      <c r="BJ227" s="83"/>
    </row>
    <row r="228" spans="1:62">
      <c r="A228" s="30"/>
      <c r="B228" s="30"/>
      <c r="C228" s="30"/>
      <c r="D228" s="30"/>
      <c r="E228" s="30"/>
      <c r="F228" s="30"/>
      <c r="G228" s="30"/>
      <c r="H228" s="237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  <c r="BH228" s="30"/>
      <c r="BI228" s="30"/>
      <c r="BJ228" s="83"/>
    </row>
    <row r="229" spans="1:62">
      <c r="A229" s="30"/>
      <c r="B229" s="30"/>
      <c r="C229" s="30"/>
      <c r="D229" s="30"/>
      <c r="E229" s="30"/>
      <c r="F229" s="30"/>
      <c r="G229" s="30"/>
      <c r="H229" s="237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  <c r="BH229" s="30"/>
      <c r="BI229" s="30"/>
      <c r="BJ229" s="83"/>
    </row>
    <row r="230" spans="1:62">
      <c r="A230" s="30"/>
      <c r="B230" s="30"/>
      <c r="C230" s="30"/>
      <c r="D230" s="30"/>
      <c r="E230" s="30"/>
      <c r="F230" s="30"/>
      <c r="G230" s="30"/>
      <c r="H230" s="237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  <c r="BH230" s="30"/>
      <c r="BI230" s="30"/>
      <c r="BJ230" s="83"/>
    </row>
    <row r="231" spans="1:62">
      <c r="A231" s="30"/>
      <c r="B231" s="30"/>
      <c r="C231" s="30"/>
      <c r="D231" s="30"/>
      <c r="E231" s="30"/>
      <c r="F231" s="30"/>
      <c r="G231" s="30"/>
      <c r="H231" s="237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  <c r="BH231" s="30"/>
      <c r="BI231" s="30"/>
      <c r="BJ231" s="83"/>
    </row>
    <row r="232" spans="1:62">
      <c r="A232" s="30"/>
      <c r="B232" s="30"/>
      <c r="C232" s="30"/>
      <c r="D232" s="30"/>
      <c r="E232" s="30"/>
      <c r="F232" s="30"/>
      <c r="G232" s="30"/>
      <c r="H232" s="237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  <c r="BH232" s="30"/>
      <c r="BI232" s="30"/>
      <c r="BJ232" s="83"/>
    </row>
    <row r="233" spans="1:62">
      <c r="A233" s="30"/>
      <c r="B233" s="30"/>
      <c r="C233" s="30"/>
      <c r="D233" s="30"/>
      <c r="E233" s="30"/>
      <c r="F233" s="30"/>
      <c r="G233" s="30"/>
      <c r="H233" s="237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  <c r="BH233" s="30"/>
      <c r="BI233" s="30"/>
      <c r="BJ233" s="83"/>
    </row>
    <row r="234" spans="1:62">
      <c r="A234" s="30"/>
      <c r="B234" s="30"/>
      <c r="C234" s="30"/>
      <c r="D234" s="30"/>
      <c r="E234" s="30"/>
      <c r="F234" s="30"/>
      <c r="G234" s="30"/>
      <c r="H234" s="237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  <c r="BH234" s="30"/>
      <c r="BI234" s="30"/>
      <c r="BJ234" s="83"/>
    </row>
    <row r="235" spans="1:62">
      <c r="A235" s="345"/>
      <c r="B235" s="345"/>
      <c r="C235" s="345"/>
      <c r="D235" s="345"/>
      <c r="E235" s="345"/>
      <c r="F235" s="345"/>
      <c r="G235" s="238"/>
      <c r="H235" s="237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  <c r="BH235" s="30"/>
      <c r="BI235" s="30"/>
      <c r="BJ235" s="83"/>
    </row>
    <row r="236" spans="1:62">
      <c r="G236" s="82"/>
      <c r="H236" s="237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  <c r="BH236" s="30"/>
      <c r="BI236" s="30"/>
      <c r="BJ236" s="83"/>
    </row>
    <row r="237" spans="1:62">
      <c r="G237" s="82"/>
      <c r="H237" s="238"/>
      <c r="I237" s="239"/>
      <c r="J237" s="239"/>
      <c r="K237" s="239"/>
      <c r="L237" s="239"/>
      <c r="M237" s="239"/>
      <c r="N237" s="239"/>
      <c r="O237" s="239"/>
      <c r="P237" s="239"/>
      <c r="Q237" s="239"/>
      <c r="R237" s="239"/>
      <c r="S237" s="239"/>
      <c r="T237" s="239"/>
      <c r="U237" s="239"/>
      <c r="V237" s="239"/>
      <c r="W237" s="239"/>
      <c r="X237" s="239"/>
      <c r="Y237" s="239"/>
      <c r="Z237" s="239"/>
      <c r="AA237" s="239"/>
      <c r="AB237" s="239"/>
      <c r="AC237" s="239"/>
      <c r="AD237" s="239"/>
      <c r="AE237" s="239"/>
      <c r="AF237" s="239"/>
      <c r="AG237" s="239"/>
      <c r="AH237" s="239"/>
      <c r="AI237" s="239"/>
      <c r="AJ237" s="239"/>
      <c r="AK237" s="239"/>
      <c r="AL237" s="239"/>
      <c r="AM237" s="239"/>
      <c r="AN237" s="239"/>
      <c r="AO237" s="239"/>
      <c r="AP237" s="239"/>
      <c r="AQ237" s="239"/>
      <c r="AR237" s="239"/>
      <c r="AS237" s="239"/>
      <c r="AT237" s="239"/>
      <c r="AU237" s="239"/>
      <c r="AV237" s="239"/>
      <c r="AW237" s="239"/>
      <c r="AX237" s="239"/>
      <c r="AY237" s="239"/>
      <c r="AZ237" s="239"/>
      <c r="BA237" s="239"/>
      <c r="BB237" s="239"/>
      <c r="BC237" s="239"/>
      <c r="BD237" s="239"/>
      <c r="BE237" s="239"/>
      <c r="BF237" s="239"/>
      <c r="BG237" s="239"/>
      <c r="BH237" s="239"/>
      <c r="BI237" s="239"/>
      <c r="BJ237" s="243"/>
    </row>
  </sheetData>
  <mergeCells count="9">
    <mergeCell ref="A142:D142"/>
    <mergeCell ref="A186:D186"/>
    <mergeCell ref="A188:D188"/>
    <mergeCell ref="A1:G1"/>
    <mergeCell ref="A2:G2"/>
    <mergeCell ref="A3:G3"/>
    <mergeCell ref="A4:G4"/>
    <mergeCell ref="A43:D43"/>
    <mergeCell ref="A100:D100"/>
  </mergeCells>
  <printOptions horizontalCentered="1"/>
  <pageMargins left="0.24" right="0.2" top="0.27" bottom="0.75" header="0.3" footer="0.3"/>
  <pageSetup scale="79" orientation="portrait" r:id="rId1"/>
  <rowBreaks count="3" manualBreakCount="3">
    <brk id="52" max="5" man="1"/>
    <brk id="106" max="5" man="1"/>
    <brk id="147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I49"/>
  <sheetViews>
    <sheetView view="pageBreakPreview" topLeftCell="A46" zoomScale="115" zoomScaleSheetLayoutView="115" workbookViewId="0">
      <selection activeCell="D13" sqref="D13"/>
    </sheetView>
  </sheetViews>
  <sheetFormatPr defaultRowHeight="15.75"/>
  <cols>
    <col min="1" max="1" width="12" customWidth="1"/>
    <col min="2" max="2" width="10.25" customWidth="1"/>
    <col min="3" max="3" width="9.5" customWidth="1"/>
    <col min="4" max="4" width="21.75" customWidth="1"/>
    <col min="5" max="5" width="15.375" customWidth="1"/>
    <col min="6" max="6" width="14" customWidth="1"/>
    <col min="9" max="9" width="13.75" bestFit="1" customWidth="1"/>
  </cols>
  <sheetData>
    <row r="1" spans="1:9">
      <c r="A1" s="163" t="str">
        <f>+'month '!A1:Q1</f>
        <v>XYZ CO. LTD</v>
      </c>
      <c r="B1" s="163"/>
      <c r="C1" s="163"/>
      <c r="D1" s="163"/>
      <c r="E1" s="163"/>
      <c r="F1" s="163"/>
      <c r="G1" s="346"/>
    </row>
    <row r="2" spans="1:9">
      <c r="A2" s="163" t="str">
        <f>+'month '!A2:Q2</f>
        <v>AT-</v>
      </c>
      <c r="B2" s="163"/>
      <c r="C2" s="163"/>
      <c r="D2" s="163"/>
      <c r="E2" s="163"/>
      <c r="F2" s="163"/>
      <c r="G2" s="346"/>
    </row>
    <row r="3" spans="1:9">
      <c r="A3" s="163" t="str">
        <f>+'month '!A3:Q3</f>
        <v>PERIOD -2015-16</v>
      </c>
      <c r="B3" s="163"/>
      <c r="C3" s="163"/>
      <c r="D3" s="163"/>
      <c r="E3" s="163"/>
      <c r="F3" s="163"/>
      <c r="G3" s="346"/>
    </row>
    <row r="4" spans="1:9">
      <c r="A4" s="163" t="s">
        <v>127</v>
      </c>
      <c r="B4" s="163"/>
      <c r="C4" s="163"/>
      <c r="D4" s="163"/>
      <c r="E4" s="163"/>
      <c r="F4" s="163"/>
      <c r="G4" s="346"/>
    </row>
    <row r="6" spans="1:9" ht="31.5">
      <c r="A6" s="8" t="s">
        <v>24</v>
      </c>
      <c r="B6" s="8" t="s">
        <v>113</v>
      </c>
      <c r="C6" s="8" t="s">
        <v>114</v>
      </c>
      <c r="D6" s="8" t="s">
        <v>27</v>
      </c>
      <c r="E6" s="11" t="s">
        <v>28</v>
      </c>
      <c r="F6" s="11" t="s">
        <v>59</v>
      </c>
    </row>
    <row r="7" spans="1:9">
      <c r="A7" s="74"/>
      <c r="B7" s="74"/>
      <c r="C7" s="52" t="s">
        <v>115</v>
      </c>
      <c r="D7" s="51"/>
      <c r="E7" s="75"/>
      <c r="F7" s="76">
        <v>594762</v>
      </c>
    </row>
    <row r="8" spans="1:9">
      <c r="A8" s="74"/>
      <c r="B8" s="74"/>
      <c r="C8" s="52" t="s">
        <v>116</v>
      </c>
      <c r="D8" s="51"/>
      <c r="E8" s="75"/>
      <c r="F8" s="76">
        <v>592950</v>
      </c>
    </row>
    <row r="9" spans="1:9">
      <c r="A9" s="74"/>
      <c r="B9" s="74"/>
      <c r="C9" s="52" t="s">
        <v>117</v>
      </c>
      <c r="D9" s="51"/>
      <c r="E9" s="75"/>
      <c r="F9" s="76">
        <v>576116</v>
      </c>
    </row>
    <row r="10" spans="1:9">
      <c r="A10" s="74"/>
      <c r="B10" s="74"/>
      <c r="C10" s="77">
        <v>160161</v>
      </c>
      <c r="D10" s="51"/>
      <c r="E10" s="75"/>
      <c r="F10" s="76">
        <v>591694</v>
      </c>
    </row>
    <row r="11" spans="1:9">
      <c r="A11" s="74"/>
      <c r="B11" s="74"/>
      <c r="C11" s="77">
        <v>203204</v>
      </c>
      <c r="D11" s="51"/>
      <c r="E11" s="75"/>
      <c r="F11" s="76">
        <v>614333</v>
      </c>
      <c r="I11" s="72"/>
    </row>
    <row r="12" spans="1:9">
      <c r="A12" s="74"/>
      <c r="B12" s="74"/>
      <c r="C12" s="77">
        <v>249250</v>
      </c>
      <c r="D12" s="51"/>
      <c r="E12" s="75"/>
      <c r="F12" s="76">
        <v>615343</v>
      </c>
      <c r="I12" s="73"/>
    </row>
    <row r="13" spans="1:9">
      <c r="A13" s="74"/>
      <c r="B13" s="74"/>
      <c r="C13" s="77">
        <v>262263</v>
      </c>
      <c r="D13" s="51"/>
      <c r="E13" s="75"/>
      <c r="F13" s="76">
        <v>617355</v>
      </c>
      <c r="I13" s="72"/>
    </row>
    <row r="14" spans="1:9">
      <c r="A14" s="74"/>
      <c r="B14" s="74"/>
      <c r="C14" s="77">
        <v>305306</v>
      </c>
      <c r="D14" s="51"/>
      <c r="E14" s="75"/>
      <c r="F14" s="76">
        <v>611490</v>
      </c>
    </row>
    <row r="15" spans="1:9">
      <c r="A15" s="74"/>
      <c r="B15" s="74"/>
      <c r="C15" s="77">
        <v>334335</v>
      </c>
      <c r="D15" s="51"/>
      <c r="E15" s="75"/>
      <c r="F15" s="76">
        <v>627045</v>
      </c>
    </row>
    <row r="16" spans="1:9">
      <c r="A16" s="74"/>
      <c r="B16" s="74"/>
      <c r="C16" s="77">
        <v>366367</v>
      </c>
      <c r="D16" s="51"/>
      <c r="E16" s="75"/>
      <c r="F16" s="76">
        <v>612765</v>
      </c>
    </row>
    <row r="17" spans="1:6">
      <c r="A17" s="74"/>
      <c r="B17" s="74"/>
      <c r="C17" s="77">
        <v>384385</v>
      </c>
      <c r="D17" s="51"/>
      <c r="E17" s="75"/>
      <c r="F17" s="76">
        <v>608430</v>
      </c>
    </row>
    <row r="18" spans="1:6">
      <c r="A18" s="74"/>
      <c r="B18" s="74"/>
      <c r="C18" s="77">
        <v>429430</v>
      </c>
      <c r="D18" s="51"/>
      <c r="E18" s="75"/>
      <c r="F18" s="76">
        <v>648000</v>
      </c>
    </row>
    <row r="19" spans="1:6">
      <c r="A19" s="74"/>
      <c r="B19" s="74"/>
      <c r="C19" s="77">
        <v>441442</v>
      </c>
      <c r="D19" s="51"/>
      <c r="E19" s="75"/>
      <c r="F19" s="76">
        <v>632610</v>
      </c>
    </row>
    <row r="20" spans="1:6">
      <c r="A20" s="74"/>
      <c r="B20" s="74"/>
      <c r="C20" s="77">
        <v>463464</v>
      </c>
      <c r="D20" s="51"/>
      <c r="E20" s="75"/>
      <c r="F20" s="76">
        <v>648653</v>
      </c>
    </row>
    <row r="21" spans="1:6">
      <c r="A21" s="74"/>
      <c r="B21" s="74"/>
      <c r="C21" s="77">
        <v>487488</v>
      </c>
      <c r="D21" s="51"/>
      <c r="E21" s="75"/>
      <c r="F21" s="76">
        <v>680149</v>
      </c>
    </row>
    <row r="22" spans="1:6">
      <c r="A22" s="74"/>
      <c r="B22" s="74"/>
      <c r="C22" s="77">
        <v>497498</v>
      </c>
      <c r="D22" s="51"/>
      <c r="E22" s="75"/>
      <c r="F22" s="76">
        <v>681000</v>
      </c>
    </row>
    <row r="23" spans="1:6">
      <c r="A23" s="74"/>
      <c r="B23" s="74"/>
      <c r="C23" s="77">
        <v>512513</v>
      </c>
      <c r="D23" s="51"/>
      <c r="E23" s="75"/>
      <c r="F23" s="76">
        <v>658487</v>
      </c>
    </row>
    <row r="24" spans="1:6">
      <c r="A24" s="74"/>
      <c r="B24" s="74"/>
      <c r="C24" s="77">
        <v>537538</v>
      </c>
      <c r="D24" s="51"/>
      <c r="E24" s="75"/>
      <c r="F24" s="76">
        <v>690239</v>
      </c>
    </row>
    <row r="25" spans="1:6">
      <c r="A25" s="74"/>
      <c r="B25" s="74"/>
      <c r="C25" s="77">
        <v>610611</v>
      </c>
      <c r="D25" s="51"/>
      <c r="E25" s="75"/>
      <c r="F25" s="76">
        <v>679130</v>
      </c>
    </row>
    <row r="26" spans="1:6">
      <c r="A26" s="74"/>
      <c r="B26" s="74"/>
      <c r="C26" s="77">
        <v>682</v>
      </c>
      <c r="D26" s="51"/>
      <c r="E26" s="75"/>
      <c r="F26" s="76">
        <v>435600</v>
      </c>
    </row>
    <row r="27" spans="1:6">
      <c r="A27" s="74"/>
      <c r="B27" s="74"/>
      <c r="C27" s="77">
        <v>684</v>
      </c>
      <c r="D27" s="51"/>
      <c r="E27" s="75"/>
      <c r="F27" s="76">
        <v>450240</v>
      </c>
    </row>
    <row r="28" spans="1:6">
      <c r="A28" s="74"/>
      <c r="B28" s="74"/>
      <c r="C28" s="77">
        <v>690</v>
      </c>
      <c r="D28" s="51"/>
      <c r="E28" s="75"/>
      <c r="F28" s="76">
        <v>442560</v>
      </c>
    </row>
    <row r="29" spans="1:6">
      <c r="A29" s="74"/>
      <c r="B29" s="74"/>
      <c r="C29" s="77">
        <v>694</v>
      </c>
      <c r="D29" s="51"/>
      <c r="E29" s="75"/>
      <c r="F29" s="76">
        <v>557044</v>
      </c>
    </row>
    <row r="30" spans="1:6">
      <c r="A30" s="74"/>
      <c r="B30" s="74"/>
      <c r="C30" s="77">
        <v>702</v>
      </c>
      <c r="D30" s="51"/>
      <c r="E30" s="75"/>
      <c r="F30" s="76">
        <v>521194</v>
      </c>
    </row>
    <row r="31" spans="1:6">
      <c r="A31" s="74"/>
      <c r="B31" s="74"/>
      <c r="C31" s="77">
        <v>806</v>
      </c>
      <c r="D31" s="51"/>
      <c r="E31" s="75"/>
      <c r="F31" s="76">
        <v>512960</v>
      </c>
    </row>
    <row r="32" spans="1:6">
      <c r="A32" s="74"/>
      <c r="B32" s="74"/>
      <c r="C32" s="77">
        <v>872</v>
      </c>
      <c r="D32" s="51"/>
      <c r="E32" s="75"/>
      <c r="F32" s="76">
        <v>530955</v>
      </c>
    </row>
    <row r="33" spans="1:6">
      <c r="A33" s="74"/>
      <c r="B33" s="74"/>
      <c r="C33" s="77">
        <v>953954</v>
      </c>
      <c r="D33" s="51"/>
      <c r="E33" s="75"/>
      <c r="F33" s="76">
        <v>574198</v>
      </c>
    </row>
    <row r="34" spans="1:6">
      <c r="A34" s="74"/>
      <c r="B34" s="74"/>
      <c r="C34" s="78">
        <v>1081</v>
      </c>
      <c r="D34" s="51"/>
      <c r="E34" s="75"/>
      <c r="F34" s="76">
        <v>564300</v>
      </c>
    </row>
    <row r="35" spans="1:6">
      <c r="A35" s="74"/>
      <c r="B35" s="74"/>
      <c r="C35" s="78">
        <v>1141</v>
      </c>
      <c r="D35" s="51"/>
      <c r="E35" s="75"/>
      <c r="F35" s="76">
        <v>423675</v>
      </c>
    </row>
    <row r="36" spans="1:6">
      <c r="A36" s="74"/>
      <c r="B36" s="74"/>
      <c r="C36" s="79" t="s">
        <v>118</v>
      </c>
      <c r="D36" s="51"/>
      <c r="E36" s="75"/>
      <c r="F36" s="76">
        <v>437400</v>
      </c>
    </row>
    <row r="37" spans="1:6">
      <c r="A37" s="74"/>
      <c r="B37" s="74"/>
      <c r="C37" s="78">
        <v>1284</v>
      </c>
      <c r="D37" s="51"/>
      <c r="E37" s="75"/>
      <c r="F37" s="76">
        <v>405450</v>
      </c>
    </row>
    <row r="38" spans="1:6">
      <c r="A38" s="74"/>
      <c r="B38" s="74"/>
      <c r="C38" s="79">
        <v>1326</v>
      </c>
      <c r="D38" s="51"/>
      <c r="E38" s="75"/>
      <c r="F38" s="76">
        <v>521338</v>
      </c>
    </row>
    <row r="39" spans="1:6">
      <c r="A39" s="74"/>
      <c r="B39" s="74"/>
      <c r="C39" s="79" t="s">
        <v>119</v>
      </c>
      <c r="D39" s="51"/>
      <c r="E39" s="75"/>
      <c r="F39" s="76">
        <v>585413</v>
      </c>
    </row>
    <row r="40" spans="1:6">
      <c r="A40" s="74"/>
      <c r="B40" s="74"/>
      <c r="C40" s="79" t="s">
        <v>120</v>
      </c>
      <c r="D40" s="51"/>
      <c r="E40" s="75"/>
      <c r="F40" s="76">
        <v>546000</v>
      </c>
    </row>
    <row r="41" spans="1:6">
      <c r="A41" s="74"/>
      <c r="B41" s="74"/>
      <c r="C41" s="79" t="s">
        <v>121</v>
      </c>
      <c r="D41" s="51"/>
      <c r="E41" s="75"/>
      <c r="F41" s="76">
        <v>563700</v>
      </c>
    </row>
    <row r="42" spans="1:6">
      <c r="A42" s="74"/>
      <c r="B42" s="74"/>
      <c r="C42" s="79" t="s">
        <v>122</v>
      </c>
      <c r="D42" s="51"/>
      <c r="E42" s="75"/>
      <c r="F42" s="76">
        <v>556964</v>
      </c>
    </row>
    <row r="43" spans="1:6">
      <c r="A43" s="74"/>
      <c r="B43" s="74"/>
      <c r="C43" s="79" t="s">
        <v>123</v>
      </c>
      <c r="D43" s="51"/>
      <c r="E43" s="75"/>
      <c r="F43" s="76">
        <v>556063</v>
      </c>
    </row>
    <row r="44" spans="1:6">
      <c r="A44" s="74"/>
      <c r="B44" s="74"/>
      <c r="C44" s="79" t="s">
        <v>124</v>
      </c>
      <c r="D44" s="51"/>
      <c r="E44" s="75"/>
      <c r="F44" s="76">
        <v>557564</v>
      </c>
    </row>
    <row r="45" spans="1:6">
      <c r="A45" s="74"/>
      <c r="B45" s="74"/>
      <c r="C45" s="79" t="s">
        <v>125</v>
      </c>
      <c r="D45" s="51"/>
      <c r="E45" s="75"/>
      <c r="F45" s="76">
        <v>565971</v>
      </c>
    </row>
    <row r="46" spans="1:6">
      <c r="A46" s="74"/>
      <c r="B46" s="74"/>
      <c r="C46" s="79" t="s">
        <v>126</v>
      </c>
      <c r="D46" s="51"/>
      <c r="E46" s="75"/>
      <c r="F46" s="76">
        <v>620235</v>
      </c>
    </row>
    <row r="47" spans="1:6" ht="16.5" thickBot="1">
      <c r="A47" s="169" t="s">
        <v>23</v>
      </c>
      <c r="B47" s="170"/>
      <c r="C47" s="170"/>
      <c r="D47" s="170"/>
      <c r="E47" s="171"/>
      <c r="F47" s="80">
        <f>SUM(F7:F46)</f>
        <v>22909375</v>
      </c>
    </row>
    <row r="48" spans="1:6" ht="16.5" thickTop="1">
      <c r="F48" s="73"/>
    </row>
    <row r="49" spans="6:6">
      <c r="F49" s="73"/>
    </row>
  </sheetData>
  <mergeCells count="5">
    <mergeCell ref="A47:E47"/>
    <mergeCell ref="A1:F1"/>
    <mergeCell ref="A2:F2"/>
    <mergeCell ref="A3:F3"/>
    <mergeCell ref="A4:F4"/>
  </mergeCells>
  <pageMargins left="0.7" right="0.7" top="0.32" bottom="0.15" header="0.39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P44"/>
  <sheetViews>
    <sheetView view="pageBreakPreview" topLeftCell="B19" zoomScale="85" zoomScaleNormal="90" zoomScaleSheetLayoutView="85" workbookViewId="0">
      <selection activeCell="E36" sqref="E36"/>
    </sheetView>
  </sheetViews>
  <sheetFormatPr defaultRowHeight="15.75"/>
  <cols>
    <col min="1" max="1" width="13.75" style="1" hidden="1" customWidth="1"/>
    <col min="2" max="3" width="13.75" style="1" customWidth="1"/>
    <col min="4" max="4" width="31.5" style="1" customWidth="1"/>
    <col min="5" max="5" width="24" style="1" customWidth="1"/>
    <col min="6" max="6" width="18.875" style="1" customWidth="1"/>
    <col min="7" max="7" width="16" style="1" customWidth="1"/>
    <col min="8" max="8" width="17.25" style="1" customWidth="1"/>
    <col min="9" max="9" width="11.875" style="1" bestFit="1" customWidth="1"/>
    <col min="10" max="10" width="10.875" style="1" bestFit="1" customWidth="1"/>
    <col min="11" max="11" width="11.875" style="1" bestFit="1" customWidth="1"/>
    <col min="12" max="12" width="14.375" style="1" bestFit="1" customWidth="1"/>
    <col min="13" max="14" width="9" style="1"/>
    <col min="15" max="15" width="23" style="1" bestFit="1" customWidth="1"/>
    <col min="16" max="16" width="20.5" style="1" customWidth="1"/>
    <col min="17" max="16384" width="9" style="1"/>
  </cols>
  <sheetData>
    <row r="1" spans="1:16" ht="20.100000000000001" customHeight="1">
      <c r="A1" s="163" t="str">
        <f>+'STOCK TRANSFER'!A1:F1</f>
        <v>XYZ CO. LTD</v>
      </c>
      <c r="B1" s="163"/>
      <c r="C1" s="163"/>
      <c r="D1" s="163"/>
      <c r="E1" s="163"/>
      <c r="F1" s="163"/>
      <c r="G1" s="163"/>
      <c r="H1" s="163"/>
    </row>
    <row r="2" spans="1:16" ht="20.100000000000001" customHeight="1">
      <c r="A2" s="163" t="str">
        <f>+'STOCK TRANSFER'!A2:F2</f>
        <v>AT-</v>
      </c>
      <c r="B2" s="163"/>
      <c r="C2" s="163"/>
      <c r="D2" s="163"/>
      <c r="E2" s="163"/>
      <c r="F2" s="163"/>
      <c r="G2" s="163"/>
      <c r="H2" s="163"/>
    </row>
    <row r="3" spans="1:16" ht="20.100000000000001" customHeight="1">
      <c r="A3" s="163" t="str">
        <f>+'STOCK TRANSFER'!A3:F3</f>
        <v>PERIOD -2015-16</v>
      </c>
      <c r="B3" s="163"/>
      <c r="C3" s="163"/>
      <c r="D3" s="163"/>
      <c r="E3" s="163"/>
      <c r="F3" s="163"/>
      <c r="G3" s="163"/>
      <c r="H3" s="163"/>
    </row>
    <row r="4" spans="1:16" ht="20.100000000000001" customHeight="1">
      <c r="A4" s="184" t="s">
        <v>60</v>
      </c>
      <c r="B4" s="184"/>
      <c r="C4" s="184"/>
      <c r="D4" s="184"/>
      <c r="E4" s="184"/>
      <c r="F4" s="184"/>
      <c r="G4" s="184"/>
      <c r="H4" s="184"/>
    </row>
    <row r="5" spans="1:16" ht="15" customHeight="1">
      <c r="A5" s="16"/>
      <c r="B5" s="16"/>
      <c r="C5" s="16"/>
      <c r="D5" s="16"/>
      <c r="E5" s="16"/>
      <c r="F5" s="16"/>
      <c r="G5" s="16"/>
      <c r="H5" s="16"/>
    </row>
    <row r="6" spans="1:16" ht="24" customHeight="1">
      <c r="A6" s="11" t="s">
        <v>35</v>
      </c>
      <c r="B6" s="11" t="s">
        <v>35</v>
      </c>
      <c r="C6" s="11" t="s">
        <v>128</v>
      </c>
      <c r="D6" s="11" t="s">
        <v>27</v>
      </c>
      <c r="E6" s="11" t="s">
        <v>28</v>
      </c>
      <c r="F6" s="12" t="s">
        <v>29</v>
      </c>
      <c r="G6" s="12" t="s">
        <v>36</v>
      </c>
      <c r="H6" s="12" t="s">
        <v>32</v>
      </c>
    </row>
    <row r="7" spans="1:16" ht="24" customHeight="1">
      <c r="A7" s="17" t="s">
        <v>65</v>
      </c>
      <c r="B7" s="372"/>
      <c r="C7" s="62">
        <v>1</v>
      </c>
      <c r="D7" s="94"/>
      <c r="E7" s="103"/>
      <c r="F7" s="104">
        <f t="shared" ref="F7:F19" si="0">H7-G7</f>
        <v>90000</v>
      </c>
      <c r="G7" s="104">
        <f t="shared" ref="G7:G19" si="1">H7*5/105</f>
        <v>4500</v>
      </c>
      <c r="H7" s="105">
        <v>94500</v>
      </c>
    </row>
    <row r="8" spans="1:16" ht="24" customHeight="1">
      <c r="A8" s="10" t="str">
        <f>A7</f>
        <v>9/4/2012</v>
      </c>
      <c r="B8" s="24"/>
      <c r="C8" s="62">
        <v>2</v>
      </c>
      <c r="D8" s="94"/>
      <c r="E8" s="103"/>
      <c r="F8" s="104">
        <f t="shared" si="0"/>
        <v>92500</v>
      </c>
      <c r="G8" s="104">
        <f t="shared" si="1"/>
        <v>4625</v>
      </c>
      <c r="H8" s="105">
        <v>97125</v>
      </c>
    </row>
    <row r="9" spans="1:16" ht="24" customHeight="1">
      <c r="A9" s="24">
        <v>41032</v>
      </c>
      <c r="B9" s="24"/>
      <c r="C9" s="62">
        <v>3</v>
      </c>
      <c r="D9" s="81"/>
      <c r="E9" s="103"/>
      <c r="F9" s="104">
        <f t="shared" si="0"/>
        <v>92500</v>
      </c>
      <c r="G9" s="104">
        <f t="shared" si="1"/>
        <v>4625</v>
      </c>
      <c r="H9" s="105">
        <v>97125</v>
      </c>
    </row>
    <row r="10" spans="1:16" ht="24" customHeight="1">
      <c r="A10" s="24">
        <f>A9</f>
        <v>41032</v>
      </c>
      <c r="B10" s="24"/>
      <c r="C10" s="62">
        <v>4</v>
      </c>
      <c r="D10" s="94"/>
      <c r="E10" s="103"/>
      <c r="F10" s="104">
        <f t="shared" si="0"/>
        <v>80000</v>
      </c>
      <c r="G10" s="104">
        <f t="shared" si="1"/>
        <v>4000</v>
      </c>
      <c r="H10" s="105">
        <v>84000</v>
      </c>
    </row>
    <row r="11" spans="1:16" ht="24" customHeight="1">
      <c r="A11" s="24">
        <v>41048</v>
      </c>
      <c r="B11" s="24"/>
      <c r="C11" s="62">
        <v>5</v>
      </c>
      <c r="D11" s="94"/>
      <c r="E11" s="103"/>
      <c r="F11" s="104">
        <f t="shared" si="0"/>
        <v>80000</v>
      </c>
      <c r="G11" s="104">
        <f t="shared" si="1"/>
        <v>4000</v>
      </c>
      <c r="H11" s="105">
        <v>84000</v>
      </c>
      <c r="O11" s="1" t="s">
        <v>27</v>
      </c>
      <c r="P11" s="1" t="s">
        <v>28</v>
      </c>
    </row>
    <row r="12" spans="1:16" ht="24" customHeight="1">
      <c r="A12" s="10"/>
      <c r="B12" s="24"/>
      <c r="C12" s="62">
        <v>6</v>
      </c>
      <c r="D12" s="94"/>
      <c r="E12" s="103"/>
      <c r="F12" s="104">
        <f t="shared" si="0"/>
        <v>43750</v>
      </c>
      <c r="G12" s="104">
        <f t="shared" si="1"/>
        <v>2187.5</v>
      </c>
      <c r="H12" s="105">
        <v>45937.5</v>
      </c>
      <c r="O12" s="1" t="s">
        <v>37</v>
      </c>
      <c r="P12" s="2">
        <v>10060287004</v>
      </c>
    </row>
    <row r="13" spans="1:16" ht="24" customHeight="1">
      <c r="A13" s="10"/>
      <c r="B13" s="24"/>
      <c r="C13" s="62">
        <v>7</v>
      </c>
      <c r="D13" s="94"/>
      <c r="E13" s="103"/>
      <c r="F13" s="104">
        <f t="shared" si="0"/>
        <v>37500</v>
      </c>
      <c r="G13" s="104">
        <f t="shared" si="1"/>
        <v>1875</v>
      </c>
      <c r="H13" s="105">
        <v>39375</v>
      </c>
      <c r="O13" s="1" t="s">
        <v>38</v>
      </c>
      <c r="P13" s="2">
        <v>10460195022</v>
      </c>
    </row>
    <row r="14" spans="1:16" ht="24" customHeight="1">
      <c r="A14" s="10"/>
      <c r="B14" s="24"/>
      <c r="C14" s="62">
        <v>8</v>
      </c>
      <c r="D14" s="94"/>
      <c r="E14" s="103"/>
      <c r="F14" s="104">
        <f t="shared" si="0"/>
        <v>52500</v>
      </c>
      <c r="G14" s="104">
        <f t="shared" si="1"/>
        <v>2625</v>
      </c>
      <c r="H14" s="105">
        <v>55125</v>
      </c>
      <c r="O14" s="1" t="s">
        <v>39</v>
      </c>
      <c r="P14" s="2">
        <v>10061055050</v>
      </c>
    </row>
    <row r="15" spans="1:16" ht="24" customHeight="1">
      <c r="A15" s="10"/>
      <c r="B15" s="24"/>
      <c r="C15" s="62">
        <v>9</v>
      </c>
      <c r="D15" s="94"/>
      <c r="E15" s="103"/>
      <c r="F15" s="104">
        <f t="shared" si="0"/>
        <v>105000</v>
      </c>
      <c r="G15" s="104">
        <f t="shared" si="1"/>
        <v>5250</v>
      </c>
      <c r="H15" s="105">
        <v>110250</v>
      </c>
      <c r="O15" s="1" t="s">
        <v>40</v>
      </c>
      <c r="P15" s="2">
        <v>10061419004</v>
      </c>
    </row>
    <row r="16" spans="1:16" ht="24" customHeight="1">
      <c r="A16" s="10"/>
      <c r="B16" s="24"/>
      <c r="C16" s="62">
        <v>10</v>
      </c>
      <c r="D16" s="94"/>
      <c r="E16" s="103"/>
      <c r="F16" s="104">
        <f t="shared" si="0"/>
        <v>24900</v>
      </c>
      <c r="G16" s="104">
        <f t="shared" si="1"/>
        <v>1245</v>
      </c>
      <c r="H16" s="105">
        <v>26145</v>
      </c>
      <c r="O16" s="1" t="s">
        <v>41</v>
      </c>
      <c r="P16" s="2">
        <v>10060349084</v>
      </c>
    </row>
    <row r="17" spans="1:16" ht="24" customHeight="1">
      <c r="A17" s="10"/>
      <c r="B17" s="24"/>
      <c r="C17" s="62">
        <v>11</v>
      </c>
      <c r="D17" s="94"/>
      <c r="E17" s="103"/>
      <c r="F17" s="104">
        <f t="shared" si="0"/>
        <v>250000</v>
      </c>
      <c r="G17" s="104">
        <f t="shared" si="1"/>
        <v>12500</v>
      </c>
      <c r="H17" s="105">
        <v>262500</v>
      </c>
      <c r="O17" s="1" t="s">
        <v>42</v>
      </c>
      <c r="P17" s="2">
        <v>10060468006</v>
      </c>
    </row>
    <row r="18" spans="1:16" ht="24" customHeight="1">
      <c r="A18" s="10"/>
      <c r="B18" s="24"/>
      <c r="C18" s="62">
        <v>12</v>
      </c>
      <c r="D18" s="81"/>
      <c r="E18" s="103"/>
      <c r="F18" s="104">
        <f t="shared" si="0"/>
        <v>855000</v>
      </c>
      <c r="G18" s="104">
        <f t="shared" si="1"/>
        <v>42750</v>
      </c>
      <c r="H18" s="105">
        <v>897750</v>
      </c>
      <c r="O18" s="1" t="s">
        <v>33</v>
      </c>
      <c r="P18" s="2">
        <v>10061489053</v>
      </c>
    </row>
    <row r="19" spans="1:16" ht="24" customHeight="1">
      <c r="A19" s="10"/>
      <c r="B19" s="24"/>
      <c r="C19" s="62">
        <v>13</v>
      </c>
      <c r="D19" s="94"/>
      <c r="E19" s="103"/>
      <c r="F19" s="104">
        <f t="shared" si="0"/>
        <v>36000</v>
      </c>
      <c r="G19" s="104">
        <f t="shared" si="1"/>
        <v>1800</v>
      </c>
      <c r="H19" s="105">
        <v>37800</v>
      </c>
      <c r="O19" s="1" t="s">
        <v>43</v>
      </c>
      <c r="P19" s="2">
        <v>10060013076</v>
      </c>
    </row>
    <row r="20" spans="1:16" ht="24" customHeight="1" thickBot="1">
      <c r="A20" s="172" t="s">
        <v>23</v>
      </c>
      <c r="B20" s="173"/>
      <c r="C20" s="173"/>
      <c r="D20" s="173"/>
      <c r="E20" s="174"/>
      <c r="F20" s="106">
        <f>SUM(F7:F19)</f>
        <v>1839650</v>
      </c>
      <c r="G20" s="106">
        <f>SUM(G7:G19)</f>
        <v>91982.5</v>
      </c>
      <c r="H20" s="106">
        <f>SUM(H7:H19)</f>
        <v>1931632.5</v>
      </c>
    </row>
    <row r="21" spans="1:16" ht="24" customHeight="1" thickTop="1">
      <c r="F21" s="4"/>
      <c r="G21" s="4"/>
    </row>
    <row r="22" spans="1:16" ht="24" customHeight="1">
      <c r="A22" s="165" t="s">
        <v>52</v>
      </c>
      <c r="B22" s="165"/>
      <c r="C22" s="165"/>
      <c r="D22" s="165"/>
      <c r="E22" s="165"/>
      <c r="F22" s="165"/>
      <c r="G22" s="165"/>
      <c r="H22" s="165"/>
    </row>
    <row r="23" spans="1:16" ht="24" customHeight="1">
      <c r="A23" s="102" t="s">
        <v>35</v>
      </c>
      <c r="B23" s="178" t="s">
        <v>45</v>
      </c>
      <c r="C23" s="179"/>
      <c r="D23" s="180"/>
      <c r="E23" s="11" t="s">
        <v>29</v>
      </c>
      <c r="F23" s="11" t="s">
        <v>36</v>
      </c>
      <c r="G23" s="11" t="s">
        <v>32</v>
      </c>
    </row>
    <row r="24" spans="1:16" ht="24" customHeight="1">
      <c r="A24" s="82"/>
      <c r="B24" s="185" t="s">
        <v>53</v>
      </c>
      <c r="C24" s="186"/>
      <c r="D24" s="187"/>
      <c r="E24" s="104">
        <f>28885915-F20</f>
        <v>27046265</v>
      </c>
      <c r="F24" s="104">
        <f>E24*5%</f>
        <v>1352313.25</v>
      </c>
      <c r="G24" s="104">
        <f>E24+F24</f>
        <v>28398578.25</v>
      </c>
    </row>
    <row r="25" spans="1:16" ht="24" customHeight="1">
      <c r="A25" s="82"/>
      <c r="B25" s="185" t="s">
        <v>54</v>
      </c>
      <c r="C25" s="186"/>
      <c r="D25" s="187"/>
      <c r="E25" s="104">
        <v>4289850</v>
      </c>
      <c r="F25" s="104"/>
      <c r="G25" s="104">
        <f>E25+F25</f>
        <v>4289850</v>
      </c>
    </row>
    <row r="26" spans="1:16" ht="24" customHeight="1">
      <c r="A26" s="82"/>
      <c r="B26" s="178" t="s">
        <v>129</v>
      </c>
      <c r="C26" s="179"/>
      <c r="D26" s="180"/>
      <c r="E26" s="110">
        <v>679130</v>
      </c>
      <c r="F26" s="104"/>
      <c r="G26" s="104">
        <f>E26+F26</f>
        <v>679130</v>
      </c>
    </row>
    <row r="27" spans="1:16" ht="24" customHeight="1" thickBot="1">
      <c r="A27" s="63" t="s">
        <v>23</v>
      </c>
      <c r="B27" s="63"/>
      <c r="C27" s="64"/>
      <c r="D27" s="65"/>
      <c r="E27" s="106">
        <f>SUM(E24:E25)</f>
        <v>31336115</v>
      </c>
      <c r="F27" s="106">
        <f>SUM(F24:F26)</f>
        <v>1352313.25</v>
      </c>
      <c r="G27" s="106">
        <f>SUM(G24:G26)</f>
        <v>33367558.25</v>
      </c>
    </row>
    <row r="28" spans="1:16" ht="24" customHeight="1" thickTop="1">
      <c r="F28" s="4"/>
    </row>
    <row r="29" spans="1:16" ht="24" customHeight="1">
      <c r="B29" s="26" t="s">
        <v>130</v>
      </c>
      <c r="F29" s="4"/>
    </row>
    <row r="30" spans="1:16" ht="24" customHeight="1">
      <c r="B30" s="178" t="s">
        <v>45</v>
      </c>
      <c r="C30" s="179"/>
      <c r="D30" s="180"/>
      <c r="E30" s="11" t="s">
        <v>59</v>
      </c>
    </row>
    <row r="31" spans="1:16" ht="24" customHeight="1">
      <c r="B31" s="181" t="s">
        <v>60</v>
      </c>
      <c r="C31" s="182"/>
      <c r="D31" s="183"/>
      <c r="E31" s="104">
        <f>F20</f>
        <v>1839650</v>
      </c>
    </row>
    <row r="32" spans="1:16" ht="24" customHeight="1">
      <c r="B32" s="111" t="s">
        <v>131</v>
      </c>
      <c r="C32" s="112"/>
      <c r="D32" s="113"/>
      <c r="E32" s="108"/>
    </row>
    <row r="33" spans="2:8" ht="24" customHeight="1">
      <c r="B33" s="84" t="s">
        <v>134</v>
      </c>
      <c r="C33" s="30" t="s">
        <v>132</v>
      </c>
      <c r="D33" s="83"/>
      <c r="E33" s="107">
        <f>E24</f>
        <v>27046265</v>
      </c>
    </row>
    <row r="34" spans="2:8" ht="24" customHeight="1">
      <c r="B34" s="84" t="s">
        <v>135</v>
      </c>
      <c r="C34" s="30" t="s">
        <v>133</v>
      </c>
      <c r="D34" s="83"/>
      <c r="E34" s="107">
        <f>E25</f>
        <v>4289850</v>
      </c>
    </row>
    <row r="35" spans="2:8" ht="24" customHeight="1">
      <c r="B35" s="84" t="s">
        <v>136</v>
      </c>
      <c r="C35" s="30" t="s">
        <v>129</v>
      </c>
      <c r="D35" s="83"/>
      <c r="E35" s="107">
        <f>E26</f>
        <v>679130</v>
      </c>
    </row>
    <row r="36" spans="2:8" ht="24" customHeight="1" thickBot="1">
      <c r="B36" s="175" t="s">
        <v>23</v>
      </c>
      <c r="C36" s="176"/>
      <c r="D36" s="177"/>
      <c r="E36" s="109">
        <f>SUM(E31:E35)</f>
        <v>33854895</v>
      </c>
    </row>
    <row r="37" spans="2:8" ht="24" customHeight="1" thickTop="1"/>
    <row r="38" spans="2:8">
      <c r="H38" s="349"/>
    </row>
    <row r="39" spans="2:8">
      <c r="H39" s="349" t="str">
        <f>+'month '!Q27</f>
        <v>FOR XYZ CO. LTD</v>
      </c>
    </row>
    <row r="40" spans="2:8">
      <c r="D40" s="3"/>
      <c r="H40" s="349"/>
    </row>
    <row r="41" spans="2:8">
      <c r="E41" s="166"/>
      <c r="F41" s="166"/>
      <c r="G41" s="166"/>
      <c r="H41" s="349"/>
    </row>
    <row r="42" spans="2:8">
      <c r="H42" s="349"/>
    </row>
    <row r="43" spans="2:8">
      <c r="H43" s="349" t="str">
        <f>+'month '!Q31</f>
        <v>Basant Singh</v>
      </c>
    </row>
    <row r="44" spans="2:8">
      <c r="H44" s="349" t="str">
        <f>+'month '!Q32</f>
        <v>(Proprietor)</v>
      </c>
    </row>
  </sheetData>
  <mergeCells count="14">
    <mergeCell ref="B36:D36"/>
    <mergeCell ref="B30:D30"/>
    <mergeCell ref="B31:D31"/>
    <mergeCell ref="E41:G41"/>
    <mergeCell ref="A4:H4"/>
    <mergeCell ref="B23:D23"/>
    <mergeCell ref="B24:D24"/>
    <mergeCell ref="B25:D25"/>
    <mergeCell ref="B26:D26"/>
    <mergeCell ref="A1:H1"/>
    <mergeCell ref="A2:H2"/>
    <mergeCell ref="A3:H3"/>
    <mergeCell ref="A22:H22"/>
    <mergeCell ref="A20:E20"/>
  </mergeCells>
  <printOptions horizontalCentered="1" verticalCentered="1"/>
  <pageMargins left="0.19" right="0.38" top="0.77" bottom="0.61" header="0.3" footer="0.3"/>
  <pageSetup scale="69" orientation="portrait" r:id="rId1"/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</sheetPr>
  <dimension ref="A1:D46"/>
  <sheetViews>
    <sheetView view="pageBreakPreview" zoomScale="115" zoomScaleNormal="90" zoomScaleSheetLayoutView="115" workbookViewId="0">
      <selection activeCell="D18" sqref="D18"/>
    </sheetView>
  </sheetViews>
  <sheetFormatPr defaultRowHeight="15.75"/>
  <cols>
    <col min="1" max="1" width="13.5" style="1" customWidth="1"/>
    <col min="2" max="2" width="47.5" style="1" customWidth="1"/>
    <col min="3" max="3" width="14.875" style="1" customWidth="1"/>
    <col min="4" max="4" width="10.875" style="1" customWidth="1"/>
    <col min="5" max="5" width="11.875" style="1" bestFit="1" customWidth="1"/>
    <col min="6" max="16384" width="9" style="1"/>
  </cols>
  <sheetData>
    <row r="1" spans="1:4" ht="18.75">
      <c r="A1" s="164" t="str">
        <f>'SALE TO REGISTERED DEALEARS'!A1:H1</f>
        <v>XYZ CO. LTD</v>
      </c>
      <c r="B1" s="164"/>
      <c r="C1" s="164"/>
      <c r="D1" s="164"/>
    </row>
    <row r="2" spans="1:4" ht="18.75">
      <c r="A2" s="164" t="str">
        <f>'SALE TO REGISTERED DEALEARS'!A2:H2</f>
        <v>AT-</v>
      </c>
      <c r="B2" s="164"/>
      <c r="C2" s="164"/>
      <c r="D2" s="164"/>
    </row>
    <row r="3" spans="1:4" ht="18.75">
      <c r="A3" s="164" t="str">
        <f>'SALE TO REGISTERED DEALEARS'!A3:H3</f>
        <v>PERIOD -2015-16</v>
      </c>
      <c r="B3" s="164"/>
      <c r="C3" s="164"/>
      <c r="D3" s="164"/>
    </row>
    <row r="4" spans="1:4" ht="18.75">
      <c r="A4" s="189" t="s">
        <v>61</v>
      </c>
      <c r="B4" s="190"/>
      <c r="C4" s="190"/>
      <c r="D4" s="190"/>
    </row>
    <row r="5" spans="1:4" ht="12.75" customHeight="1">
      <c r="A5" s="20"/>
      <c r="B5" s="21"/>
      <c r="C5" s="21"/>
      <c r="D5" s="21"/>
    </row>
    <row r="6" spans="1:4">
      <c r="A6" s="9" t="s">
        <v>58</v>
      </c>
      <c r="B6" s="9" t="s">
        <v>45</v>
      </c>
      <c r="C6" s="9" t="s">
        <v>46</v>
      </c>
      <c r="D6" s="14" t="s">
        <v>48</v>
      </c>
    </row>
    <row r="7" spans="1:4">
      <c r="A7" s="9"/>
      <c r="B7" s="10" t="s">
        <v>62</v>
      </c>
      <c r="C7" s="15">
        <f>'SALE TO REGISTERED DEALEARS'!E36</f>
        <v>33854895</v>
      </c>
      <c r="D7" s="14"/>
    </row>
    <row r="8" spans="1:4">
      <c r="A8" s="9"/>
      <c r="B8" s="10" t="s">
        <v>250</v>
      </c>
      <c r="C8" s="15">
        <v>679130</v>
      </c>
      <c r="D8" s="14"/>
    </row>
    <row r="9" spans="1:4">
      <c r="A9" s="9"/>
      <c r="B9" s="10" t="s">
        <v>63</v>
      </c>
      <c r="C9" s="15">
        <f>'SALE TO REGISTERED DEALEARS'!E35+'SALE TO REGISTERED DEALEARS'!E34-C8</f>
        <v>4289850</v>
      </c>
      <c r="D9" s="14"/>
    </row>
    <row r="10" spans="1:4">
      <c r="A10" s="9"/>
      <c r="B10" s="9" t="s">
        <v>14</v>
      </c>
      <c r="C10" s="15">
        <f>C7-C8-C9</f>
        <v>28885915</v>
      </c>
      <c r="D10" s="14"/>
    </row>
    <row r="11" spans="1:4">
      <c r="A11" s="9" t="s">
        <v>47</v>
      </c>
      <c r="B11" s="10" t="s">
        <v>44</v>
      </c>
      <c r="C11" s="15">
        <f>'SALE TO REGISTERED DEALEARS'!F20+'SALE TO REGISTERED DEALEARS'!E24</f>
        <v>28885915</v>
      </c>
      <c r="D11" s="15">
        <f>C11*5%</f>
        <v>1444295.75</v>
      </c>
    </row>
    <row r="12" spans="1:4">
      <c r="A12" s="9"/>
      <c r="B12" s="10"/>
      <c r="C12" s="15"/>
      <c r="D12" s="10"/>
    </row>
    <row r="13" spans="1:4">
      <c r="A13" s="9" t="s">
        <v>49</v>
      </c>
      <c r="B13" s="17" t="s">
        <v>50</v>
      </c>
      <c r="C13" s="15">
        <f>+'month '!L25</f>
        <v>3152567.24</v>
      </c>
      <c r="D13" s="15">
        <f>C13*5%</f>
        <v>157628.36200000002</v>
      </c>
    </row>
    <row r="14" spans="1:4">
      <c r="A14" s="9"/>
      <c r="B14" s="10"/>
      <c r="C14" s="10"/>
      <c r="D14" s="10"/>
    </row>
    <row r="15" spans="1:4">
      <c r="A15" s="13" t="s">
        <v>56</v>
      </c>
      <c r="B15" s="17" t="str">
        <f>+IF(D11&gt;D13,"VAT PAYBLE","INPUT VAT C/F")</f>
        <v>VAT PAYBLE</v>
      </c>
      <c r="C15" s="10"/>
      <c r="D15" s="15">
        <f>D11-D13</f>
        <v>1286667.388</v>
      </c>
    </row>
    <row r="16" spans="1:4">
      <c r="A16" s="9" t="s">
        <v>55</v>
      </c>
      <c r="B16" s="10" t="s">
        <v>277</v>
      </c>
      <c r="C16" s="10"/>
      <c r="D16" s="15">
        <f>'month '!O25</f>
        <v>6434.4469399999998</v>
      </c>
    </row>
    <row r="17" spans="1:4">
      <c r="A17" s="10"/>
      <c r="B17" s="10"/>
      <c r="C17" s="10"/>
      <c r="D17" s="10"/>
    </row>
    <row r="18" spans="1:4">
      <c r="A18" s="13" t="s">
        <v>57</v>
      </c>
      <c r="B18" s="22" t="str">
        <f>+IF(D11&gt;D13,"NET VAT PAYBLE","VAT C/F")</f>
        <v>NET VAT PAYBLE</v>
      </c>
      <c r="C18" s="23"/>
      <c r="D18" s="19">
        <f>D15-D16</f>
        <v>1280232.9410600001</v>
      </c>
    </row>
    <row r="21" spans="1:4" ht="18.75">
      <c r="A21" s="164" t="s">
        <v>51</v>
      </c>
      <c r="B21" s="164"/>
      <c r="C21" s="164"/>
      <c r="D21" s="164"/>
    </row>
    <row r="22" spans="1:4" ht="13.5" customHeight="1">
      <c r="A22" s="5"/>
      <c r="B22" s="5"/>
      <c r="C22" s="5"/>
      <c r="D22" s="5"/>
    </row>
    <row r="23" spans="1:4" ht="18.75">
      <c r="A23" s="11" t="s">
        <v>35</v>
      </c>
      <c r="B23" s="11" t="s">
        <v>45</v>
      </c>
      <c r="C23" s="11" t="s">
        <v>59</v>
      </c>
      <c r="D23" s="5"/>
    </row>
    <row r="24" spans="1:4">
      <c r="A24" s="114"/>
      <c r="B24" s="10" t="s">
        <v>270</v>
      </c>
      <c r="C24" s="28">
        <v>30865</v>
      </c>
    </row>
    <row r="25" spans="1:4">
      <c r="A25" s="114"/>
      <c r="B25" s="18" t="s">
        <v>109</v>
      </c>
      <c r="C25" s="28">
        <v>125065</v>
      </c>
    </row>
    <row r="26" spans="1:4">
      <c r="A26" s="114"/>
      <c r="B26" s="18" t="s">
        <v>110</v>
      </c>
      <c r="C26" s="28">
        <v>100000</v>
      </c>
    </row>
    <row r="27" spans="1:4">
      <c r="A27" s="114"/>
      <c r="B27" s="18" t="s">
        <v>111</v>
      </c>
      <c r="C27" s="28">
        <v>120357</v>
      </c>
    </row>
    <row r="28" spans="1:4">
      <c r="A28" s="114"/>
      <c r="B28" s="18" t="s">
        <v>112</v>
      </c>
      <c r="C28" s="28">
        <v>197971</v>
      </c>
    </row>
    <row r="29" spans="1:4">
      <c r="A29" s="114"/>
      <c r="B29" s="18" t="s">
        <v>100</v>
      </c>
      <c r="C29" s="28">
        <v>39379</v>
      </c>
    </row>
    <row r="30" spans="1:4">
      <c r="A30" s="114"/>
      <c r="B30" s="18" t="s">
        <v>101</v>
      </c>
      <c r="C30" s="28">
        <v>31517</v>
      </c>
    </row>
    <row r="31" spans="1:4">
      <c r="A31" s="114"/>
      <c r="B31" s="18" t="s">
        <v>102</v>
      </c>
      <c r="C31" s="28">
        <v>75276</v>
      </c>
    </row>
    <row r="32" spans="1:4">
      <c r="A32" s="114"/>
      <c r="B32" s="18" t="s">
        <v>103</v>
      </c>
      <c r="C32" s="28">
        <v>100000</v>
      </c>
    </row>
    <row r="33" spans="1:4">
      <c r="A33" s="114"/>
      <c r="B33" s="18" t="s">
        <v>104</v>
      </c>
      <c r="C33" s="28">
        <v>20241</v>
      </c>
    </row>
    <row r="34" spans="1:4">
      <c r="A34" s="114"/>
      <c r="B34" s="18" t="s">
        <v>105</v>
      </c>
      <c r="C34" s="28">
        <v>17286</v>
      </c>
    </row>
    <row r="35" spans="1:4">
      <c r="A35" s="114"/>
      <c r="B35" s="18" t="s">
        <v>106</v>
      </c>
      <c r="C35" s="28">
        <v>95891</v>
      </c>
    </row>
    <row r="36" spans="1:4">
      <c r="A36" s="114"/>
      <c r="B36" s="18" t="s">
        <v>107</v>
      </c>
      <c r="C36" s="28">
        <v>123390</v>
      </c>
    </row>
    <row r="37" spans="1:4">
      <c r="A37" s="114"/>
      <c r="B37" s="18" t="s">
        <v>108</v>
      </c>
      <c r="C37" s="28">
        <v>150000</v>
      </c>
    </row>
    <row r="38" spans="1:4">
      <c r="A38" s="114"/>
      <c r="B38" s="18" t="s">
        <v>108</v>
      </c>
      <c r="C38" s="28">
        <v>50000</v>
      </c>
    </row>
    <row r="39" spans="1:4">
      <c r="A39" s="114"/>
      <c r="B39" s="18" t="s">
        <v>108</v>
      </c>
      <c r="C39" s="70">
        <v>33860</v>
      </c>
    </row>
    <row r="40" spans="1:4" ht="19.5" thickBot="1">
      <c r="A40" s="188" t="s">
        <v>23</v>
      </c>
      <c r="B40" s="188"/>
      <c r="C40" s="29">
        <f>SUM(C24:C39)</f>
        <v>1311098</v>
      </c>
      <c r="D40" s="27"/>
    </row>
    <row r="41" spans="1:4" ht="16.5" thickTop="1">
      <c r="C41" s="71"/>
    </row>
    <row r="42" spans="1:4">
      <c r="A42" s="349"/>
      <c r="B42" s="349"/>
      <c r="C42" s="349"/>
      <c r="D42" s="349" t="str">
        <f>+'month '!Q27</f>
        <v>FOR XYZ CO. LTD</v>
      </c>
    </row>
    <row r="43" spans="1:4">
      <c r="A43" s="349"/>
      <c r="B43" s="349"/>
      <c r="C43" s="349"/>
      <c r="D43" s="349"/>
    </row>
    <row r="44" spans="1:4">
      <c r="A44" s="349"/>
      <c r="B44" s="349"/>
      <c r="C44" s="349"/>
      <c r="D44" s="349"/>
    </row>
    <row r="45" spans="1:4">
      <c r="A45" s="349"/>
      <c r="B45" s="349"/>
      <c r="C45" s="349"/>
      <c r="D45" s="349" t="str">
        <f>+'month '!Q31</f>
        <v>Basant Singh</v>
      </c>
    </row>
    <row r="46" spans="1:4">
      <c r="A46" s="350" t="str">
        <f>+'month '!Q32</f>
        <v>(Proprietor)</v>
      </c>
      <c r="B46" s="350"/>
      <c r="C46" s="350"/>
      <c r="D46" s="350"/>
    </row>
  </sheetData>
  <mergeCells count="7">
    <mergeCell ref="A46:D46"/>
    <mergeCell ref="A1:D1"/>
    <mergeCell ref="A2:D2"/>
    <mergeCell ref="A3:D3"/>
    <mergeCell ref="A21:D21"/>
    <mergeCell ref="A40:B40"/>
    <mergeCell ref="A4:D4"/>
  </mergeCells>
  <printOptions horizontalCentered="1"/>
  <pageMargins left="0.53" right="0.3" top="0.16" bottom="0.16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</sheetPr>
  <dimension ref="A1:H29"/>
  <sheetViews>
    <sheetView view="pageBreakPreview" zoomScaleSheetLayoutView="100" workbookViewId="0">
      <selection activeCell="G25" sqref="G25"/>
    </sheetView>
  </sheetViews>
  <sheetFormatPr defaultRowHeight="15.75"/>
  <cols>
    <col min="1" max="1" width="10" style="37" customWidth="1"/>
    <col min="2" max="2" width="16.75" style="37" customWidth="1"/>
    <col min="3" max="3" width="21" style="37" customWidth="1"/>
    <col min="4" max="4" width="13" style="37" customWidth="1"/>
    <col min="5" max="5" width="15" style="37" bestFit="1" customWidth="1"/>
    <col min="6" max="6" width="8.625" style="37" customWidth="1"/>
    <col min="7" max="7" width="13.5" style="37" bestFit="1" customWidth="1"/>
    <col min="8" max="8" width="20" style="37" customWidth="1"/>
    <col min="9" max="16384" width="9" style="37"/>
  </cols>
  <sheetData>
    <row r="1" spans="1:8" ht="18.75">
      <c r="A1" s="191" t="str">
        <f>'SALE TO REGISTERED DEALEARS'!A1:H1</f>
        <v>XYZ CO. LTD</v>
      </c>
      <c r="B1" s="191"/>
      <c r="C1" s="191"/>
      <c r="D1" s="191"/>
      <c r="E1" s="191"/>
      <c r="F1" s="191"/>
      <c r="G1" s="191"/>
      <c r="H1" s="191"/>
    </row>
    <row r="2" spans="1:8" ht="18.75">
      <c r="A2" s="191" t="str">
        <f>'SALE TO REGISTERED DEALEARS'!A2:H2</f>
        <v>AT-</v>
      </c>
      <c r="B2" s="191"/>
      <c r="C2" s="191"/>
      <c r="D2" s="191"/>
      <c r="E2" s="191"/>
      <c r="F2" s="191"/>
      <c r="G2" s="191"/>
      <c r="H2" s="191"/>
    </row>
    <row r="3" spans="1:8" ht="18.75">
      <c r="A3" s="191" t="str">
        <f>'SALE TO REGISTERED DEALEARS'!A3:H3</f>
        <v>PERIOD -2015-16</v>
      </c>
      <c r="B3" s="191"/>
      <c r="C3" s="191"/>
      <c r="D3" s="191"/>
      <c r="E3" s="191"/>
      <c r="F3" s="191"/>
      <c r="G3" s="191"/>
      <c r="H3" s="191"/>
    </row>
    <row r="4" spans="1:8" ht="18.75">
      <c r="A4" s="191" t="str">
        <f>+'month '!A4:Q4</f>
        <v>VAT TIN-</v>
      </c>
      <c r="B4" s="191"/>
      <c r="C4" s="191"/>
      <c r="D4" s="191"/>
      <c r="E4" s="191"/>
      <c r="F4" s="191"/>
      <c r="G4" s="191"/>
      <c r="H4" s="191"/>
    </row>
    <row r="5" spans="1:8" ht="18.75">
      <c r="A5" s="191" t="s">
        <v>78</v>
      </c>
      <c r="B5" s="191"/>
      <c r="C5" s="191"/>
      <c r="D5" s="191"/>
      <c r="E5" s="191"/>
      <c r="F5" s="191"/>
      <c r="G5" s="191"/>
      <c r="H5" s="191"/>
    </row>
    <row r="7" spans="1:8" ht="31.5">
      <c r="A7" s="12" t="s">
        <v>79</v>
      </c>
      <c r="B7" s="12" t="s">
        <v>80</v>
      </c>
      <c r="C7" s="12" t="s">
        <v>81</v>
      </c>
      <c r="D7" s="12" t="s">
        <v>82</v>
      </c>
      <c r="E7" s="12" t="s">
        <v>83</v>
      </c>
      <c r="F7" s="8" t="s">
        <v>84</v>
      </c>
      <c r="G7" s="8" t="s">
        <v>85</v>
      </c>
      <c r="H7" s="8" t="s">
        <v>86</v>
      </c>
    </row>
    <row r="8" spans="1:8">
      <c r="A8" s="201"/>
      <c r="B8" s="193" t="s">
        <v>137</v>
      </c>
      <c r="C8" s="203"/>
      <c r="D8" s="205"/>
      <c r="E8" s="43" t="s">
        <v>143</v>
      </c>
      <c r="F8" s="193" t="s">
        <v>87</v>
      </c>
      <c r="G8" s="44">
        <v>908600</v>
      </c>
      <c r="H8" s="41" t="s">
        <v>279</v>
      </c>
    </row>
    <row r="9" spans="1:8">
      <c r="A9" s="202"/>
      <c r="B9" s="194"/>
      <c r="C9" s="204"/>
      <c r="D9" s="206"/>
      <c r="E9" s="43" t="s">
        <v>144</v>
      </c>
      <c r="F9" s="194"/>
      <c r="G9" s="44">
        <v>995500</v>
      </c>
      <c r="H9" s="41" t="s">
        <v>279</v>
      </c>
    </row>
    <row r="10" spans="1:8">
      <c r="A10" s="40"/>
      <c r="B10" s="41" t="s">
        <v>138</v>
      </c>
      <c r="C10" s="45"/>
      <c r="D10" s="42"/>
      <c r="E10" s="43" t="s">
        <v>145</v>
      </c>
      <c r="F10" s="41" t="s">
        <v>87</v>
      </c>
      <c r="G10" s="44">
        <v>857705</v>
      </c>
      <c r="H10" s="41" t="s">
        <v>279</v>
      </c>
    </row>
    <row r="11" spans="1:8">
      <c r="A11" s="201"/>
      <c r="B11" s="193" t="s">
        <v>139</v>
      </c>
      <c r="C11" s="203"/>
      <c r="D11" s="205"/>
      <c r="E11" s="43" t="s">
        <v>146</v>
      </c>
      <c r="F11" s="193" t="s">
        <v>87</v>
      </c>
      <c r="G11" s="44">
        <v>1007900</v>
      </c>
      <c r="H11" s="41" t="s">
        <v>280</v>
      </c>
    </row>
    <row r="12" spans="1:8">
      <c r="A12" s="202"/>
      <c r="B12" s="194"/>
      <c r="C12" s="204"/>
      <c r="D12" s="206"/>
      <c r="E12" s="43" t="s">
        <v>149</v>
      </c>
      <c r="F12" s="194"/>
      <c r="G12" s="44">
        <v>1014825</v>
      </c>
      <c r="H12" s="41" t="s">
        <v>280</v>
      </c>
    </row>
    <row r="13" spans="1:8">
      <c r="A13" s="40"/>
      <c r="B13" s="41" t="s">
        <v>140</v>
      </c>
      <c r="C13" s="45"/>
      <c r="D13" s="42"/>
      <c r="E13" s="43" t="s">
        <v>147</v>
      </c>
      <c r="F13" s="41" t="s">
        <v>150</v>
      </c>
      <c r="G13" s="44">
        <v>13380</v>
      </c>
      <c r="H13" s="41" t="s">
        <v>280</v>
      </c>
    </row>
    <row r="14" spans="1:8">
      <c r="A14" s="40"/>
      <c r="B14" s="41" t="s">
        <v>141</v>
      </c>
      <c r="C14" s="41"/>
      <c r="D14" s="42"/>
      <c r="E14" s="43" t="s">
        <v>148</v>
      </c>
      <c r="F14" s="41" t="s">
        <v>87</v>
      </c>
      <c r="G14" s="44">
        <v>983100</v>
      </c>
      <c r="H14" s="41" t="s">
        <v>280</v>
      </c>
    </row>
    <row r="15" spans="1:8">
      <c r="A15" s="40"/>
      <c r="B15" s="41" t="s">
        <v>142</v>
      </c>
      <c r="C15" s="41"/>
      <c r="D15" s="42"/>
      <c r="E15" s="43" t="s">
        <v>149</v>
      </c>
      <c r="F15" s="41" t="s">
        <v>87</v>
      </c>
      <c r="G15" s="44">
        <v>1014825</v>
      </c>
      <c r="H15" s="41" t="s">
        <v>281</v>
      </c>
    </row>
    <row r="16" spans="1:8" ht="19.5" thickBot="1">
      <c r="A16" s="198" t="s">
        <v>94</v>
      </c>
      <c r="B16" s="199"/>
      <c r="C16" s="199"/>
      <c r="D16" s="199"/>
      <c r="E16" s="199"/>
      <c r="F16" s="199"/>
      <c r="G16" s="39">
        <f>SUM(G8:G15)</f>
        <v>6795835</v>
      </c>
      <c r="H16" s="49"/>
    </row>
    <row r="17" spans="1:8" ht="16.5" thickTop="1"/>
    <row r="18" spans="1:8" ht="31.5">
      <c r="A18" s="12" t="s">
        <v>88</v>
      </c>
      <c r="B18" s="12" t="s">
        <v>89</v>
      </c>
      <c r="C18" s="46" t="s">
        <v>23</v>
      </c>
      <c r="D18" s="8" t="s">
        <v>90</v>
      </c>
      <c r="E18" s="8" t="s">
        <v>91</v>
      </c>
      <c r="F18" s="200" t="s">
        <v>92</v>
      </c>
      <c r="G18" s="200"/>
      <c r="H18" s="8" t="s">
        <v>59</v>
      </c>
    </row>
    <row r="19" spans="1:8">
      <c r="A19" s="41" t="s">
        <v>93</v>
      </c>
      <c r="B19" s="41">
        <v>2</v>
      </c>
      <c r="C19" s="41">
        <f>B19</f>
        <v>2</v>
      </c>
      <c r="D19" s="41">
        <f>C19</f>
        <v>2</v>
      </c>
      <c r="E19" s="41" t="s">
        <v>93</v>
      </c>
      <c r="F19" s="192" t="s">
        <v>279</v>
      </c>
      <c r="G19" s="192"/>
      <c r="H19" s="47">
        <f>G8+G9+G10</f>
        <v>2761805</v>
      </c>
    </row>
    <row r="20" spans="1:8">
      <c r="A20" s="41" t="s">
        <v>93</v>
      </c>
      <c r="B20" s="41">
        <v>4</v>
      </c>
      <c r="C20" s="41">
        <f>B20</f>
        <v>4</v>
      </c>
      <c r="D20" s="41">
        <f>C20</f>
        <v>4</v>
      </c>
      <c r="E20" s="41" t="s">
        <v>93</v>
      </c>
      <c r="F20" s="192" t="s">
        <v>282</v>
      </c>
      <c r="G20" s="192"/>
      <c r="H20" s="47">
        <f>SUM(G11:G15)</f>
        <v>4034030</v>
      </c>
    </row>
    <row r="21" spans="1:8" ht="16.5" thickBot="1">
      <c r="A21" s="195" t="s">
        <v>94</v>
      </c>
      <c r="B21" s="196"/>
      <c r="C21" s="196"/>
      <c r="D21" s="196"/>
      <c r="E21" s="196"/>
      <c r="F21" s="196"/>
      <c r="G21" s="197"/>
      <c r="H21" s="48">
        <f>SUM(H19:H20)</f>
        <v>6795835</v>
      </c>
    </row>
    <row r="22" spans="1:8" ht="16.5" thickTop="1">
      <c r="D22" s="38"/>
    </row>
    <row r="23" spans="1:8">
      <c r="D23" s="38"/>
    </row>
    <row r="24" spans="1:8">
      <c r="D24" s="38"/>
    </row>
    <row r="25" spans="1:8">
      <c r="D25" s="38"/>
      <c r="E25" s="373"/>
      <c r="F25" s="373"/>
      <c r="G25" s="373"/>
      <c r="H25" s="373" t="str">
        <f>+'month '!Q27</f>
        <v>FOR XYZ CO. LTD</v>
      </c>
    </row>
    <row r="26" spans="1:8">
      <c r="D26" s="38"/>
      <c r="E26" s="373"/>
      <c r="F26" s="373"/>
      <c r="G26" s="373"/>
      <c r="H26" s="373"/>
    </row>
    <row r="27" spans="1:8">
      <c r="D27" s="38"/>
      <c r="E27" s="373"/>
      <c r="F27" s="373"/>
      <c r="G27" s="373"/>
      <c r="H27" s="373"/>
    </row>
    <row r="28" spans="1:8">
      <c r="E28" s="350" t="str">
        <f>+'month '!Q31</f>
        <v>Basant Singh</v>
      </c>
      <c r="F28" s="350"/>
      <c r="G28" s="350"/>
      <c r="H28" s="350"/>
    </row>
    <row r="29" spans="1:8">
      <c r="E29" s="373"/>
      <c r="F29" s="373"/>
      <c r="G29" s="373"/>
      <c r="H29" s="373" t="str">
        <f>+'month '!Q32</f>
        <v>(Proprietor)</v>
      </c>
    </row>
  </sheetData>
  <mergeCells count="21">
    <mergeCell ref="A21:G21"/>
    <mergeCell ref="E28:H28"/>
    <mergeCell ref="A4:H4"/>
    <mergeCell ref="A5:H5"/>
    <mergeCell ref="A16:F16"/>
    <mergeCell ref="F18:G18"/>
    <mergeCell ref="A8:A9"/>
    <mergeCell ref="B8:B9"/>
    <mergeCell ref="C8:C9"/>
    <mergeCell ref="D8:D9"/>
    <mergeCell ref="F8:F9"/>
    <mergeCell ref="A11:A12"/>
    <mergeCell ref="B11:B12"/>
    <mergeCell ref="C11:C12"/>
    <mergeCell ref="D11:D12"/>
    <mergeCell ref="A1:H1"/>
    <mergeCell ref="A2:H2"/>
    <mergeCell ref="A3:H3"/>
    <mergeCell ref="F19:G19"/>
    <mergeCell ref="F20:G20"/>
    <mergeCell ref="F11:F12"/>
  </mergeCells>
  <pageMargins left="0.25" right="0.21" top="0.63" bottom="0.52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</sheetPr>
  <dimension ref="A1:I43"/>
  <sheetViews>
    <sheetView view="pageBreakPreview" zoomScale="85" zoomScaleSheetLayoutView="85" workbookViewId="0">
      <selection activeCell="G18" sqref="G18"/>
    </sheetView>
  </sheetViews>
  <sheetFormatPr defaultRowHeight="15.75"/>
  <cols>
    <col min="1" max="1" width="5.625" bestFit="1" customWidth="1"/>
    <col min="2" max="2" width="10.375" bestFit="1" customWidth="1"/>
    <col min="3" max="3" width="11.5" customWidth="1"/>
    <col min="4" max="4" width="24.625" bestFit="1" customWidth="1"/>
    <col min="5" max="5" width="13.5" bestFit="1" customWidth="1"/>
    <col min="6" max="6" width="14.25" bestFit="1" customWidth="1"/>
    <col min="7" max="7" width="11.75" bestFit="1" customWidth="1"/>
    <col min="8" max="8" width="11.875" customWidth="1"/>
    <col min="9" max="9" width="20.375" customWidth="1"/>
  </cols>
  <sheetData>
    <row r="1" spans="1:9">
      <c r="A1" s="163" t="str">
        <f>+'c form'!A1:H1</f>
        <v>XYZ CO. LTD</v>
      </c>
      <c r="B1" s="163"/>
      <c r="C1" s="163"/>
      <c r="D1" s="163"/>
      <c r="E1" s="163"/>
      <c r="F1" s="163"/>
      <c r="G1" s="163"/>
      <c r="H1" s="163"/>
      <c r="I1" s="163"/>
    </row>
    <row r="2" spans="1:9">
      <c r="A2" s="163" t="str">
        <f>+'c form'!A2:H2</f>
        <v>AT-</v>
      </c>
      <c r="B2" s="163"/>
      <c r="C2" s="163"/>
      <c r="D2" s="163"/>
      <c r="E2" s="163"/>
      <c r="F2" s="163"/>
      <c r="G2" s="163"/>
      <c r="H2" s="163"/>
      <c r="I2" s="163"/>
    </row>
    <row r="3" spans="1:9">
      <c r="A3" s="163" t="str">
        <f>+'c form'!A3:H3</f>
        <v>PERIOD -2015-16</v>
      </c>
      <c r="B3" s="163"/>
      <c r="C3" s="163"/>
      <c r="D3" s="163"/>
      <c r="E3" s="163"/>
      <c r="F3" s="163"/>
      <c r="G3" s="163"/>
      <c r="H3" s="163"/>
      <c r="I3" s="163"/>
    </row>
    <row r="4" spans="1:9">
      <c r="A4" s="163" t="str">
        <f>+'c form'!A4:H4</f>
        <v>VAT TIN-</v>
      </c>
      <c r="B4" s="163"/>
      <c r="C4" s="163"/>
      <c r="D4" s="163"/>
      <c r="E4" s="163"/>
      <c r="F4" s="163"/>
      <c r="G4" s="163"/>
      <c r="H4" s="163"/>
      <c r="I4" s="163"/>
    </row>
    <row r="5" spans="1:9">
      <c r="A5" s="163" t="s">
        <v>95</v>
      </c>
      <c r="B5" s="163"/>
      <c r="C5" s="163"/>
      <c r="D5" s="163"/>
      <c r="E5" s="163"/>
      <c r="F5" s="163"/>
      <c r="G5" s="163"/>
      <c r="H5" s="163"/>
      <c r="I5" s="163"/>
    </row>
    <row r="7" spans="1:9" ht="34.5" customHeight="1">
      <c r="A7" s="12" t="s">
        <v>96</v>
      </c>
      <c r="B7" s="12" t="s">
        <v>79</v>
      </c>
      <c r="C7" s="12" t="s">
        <v>97</v>
      </c>
      <c r="D7" s="12" t="s">
        <v>81</v>
      </c>
      <c r="E7" s="12" t="s">
        <v>82</v>
      </c>
      <c r="F7" s="66" t="s">
        <v>154</v>
      </c>
      <c r="G7" s="12" t="s">
        <v>84</v>
      </c>
      <c r="H7" s="12" t="s">
        <v>85</v>
      </c>
      <c r="I7" s="12" t="s">
        <v>86</v>
      </c>
    </row>
    <row r="8" spans="1:9">
      <c r="A8" s="51">
        <v>1</v>
      </c>
      <c r="B8" s="56"/>
      <c r="C8" s="52">
        <v>234193</v>
      </c>
      <c r="D8" s="86"/>
      <c r="E8" s="87"/>
      <c r="F8" s="43" t="s">
        <v>151</v>
      </c>
      <c r="G8" s="51" t="s">
        <v>98</v>
      </c>
      <c r="H8" s="58">
        <v>1605780</v>
      </c>
      <c r="I8" s="88"/>
    </row>
    <row r="9" spans="1:9">
      <c r="A9" s="51">
        <v>2</v>
      </c>
      <c r="B9" s="56"/>
      <c r="C9" s="52">
        <v>234194</v>
      </c>
      <c r="D9" s="52"/>
      <c r="E9" s="57"/>
      <c r="F9" s="43" t="s">
        <v>152</v>
      </c>
      <c r="G9" s="51" t="s">
        <v>98</v>
      </c>
      <c r="H9" s="58">
        <v>4477910</v>
      </c>
      <c r="I9" s="88"/>
    </row>
    <row r="10" spans="1:9">
      <c r="A10" s="51">
        <v>3</v>
      </c>
      <c r="B10" s="56"/>
      <c r="C10" s="52">
        <v>234195</v>
      </c>
      <c r="D10" s="52"/>
      <c r="E10" s="57"/>
      <c r="F10" s="43" t="s">
        <v>153</v>
      </c>
      <c r="G10" s="51" t="s">
        <v>98</v>
      </c>
      <c r="H10" s="58">
        <v>5164950</v>
      </c>
      <c r="I10" s="88"/>
    </row>
    <row r="11" spans="1:9">
      <c r="A11" s="208">
        <v>4</v>
      </c>
      <c r="B11" s="211"/>
      <c r="C11" s="208">
        <v>234213</v>
      </c>
      <c r="D11" s="208"/>
      <c r="E11" s="214"/>
      <c r="F11" s="68" t="s">
        <v>115</v>
      </c>
      <c r="G11" s="67" t="s">
        <v>98</v>
      </c>
      <c r="H11" s="69">
        <v>594762</v>
      </c>
      <c r="I11" s="89"/>
    </row>
    <row r="12" spans="1:9">
      <c r="A12" s="209"/>
      <c r="B12" s="212"/>
      <c r="C12" s="209"/>
      <c r="D12" s="209"/>
      <c r="E12" s="215"/>
      <c r="F12" s="68" t="s">
        <v>116</v>
      </c>
      <c r="G12" s="67" t="s">
        <v>98</v>
      </c>
      <c r="H12" s="69">
        <v>592950</v>
      </c>
      <c r="I12" s="89"/>
    </row>
    <row r="13" spans="1:9">
      <c r="A13" s="209"/>
      <c r="B13" s="212"/>
      <c r="C13" s="209"/>
      <c r="D13" s="209"/>
      <c r="E13" s="215"/>
      <c r="F13" s="68" t="s">
        <v>117</v>
      </c>
      <c r="G13" s="67" t="s">
        <v>98</v>
      </c>
      <c r="H13" s="69">
        <v>576116</v>
      </c>
      <c r="I13" s="89"/>
    </row>
    <row r="14" spans="1:9">
      <c r="A14" s="210"/>
      <c r="B14" s="213"/>
      <c r="C14" s="210"/>
      <c r="D14" s="210"/>
      <c r="E14" s="216"/>
      <c r="F14" s="68" t="s">
        <v>155</v>
      </c>
      <c r="G14" s="67" t="s">
        <v>98</v>
      </c>
      <c r="H14" s="90">
        <v>591694</v>
      </c>
      <c r="I14" s="89"/>
    </row>
    <row r="15" spans="1:9">
      <c r="A15" s="208">
        <v>5</v>
      </c>
      <c r="B15" s="211"/>
      <c r="C15" s="208">
        <v>234214</v>
      </c>
      <c r="D15" s="208"/>
      <c r="E15" s="214"/>
      <c r="F15" s="43" t="s">
        <v>156</v>
      </c>
      <c r="G15" s="51" t="s">
        <v>98</v>
      </c>
      <c r="H15" s="58">
        <v>614333</v>
      </c>
      <c r="I15" s="89"/>
    </row>
    <row r="16" spans="1:9">
      <c r="A16" s="209"/>
      <c r="B16" s="212"/>
      <c r="C16" s="209"/>
      <c r="D16" s="209"/>
      <c r="E16" s="215"/>
      <c r="F16" s="68" t="s">
        <v>157</v>
      </c>
      <c r="G16" s="51" t="s">
        <v>98</v>
      </c>
      <c r="H16" s="69">
        <v>615343</v>
      </c>
      <c r="I16" s="89"/>
    </row>
    <row r="17" spans="1:9">
      <c r="A17" s="209"/>
      <c r="B17" s="212"/>
      <c r="C17" s="209"/>
      <c r="D17" s="209"/>
      <c r="E17" s="215"/>
      <c r="F17" s="68" t="s">
        <v>158</v>
      </c>
      <c r="G17" s="51" t="s">
        <v>98</v>
      </c>
      <c r="H17" s="69">
        <v>617255</v>
      </c>
      <c r="I17" s="89"/>
    </row>
    <row r="18" spans="1:9">
      <c r="A18" s="209"/>
      <c r="B18" s="212"/>
      <c r="C18" s="209"/>
      <c r="D18" s="209"/>
      <c r="E18" s="215"/>
      <c r="F18" s="68" t="s">
        <v>159</v>
      </c>
      <c r="G18" s="51" t="s">
        <v>98</v>
      </c>
      <c r="H18" s="69">
        <v>611490</v>
      </c>
      <c r="I18" s="89"/>
    </row>
    <row r="19" spans="1:9">
      <c r="A19" s="209"/>
      <c r="B19" s="212"/>
      <c r="C19" s="209"/>
      <c r="D19" s="209"/>
      <c r="E19" s="215"/>
      <c r="F19" s="68" t="s">
        <v>160</v>
      </c>
      <c r="G19" s="51" t="s">
        <v>98</v>
      </c>
      <c r="H19" s="69">
        <v>627045</v>
      </c>
      <c r="I19" s="89"/>
    </row>
    <row r="20" spans="1:9">
      <c r="A20" s="209"/>
      <c r="B20" s="212"/>
      <c r="C20" s="209"/>
      <c r="D20" s="209"/>
      <c r="E20" s="215"/>
      <c r="F20" s="68" t="s">
        <v>161</v>
      </c>
      <c r="G20" s="51" t="s">
        <v>98</v>
      </c>
      <c r="H20" s="69">
        <v>612765</v>
      </c>
      <c r="I20" s="89"/>
    </row>
    <row r="21" spans="1:9">
      <c r="A21" s="209"/>
      <c r="B21" s="212"/>
      <c r="C21" s="209"/>
      <c r="D21" s="209"/>
      <c r="E21" s="215"/>
      <c r="F21" s="68" t="s">
        <v>162</v>
      </c>
      <c r="G21" s="51" t="s">
        <v>98</v>
      </c>
      <c r="H21" s="69">
        <v>608430</v>
      </c>
      <c r="I21" s="89"/>
    </row>
    <row r="22" spans="1:9">
      <c r="A22" s="210"/>
      <c r="B22" s="213"/>
      <c r="C22" s="210"/>
      <c r="D22" s="210"/>
      <c r="E22" s="216"/>
      <c r="F22" s="68" t="s">
        <v>163</v>
      </c>
      <c r="G22" s="51" t="s">
        <v>98</v>
      </c>
      <c r="H22" s="69">
        <v>648000</v>
      </c>
      <c r="I22" s="89"/>
    </row>
    <row r="23" spans="1:9">
      <c r="A23" s="208">
        <v>6</v>
      </c>
      <c r="B23" s="211"/>
      <c r="C23" s="208">
        <v>234215</v>
      </c>
      <c r="D23" s="208"/>
      <c r="E23" s="214"/>
      <c r="F23" s="43" t="s">
        <v>164</v>
      </c>
      <c r="G23" s="51" t="s">
        <v>98</v>
      </c>
      <c r="H23" s="69">
        <v>632610</v>
      </c>
      <c r="I23" s="89"/>
    </row>
    <row r="24" spans="1:9">
      <c r="A24" s="209"/>
      <c r="B24" s="212"/>
      <c r="C24" s="209"/>
      <c r="D24" s="209"/>
      <c r="E24" s="215"/>
      <c r="F24" s="68" t="s">
        <v>165</v>
      </c>
      <c r="G24" s="51" t="s">
        <v>98</v>
      </c>
      <c r="H24" s="69">
        <v>648653</v>
      </c>
      <c r="I24" s="89"/>
    </row>
    <row r="25" spans="1:9">
      <c r="A25" s="209"/>
      <c r="B25" s="212"/>
      <c r="C25" s="209"/>
      <c r="D25" s="209"/>
      <c r="E25" s="215"/>
      <c r="F25" s="68" t="s">
        <v>166</v>
      </c>
      <c r="G25" s="51" t="s">
        <v>98</v>
      </c>
      <c r="H25" s="69">
        <v>680149</v>
      </c>
      <c r="I25" s="89"/>
    </row>
    <row r="26" spans="1:9">
      <c r="A26" s="209"/>
      <c r="B26" s="212"/>
      <c r="C26" s="209"/>
      <c r="D26" s="209"/>
      <c r="E26" s="215"/>
      <c r="F26" s="68" t="s">
        <v>167</v>
      </c>
      <c r="G26" s="51" t="s">
        <v>98</v>
      </c>
      <c r="H26" s="69">
        <v>681000</v>
      </c>
      <c r="I26" s="89"/>
    </row>
    <row r="27" spans="1:9">
      <c r="A27" s="209"/>
      <c r="B27" s="212"/>
      <c r="C27" s="209"/>
      <c r="D27" s="209"/>
      <c r="E27" s="215"/>
      <c r="F27" s="68" t="s">
        <v>168</v>
      </c>
      <c r="G27" s="51" t="s">
        <v>98</v>
      </c>
      <c r="H27" s="69">
        <v>658487</v>
      </c>
      <c r="I27" s="89"/>
    </row>
    <row r="28" spans="1:9">
      <c r="A28" s="210"/>
      <c r="B28" s="212"/>
      <c r="C28" s="209"/>
      <c r="D28" s="209"/>
      <c r="E28" s="215"/>
      <c r="F28" s="68" t="s">
        <v>169</v>
      </c>
      <c r="G28" s="51" t="s">
        <v>98</v>
      </c>
      <c r="H28" s="69">
        <v>690239</v>
      </c>
      <c r="I28" s="89"/>
    </row>
    <row r="29" spans="1:9">
      <c r="A29" s="51">
        <v>7</v>
      </c>
      <c r="B29" s="56"/>
      <c r="C29" s="52">
        <v>234276</v>
      </c>
      <c r="D29" s="52"/>
      <c r="E29" s="57"/>
      <c r="F29" s="43" t="s">
        <v>170</v>
      </c>
      <c r="G29" s="51" t="s">
        <v>98</v>
      </c>
      <c r="H29" s="90">
        <v>679130</v>
      </c>
      <c r="I29" s="88"/>
    </row>
    <row r="30" spans="1:9">
      <c r="A30" s="217">
        <v>8</v>
      </c>
      <c r="B30" s="218"/>
      <c r="C30" s="217">
        <v>234277</v>
      </c>
      <c r="D30" s="217"/>
      <c r="E30" s="219"/>
      <c r="F30" s="68" t="s">
        <v>171</v>
      </c>
      <c r="G30" s="51" t="s">
        <v>98</v>
      </c>
      <c r="H30" s="58">
        <v>435600</v>
      </c>
      <c r="I30" s="88"/>
    </row>
    <row r="31" spans="1:9">
      <c r="A31" s="217"/>
      <c r="B31" s="218"/>
      <c r="C31" s="217"/>
      <c r="D31" s="217"/>
      <c r="E31" s="219"/>
      <c r="F31" s="68" t="s">
        <v>172</v>
      </c>
      <c r="G31" s="51" t="s">
        <v>98</v>
      </c>
      <c r="H31" s="69">
        <v>450240</v>
      </c>
      <c r="I31" s="88"/>
    </row>
    <row r="32" spans="1:9">
      <c r="A32" s="217">
        <v>9</v>
      </c>
      <c r="B32" s="218"/>
      <c r="C32" s="217">
        <v>234347</v>
      </c>
      <c r="D32" s="217"/>
      <c r="E32" s="219"/>
      <c r="F32" s="68" t="s">
        <v>173</v>
      </c>
      <c r="G32" s="51" t="s">
        <v>98</v>
      </c>
      <c r="H32" s="69">
        <v>442560</v>
      </c>
      <c r="I32" s="88"/>
    </row>
    <row r="33" spans="1:9">
      <c r="A33" s="217"/>
      <c r="B33" s="218"/>
      <c r="C33" s="217"/>
      <c r="D33" s="217"/>
      <c r="E33" s="219"/>
      <c r="F33" s="43" t="s">
        <v>174</v>
      </c>
      <c r="G33" s="51" t="s">
        <v>98</v>
      </c>
      <c r="H33" s="69">
        <v>5557044</v>
      </c>
      <c r="I33" s="88"/>
    </row>
    <row r="34" spans="1:9">
      <c r="A34" s="208">
        <v>10</v>
      </c>
      <c r="B34" s="211"/>
      <c r="C34" s="208">
        <v>234348</v>
      </c>
      <c r="D34" s="208"/>
      <c r="E34" s="214"/>
      <c r="F34" s="43" t="s">
        <v>175</v>
      </c>
      <c r="G34" s="51" t="s">
        <v>98</v>
      </c>
      <c r="H34" s="69">
        <v>521194</v>
      </c>
      <c r="I34" s="88"/>
    </row>
    <row r="35" spans="1:9">
      <c r="A35" s="209"/>
      <c r="B35" s="212"/>
      <c r="C35" s="209"/>
      <c r="D35" s="209"/>
      <c r="E35" s="215"/>
      <c r="F35" s="43" t="s">
        <v>176</v>
      </c>
      <c r="G35" s="51" t="s">
        <v>98</v>
      </c>
      <c r="H35" s="69">
        <v>512960</v>
      </c>
      <c r="I35" s="88"/>
    </row>
    <row r="36" spans="1:9">
      <c r="A36" s="210"/>
      <c r="B36" s="213"/>
      <c r="C36" s="210"/>
      <c r="D36" s="210"/>
      <c r="E36" s="216"/>
      <c r="F36" s="68" t="s">
        <v>177</v>
      </c>
      <c r="G36" s="51" t="s">
        <v>98</v>
      </c>
      <c r="H36" s="69">
        <v>530955</v>
      </c>
      <c r="I36" s="88"/>
    </row>
    <row r="37" spans="1:9" ht="16.5" thickBot="1">
      <c r="A37" s="207" t="s">
        <v>94</v>
      </c>
      <c r="B37" s="207"/>
      <c r="C37" s="207"/>
      <c r="D37" s="207"/>
      <c r="E37" s="207"/>
      <c r="F37" s="207"/>
      <c r="G37" s="207"/>
      <c r="H37" s="59">
        <f>SUM(H8:H36)</f>
        <v>31679644</v>
      </c>
      <c r="I37" s="60"/>
    </row>
    <row r="38" spans="1:9" ht="16.5" thickTop="1">
      <c r="F38" s="50"/>
    </row>
    <row r="39" spans="1:9" ht="45" customHeight="1">
      <c r="A39" s="200" t="s">
        <v>99</v>
      </c>
      <c r="B39" s="200"/>
      <c r="C39" s="12" t="s">
        <v>89</v>
      </c>
      <c r="D39" s="12" t="s">
        <v>23</v>
      </c>
      <c r="E39" s="12" t="s">
        <v>90</v>
      </c>
      <c r="F39" s="12" t="s">
        <v>91</v>
      </c>
      <c r="G39" s="167" t="s">
        <v>92</v>
      </c>
      <c r="H39" s="168"/>
      <c r="I39" s="12" t="s">
        <v>59</v>
      </c>
    </row>
    <row r="40" spans="1:9">
      <c r="A40" s="192" t="s">
        <v>93</v>
      </c>
      <c r="B40" s="192"/>
      <c r="C40" s="53">
        <v>3</v>
      </c>
      <c r="D40" s="53">
        <f>C40</f>
        <v>3</v>
      </c>
      <c r="E40" s="53">
        <f>D40</f>
        <v>3</v>
      </c>
      <c r="F40" s="53" t="s">
        <v>93</v>
      </c>
      <c r="G40" s="192"/>
      <c r="H40" s="192"/>
      <c r="I40" s="55">
        <f>SUM(H8:H10)</f>
        <v>11248640</v>
      </c>
    </row>
    <row r="41" spans="1:9" ht="36" customHeight="1">
      <c r="A41" s="192" t="s">
        <v>93</v>
      </c>
      <c r="B41" s="192"/>
      <c r="C41" s="54">
        <v>7</v>
      </c>
      <c r="D41" s="54">
        <f>C41</f>
        <v>7</v>
      </c>
      <c r="E41" s="54">
        <f>D41</f>
        <v>7</v>
      </c>
      <c r="F41" s="54" t="s">
        <v>93</v>
      </c>
      <c r="G41" s="203"/>
      <c r="H41" s="203"/>
      <c r="I41" s="55">
        <f>SUM(H11:H36)</f>
        <v>20431004</v>
      </c>
    </row>
    <row r="42" spans="1:9" ht="16.5" thickBot="1">
      <c r="A42" s="195" t="s">
        <v>94</v>
      </c>
      <c r="B42" s="196"/>
      <c r="C42" s="196"/>
      <c r="D42" s="196"/>
      <c r="E42" s="196"/>
      <c r="F42" s="196"/>
      <c r="G42" s="196"/>
      <c r="H42" s="197"/>
      <c r="I42" s="61">
        <f>SUM(I40:I41)</f>
        <v>31679644</v>
      </c>
    </row>
    <row r="43" spans="1:9" ht="16.5" thickTop="1"/>
  </sheetData>
  <mergeCells count="43">
    <mergeCell ref="A34:A36"/>
    <mergeCell ref="B34:B36"/>
    <mergeCell ref="C34:C36"/>
    <mergeCell ref="D34:D36"/>
    <mergeCell ref="E34:E36"/>
    <mergeCell ref="A32:A33"/>
    <mergeCell ref="B32:B33"/>
    <mergeCell ref="C32:C33"/>
    <mergeCell ref="D32:D33"/>
    <mergeCell ref="E32:E33"/>
    <mergeCell ref="A30:A31"/>
    <mergeCell ref="B30:B31"/>
    <mergeCell ref="C30:C31"/>
    <mergeCell ref="D30:D31"/>
    <mergeCell ref="E30:E31"/>
    <mergeCell ref="A39:B39"/>
    <mergeCell ref="A40:B40"/>
    <mergeCell ref="A41:B41"/>
    <mergeCell ref="A42:H42"/>
    <mergeCell ref="G39:H39"/>
    <mergeCell ref="G40:H40"/>
    <mergeCell ref="G41:H41"/>
    <mergeCell ref="A37:G37"/>
    <mergeCell ref="A11:A14"/>
    <mergeCell ref="B11:B14"/>
    <mergeCell ref="C11:C14"/>
    <mergeCell ref="D11:D14"/>
    <mergeCell ref="E11:E14"/>
    <mergeCell ref="A15:A22"/>
    <mergeCell ref="B15:B22"/>
    <mergeCell ref="C15:C22"/>
    <mergeCell ref="D15:D22"/>
    <mergeCell ref="E15:E22"/>
    <mergeCell ref="A23:A28"/>
    <mergeCell ref="B23:B28"/>
    <mergeCell ref="C23:C28"/>
    <mergeCell ref="D23:D28"/>
    <mergeCell ref="E23:E28"/>
    <mergeCell ref="A1:I1"/>
    <mergeCell ref="A2:I2"/>
    <mergeCell ref="A3:I3"/>
    <mergeCell ref="A4:I4"/>
    <mergeCell ref="A5:I5"/>
  </mergeCells>
  <printOptions horizontalCentered="1"/>
  <pageMargins left="0.61" right="0.17" top="0.33" bottom="0.47" header="0.3" footer="0.2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month </vt:lpstr>
      <vt:lpstr>WITHIN STATE PUR</vt:lpstr>
      <vt:lpstr>OUTSIDE STATE PUR</vt:lpstr>
      <vt:lpstr>NON TAXABLE GOOD</vt:lpstr>
      <vt:lpstr>STOCK TRANSFER</vt:lpstr>
      <vt:lpstr>SALE TO REGISTERED DEALEARS</vt:lpstr>
      <vt:lpstr>VAT COMPUTATION</vt:lpstr>
      <vt:lpstr>c form</vt:lpstr>
      <vt:lpstr>f form</vt:lpstr>
      <vt:lpstr>dix</vt:lpstr>
      <vt:lpstr>TPL 12</vt:lpstr>
      <vt:lpstr>'c form'!Print_Area</vt:lpstr>
      <vt:lpstr>dix!Print_Area</vt:lpstr>
      <vt:lpstr>'month '!Print_Area</vt:lpstr>
      <vt:lpstr>'NON TAXABLE GOOD'!Print_Area</vt:lpstr>
      <vt:lpstr>'OUTSIDE STATE PUR'!Print_Area</vt:lpstr>
      <vt:lpstr>'SALE TO REGISTERED DEALEARS'!Print_Area</vt:lpstr>
      <vt:lpstr>'STOCK TRANSFER'!Print_Area</vt:lpstr>
      <vt:lpstr>'TPL 12'!Print_Area</vt:lpstr>
      <vt:lpstr>'VAT COMPUTATION'!Print_Area</vt:lpstr>
      <vt:lpstr>'WITHIN STATE PUR'!Print_Area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</dc:creator>
  <cp:lastModifiedBy>Administrator</cp:lastModifiedBy>
  <cp:lastPrinted>2016-06-11T12:26:15Z</cp:lastPrinted>
  <dcterms:created xsi:type="dcterms:W3CDTF">2014-12-25T10:12:59Z</dcterms:created>
  <dcterms:modified xsi:type="dcterms:W3CDTF">2016-06-11T12:30:05Z</dcterms:modified>
</cp:coreProperties>
</file>