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20" windowHeight="10560" activeTab="1"/>
  </bookViews>
  <sheets>
    <sheet name="VAT WORKING" sheetId="4" r:id="rId1"/>
    <sheet name="VAT CALCULATION" sheetId="6" r:id="rId2"/>
    <sheet name="Sheet1" sheetId="8" r:id="rId3"/>
  </sheets>
  <calcPr calcId="124519"/>
</workbook>
</file>

<file path=xl/calcChain.xml><?xml version="1.0" encoding="utf-8"?>
<calcChain xmlns="http://schemas.openxmlformats.org/spreadsheetml/2006/main">
  <c r="I17" i="4"/>
  <c r="M17" s="1"/>
  <c r="G18"/>
  <c r="H18" s="1"/>
  <c r="I18"/>
  <c r="G19"/>
  <c r="H19" s="1"/>
  <c r="I19"/>
  <c r="G20"/>
  <c r="H20" s="1"/>
  <c r="I20"/>
  <c r="G21"/>
  <c r="H21" s="1"/>
  <c r="I21"/>
  <c r="G22"/>
  <c r="H22" s="1"/>
  <c r="I22"/>
  <c r="D32"/>
  <c r="E32"/>
  <c r="F32" s="1"/>
  <c r="D33"/>
  <c r="E33"/>
  <c r="F33" s="1"/>
  <c r="J33" s="1"/>
  <c r="D34"/>
  <c r="E34"/>
  <c r="F34" s="1"/>
  <c r="J34" s="1"/>
  <c r="D35"/>
  <c r="E35"/>
  <c r="F35" s="1"/>
  <c r="J35" s="1"/>
  <c r="D36"/>
  <c r="E36"/>
  <c r="F36" s="1"/>
  <c r="J36" s="1"/>
  <c r="D37"/>
  <c r="E37"/>
  <c r="F37" s="1"/>
  <c r="J37" s="1"/>
  <c r="F10" i="6"/>
  <c r="F21"/>
  <c r="E18"/>
  <c r="E17"/>
  <c r="E14"/>
  <c r="E13"/>
  <c r="E7"/>
  <c r="L46" i="4"/>
  <c r="K46"/>
  <c r="J46"/>
  <c r="H46"/>
  <c r="G46"/>
  <c r="F46"/>
  <c r="J45"/>
  <c r="J44"/>
  <c r="J43"/>
  <c r="F43"/>
  <c r="J42"/>
  <c r="F42"/>
  <c r="J41"/>
  <c r="F41"/>
  <c r="J40"/>
  <c r="F40"/>
  <c r="L38"/>
  <c r="L48" s="1"/>
  <c r="K38"/>
  <c r="K48" s="1"/>
  <c r="H38"/>
  <c r="H48" s="1"/>
  <c r="G38"/>
  <c r="G48" s="1"/>
  <c r="L12"/>
  <c r="K12"/>
  <c r="J12"/>
  <c r="H14"/>
  <c r="G14"/>
  <c r="F14"/>
  <c r="H12"/>
  <c r="G12"/>
  <c r="F12"/>
  <c r="G23"/>
  <c r="G26" s="1"/>
  <c r="E22" i="6" s="1"/>
  <c r="F23" i="4"/>
  <c r="F26" s="1"/>
  <c r="L23"/>
  <c r="L26" s="1"/>
  <c r="K23"/>
  <c r="J23"/>
  <c r="L14"/>
  <c r="K14"/>
  <c r="J14"/>
  <c r="H23" l="1"/>
  <c r="H26" s="1"/>
  <c r="M22"/>
  <c r="M20"/>
  <c r="M18"/>
  <c r="M21"/>
  <c r="M19"/>
  <c r="M23" s="1"/>
  <c r="F38"/>
  <c r="F48" s="1"/>
  <c r="J32"/>
  <c r="J38" s="1"/>
  <c r="J48" s="1"/>
  <c r="K26"/>
  <c r="J26"/>
  <c r="I4" i="6" l="1"/>
  <c r="G5"/>
  <c r="I5"/>
  <c r="C6"/>
  <c r="F6"/>
  <c r="G7"/>
  <c r="I7"/>
  <c r="I8"/>
  <c r="G9"/>
  <c r="I9"/>
  <c r="C10"/>
  <c r="I13"/>
  <c r="I14"/>
  <c r="I15"/>
  <c r="I17"/>
  <c r="I18"/>
  <c r="C19"/>
  <c r="F19"/>
  <c r="F23" s="1"/>
  <c r="G22"/>
  <c r="I22"/>
  <c r="I46" i="4"/>
  <c r="C46"/>
  <c r="B46"/>
  <c r="D45"/>
  <c r="D44"/>
  <c r="E44" s="1"/>
  <c r="F44" s="1"/>
  <c r="D43"/>
  <c r="D42"/>
  <c r="E42" s="1"/>
  <c r="D41"/>
  <c r="I6" i="6" l="1"/>
  <c r="I19"/>
  <c r="E45" i="4"/>
  <c r="F45" s="1"/>
  <c r="I10" i="6"/>
  <c r="I21" s="1"/>
  <c r="I23" s="1"/>
  <c r="E41" i="4"/>
  <c r="G15" i="6"/>
  <c r="E43" i="4"/>
  <c r="C21" i="6"/>
  <c r="C23" s="1"/>
  <c r="G14"/>
  <c r="G13"/>
  <c r="D40" i="4" l="1"/>
  <c r="D46" s="1"/>
  <c r="I38"/>
  <c r="I48" s="1"/>
  <c r="C38"/>
  <c r="I23"/>
  <c r="C23"/>
  <c r="B23"/>
  <c r="E4" i="6" s="1"/>
  <c r="E23" i="4"/>
  <c r="D23"/>
  <c r="C48" l="1"/>
  <c r="B14" i="6"/>
  <c r="E8"/>
  <c r="E38" i="4"/>
  <c r="G4" i="6"/>
  <c r="E6"/>
  <c r="G6" s="1"/>
  <c r="D38" i="4"/>
  <c r="D48" s="1"/>
  <c r="E40"/>
  <c r="G18" i="6"/>
  <c r="I12" i="4"/>
  <c r="B17" i="6" l="1"/>
  <c r="D17" s="1"/>
  <c r="D14"/>
  <c r="H14"/>
  <c r="J14" s="1"/>
  <c r="I26" i="4"/>
  <c r="I14"/>
  <c r="D15" i="6"/>
  <c r="H15"/>
  <c r="J15" s="1"/>
  <c r="D18"/>
  <c r="D19" s="1"/>
  <c r="B19"/>
  <c r="H18"/>
  <c r="J18" s="1"/>
  <c r="G8"/>
  <c r="E10"/>
  <c r="G10" s="1"/>
  <c r="H17"/>
  <c r="E19"/>
  <c r="E21" s="1"/>
  <c r="G17"/>
  <c r="G19" s="1"/>
  <c r="E46" i="4"/>
  <c r="E48" s="1"/>
  <c r="E8"/>
  <c r="E6"/>
  <c r="C12"/>
  <c r="C14" s="1"/>
  <c r="B86"/>
  <c r="C90" s="1"/>
  <c r="A86"/>
  <c r="C93"/>
  <c r="B38"/>
  <c r="B13" i="6" s="1"/>
  <c r="D11" i="4"/>
  <c r="E11" s="1"/>
  <c r="D10"/>
  <c r="E10" s="1"/>
  <c r="D9"/>
  <c r="E9" s="1"/>
  <c r="D7"/>
  <c r="E7" s="1"/>
  <c r="M14" l="1"/>
  <c r="M12"/>
  <c r="M26" s="1"/>
  <c r="G21" i="6"/>
  <c r="E23"/>
  <c r="G23" s="1"/>
  <c r="D5"/>
  <c r="H5"/>
  <c r="J5" s="1"/>
  <c r="B7"/>
  <c r="C26" i="4"/>
  <c r="D9" i="6"/>
  <c r="H9"/>
  <c r="J9" s="1"/>
  <c r="J17"/>
  <c r="J19" s="1"/>
  <c r="H19"/>
  <c r="B48" i="4"/>
  <c r="E12"/>
  <c r="E14" s="1"/>
  <c r="E26" s="1"/>
  <c r="D12"/>
  <c r="D14" s="1"/>
  <c r="B12"/>
  <c r="B14" s="1"/>
  <c r="B4" i="6" s="1"/>
  <c r="B8" l="1"/>
  <c r="D26" i="4"/>
  <c r="D13" i="6"/>
  <c r="H13"/>
  <c r="J13" s="1"/>
  <c r="D4"/>
  <c r="B6"/>
  <c r="D6" s="1"/>
  <c r="H4"/>
  <c r="D7"/>
  <c r="H7"/>
  <c r="J7" s="1"/>
  <c r="C95" i="4"/>
  <c r="B26"/>
  <c r="C89"/>
  <c r="C92" s="1"/>
  <c r="C94" s="1"/>
  <c r="C97" l="1"/>
  <c r="D8" i="6"/>
  <c r="H8"/>
  <c r="B10"/>
  <c r="D22"/>
  <c r="H22"/>
  <c r="J4"/>
  <c r="H6"/>
  <c r="J6" s="1"/>
  <c r="H10" l="1"/>
  <c r="J8"/>
  <c r="D10"/>
  <c r="B21"/>
  <c r="J10" l="1"/>
  <c r="J21" s="1"/>
  <c r="H21"/>
  <c r="H23" s="1"/>
  <c r="J23" s="1"/>
  <c r="D21"/>
  <c r="B23"/>
  <c r="D23" s="1"/>
</calcChain>
</file>

<file path=xl/comments1.xml><?xml version="1.0" encoding="utf-8"?>
<comments xmlns="http://schemas.openxmlformats.org/spreadsheetml/2006/main">
  <authors>
    <author>server</author>
  </authors>
  <commentList>
    <comment ref="I31" authorId="0">
      <text>
        <r>
          <rPr>
            <b/>
            <sz val="8"/>
            <color indexed="81"/>
            <rFont val="Tahoma"/>
            <family val="2"/>
          </rPr>
          <t>H Form required</t>
        </r>
      </text>
    </comment>
  </commentList>
</comments>
</file>

<file path=xl/sharedStrings.xml><?xml version="1.0" encoding="utf-8"?>
<sst xmlns="http://schemas.openxmlformats.org/spreadsheetml/2006/main" count="112" uniqueCount="83">
  <si>
    <t>Sales</t>
  </si>
  <si>
    <t>CST</t>
  </si>
  <si>
    <t>TOTAL SALE</t>
  </si>
  <si>
    <t>FROM APRIL 2011 TO SEPT 2011</t>
  </si>
  <si>
    <t>MONTHS</t>
  </si>
  <si>
    <t>APRIL</t>
  </si>
  <si>
    <t>MAY</t>
  </si>
  <si>
    <t>JUNE</t>
  </si>
  <si>
    <t>JULY</t>
  </si>
  <si>
    <t xml:space="preserve">AUGUST </t>
  </si>
  <si>
    <t>SEPT</t>
  </si>
  <si>
    <t>ACCORDING TO TALLY DATA</t>
  </si>
  <si>
    <t>Total</t>
  </si>
  <si>
    <t>Sale</t>
  </si>
  <si>
    <t>Purchase</t>
  </si>
  <si>
    <t>INPUT VAT</t>
  </si>
  <si>
    <t>OUTPUT VAT</t>
  </si>
  <si>
    <t>Sales Return</t>
  </si>
  <si>
    <t>SALE RETURN</t>
  </si>
  <si>
    <t>G.TOTAL</t>
  </si>
  <si>
    <t>VAT LIABLITY</t>
  </si>
  <si>
    <t>LESS:</t>
  </si>
  <si>
    <t>VAT INPUT</t>
  </si>
  <si>
    <t>CST ADJUSTED</t>
  </si>
  <si>
    <t>AS PER RETURNS</t>
  </si>
  <si>
    <t>TOTAL</t>
  </si>
  <si>
    <t>PREPARED BY</t>
  </si>
  <si>
    <t>MAYANK AGARWAL</t>
  </si>
  <si>
    <t>28 NOV.2012</t>
  </si>
  <si>
    <t>VAT WORKING</t>
  </si>
  <si>
    <t>Sale Of DEPB liscense</t>
  </si>
  <si>
    <t>5% vat</t>
  </si>
  <si>
    <t>12.5% vat</t>
  </si>
  <si>
    <t>12.5% PURCHASE</t>
  </si>
  <si>
    <t>Sales as per Tally</t>
  </si>
  <si>
    <t>GROSS SALES (LOCAL)</t>
  </si>
  <si>
    <t>VAT ON SALE</t>
  </si>
  <si>
    <t>DIRECT EXPORT</t>
  </si>
  <si>
    <t>NET LOCAL SALES</t>
  </si>
  <si>
    <t>SALE AS PER FINANCIALS</t>
  </si>
  <si>
    <t>First Half Year</t>
  </si>
  <si>
    <t>As per Books of accounts</t>
  </si>
  <si>
    <t>As per Form 231</t>
  </si>
  <si>
    <t>Diff</t>
  </si>
  <si>
    <t>Vat on local sale</t>
  </si>
  <si>
    <t>Net Sales</t>
  </si>
  <si>
    <t>Second Half Year</t>
  </si>
  <si>
    <t>Amount to be put in 704</t>
  </si>
  <si>
    <t>OCTOBER</t>
  </si>
  <si>
    <t>NOVEMBER</t>
  </si>
  <si>
    <t>DECEMBER</t>
  </si>
  <si>
    <t>JANUARY</t>
  </si>
  <si>
    <t>FEBRUARY</t>
  </si>
  <si>
    <t>MARCH</t>
  </si>
  <si>
    <t>Sales as per Tally for the year</t>
  </si>
  <si>
    <t>5% VAT ON PURCHASE</t>
  </si>
  <si>
    <t>NET LOCAL PURCHASE
5%</t>
  </si>
  <si>
    <t>FEBURARY</t>
  </si>
  <si>
    <t>FROM APRIL 2011 TO MARCH 2012</t>
  </si>
  <si>
    <t>Gross Sale</t>
  </si>
  <si>
    <t>Vat on SALE RETURN</t>
  </si>
  <si>
    <t>NET VAT</t>
  </si>
  <si>
    <t>Gross Purchase</t>
  </si>
  <si>
    <t>5%  GROSS PURCHASE</t>
  </si>
  <si>
    <t>TOTAL VAT OUTPUT</t>
  </si>
  <si>
    <t>VAT LIABLITY/REFUND</t>
  </si>
  <si>
    <t>NET VAT REFUNDABLE</t>
  </si>
  <si>
    <t>Gross VAT Sale</t>
  </si>
  <si>
    <t>purchase for the year</t>
  </si>
  <si>
    <t>RG-23 PART II</t>
  </si>
  <si>
    <t>RG-23 PART II EDU.CESS</t>
  </si>
  <si>
    <t>RG-23 PARTIIH.EDU CESS</t>
  </si>
  <si>
    <t>OMS SALE        (GROSS)</t>
  </si>
  <si>
    <t>NET OMS SALE</t>
  </si>
  <si>
    <t>GROSS TOTAL PURCHASES</t>
  </si>
  <si>
    <t>LOCAL                    PURCHASES</t>
  </si>
  <si>
    <t>RG 23 PARTII</t>
  </si>
  <si>
    <t>RG PART II EDU CESS</t>
  </si>
  <si>
    <t>RG PART II  H.EDU CESS</t>
  </si>
  <si>
    <t>CENVAT CREDIT</t>
  </si>
  <si>
    <t>DIFFERENCE</t>
  </si>
  <si>
    <t>H FORM PURCHASE</t>
  </si>
  <si>
    <t>ABC LTD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</si>
</sst>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6" formatCode="_(* #,##0_);_(* \(#,##0\);_(* &quot;-&quot;??_);_(@_)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 val="singleAccounting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1" fillId="0" borderId="1" xfId="0" applyFont="1" applyBorder="1"/>
    <xf numFmtId="0" fontId="1" fillId="0" borderId="0" xfId="0" applyFont="1" applyFill="1" applyBorder="1"/>
    <xf numFmtId="0" fontId="0" fillId="0" borderId="0" xfId="0"/>
    <xf numFmtId="0" fontId="1" fillId="2" borderId="1" xfId="0" applyFont="1" applyFill="1" applyBorder="1"/>
    <xf numFmtId="2" fontId="3" fillId="0" borderId="0" xfId="0" applyNumberFormat="1" applyFont="1" applyBorder="1"/>
    <xf numFmtId="0" fontId="4" fillId="0" borderId="0" xfId="0" applyFont="1"/>
    <xf numFmtId="0" fontId="0" fillId="4" borderId="0" xfId="0" applyFill="1"/>
    <xf numFmtId="166" fontId="1" fillId="0" borderId="1" xfId="1" applyNumberFormat="1" applyFont="1" applyBorder="1"/>
    <xf numFmtId="166" fontId="0" fillId="0" borderId="0" xfId="1" applyNumberFormat="1" applyFont="1"/>
    <xf numFmtId="0" fontId="0" fillId="0" borderId="0" xfId="0" applyAlignment="1">
      <alignment horizontal="center" vertical="top" wrapText="1"/>
    </xf>
    <xf numFmtId="166" fontId="1" fillId="0" borderId="3" xfId="1" applyNumberFormat="1" applyFont="1" applyBorder="1"/>
    <xf numFmtId="166" fontId="1" fillId="0" borderId="4" xfId="1" applyNumberFormat="1" applyFont="1" applyBorder="1"/>
    <xf numFmtId="166" fontId="4" fillId="0" borderId="0" xfId="1" applyNumberFormat="1" applyFont="1"/>
    <xf numFmtId="166" fontId="0" fillId="4" borderId="0" xfId="1" applyNumberFormat="1" applyFont="1" applyFill="1"/>
    <xf numFmtId="166" fontId="0" fillId="0" borderId="1" xfId="1" applyNumberFormat="1" applyFont="1" applyFill="1" applyBorder="1"/>
    <xf numFmtId="43" fontId="0" fillId="0" borderId="1" xfId="1" applyFont="1" applyBorder="1"/>
    <xf numFmtId="43" fontId="0" fillId="0" borderId="0" xfId="1" applyFont="1"/>
    <xf numFmtId="0" fontId="1" fillId="2" borderId="1" xfId="0" applyFont="1" applyFill="1" applyBorder="1" applyAlignment="1">
      <alignment wrapText="1"/>
    </xf>
    <xf numFmtId="166" fontId="1" fillId="0" borderId="1" xfId="1" applyNumberFormat="1" applyFont="1" applyFill="1" applyBorder="1"/>
    <xf numFmtId="0" fontId="7" fillId="0" borderId="1" xfId="0" applyFont="1" applyFill="1" applyBorder="1"/>
    <xf numFmtId="0" fontId="8" fillId="0" borderId="1" xfId="0" applyFont="1" applyFill="1" applyBorder="1"/>
    <xf numFmtId="0" fontId="7" fillId="0" borderId="0" xfId="0" applyFont="1"/>
    <xf numFmtId="0" fontId="0" fillId="5" borderId="1" xfId="0" applyFill="1" applyBorder="1"/>
    <xf numFmtId="0" fontId="7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8" fillId="0" borderId="0" xfId="0" applyFont="1"/>
    <xf numFmtId="0" fontId="8" fillId="0" borderId="0" xfId="0" applyFont="1" applyFill="1" applyBorder="1"/>
    <xf numFmtId="0" fontId="10" fillId="0" borderId="0" xfId="0" applyFont="1"/>
    <xf numFmtId="0" fontId="2" fillId="6" borderId="1" xfId="0" applyFont="1" applyFill="1" applyBorder="1"/>
    <xf numFmtId="0" fontId="2" fillId="6" borderId="1" xfId="0" applyFont="1" applyFill="1" applyBorder="1" applyAlignment="1">
      <alignment vertical="justify"/>
    </xf>
    <xf numFmtId="0" fontId="2" fillId="6" borderId="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0" borderId="1" xfId="0" applyFill="1" applyBorder="1"/>
    <xf numFmtId="43" fontId="0" fillId="0" borderId="1" xfId="1" applyFont="1" applyFill="1" applyBorder="1"/>
    <xf numFmtId="43" fontId="0" fillId="0" borderId="1" xfId="0" applyNumberFormat="1" applyFill="1" applyBorder="1"/>
    <xf numFmtId="0" fontId="0" fillId="0" borderId="2" xfId="0" applyFill="1" applyBorder="1"/>
    <xf numFmtId="0" fontId="1" fillId="6" borderId="1" xfId="0" applyFont="1" applyFill="1" applyBorder="1"/>
    <xf numFmtId="43" fontId="1" fillId="6" borderId="1" xfId="1" applyFont="1" applyFill="1" applyBorder="1"/>
    <xf numFmtId="43" fontId="0" fillId="0" borderId="2" xfId="1" applyFont="1" applyFill="1" applyBorder="1"/>
    <xf numFmtId="166" fontId="0" fillId="0" borderId="2" xfId="1" applyNumberFormat="1" applyFont="1" applyFill="1" applyBorder="1"/>
    <xf numFmtId="166" fontId="1" fillId="6" borderId="1" xfId="1" applyNumberFormat="1" applyFont="1" applyFill="1" applyBorder="1"/>
    <xf numFmtId="0" fontId="0" fillId="3" borderId="1" xfId="0" applyFill="1" applyBorder="1"/>
    <xf numFmtId="43" fontId="0" fillId="3" borderId="1" xfId="1" applyFont="1" applyFill="1" applyBorder="1"/>
    <xf numFmtId="43" fontId="0" fillId="3" borderId="1" xfId="0" applyNumberFormat="1" applyFill="1" applyBorder="1"/>
    <xf numFmtId="43" fontId="1" fillId="6" borderId="1" xfId="0" applyNumberFormat="1" applyFont="1" applyFill="1" applyBorder="1"/>
    <xf numFmtId="166" fontId="1" fillId="6" borderId="1" xfId="0" applyNumberFormat="1" applyFont="1" applyFill="1" applyBorder="1"/>
    <xf numFmtId="0" fontId="1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0" fillId="0" borderId="0" xfId="0" applyFill="1"/>
    <xf numFmtId="43" fontId="1" fillId="0" borderId="1" xfId="0" applyNumberFormat="1" applyFont="1" applyFill="1" applyBorder="1"/>
    <xf numFmtId="166" fontId="1" fillId="0" borderId="1" xfId="0" applyNumberFormat="1" applyFont="1" applyFill="1" applyBorder="1"/>
    <xf numFmtId="43" fontId="0" fillId="0" borderId="1" xfId="0" applyNumberFormat="1" applyFont="1" applyFill="1" applyBorder="1"/>
    <xf numFmtId="0" fontId="0" fillId="0" borderId="1" xfId="0" applyFont="1" applyFill="1" applyBorder="1"/>
    <xf numFmtId="43" fontId="8" fillId="0" borderId="1" xfId="0" applyNumberFormat="1" applyFont="1" applyFill="1" applyBorder="1"/>
    <xf numFmtId="43" fontId="9" fillId="0" borderId="1" xfId="0" applyNumberFormat="1" applyFont="1" applyFill="1" applyBorder="1"/>
    <xf numFmtId="2" fontId="3" fillId="0" borderId="0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6"/>
  <sheetViews>
    <sheetView topLeftCell="A32" workbookViewId="0">
      <selection activeCell="B56" sqref="B56"/>
    </sheetView>
  </sheetViews>
  <sheetFormatPr defaultRowHeight="15"/>
  <cols>
    <col min="1" max="1" width="20.140625" customWidth="1"/>
    <col min="2" max="2" width="18.28515625" customWidth="1"/>
    <col min="3" max="3" width="16.140625" customWidth="1"/>
    <col min="4" max="4" width="12.5703125" customWidth="1"/>
    <col min="5" max="5" width="12.85546875" style="8" customWidth="1"/>
    <col min="6" max="6" width="16.5703125" style="8" customWidth="1"/>
    <col min="7" max="8" width="12.85546875" style="8" customWidth="1"/>
    <col min="9" max="9" width="14.5703125" customWidth="1"/>
    <col min="10" max="10" width="17.7109375" style="8" customWidth="1"/>
    <col min="11" max="12" width="14.5703125" style="8" customWidth="1"/>
    <col min="13" max="13" width="14.5703125" customWidth="1"/>
    <col min="14" max="14" width="9.5703125" bestFit="1" customWidth="1"/>
  </cols>
  <sheetData>
    <row r="1" spans="1:13" ht="18.75">
      <c r="A1" s="33" t="s">
        <v>82</v>
      </c>
      <c r="I1" s="8" t="s">
        <v>11</v>
      </c>
    </row>
    <row r="2" spans="1:13" s="8" customFormat="1" ht="18.75">
      <c r="A2" s="33" t="s">
        <v>29</v>
      </c>
    </row>
    <row r="3" spans="1:13" ht="18.75">
      <c r="A3" s="31" t="s">
        <v>58</v>
      </c>
    </row>
    <row r="4" spans="1:13" s="1" customFormat="1" ht="18.75">
      <c r="A4" s="31" t="s">
        <v>13</v>
      </c>
      <c r="E4" s="8"/>
      <c r="F4" s="8"/>
      <c r="G4" s="8"/>
      <c r="H4" s="8"/>
      <c r="J4" s="8"/>
      <c r="K4" s="8"/>
      <c r="L4" s="8"/>
    </row>
    <row r="5" spans="1:13" s="15" customFormat="1" ht="45">
      <c r="A5" s="36" t="s">
        <v>4</v>
      </c>
      <c r="B5" s="36" t="s">
        <v>2</v>
      </c>
      <c r="C5" s="36" t="s">
        <v>35</v>
      </c>
      <c r="D5" s="36" t="s">
        <v>36</v>
      </c>
      <c r="E5" s="36" t="s">
        <v>38</v>
      </c>
      <c r="F5" s="36" t="s">
        <v>72</v>
      </c>
      <c r="G5" s="36" t="s">
        <v>1</v>
      </c>
      <c r="H5" s="36" t="s">
        <v>73</v>
      </c>
      <c r="I5" s="36" t="s">
        <v>37</v>
      </c>
      <c r="J5" s="36" t="s">
        <v>69</v>
      </c>
      <c r="K5" s="36" t="s">
        <v>70</v>
      </c>
      <c r="L5" s="36" t="s">
        <v>71</v>
      </c>
      <c r="M5" s="36" t="s">
        <v>39</v>
      </c>
    </row>
    <row r="6" spans="1:13">
      <c r="A6" s="38" t="s">
        <v>5</v>
      </c>
      <c r="B6" s="39"/>
      <c r="C6" s="39"/>
      <c r="D6" s="39">
        <v>0</v>
      </c>
      <c r="E6" s="39">
        <f>+C6-D6</f>
        <v>0</v>
      </c>
      <c r="F6" s="39"/>
      <c r="G6" s="39"/>
      <c r="H6" s="39"/>
      <c r="I6" s="39"/>
      <c r="J6" s="39"/>
      <c r="K6" s="39"/>
      <c r="L6" s="39"/>
      <c r="M6" s="39"/>
    </row>
    <row r="7" spans="1:13">
      <c r="A7" s="38" t="s">
        <v>6</v>
      </c>
      <c r="B7" s="39"/>
      <c r="C7" s="39"/>
      <c r="D7" s="39">
        <f>C7*5/105</f>
        <v>0</v>
      </c>
      <c r="E7" s="39">
        <f t="shared" ref="E7:E11" si="0">+C7-D7</f>
        <v>0</v>
      </c>
      <c r="F7" s="39"/>
      <c r="G7" s="39"/>
      <c r="H7" s="39"/>
      <c r="I7" s="39"/>
      <c r="J7" s="39"/>
      <c r="K7" s="39"/>
      <c r="L7" s="39"/>
      <c r="M7" s="39"/>
    </row>
    <row r="8" spans="1:13">
      <c r="A8" s="38" t="s">
        <v>7</v>
      </c>
      <c r="B8" s="39"/>
      <c r="C8" s="39"/>
      <c r="D8" s="39">
        <v>0</v>
      </c>
      <c r="E8" s="39">
        <f t="shared" si="0"/>
        <v>0</v>
      </c>
      <c r="F8" s="39"/>
      <c r="G8" s="39"/>
      <c r="H8" s="39"/>
      <c r="I8" s="39"/>
      <c r="J8" s="39"/>
      <c r="K8" s="39"/>
      <c r="L8" s="39"/>
      <c r="M8" s="39"/>
    </row>
    <row r="9" spans="1:13">
      <c r="A9" s="38" t="s">
        <v>8</v>
      </c>
      <c r="B9" s="39"/>
      <c r="C9" s="39"/>
      <c r="D9" s="39">
        <f>C9*5/105</f>
        <v>0</v>
      </c>
      <c r="E9" s="39">
        <f t="shared" si="0"/>
        <v>0</v>
      </c>
      <c r="F9" s="39"/>
      <c r="G9" s="39"/>
      <c r="H9" s="39"/>
      <c r="I9" s="39"/>
      <c r="J9" s="39"/>
      <c r="K9" s="39"/>
      <c r="L9" s="39"/>
      <c r="M9" s="39"/>
    </row>
    <row r="10" spans="1:13">
      <c r="A10" s="41" t="s">
        <v>9</v>
      </c>
      <c r="B10" s="44"/>
      <c r="C10" s="44"/>
      <c r="D10" s="44">
        <f>C10*5/105</f>
        <v>0</v>
      </c>
      <c r="E10" s="39">
        <f t="shared" si="0"/>
        <v>0</v>
      </c>
      <c r="F10" s="39"/>
      <c r="G10" s="39"/>
      <c r="H10" s="39"/>
      <c r="I10" s="39"/>
      <c r="J10" s="39"/>
      <c r="K10" s="39"/>
      <c r="L10" s="39"/>
      <c r="M10" s="39"/>
    </row>
    <row r="11" spans="1:13">
      <c r="A11" s="38" t="s">
        <v>10</v>
      </c>
      <c r="B11" s="39"/>
      <c r="C11" s="39"/>
      <c r="D11" s="39">
        <f>C11*5/105</f>
        <v>0</v>
      </c>
      <c r="E11" s="39">
        <f t="shared" si="0"/>
        <v>0</v>
      </c>
      <c r="F11" s="39"/>
      <c r="G11" s="39"/>
      <c r="H11" s="39"/>
      <c r="I11" s="39"/>
      <c r="J11" s="39"/>
      <c r="K11" s="39"/>
      <c r="L11" s="39"/>
      <c r="M11" s="39"/>
    </row>
    <row r="12" spans="1:13" s="8" customFormat="1">
      <c r="A12" s="42" t="s">
        <v>34</v>
      </c>
      <c r="B12" s="43">
        <f>SUM(B6:B11)</f>
        <v>0</v>
      </c>
      <c r="C12" s="43">
        <f t="shared" ref="C12:L12" si="1">SUM(C6:C11)</f>
        <v>0</v>
      </c>
      <c r="D12" s="43">
        <f t="shared" si="1"/>
        <v>0</v>
      </c>
      <c r="E12" s="43">
        <f t="shared" si="1"/>
        <v>0</v>
      </c>
      <c r="F12" s="43">
        <f>SUM(F6:F11)</f>
        <v>0</v>
      </c>
      <c r="G12" s="43">
        <f t="shared" ref="G12:H12" si="2">SUM(G6:G11)</f>
        <v>0</v>
      </c>
      <c r="H12" s="43">
        <f t="shared" si="2"/>
        <v>0</v>
      </c>
      <c r="I12" s="43">
        <f t="shared" si="1"/>
        <v>0</v>
      </c>
      <c r="J12" s="43">
        <f t="shared" si="1"/>
        <v>0</v>
      </c>
      <c r="K12" s="43">
        <f t="shared" si="1"/>
        <v>0</v>
      </c>
      <c r="L12" s="43">
        <f t="shared" si="1"/>
        <v>0</v>
      </c>
      <c r="M12" s="43">
        <f t="shared" ref="M12" si="3">SUM(M6:M11)</f>
        <v>0</v>
      </c>
    </row>
    <row r="13" spans="1:13" s="8" customFormat="1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13">
      <c r="A14" s="42" t="s">
        <v>12</v>
      </c>
      <c r="B14" s="43">
        <f>+B12+B13</f>
        <v>0</v>
      </c>
      <c r="C14" s="43">
        <f>+C12+C13</f>
        <v>0</v>
      </c>
      <c r="D14" s="43">
        <f>+D12+D13</f>
        <v>0</v>
      </c>
      <c r="E14" s="43">
        <f>+E12+E13</f>
        <v>0</v>
      </c>
      <c r="F14" s="43">
        <f t="shared" ref="F14:H14" si="4">+F12+F13</f>
        <v>0</v>
      </c>
      <c r="G14" s="43">
        <f t="shared" si="4"/>
        <v>0</v>
      </c>
      <c r="H14" s="43">
        <f t="shared" si="4"/>
        <v>0</v>
      </c>
      <c r="I14" s="43">
        <f>+I12</f>
        <v>0</v>
      </c>
      <c r="J14" s="43">
        <f>SUM(J6:J11)</f>
        <v>0</v>
      </c>
      <c r="K14" s="43">
        <f>SUM(K6:K11)</f>
        <v>0</v>
      </c>
      <c r="L14" s="43">
        <f>SUM(L6:L11)</f>
        <v>0</v>
      </c>
      <c r="M14" s="43">
        <f>SUM(M6:M11)</f>
        <v>0</v>
      </c>
    </row>
    <row r="15" spans="1:13" s="8" customFormat="1">
      <c r="A15" s="6"/>
      <c r="B15" s="13"/>
      <c r="C15" s="13"/>
      <c r="D15" s="13"/>
      <c r="E15" s="13"/>
      <c r="F15" s="13"/>
      <c r="G15" s="13"/>
      <c r="H15" s="13"/>
      <c r="I15" s="3"/>
      <c r="J15" s="3"/>
      <c r="K15" s="3"/>
      <c r="L15" s="3"/>
      <c r="M15" s="3"/>
    </row>
    <row r="16" spans="1:13" s="8" customFormat="1">
      <c r="A16" s="6"/>
      <c r="B16" s="13"/>
      <c r="C16" s="13"/>
      <c r="D16" s="13"/>
      <c r="E16" s="13"/>
      <c r="F16" s="13"/>
      <c r="G16" s="13"/>
      <c r="H16" s="13"/>
      <c r="I16" s="3"/>
      <c r="J16" s="3"/>
      <c r="K16" s="3"/>
      <c r="L16" s="3"/>
      <c r="M16" s="3"/>
    </row>
    <row r="17" spans="1:15" s="8" customFormat="1">
      <c r="A17" s="38" t="s">
        <v>48</v>
      </c>
      <c r="B17" s="20">
        <v>14676075</v>
      </c>
      <c r="C17" s="20">
        <v>0</v>
      </c>
      <c r="D17" s="39">
        <v>0</v>
      </c>
      <c r="E17" s="39">
        <v>0</v>
      </c>
      <c r="F17" s="39"/>
      <c r="G17" s="39"/>
      <c r="H17" s="39"/>
      <c r="I17" s="39">
        <f>B17-C17</f>
        <v>14676075</v>
      </c>
      <c r="J17" s="39">
        <v>0</v>
      </c>
      <c r="K17" s="39">
        <v>0</v>
      </c>
      <c r="L17" s="39">
        <v>0</v>
      </c>
      <c r="M17" s="39">
        <f>+E17+I17+-J17-K17-L17</f>
        <v>14676075</v>
      </c>
    </row>
    <row r="18" spans="1:15" s="8" customFormat="1">
      <c r="A18" s="38" t="s">
        <v>49</v>
      </c>
      <c r="B18" s="20">
        <v>3663189</v>
      </c>
      <c r="C18" s="20">
        <v>0</v>
      </c>
      <c r="D18" s="20">
        <v>0</v>
      </c>
      <c r="E18" s="20">
        <v>0</v>
      </c>
      <c r="F18" s="20">
        <v>184161</v>
      </c>
      <c r="G18" s="20">
        <f>F18*2/102</f>
        <v>3611</v>
      </c>
      <c r="H18" s="20">
        <f>F18-G18</f>
        <v>180550</v>
      </c>
      <c r="I18" s="39">
        <f>B18-C18-F18</f>
        <v>3479028</v>
      </c>
      <c r="J18" s="39">
        <v>17500</v>
      </c>
      <c r="K18" s="39">
        <v>350</v>
      </c>
      <c r="L18" s="39">
        <v>175</v>
      </c>
      <c r="M18" s="39">
        <f>+E18+I18+-J18-K18-L18+H18</f>
        <v>3641553</v>
      </c>
    </row>
    <row r="19" spans="1:15" s="8" customFormat="1">
      <c r="A19" s="38" t="s">
        <v>50</v>
      </c>
      <c r="B19" s="20">
        <v>8825682</v>
      </c>
      <c r="C19" s="20">
        <v>0</v>
      </c>
      <c r="D19" s="20">
        <v>0</v>
      </c>
      <c r="E19" s="20">
        <v>0</v>
      </c>
      <c r="F19" s="20">
        <v>669426</v>
      </c>
      <c r="G19" s="20">
        <f>F19*2/102</f>
        <v>13126</v>
      </c>
      <c r="H19" s="20">
        <f>F19-G19</f>
        <v>656300</v>
      </c>
      <c r="I19" s="39">
        <f>B19-C19-F19</f>
        <v>8156256</v>
      </c>
      <c r="J19" s="39">
        <v>59500</v>
      </c>
      <c r="K19" s="39">
        <v>1190</v>
      </c>
      <c r="L19" s="39">
        <v>595</v>
      </c>
      <c r="M19" s="39">
        <f>+E19+I19+-J19-K19-L19+H19</f>
        <v>8751271</v>
      </c>
    </row>
    <row r="20" spans="1:15" s="8" customFormat="1">
      <c r="A20" s="38" t="s">
        <v>51</v>
      </c>
      <c r="B20" s="20">
        <v>29578579</v>
      </c>
      <c r="C20" s="20">
        <v>0</v>
      </c>
      <c r="D20" s="20">
        <v>0</v>
      </c>
      <c r="E20" s="20">
        <v>0</v>
      </c>
      <c r="F20" s="20">
        <v>1271328</v>
      </c>
      <c r="G20" s="20">
        <f>F20*2/102</f>
        <v>24928</v>
      </c>
      <c r="H20" s="20">
        <f>F20-G20</f>
        <v>1246400</v>
      </c>
      <c r="I20" s="39">
        <f>B20-C20-F20</f>
        <v>28307251</v>
      </c>
      <c r="J20" s="39">
        <v>113000</v>
      </c>
      <c r="K20" s="39">
        <v>2260</v>
      </c>
      <c r="L20" s="39">
        <v>1130</v>
      </c>
      <c r="M20" s="39">
        <f>+E20+I20+-J20-K20-L20+H20</f>
        <v>29437261</v>
      </c>
    </row>
    <row r="21" spans="1:15" s="8" customFormat="1">
      <c r="A21" s="38" t="s">
        <v>52</v>
      </c>
      <c r="B21" s="45">
        <v>26029590</v>
      </c>
      <c r="C21" s="45">
        <v>0</v>
      </c>
      <c r="D21" s="20">
        <v>0</v>
      </c>
      <c r="E21" s="20">
        <v>0</v>
      </c>
      <c r="F21" s="20">
        <v>393771</v>
      </c>
      <c r="G21" s="20">
        <f>F21*2/102</f>
        <v>7721</v>
      </c>
      <c r="H21" s="20">
        <f>F21-G21</f>
        <v>386050</v>
      </c>
      <c r="I21" s="39">
        <f>B21-C21-F21</f>
        <v>25635819</v>
      </c>
      <c r="J21" s="39">
        <v>35000</v>
      </c>
      <c r="K21" s="39">
        <v>700</v>
      </c>
      <c r="L21" s="39">
        <v>350</v>
      </c>
      <c r="M21" s="39">
        <f>+E21+I21+-J21-K21-L21+H21</f>
        <v>25985819</v>
      </c>
    </row>
    <row r="22" spans="1:15" s="8" customFormat="1">
      <c r="A22" s="38" t="s">
        <v>53</v>
      </c>
      <c r="B22" s="20">
        <v>30912353</v>
      </c>
      <c r="C22" s="20">
        <v>0</v>
      </c>
      <c r="D22" s="20">
        <v>0</v>
      </c>
      <c r="E22" s="20">
        <v>0</v>
      </c>
      <c r="F22" s="20">
        <v>0</v>
      </c>
      <c r="G22" s="20">
        <f>F22*2/102</f>
        <v>0</v>
      </c>
      <c r="H22" s="20">
        <f>F22-G22</f>
        <v>0</v>
      </c>
      <c r="I22" s="39">
        <f>B22-C22-F22</f>
        <v>30912353</v>
      </c>
      <c r="J22" s="39">
        <v>0</v>
      </c>
      <c r="K22" s="39">
        <v>0</v>
      </c>
      <c r="L22" s="39">
        <v>0</v>
      </c>
      <c r="M22" s="39">
        <f>+E22+I22+-J22-K22-L22+H22</f>
        <v>30912353</v>
      </c>
    </row>
    <row r="23" spans="1:15" s="8" customFormat="1">
      <c r="A23" s="42" t="s">
        <v>34</v>
      </c>
      <c r="B23" s="46">
        <f>SUM(B17:B22)</f>
        <v>113685468</v>
      </c>
      <c r="C23" s="46">
        <f>SUM(C17:C22)</f>
        <v>0</v>
      </c>
      <c r="D23" s="46">
        <f t="shared" ref="D23:I23" si="5">SUM(D17:D22)</f>
        <v>0</v>
      </c>
      <c r="E23" s="46">
        <f t="shared" si="5"/>
        <v>0</v>
      </c>
      <c r="F23" s="46">
        <f>SUM(F17:F22)</f>
        <v>2518686</v>
      </c>
      <c r="G23" s="46">
        <f t="shared" ref="G23:H23" si="6">SUM(G17:G22)</f>
        <v>49386</v>
      </c>
      <c r="H23" s="46">
        <f t="shared" si="6"/>
        <v>2469300</v>
      </c>
      <c r="I23" s="46">
        <f t="shared" si="5"/>
        <v>111166782</v>
      </c>
      <c r="J23" s="46">
        <f>SUM(J17:J22)</f>
        <v>225000</v>
      </c>
      <c r="K23" s="46">
        <f>SUM(K17:K22)</f>
        <v>4500</v>
      </c>
      <c r="L23" s="46">
        <f>SUM(L17:L22)</f>
        <v>2250</v>
      </c>
      <c r="M23" s="46">
        <f t="shared" ref="M23" si="7">SUM(M17:M22)</f>
        <v>113404332</v>
      </c>
    </row>
    <row r="24" spans="1:15" s="8" customFormat="1">
      <c r="A24" s="38"/>
      <c r="B24" s="20"/>
      <c r="C24" s="20"/>
      <c r="D24" s="20"/>
      <c r="E24" s="20"/>
      <c r="F24" s="20"/>
      <c r="G24" s="20"/>
      <c r="H24" s="20"/>
      <c r="I24" s="38"/>
      <c r="J24" s="38"/>
      <c r="K24" s="38"/>
      <c r="L24" s="38"/>
      <c r="M24" s="38"/>
    </row>
    <row r="25" spans="1:15" s="8" customFormat="1">
      <c r="A25" s="6" t="s">
        <v>12</v>
      </c>
      <c r="B25" s="13"/>
      <c r="C25" s="13"/>
      <c r="D25" s="13"/>
      <c r="E25" s="13"/>
      <c r="F25" s="13"/>
      <c r="G25" s="13"/>
      <c r="H25" s="13"/>
      <c r="I25" s="3"/>
      <c r="J25" s="3"/>
      <c r="K25" s="3"/>
      <c r="L25" s="3"/>
      <c r="M25" s="3"/>
    </row>
    <row r="26" spans="1:15" s="8" customFormat="1">
      <c r="A26" s="42" t="s">
        <v>54</v>
      </c>
      <c r="B26" s="46">
        <f>+B23+B14</f>
        <v>113685468</v>
      </c>
      <c r="C26" s="46">
        <f>+C23+C14</f>
        <v>0</v>
      </c>
      <c r="D26" s="46">
        <f>+D23+D14</f>
        <v>0</v>
      </c>
      <c r="E26" s="46">
        <f>+E23+E14</f>
        <v>0</v>
      </c>
      <c r="F26" s="46">
        <f t="shared" ref="F26:H26" si="8">+F23+F14</f>
        <v>2518686</v>
      </c>
      <c r="G26" s="46">
        <f t="shared" si="8"/>
        <v>49386</v>
      </c>
      <c r="H26" s="46">
        <f t="shared" si="8"/>
        <v>2469300</v>
      </c>
      <c r="I26" s="46">
        <f>I23+I12</f>
        <v>111166782</v>
      </c>
      <c r="J26" s="46">
        <f t="shared" ref="J26:L26" si="9">J23+J12</f>
        <v>225000</v>
      </c>
      <c r="K26" s="46">
        <f t="shared" si="9"/>
        <v>4500</v>
      </c>
      <c r="L26" s="46">
        <f t="shared" si="9"/>
        <v>2250</v>
      </c>
      <c r="M26" s="46">
        <f>M23+M12</f>
        <v>113404332</v>
      </c>
    </row>
    <row r="27" spans="1:15" s="8" customFormat="1">
      <c r="A27" s="3" t="s">
        <v>30</v>
      </c>
      <c r="B27" s="13"/>
      <c r="C27" s="13"/>
      <c r="D27" s="13"/>
      <c r="E27" s="13"/>
      <c r="F27" s="13"/>
      <c r="G27" s="13"/>
      <c r="H27" s="13"/>
      <c r="I27" s="3"/>
      <c r="J27" s="3"/>
      <c r="K27" s="3"/>
      <c r="L27" s="3"/>
      <c r="M27" s="3"/>
    </row>
    <row r="28" spans="1:15" ht="18.75">
      <c r="A28" s="27"/>
      <c r="B28" s="27"/>
      <c r="I28" s="5"/>
      <c r="J28" s="5"/>
      <c r="K28" s="5"/>
      <c r="L28" s="5"/>
    </row>
    <row r="29" spans="1:15" ht="18.75">
      <c r="A29" s="31" t="s">
        <v>58</v>
      </c>
      <c r="B29" s="27"/>
      <c r="I29" s="5"/>
      <c r="J29" s="5"/>
      <c r="K29" s="5"/>
      <c r="L29" s="5"/>
    </row>
    <row r="30" spans="1:15" ht="18.75">
      <c r="A30" s="32" t="s">
        <v>14</v>
      </c>
      <c r="B30" s="27"/>
    </row>
    <row r="31" spans="1:15" ht="45">
      <c r="A31" s="34" t="s">
        <v>4</v>
      </c>
      <c r="B31" s="35" t="s">
        <v>74</v>
      </c>
      <c r="C31" s="36" t="s">
        <v>75</v>
      </c>
      <c r="D31" s="36" t="s">
        <v>55</v>
      </c>
      <c r="E31" s="36" t="s">
        <v>56</v>
      </c>
      <c r="F31" s="36" t="s">
        <v>81</v>
      </c>
      <c r="G31" s="36" t="s">
        <v>76</v>
      </c>
      <c r="H31" s="36" t="s">
        <v>77</v>
      </c>
      <c r="I31" s="36" t="s">
        <v>78</v>
      </c>
      <c r="J31" s="36" t="s">
        <v>39</v>
      </c>
      <c r="K31" s="37" t="s">
        <v>79</v>
      </c>
      <c r="L31" s="37" t="s">
        <v>80</v>
      </c>
      <c r="M31" s="22"/>
      <c r="N31" s="22"/>
      <c r="O31" s="8"/>
    </row>
    <row r="32" spans="1:15">
      <c r="A32" s="38" t="s">
        <v>5</v>
      </c>
      <c r="B32" s="39">
        <v>1707350</v>
      </c>
      <c r="C32" s="39">
        <v>0</v>
      </c>
      <c r="D32" s="39">
        <f t="shared" ref="D32:D37" si="10">C32*5/105</f>
        <v>0</v>
      </c>
      <c r="E32" s="39">
        <f t="shared" ref="E32:E37" si="11">C32-D32</f>
        <v>0</v>
      </c>
      <c r="F32" s="39">
        <f t="shared" ref="F32:F37" si="12">+B32-E32</f>
        <v>1707350</v>
      </c>
      <c r="G32" s="39">
        <v>85435</v>
      </c>
      <c r="H32" s="39">
        <v>1711</v>
      </c>
      <c r="I32" s="39">
        <v>853</v>
      </c>
      <c r="J32" s="40">
        <f t="shared" ref="J32:J37" si="13">E32+F32-G32-H32-I32-K32+L32</f>
        <v>1544628</v>
      </c>
      <c r="K32" s="39">
        <v>78734</v>
      </c>
      <c r="L32" s="38">
        <v>4011</v>
      </c>
      <c r="M32" s="22"/>
      <c r="N32" s="22"/>
      <c r="O32" s="8"/>
    </row>
    <row r="33" spans="1:29">
      <c r="A33" s="38" t="s">
        <v>6</v>
      </c>
      <c r="B33" s="39">
        <v>5381217</v>
      </c>
      <c r="C33" s="39">
        <v>137487</v>
      </c>
      <c r="D33" s="39">
        <f t="shared" si="10"/>
        <v>6547</v>
      </c>
      <c r="E33" s="39">
        <f t="shared" si="11"/>
        <v>130940</v>
      </c>
      <c r="F33" s="39">
        <f t="shared" si="12"/>
        <v>5250277</v>
      </c>
      <c r="G33" s="39">
        <v>105091</v>
      </c>
      <c r="H33" s="39">
        <v>2102</v>
      </c>
      <c r="I33" s="39">
        <v>1050</v>
      </c>
      <c r="J33" s="40">
        <f t="shared" si="13"/>
        <v>5057209</v>
      </c>
      <c r="K33" s="39">
        <v>230168</v>
      </c>
      <c r="L33" s="39">
        <v>14403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38" t="s">
        <v>7</v>
      </c>
      <c r="B34" s="39">
        <v>7244822</v>
      </c>
      <c r="C34" s="39">
        <v>333480</v>
      </c>
      <c r="D34" s="39">
        <f t="shared" si="10"/>
        <v>15880</v>
      </c>
      <c r="E34" s="39">
        <f t="shared" si="11"/>
        <v>317600</v>
      </c>
      <c r="F34" s="39">
        <f t="shared" si="12"/>
        <v>6927222</v>
      </c>
      <c r="G34" s="39">
        <v>70082</v>
      </c>
      <c r="H34" s="39">
        <v>1402</v>
      </c>
      <c r="I34" s="39">
        <v>701</v>
      </c>
      <c r="J34" s="40">
        <f t="shared" si="13"/>
        <v>6695284</v>
      </c>
      <c r="K34" s="39">
        <v>477572</v>
      </c>
      <c r="L34" s="39">
        <v>219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38" t="s">
        <v>8</v>
      </c>
      <c r="B35" s="39">
        <v>6562863</v>
      </c>
      <c r="C35" s="39">
        <v>4577202</v>
      </c>
      <c r="D35" s="39">
        <f t="shared" si="10"/>
        <v>217962</v>
      </c>
      <c r="E35" s="39">
        <f t="shared" si="11"/>
        <v>4359240</v>
      </c>
      <c r="F35" s="39">
        <f t="shared" si="12"/>
        <v>2203623</v>
      </c>
      <c r="G35" s="39">
        <v>355587</v>
      </c>
      <c r="H35" s="39">
        <v>7112</v>
      </c>
      <c r="I35" s="39">
        <v>3556</v>
      </c>
      <c r="J35" s="40">
        <f t="shared" si="13"/>
        <v>5866542</v>
      </c>
      <c r="K35" s="39">
        <v>158103</v>
      </c>
      <c r="L35" s="39">
        <v>-171963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41" t="s">
        <v>9</v>
      </c>
      <c r="B36" s="39">
        <v>6761591</v>
      </c>
      <c r="C36" s="39">
        <v>90636</v>
      </c>
      <c r="D36" s="39">
        <f t="shared" si="10"/>
        <v>4316</v>
      </c>
      <c r="E36" s="39">
        <f t="shared" si="11"/>
        <v>86320</v>
      </c>
      <c r="F36" s="39">
        <f t="shared" si="12"/>
        <v>6675271</v>
      </c>
      <c r="G36" s="39">
        <v>164088</v>
      </c>
      <c r="H36" s="39">
        <v>3282</v>
      </c>
      <c r="I36" s="39">
        <v>1640</v>
      </c>
      <c r="J36" s="40">
        <f t="shared" si="13"/>
        <v>6392559</v>
      </c>
      <c r="K36" s="39">
        <v>202696</v>
      </c>
      <c r="L36" s="39">
        <v>2674</v>
      </c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38" t="s">
        <v>10</v>
      </c>
      <c r="B37" s="39">
        <v>3851211</v>
      </c>
      <c r="C37" s="39">
        <v>562254</v>
      </c>
      <c r="D37" s="39">
        <f t="shared" si="10"/>
        <v>26774</v>
      </c>
      <c r="E37" s="39">
        <f t="shared" si="11"/>
        <v>535480</v>
      </c>
      <c r="F37" s="39">
        <f t="shared" si="12"/>
        <v>3315731</v>
      </c>
      <c r="G37" s="39">
        <v>46636</v>
      </c>
      <c r="H37" s="39">
        <v>933</v>
      </c>
      <c r="I37" s="39">
        <v>466</v>
      </c>
      <c r="J37" s="40">
        <f t="shared" si="13"/>
        <v>3685953</v>
      </c>
      <c r="K37" s="39">
        <v>100503</v>
      </c>
      <c r="L37" s="39">
        <v>-16720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42" t="s">
        <v>12</v>
      </c>
      <c r="B38" s="43">
        <f>SUM(B32:B37)</f>
        <v>31509054</v>
      </c>
      <c r="C38" s="43">
        <f t="shared" ref="C38:L38" si="14">SUM(C32:C37)</f>
        <v>5701059</v>
      </c>
      <c r="D38" s="43">
        <f t="shared" si="14"/>
        <v>271479</v>
      </c>
      <c r="E38" s="43">
        <f t="shared" si="14"/>
        <v>5429580</v>
      </c>
      <c r="F38" s="43">
        <f>SUM(F32:F37)</f>
        <v>26079474</v>
      </c>
      <c r="G38" s="43">
        <f t="shared" ref="G38:H38" si="15">SUM(G32:G37)</f>
        <v>826919</v>
      </c>
      <c r="H38" s="43">
        <f t="shared" si="15"/>
        <v>16542</v>
      </c>
      <c r="I38" s="43">
        <f t="shared" si="14"/>
        <v>8266</v>
      </c>
      <c r="J38" s="43">
        <f t="shared" si="14"/>
        <v>29242175</v>
      </c>
      <c r="K38" s="43">
        <f t="shared" si="14"/>
        <v>1247776</v>
      </c>
      <c r="L38" s="43">
        <f t="shared" si="14"/>
        <v>-167376</v>
      </c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47" t="s">
        <v>48</v>
      </c>
      <c r="B40" s="48">
        <v>4781682</v>
      </c>
      <c r="C40" s="48">
        <v>118419</v>
      </c>
      <c r="D40" s="48">
        <f t="shared" ref="D40:D45" si="16">C40*5/105</f>
        <v>5639</v>
      </c>
      <c r="E40" s="48">
        <f t="shared" ref="E40:E45" si="17">C40-D40</f>
        <v>112780</v>
      </c>
      <c r="F40" s="48">
        <f t="shared" ref="F40:F45" si="18">+B40-E40</f>
        <v>4668902</v>
      </c>
      <c r="G40" s="48">
        <v>26484</v>
      </c>
      <c r="H40" s="48">
        <v>529</v>
      </c>
      <c r="I40" s="48">
        <v>265</v>
      </c>
      <c r="J40" s="49">
        <f t="shared" ref="J40:J45" si="19">E40+F40-G40-H40-I40-K40+L40</f>
        <v>4532525</v>
      </c>
      <c r="K40" s="48">
        <v>244988</v>
      </c>
      <c r="L40" s="48">
        <v>23109</v>
      </c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47" t="s">
        <v>49</v>
      </c>
      <c r="B41" s="48">
        <v>17409282</v>
      </c>
      <c r="C41" s="48">
        <v>40677</v>
      </c>
      <c r="D41" s="48">
        <f t="shared" si="16"/>
        <v>1937</v>
      </c>
      <c r="E41" s="48">
        <f t="shared" si="17"/>
        <v>38740</v>
      </c>
      <c r="F41" s="48">
        <f t="shared" si="18"/>
        <v>17370542</v>
      </c>
      <c r="G41" s="48">
        <v>76233</v>
      </c>
      <c r="H41" s="48">
        <v>1525</v>
      </c>
      <c r="I41" s="48">
        <v>763</v>
      </c>
      <c r="J41" s="49">
        <f t="shared" si="19"/>
        <v>16242261</v>
      </c>
      <c r="K41" s="48">
        <v>1097550</v>
      </c>
      <c r="L41" s="48">
        <v>9050</v>
      </c>
      <c r="M41" s="22"/>
      <c r="N41" s="8"/>
      <c r="O41" s="8"/>
    </row>
    <row r="42" spans="1:29">
      <c r="A42" s="47" t="s">
        <v>50</v>
      </c>
      <c r="B42" s="48">
        <v>8751222</v>
      </c>
      <c r="C42" s="48">
        <v>749</v>
      </c>
      <c r="D42" s="48">
        <f t="shared" si="16"/>
        <v>35.666666666666664</v>
      </c>
      <c r="E42" s="48">
        <f t="shared" si="17"/>
        <v>713.33333333333337</v>
      </c>
      <c r="F42" s="48">
        <f t="shared" si="18"/>
        <v>8750508.666666666</v>
      </c>
      <c r="G42" s="48">
        <v>0</v>
      </c>
      <c r="H42" s="48">
        <v>0</v>
      </c>
      <c r="I42" s="48">
        <v>0</v>
      </c>
      <c r="J42" s="49">
        <f t="shared" si="19"/>
        <v>8236097</v>
      </c>
      <c r="K42" s="48">
        <v>523432</v>
      </c>
      <c r="L42" s="48">
        <v>8307</v>
      </c>
      <c r="M42" s="22"/>
      <c r="N42" s="8"/>
      <c r="O42" s="8"/>
    </row>
    <row r="43" spans="1:29">
      <c r="A43" s="47" t="s">
        <v>51</v>
      </c>
      <c r="B43" s="48">
        <v>14058541</v>
      </c>
      <c r="C43" s="48">
        <v>947247</v>
      </c>
      <c r="D43" s="48">
        <f t="shared" si="16"/>
        <v>45107</v>
      </c>
      <c r="E43" s="48">
        <f t="shared" si="17"/>
        <v>902140</v>
      </c>
      <c r="F43" s="48">
        <f t="shared" si="18"/>
        <v>13156401</v>
      </c>
      <c r="G43" s="48">
        <v>78000</v>
      </c>
      <c r="H43" s="48">
        <v>1560</v>
      </c>
      <c r="I43" s="48">
        <v>780</v>
      </c>
      <c r="J43" s="49">
        <f t="shared" si="19"/>
        <v>13165248</v>
      </c>
      <c r="K43" s="48">
        <v>546052</v>
      </c>
      <c r="L43" s="48">
        <v>-266901</v>
      </c>
      <c r="M43" s="22"/>
      <c r="N43" s="8"/>
      <c r="O43" s="8"/>
    </row>
    <row r="44" spans="1:29">
      <c r="A44" s="47" t="s">
        <v>57</v>
      </c>
      <c r="B44" s="48">
        <v>19294288</v>
      </c>
      <c r="C44" s="48">
        <v>1144941</v>
      </c>
      <c r="D44" s="48">
        <f t="shared" si="16"/>
        <v>54521</v>
      </c>
      <c r="E44" s="48">
        <f t="shared" si="17"/>
        <v>1090420</v>
      </c>
      <c r="F44" s="48">
        <f t="shared" si="18"/>
        <v>18203868</v>
      </c>
      <c r="G44" s="48">
        <v>100000</v>
      </c>
      <c r="H44" s="48">
        <v>2000</v>
      </c>
      <c r="I44" s="48">
        <v>1000</v>
      </c>
      <c r="J44" s="49">
        <f t="shared" si="19"/>
        <v>18652856</v>
      </c>
      <c r="K44" s="48">
        <v>2820</v>
      </c>
      <c r="L44" s="48">
        <v>-535612</v>
      </c>
      <c r="M44" s="22"/>
      <c r="N44" s="8"/>
      <c r="O44" s="8"/>
    </row>
    <row r="45" spans="1:29">
      <c r="A45" s="47" t="s">
        <v>53</v>
      </c>
      <c r="B45" s="48">
        <v>17729576</v>
      </c>
      <c r="C45" s="48">
        <v>1630566</v>
      </c>
      <c r="D45" s="48">
        <f t="shared" si="16"/>
        <v>77646</v>
      </c>
      <c r="E45" s="48">
        <f t="shared" si="17"/>
        <v>1552920</v>
      </c>
      <c r="F45" s="48">
        <f t="shared" si="18"/>
        <v>16176656</v>
      </c>
      <c r="G45" s="48">
        <v>120082</v>
      </c>
      <c r="H45" s="48">
        <v>2402</v>
      </c>
      <c r="I45" s="48">
        <v>1201</v>
      </c>
      <c r="J45" s="49">
        <f t="shared" si="19"/>
        <v>16918968</v>
      </c>
      <c r="K45" s="47">
        <v>0</v>
      </c>
      <c r="L45" s="47">
        <v>-686923</v>
      </c>
      <c r="M45" s="8"/>
      <c r="N45" s="8"/>
      <c r="O45" s="8"/>
    </row>
    <row r="46" spans="1:29">
      <c r="A46" s="42" t="s">
        <v>25</v>
      </c>
      <c r="B46" s="43">
        <f>SUM(B40:B45)</f>
        <v>82024591</v>
      </c>
      <c r="C46" s="43">
        <f t="shared" ref="C46:L46" si="20">SUM(C40:C45)</f>
        <v>3882599</v>
      </c>
      <c r="D46" s="43">
        <f t="shared" si="20"/>
        <v>184885.66666666666</v>
      </c>
      <c r="E46" s="43">
        <f t="shared" si="20"/>
        <v>3697713.333333333</v>
      </c>
      <c r="F46" s="43">
        <f>SUM(F40:F45)</f>
        <v>78326877.666666657</v>
      </c>
      <c r="G46" s="43">
        <f>SUM(G40:G45)</f>
        <v>400799</v>
      </c>
      <c r="H46" s="43">
        <f>SUM(H40:H45)</f>
        <v>8016</v>
      </c>
      <c r="I46" s="43">
        <f t="shared" si="20"/>
        <v>4009</v>
      </c>
      <c r="J46" s="43">
        <f t="shared" si="20"/>
        <v>77747955</v>
      </c>
      <c r="K46" s="43">
        <f t="shared" si="20"/>
        <v>2414842</v>
      </c>
      <c r="L46" s="43">
        <f t="shared" si="20"/>
        <v>-1448970</v>
      </c>
      <c r="M46" s="8"/>
      <c r="N46" s="8"/>
      <c r="O46" s="8"/>
    </row>
    <row r="47" spans="1:29">
      <c r="A47" s="3"/>
      <c r="B47" s="21"/>
      <c r="C47" s="21"/>
      <c r="D47" s="21"/>
      <c r="E47" s="21"/>
      <c r="F47" s="21"/>
      <c r="G47" s="21"/>
      <c r="H47" s="21"/>
      <c r="I47" s="21"/>
      <c r="J47" s="3"/>
      <c r="K47" s="3"/>
      <c r="L47" s="3"/>
      <c r="M47" s="8"/>
      <c r="N47" s="8"/>
      <c r="O47" s="8"/>
    </row>
    <row r="48" spans="1:29">
      <c r="A48" s="42" t="s">
        <v>68</v>
      </c>
      <c r="B48" s="50">
        <f>+B46+B38</f>
        <v>113533645</v>
      </c>
      <c r="C48" s="50">
        <f t="shared" ref="C48:L48" si="21">+C46+C38</f>
        <v>9583658</v>
      </c>
      <c r="D48" s="50">
        <f t="shared" si="21"/>
        <v>456364.66666666663</v>
      </c>
      <c r="E48" s="51">
        <f t="shared" si="21"/>
        <v>9127293.3333333321</v>
      </c>
      <c r="F48" s="50">
        <f t="shared" si="21"/>
        <v>104406351.66666666</v>
      </c>
      <c r="G48" s="50">
        <f t="shared" si="21"/>
        <v>1227718</v>
      </c>
      <c r="H48" s="50">
        <f t="shared" si="21"/>
        <v>24558</v>
      </c>
      <c r="I48" s="50">
        <f t="shared" si="21"/>
        <v>12275</v>
      </c>
      <c r="J48" s="50">
        <f t="shared" si="21"/>
        <v>106990130</v>
      </c>
      <c r="K48" s="50">
        <f t="shared" si="21"/>
        <v>3662618</v>
      </c>
      <c r="L48" s="50">
        <f t="shared" si="21"/>
        <v>-1616346</v>
      </c>
      <c r="M48" s="8"/>
      <c r="N48" s="8"/>
      <c r="O48" s="8"/>
    </row>
    <row r="83" spans="1:4">
      <c r="A83" s="8" t="s">
        <v>3</v>
      </c>
    </row>
    <row r="84" spans="1:4">
      <c r="A84" s="7" t="s">
        <v>18</v>
      </c>
    </row>
    <row r="85" spans="1:4">
      <c r="A85" s="9" t="s">
        <v>19</v>
      </c>
      <c r="B85" s="9" t="s">
        <v>15</v>
      </c>
    </row>
    <row r="86" spans="1:4">
      <c r="A86" s="6" t="e">
        <f>+#REF!</f>
        <v>#REF!</v>
      </c>
      <c r="B86" s="6" t="e">
        <f>+#REF!</f>
        <v>#REF!</v>
      </c>
    </row>
    <row r="87" spans="1:4">
      <c r="A87" s="5"/>
      <c r="B87" s="5"/>
    </row>
    <row r="88" spans="1:4">
      <c r="A88" s="5"/>
      <c r="B88" s="5" t="s">
        <v>20</v>
      </c>
      <c r="C88" s="14"/>
      <c r="D88" s="14"/>
    </row>
    <row r="89" spans="1:4">
      <c r="A89" s="5"/>
      <c r="B89" s="5" t="s">
        <v>16</v>
      </c>
      <c r="C89" s="14">
        <f>+D14</f>
        <v>0</v>
      </c>
      <c r="D89" s="14"/>
    </row>
    <row r="90" spans="1:4">
      <c r="A90" s="5" t="s">
        <v>21</v>
      </c>
      <c r="B90" s="4" t="s">
        <v>18</v>
      </c>
      <c r="C90" s="14" t="e">
        <f>+B86</f>
        <v>#REF!</v>
      </c>
      <c r="D90" s="14"/>
    </row>
    <row r="91" spans="1:4">
      <c r="A91" s="5" t="s">
        <v>21</v>
      </c>
      <c r="B91" s="10"/>
      <c r="C91" s="14"/>
      <c r="D91" s="14"/>
    </row>
    <row r="92" spans="1:4">
      <c r="A92" s="5"/>
      <c r="B92" s="4"/>
      <c r="C92" s="16" t="e">
        <f>C89-C90+C91</f>
        <v>#REF!</v>
      </c>
      <c r="D92" s="14"/>
    </row>
    <row r="93" spans="1:4">
      <c r="B93" s="4" t="s">
        <v>22</v>
      </c>
      <c r="C93" s="14">
        <f>+C38</f>
        <v>5701059</v>
      </c>
      <c r="D93" s="14"/>
    </row>
    <row r="94" spans="1:4" ht="15.75" thickBot="1">
      <c r="B94" s="4"/>
      <c r="C94" s="17" t="e">
        <f>+C93-C92</f>
        <v>#REF!</v>
      </c>
      <c r="D94" s="14"/>
    </row>
    <row r="95" spans="1:4" ht="15.75" thickTop="1">
      <c r="B95" s="4" t="s">
        <v>23</v>
      </c>
      <c r="C95" s="14" t="e">
        <f>+#REF!</f>
        <v>#REF!</v>
      </c>
      <c r="D95" s="14"/>
    </row>
    <row r="96" spans="1:4">
      <c r="A96" s="61"/>
      <c r="B96" s="61"/>
      <c r="C96" s="14"/>
      <c r="D96" s="14"/>
    </row>
    <row r="97" spans="1:4">
      <c r="B97" s="11" t="s">
        <v>20</v>
      </c>
      <c r="C97" s="18" t="e">
        <f>C94-C95</f>
        <v>#REF!</v>
      </c>
      <c r="D97" s="14"/>
    </row>
    <row r="98" spans="1:4">
      <c r="C98" s="14"/>
      <c r="D98" s="14"/>
    </row>
    <row r="99" spans="1:4">
      <c r="A99" s="12" t="s">
        <v>24</v>
      </c>
      <c r="B99" s="12"/>
      <c r="C99" s="19">
        <v>251617</v>
      </c>
      <c r="D99" s="14"/>
    </row>
    <row r="100" spans="1:4">
      <c r="C100" s="14"/>
      <c r="D100" s="14"/>
    </row>
    <row r="101" spans="1:4">
      <c r="A101" s="2"/>
    </row>
    <row r="102" spans="1:4">
      <c r="A102" s="2" t="s">
        <v>26</v>
      </c>
      <c r="B102" s="8"/>
      <c r="C102" s="8"/>
      <c r="D102" s="8"/>
    </row>
    <row r="103" spans="1:4">
      <c r="A103" s="8" t="s">
        <v>27</v>
      </c>
      <c r="B103" s="8"/>
      <c r="C103" s="8"/>
      <c r="D103" s="8"/>
    </row>
    <row r="104" spans="1:4">
      <c r="A104" s="8" t="s">
        <v>28</v>
      </c>
      <c r="B104" s="8"/>
      <c r="C104" s="8"/>
      <c r="D104" s="8"/>
    </row>
    <row r="105" spans="1:4">
      <c r="A105" s="8"/>
      <c r="B105" s="8"/>
      <c r="C105" s="8"/>
      <c r="D105" s="8"/>
    </row>
    <row r="106" spans="1:4">
      <c r="A106" s="8"/>
      <c r="B106" s="8"/>
      <c r="C106" s="8"/>
      <c r="D106" s="8"/>
    </row>
  </sheetData>
  <mergeCells count="1">
    <mergeCell ref="A96:B96"/>
  </mergeCells>
  <pageMargins left="0.7" right="0.7" top="0.75" bottom="0.75" header="0.3" footer="0.3"/>
  <pageSetup orientation="portrait" horizontalDpi="300" verticalDpi="300" r:id="rId1"/>
  <ignoredErrors>
    <ignoredError sqref="D12:E12 D1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A16" sqref="A16"/>
    </sheetView>
  </sheetViews>
  <sheetFormatPr defaultRowHeight="15"/>
  <cols>
    <col min="1" max="1" width="26.7109375" customWidth="1"/>
    <col min="2" max="2" width="17.7109375" customWidth="1"/>
    <col min="3" max="3" width="22.5703125" customWidth="1"/>
    <col min="4" max="4" width="15.5703125" customWidth="1"/>
    <col min="5" max="5" width="20.85546875" customWidth="1"/>
    <col min="6" max="6" width="19.28515625" customWidth="1"/>
    <col min="7" max="7" width="15.42578125" customWidth="1"/>
    <col min="8" max="8" width="18.28515625" customWidth="1"/>
    <col min="9" max="9" width="19.42578125" customWidth="1"/>
    <col min="10" max="10" width="18.85546875" customWidth="1"/>
  </cols>
  <sheetData>
    <row r="1" spans="1:12">
      <c r="A1" s="28"/>
      <c r="B1" s="28" t="s">
        <v>40</v>
      </c>
      <c r="C1" s="28"/>
      <c r="D1" s="28"/>
      <c r="E1" s="28" t="s">
        <v>46</v>
      </c>
      <c r="F1" s="28"/>
      <c r="G1" s="28"/>
      <c r="H1" s="28" t="s">
        <v>12</v>
      </c>
      <c r="I1" s="28"/>
      <c r="J1" s="28"/>
      <c r="K1" s="3"/>
    </row>
    <row r="2" spans="1:12" ht="45.75">
      <c r="A2" s="29"/>
      <c r="B2" s="30" t="s">
        <v>41</v>
      </c>
      <c r="C2" s="30" t="s">
        <v>42</v>
      </c>
      <c r="D2" s="30" t="s">
        <v>43</v>
      </c>
      <c r="E2" s="30" t="s">
        <v>41</v>
      </c>
      <c r="F2" s="30" t="s">
        <v>42</v>
      </c>
      <c r="G2" s="30" t="s">
        <v>43</v>
      </c>
      <c r="H2" s="30" t="s">
        <v>41</v>
      </c>
      <c r="I2" s="30" t="s">
        <v>42</v>
      </c>
      <c r="J2" s="30" t="s">
        <v>43</v>
      </c>
      <c r="K2" s="23" t="s">
        <v>47</v>
      </c>
    </row>
    <row r="3" spans="1:12" s="8" customFormat="1" ht="18.75">
      <c r="A3" s="26" t="s">
        <v>0</v>
      </c>
      <c r="B3" s="52"/>
      <c r="C3" s="38"/>
      <c r="D3" s="38"/>
      <c r="E3" s="52"/>
      <c r="F3" s="38"/>
      <c r="G3" s="53"/>
      <c r="H3" s="52"/>
      <c r="I3" s="38"/>
      <c r="J3" s="38"/>
      <c r="K3" s="38"/>
      <c r="L3" s="54"/>
    </row>
    <row r="4" spans="1:12" ht="18.75">
      <c r="A4" s="25" t="s">
        <v>59</v>
      </c>
      <c r="B4" s="20">
        <f>+'VAT WORKING'!B14</f>
        <v>0</v>
      </c>
      <c r="C4" s="20">
        <v>38922910</v>
      </c>
      <c r="D4" s="20">
        <f>+B4-C4</f>
        <v>-38922910</v>
      </c>
      <c r="E4" s="20">
        <f>+'VAT WORKING'!B23</f>
        <v>113685468</v>
      </c>
      <c r="F4" s="20">
        <v>116573203</v>
      </c>
      <c r="G4" s="20">
        <f>+E4-F4</f>
        <v>-2887735</v>
      </c>
      <c r="H4" s="20">
        <f>+B4+E4</f>
        <v>113685468</v>
      </c>
      <c r="I4" s="20">
        <f>+C4+F4</f>
        <v>155496113</v>
      </c>
      <c r="J4" s="20">
        <f>H4-I4</f>
        <v>-41810645</v>
      </c>
      <c r="K4" s="38"/>
      <c r="L4" s="54"/>
    </row>
    <row r="5" spans="1:12" ht="18.75">
      <c r="A5" s="25" t="s">
        <v>17</v>
      </c>
      <c r="B5" s="20">
        <v>0</v>
      </c>
      <c r="C5" s="20">
        <v>0</v>
      </c>
      <c r="D5" s="20">
        <f>+B5-C5</f>
        <v>0</v>
      </c>
      <c r="E5" s="20">
        <v>0</v>
      </c>
      <c r="F5" s="20">
        <v>0</v>
      </c>
      <c r="G5" s="20">
        <f>+E5-F5</f>
        <v>0</v>
      </c>
      <c r="H5" s="20">
        <f>+B5+E5</f>
        <v>0</v>
      </c>
      <c r="I5" s="20">
        <f>+C5+F5</f>
        <v>0</v>
      </c>
      <c r="J5" s="20">
        <f>+H5-I5</f>
        <v>0</v>
      </c>
      <c r="K5" s="38"/>
      <c r="L5" s="54"/>
    </row>
    <row r="6" spans="1:12" ht="18.75">
      <c r="A6" s="26" t="s">
        <v>45</v>
      </c>
      <c r="B6" s="24">
        <f>B4-B5</f>
        <v>0</v>
      </c>
      <c r="C6" s="24">
        <f>C4-C5</f>
        <v>38922910</v>
      </c>
      <c r="D6" s="24">
        <f>B6-C6</f>
        <v>-38922910</v>
      </c>
      <c r="E6" s="24">
        <f>E4-E5</f>
        <v>113685468</v>
      </c>
      <c r="F6" s="24">
        <f>F4-F5</f>
        <v>116573203</v>
      </c>
      <c r="G6" s="24">
        <f>+E6-F6</f>
        <v>-2887735</v>
      </c>
      <c r="H6" s="24">
        <f>H4-H5</f>
        <v>113685468</v>
      </c>
      <c r="I6" s="24">
        <f>+I4-I5</f>
        <v>155496113</v>
      </c>
      <c r="J6" s="24">
        <f>+H6-I6</f>
        <v>-41810645</v>
      </c>
      <c r="K6" s="38"/>
      <c r="L6" s="54"/>
    </row>
    <row r="7" spans="1:12" ht="18.75">
      <c r="A7" s="25" t="s">
        <v>67</v>
      </c>
      <c r="B7" s="20">
        <f>+'VAT WORKING'!C14-B5</f>
        <v>0</v>
      </c>
      <c r="C7" s="20">
        <v>2173997</v>
      </c>
      <c r="D7" s="20">
        <f>+B7-C7</f>
        <v>-2173997</v>
      </c>
      <c r="E7" s="20">
        <f>+'VAT WORKING'!D22</f>
        <v>0</v>
      </c>
      <c r="F7" s="20">
        <v>735110</v>
      </c>
      <c r="G7" s="20">
        <f>+E7-F7</f>
        <v>-735110</v>
      </c>
      <c r="H7" s="20">
        <f t="shared" ref="H7:I9" si="0">+B7+E7</f>
        <v>0</v>
      </c>
      <c r="I7" s="20">
        <f t="shared" si="0"/>
        <v>2909107</v>
      </c>
      <c r="J7" s="20">
        <f>+H7-I7</f>
        <v>-2909107</v>
      </c>
      <c r="K7" s="38"/>
      <c r="L7" s="54"/>
    </row>
    <row r="8" spans="1:12" ht="18.75">
      <c r="A8" s="25" t="s">
        <v>44</v>
      </c>
      <c r="B8" s="20">
        <f>+'VAT WORKING'!D14</f>
        <v>0</v>
      </c>
      <c r="C8" s="20">
        <v>103524</v>
      </c>
      <c r="D8" s="20">
        <f>B8-C8</f>
        <v>-103524</v>
      </c>
      <c r="E8" s="20">
        <f>+'VAT WORKING'!D23</f>
        <v>0</v>
      </c>
      <c r="F8" s="20">
        <v>35005</v>
      </c>
      <c r="G8" s="20">
        <f>E8-F8</f>
        <v>-35005</v>
      </c>
      <c r="H8" s="20">
        <f t="shared" si="0"/>
        <v>0</v>
      </c>
      <c r="I8" s="20">
        <f t="shared" si="0"/>
        <v>138529</v>
      </c>
      <c r="J8" s="20">
        <f>H8-I8</f>
        <v>-138529</v>
      </c>
      <c r="K8" s="38"/>
      <c r="L8" s="54"/>
    </row>
    <row r="9" spans="1:12" s="8" customFormat="1" ht="18.75">
      <c r="A9" s="25" t="s">
        <v>60</v>
      </c>
      <c r="B9" s="20">
        <v>0</v>
      </c>
      <c r="C9" s="20">
        <v>0</v>
      </c>
      <c r="D9" s="20">
        <f>B9-C9</f>
        <v>0</v>
      </c>
      <c r="E9" s="20"/>
      <c r="F9" s="20"/>
      <c r="G9" s="20">
        <f>E9-F9</f>
        <v>0</v>
      </c>
      <c r="H9" s="20">
        <f t="shared" si="0"/>
        <v>0</v>
      </c>
      <c r="I9" s="20">
        <f t="shared" si="0"/>
        <v>0</v>
      </c>
      <c r="J9" s="20">
        <f>H9-I9</f>
        <v>0</v>
      </c>
      <c r="K9" s="38"/>
      <c r="L9" s="54"/>
    </row>
    <row r="10" spans="1:12" s="8" customFormat="1" ht="18.75">
      <c r="A10" s="26" t="s">
        <v>61</v>
      </c>
      <c r="B10" s="24">
        <f>B8-B9</f>
        <v>0</v>
      </c>
      <c r="C10" s="24">
        <f>C8-C9</f>
        <v>103524</v>
      </c>
      <c r="D10" s="24">
        <f>B10-C10</f>
        <v>-103524</v>
      </c>
      <c r="E10" s="24">
        <f>E8-E9</f>
        <v>0</v>
      </c>
      <c r="F10" s="24">
        <f>F8-F9</f>
        <v>35005</v>
      </c>
      <c r="G10" s="24">
        <f>E10-F10</f>
        <v>-35005</v>
      </c>
      <c r="H10" s="24">
        <f>H8-H9</f>
        <v>0</v>
      </c>
      <c r="I10" s="24">
        <f>I8-I9</f>
        <v>138529</v>
      </c>
      <c r="J10" s="24">
        <f>H10-I10</f>
        <v>-138529</v>
      </c>
      <c r="K10" s="38"/>
      <c r="L10" s="54"/>
    </row>
    <row r="11" spans="1:12" s="8" customFormat="1" ht="18.75">
      <c r="A11" s="26"/>
      <c r="B11" s="24"/>
      <c r="C11" s="24"/>
      <c r="D11" s="24"/>
      <c r="E11" s="24"/>
      <c r="F11" s="24"/>
      <c r="G11" s="24"/>
      <c r="H11" s="24"/>
      <c r="I11" s="24"/>
      <c r="J11" s="24"/>
      <c r="K11" s="38"/>
      <c r="L11" s="54"/>
    </row>
    <row r="12" spans="1:12" s="8" customFormat="1" ht="18.75">
      <c r="A12" s="26" t="s">
        <v>14</v>
      </c>
      <c r="B12" s="24"/>
      <c r="C12" s="24"/>
      <c r="D12" s="24"/>
      <c r="E12" s="24"/>
      <c r="F12" s="24"/>
      <c r="G12" s="24"/>
      <c r="H12" s="24"/>
      <c r="I12" s="24"/>
      <c r="J12" s="24"/>
      <c r="K12" s="38"/>
      <c r="L12" s="54"/>
    </row>
    <row r="13" spans="1:12" ht="18.75">
      <c r="A13" s="25" t="s">
        <v>62</v>
      </c>
      <c r="B13" s="40">
        <f>+'VAT WORKING'!B38</f>
        <v>31509054</v>
      </c>
      <c r="C13" s="39">
        <v>29934046</v>
      </c>
      <c r="D13" s="40">
        <f>B13-C13</f>
        <v>1575008</v>
      </c>
      <c r="E13" s="40">
        <f>+'VAT WORKING'!B46</f>
        <v>82024591</v>
      </c>
      <c r="F13" s="39">
        <v>80008855</v>
      </c>
      <c r="G13" s="40">
        <f>E13-F13</f>
        <v>2015736</v>
      </c>
      <c r="H13" s="40">
        <f t="shared" ref="H13:I15" si="1">+B13+E13</f>
        <v>113533645</v>
      </c>
      <c r="I13" s="40">
        <f t="shared" si="1"/>
        <v>109942901</v>
      </c>
      <c r="J13" s="40">
        <f>H13-I13</f>
        <v>3590744</v>
      </c>
      <c r="K13" s="38"/>
      <c r="L13" s="54"/>
    </row>
    <row r="14" spans="1:12" ht="18.75">
      <c r="A14" s="25" t="s">
        <v>63</v>
      </c>
      <c r="B14" s="20">
        <f>+'VAT WORKING'!C38+47166</f>
        <v>5748225</v>
      </c>
      <c r="C14" s="20">
        <v>4636249</v>
      </c>
      <c r="D14" s="20">
        <f>+B14-C14</f>
        <v>1111976</v>
      </c>
      <c r="E14" s="20">
        <f>+'VAT WORKING'!C46</f>
        <v>3882599</v>
      </c>
      <c r="F14" s="20">
        <v>2797281</v>
      </c>
      <c r="G14" s="20">
        <f>+E14-F14</f>
        <v>1085318</v>
      </c>
      <c r="H14" s="20">
        <f t="shared" si="1"/>
        <v>9630824</v>
      </c>
      <c r="I14" s="20">
        <f t="shared" si="1"/>
        <v>7433530</v>
      </c>
      <c r="J14" s="20">
        <f>+H14-I14</f>
        <v>2197294</v>
      </c>
      <c r="K14" s="38"/>
      <c r="L14" s="54"/>
    </row>
    <row r="15" spans="1:12" ht="18.75">
      <c r="A15" s="25" t="s">
        <v>33</v>
      </c>
      <c r="B15" s="20">
        <v>0</v>
      </c>
      <c r="C15" s="20">
        <v>5919</v>
      </c>
      <c r="D15" s="20">
        <f>+B15-C15</f>
        <v>-5919</v>
      </c>
      <c r="E15" s="20">
        <v>54000</v>
      </c>
      <c r="F15" s="20">
        <v>54120</v>
      </c>
      <c r="G15" s="20">
        <f>+E15-F15</f>
        <v>-120</v>
      </c>
      <c r="H15" s="20">
        <f t="shared" si="1"/>
        <v>54000</v>
      </c>
      <c r="I15" s="20">
        <f t="shared" si="1"/>
        <v>60039</v>
      </c>
      <c r="J15" s="20">
        <f>+H15-I15</f>
        <v>-6039</v>
      </c>
      <c r="K15" s="38"/>
      <c r="L15" s="54"/>
    </row>
    <row r="16" spans="1:12" s="8" customFormat="1" ht="18.75">
      <c r="A16" s="25"/>
      <c r="B16" s="20"/>
      <c r="C16" s="20"/>
      <c r="D16" s="20"/>
      <c r="E16" s="20"/>
      <c r="F16" s="20"/>
      <c r="G16" s="20"/>
      <c r="H16" s="20"/>
      <c r="I16" s="20"/>
      <c r="J16" s="20"/>
      <c r="K16" s="38"/>
      <c r="L16" s="54"/>
    </row>
    <row r="17" spans="1:12" ht="18.75">
      <c r="A17" s="25" t="s">
        <v>31</v>
      </c>
      <c r="B17" s="39">
        <f>B14*5/105</f>
        <v>273725</v>
      </c>
      <c r="C17" s="39">
        <v>231810</v>
      </c>
      <c r="D17" s="20">
        <f>+B17-C17</f>
        <v>41915</v>
      </c>
      <c r="E17" s="40">
        <f>+'VAT WORKING'!D46</f>
        <v>184885.66666666666</v>
      </c>
      <c r="F17" s="39">
        <v>139864</v>
      </c>
      <c r="G17" s="40">
        <f>E17-F17</f>
        <v>45021.666666666657</v>
      </c>
      <c r="H17" s="40">
        <f>+B17+E17</f>
        <v>458610.66666666663</v>
      </c>
      <c r="I17" s="40">
        <f>+C17+F17</f>
        <v>371674</v>
      </c>
      <c r="J17" s="40">
        <f>H17-I17</f>
        <v>86936.666666666628</v>
      </c>
      <c r="K17" s="38"/>
      <c r="L17" s="54"/>
    </row>
    <row r="18" spans="1:12" ht="18.75">
      <c r="A18" s="25" t="s">
        <v>32</v>
      </c>
      <c r="B18" s="40">
        <v>0</v>
      </c>
      <c r="C18" s="39">
        <v>739</v>
      </c>
      <c r="D18" s="20">
        <f>+B18-C18</f>
        <v>-739</v>
      </c>
      <c r="E18" s="40">
        <f>E15*12.5/112.5</f>
        <v>6000</v>
      </c>
      <c r="F18" s="39">
        <v>6765</v>
      </c>
      <c r="G18" s="40">
        <f>E18-F18</f>
        <v>-765</v>
      </c>
      <c r="H18" s="40">
        <f>+B18+E18</f>
        <v>6000</v>
      </c>
      <c r="I18" s="40">
        <f>+C18+F18</f>
        <v>7504</v>
      </c>
      <c r="J18" s="40">
        <f>H18-I18</f>
        <v>-1504</v>
      </c>
      <c r="K18" s="38"/>
      <c r="L18" s="54"/>
    </row>
    <row r="19" spans="1:12" ht="18.75">
      <c r="A19" s="26" t="s">
        <v>64</v>
      </c>
      <c r="B19" s="55">
        <f>+B17+B18</f>
        <v>273725</v>
      </c>
      <c r="C19" s="55">
        <f>+C17+C18</f>
        <v>232549</v>
      </c>
      <c r="D19" s="56">
        <f>+D17+D18</f>
        <v>41176</v>
      </c>
      <c r="E19" s="55">
        <f>+E17+E18</f>
        <v>190885.66666666666</v>
      </c>
      <c r="F19" s="55">
        <f>+F17+F18</f>
        <v>146629</v>
      </c>
      <c r="G19" s="55">
        <f t="shared" ref="G19:J19" si="2">+G17+G18</f>
        <v>44256.666666666657</v>
      </c>
      <c r="H19" s="55">
        <f t="shared" si="2"/>
        <v>464610.66666666663</v>
      </c>
      <c r="I19" s="55">
        <f t="shared" si="2"/>
        <v>379178</v>
      </c>
      <c r="J19" s="55">
        <f t="shared" si="2"/>
        <v>85432.666666666628</v>
      </c>
      <c r="K19" s="38"/>
      <c r="L19" s="54"/>
    </row>
    <row r="20" spans="1:12" ht="18.75">
      <c r="A20" s="25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54"/>
    </row>
    <row r="21" spans="1:12" ht="18.75">
      <c r="A21" s="25" t="s">
        <v>65</v>
      </c>
      <c r="B21" s="57">
        <f>+B19-B10</f>
        <v>273725</v>
      </c>
      <c r="C21" s="57">
        <f>+C19-C10</f>
        <v>129025</v>
      </c>
      <c r="D21" s="57">
        <f>B21-C21</f>
        <v>144700</v>
      </c>
      <c r="E21" s="57">
        <f>+E19-E10</f>
        <v>190885.66666666666</v>
      </c>
      <c r="F21" s="57">
        <f>+F19-F10</f>
        <v>111624</v>
      </c>
      <c r="G21" s="57">
        <f t="shared" ref="G21:J22" si="3">+G19-G10</f>
        <v>79261.666666666657</v>
      </c>
      <c r="H21" s="57">
        <f t="shared" si="3"/>
        <v>464610.66666666663</v>
      </c>
      <c r="I21" s="57">
        <f t="shared" si="3"/>
        <v>240649</v>
      </c>
      <c r="J21" s="57">
        <f t="shared" si="3"/>
        <v>223961.66666666663</v>
      </c>
      <c r="K21" s="38"/>
      <c r="L21" s="54"/>
    </row>
    <row r="22" spans="1:12" ht="18.75">
      <c r="A22" s="25" t="s">
        <v>23</v>
      </c>
      <c r="B22" s="39">
        <v>0</v>
      </c>
      <c r="C22" s="39">
        <v>103524</v>
      </c>
      <c r="D22" s="39">
        <f>B22-C22</f>
        <v>-103524</v>
      </c>
      <c r="E22" s="39">
        <f>+'VAT WORKING'!G26</f>
        <v>49386</v>
      </c>
      <c r="F22" s="39">
        <v>49386</v>
      </c>
      <c r="G22" s="39">
        <f t="shared" si="3"/>
        <v>0</v>
      </c>
      <c r="H22" s="39">
        <f>+B22+E22</f>
        <v>49386</v>
      </c>
      <c r="I22" s="58">
        <f>+C22+F22</f>
        <v>152910</v>
      </c>
      <c r="J22" s="58"/>
      <c r="K22" s="38"/>
      <c r="L22" s="54"/>
    </row>
    <row r="23" spans="1:12" ht="23.25">
      <c r="A23" s="26" t="s">
        <v>66</v>
      </c>
      <c r="B23" s="59">
        <f>B21-B22</f>
        <v>273725</v>
      </c>
      <c r="C23" s="59">
        <f>C21-C22</f>
        <v>25501</v>
      </c>
      <c r="D23" s="59">
        <f>B23-C23</f>
        <v>248224</v>
      </c>
      <c r="E23" s="59">
        <f t="shared" ref="E23:F23" si="4">E21-E22</f>
        <v>141499.66666666666</v>
      </c>
      <c r="F23" s="59">
        <f t="shared" si="4"/>
        <v>62238</v>
      </c>
      <c r="G23" s="59">
        <f>E23-F23</f>
        <v>79261.666666666657</v>
      </c>
      <c r="H23" s="59">
        <f>H21-H22</f>
        <v>415224.66666666663</v>
      </c>
      <c r="I23" s="59">
        <f>I21-I22</f>
        <v>87739</v>
      </c>
      <c r="J23" s="60">
        <f>H23-I23</f>
        <v>327485.66666666663</v>
      </c>
      <c r="K23" s="38"/>
      <c r="L23" s="54"/>
    </row>
    <row r="24" spans="1:12" ht="18.75">
      <c r="A24" s="27"/>
      <c r="B24" s="27"/>
      <c r="C24" s="27"/>
      <c r="D24" s="27"/>
      <c r="E24" s="27"/>
      <c r="F24" s="27"/>
      <c r="G24" s="27"/>
      <c r="H24" s="27"/>
      <c r="I24" s="27"/>
      <c r="J24" s="27"/>
    </row>
  </sheetData>
  <pageMargins left="0.7" right="0.7" top="0.75" bottom="0.75" header="0.3" footer="0.3"/>
  <pageSetup orientation="portrait" horizontalDpi="300" verticalDpi="300" r:id="rId1"/>
  <ignoredErrors>
    <ignoredError sqref="D6:D7 G6:H6 I6 D21 D23 D10 G23 G1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0" sqref="L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VAT WORKING</vt:lpstr>
      <vt:lpstr>VAT CALCULATION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2012-11-28T05:43:07Z</dcterms:created>
  <dcterms:modified xsi:type="dcterms:W3CDTF">2012-12-12T07:15:35Z</dcterms:modified>
</cp:coreProperties>
</file>