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2120" windowHeight="9120" firstSheet="1" activeTab="2"/>
  </bookViews>
  <sheets>
    <sheet name="2B summary pivot table refresh " sheetId="9" r:id="rId1"/>
    <sheet name="Sales Register from tally" sheetId="6" r:id="rId2"/>
    <sheet name="Dvat31 vlookup auto" sheetId="7" r:id="rId3"/>
  </sheets>
  <definedNames>
    <definedName name="_xlnm._FilterDatabase" localSheetId="1" hidden="1">'Sales Register from tally'!$A$3:$N$63</definedName>
    <definedName name="_xlnm.Print_Area" localSheetId="0">'2B summary pivot table refresh '!$A$1:$H$36</definedName>
    <definedName name="_xlnm.Print_Area" localSheetId="2">'Dvat31 vlookup auto'!$B$2:$R$54</definedName>
  </definedNames>
  <calcPr calcId="124519"/>
  <pivotCaches>
    <pivotCache cacheId="32" r:id="rId4"/>
  </pivotCaches>
</workbook>
</file>

<file path=xl/calcChain.xml><?xml version="1.0" encoding="utf-8"?>
<calcChain xmlns="http://schemas.openxmlformats.org/spreadsheetml/2006/main">
  <c r="A41" i="6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4"/>
  <c r="T63"/>
  <c r="S63"/>
  <c r="R63"/>
  <c r="Q63"/>
  <c r="P63"/>
  <c r="T62"/>
  <c r="S62"/>
  <c r="R62"/>
  <c r="Q62"/>
  <c r="P62"/>
  <c r="T61"/>
  <c r="S61"/>
  <c r="R61"/>
  <c r="Q61"/>
  <c r="P61"/>
  <c r="T60"/>
  <c r="S60"/>
  <c r="R60"/>
  <c r="Q60"/>
  <c r="P60"/>
  <c r="T59"/>
  <c r="S59"/>
  <c r="R59"/>
  <c r="Q59"/>
  <c r="P59"/>
  <c r="T58"/>
  <c r="S58"/>
  <c r="R58"/>
  <c r="Q58"/>
  <c r="P58"/>
  <c r="T57"/>
  <c r="S57"/>
  <c r="R57"/>
  <c r="Q57"/>
  <c r="P57"/>
  <c r="T56"/>
  <c r="S56"/>
  <c r="R56"/>
  <c r="Q56"/>
  <c r="P56"/>
  <c r="T55"/>
  <c r="S55"/>
  <c r="R55"/>
  <c r="Q55"/>
  <c r="P55"/>
  <c r="T54"/>
  <c r="S54"/>
  <c r="R54"/>
  <c r="Q54"/>
  <c r="P54"/>
  <c r="T53"/>
  <c r="S53"/>
  <c r="R53"/>
  <c r="Q53"/>
  <c r="P53"/>
  <c r="T52"/>
  <c r="S52"/>
  <c r="R52"/>
  <c r="Q52"/>
  <c r="P52"/>
  <c r="T51"/>
  <c r="S51"/>
  <c r="R51"/>
  <c r="Q51"/>
  <c r="P51"/>
  <c r="T50"/>
  <c r="S50"/>
  <c r="R50"/>
  <c r="Q50"/>
  <c r="P50"/>
  <c r="T49"/>
  <c r="S49"/>
  <c r="R49"/>
  <c r="Q49"/>
  <c r="P49"/>
  <c r="T48"/>
  <c r="S48"/>
  <c r="R48"/>
  <c r="Q48"/>
  <c r="P48"/>
  <c r="T47"/>
  <c r="S47"/>
  <c r="R47"/>
  <c r="Q47"/>
  <c r="P47"/>
  <c r="T46"/>
  <c r="S46"/>
  <c r="R46"/>
  <c r="Q46"/>
  <c r="P46"/>
  <c r="T45"/>
  <c r="S45"/>
  <c r="R45"/>
  <c r="Q45"/>
  <c r="P45"/>
  <c r="T44"/>
  <c r="S44"/>
  <c r="R44"/>
  <c r="Q44"/>
  <c r="P44"/>
  <c r="T43"/>
  <c r="S43"/>
  <c r="R43"/>
  <c r="Q43"/>
  <c r="P43"/>
  <c r="T42"/>
  <c r="S42"/>
  <c r="R42"/>
  <c r="Q42"/>
  <c r="P42"/>
  <c r="T41"/>
  <c r="S41"/>
  <c r="R41"/>
  <c r="Q41"/>
  <c r="P41"/>
  <c r="T40"/>
  <c r="S40"/>
  <c r="R40"/>
  <c r="Q40"/>
  <c r="P40"/>
  <c r="T39"/>
  <c r="S39"/>
  <c r="R39"/>
  <c r="Q39"/>
  <c r="P39"/>
  <c r="T38"/>
  <c r="S38"/>
  <c r="R38"/>
  <c r="Q38"/>
  <c r="P38"/>
  <c r="T37"/>
  <c r="S37"/>
  <c r="R37"/>
  <c r="Q37"/>
  <c r="P37"/>
  <c r="T36"/>
  <c r="S36"/>
  <c r="R36"/>
  <c r="Q36"/>
  <c r="P36"/>
  <c r="T35"/>
  <c r="S35"/>
  <c r="R35"/>
  <c r="Q35"/>
  <c r="P35"/>
  <c r="T34"/>
  <c r="S34"/>
  <c r="R34"/>
  <c r="Q34"/>
  <c r="P34"/>
  <c r="T33"/>
  <c r="S33"/>
  <c r="R33"/>
  <c r="Q33"/>
  <c r="P33"/>
  <c r="T32"/>
  <c r="S32"/>
  <c r="R32"/>
  <c r="Q32"/>
  <c r="P32"/>
  <c r="T31"/>
  <c r="S31"/>
  <c r="R31"/>
  <c r="Q31"/>
  <c r="P31"/>
  <c r="T30"/>
  <c r="S30"/>
  <c r="R30"/>
  <c r="Q30"/>
  <c r="P30"/>
  <c r="T29"/>
  <c r="S29"/>
  <c r="R29"/>
  <c r="Q29"/>
  <c r="P29"/>
  <c r="T28"/>
  <c r="S28"/>
  <c r="R28"/>
  <c r="Q28"/>
  <c r="P28"/>
  <c r="T27"/>
  <c r="S27"/>
  <c r="R27"/>
  <c r="Q27"/>
  <c r="P27"/>
  <c r="T26"/>
  <c r="S26"/>
  <c r="R26"/>
  <c r="Q26"/>
  <c r="P26"/>
  <c r="T25"/>
  <c r="S25"/>
  <c r="R25"/>
  <c r="Q25"/>
  <c r="P25"/>
  <c r="T24"/>
  <c r="S24"/>
  <c r="R24"/>
  <c r="Q24"/>
  <c r="P24"/>
  <c r="T23"/>
  <c r="S23"/>
  <c r="R23"/>
  <c r="Q23"/>
  <c r="P23"/>
  <c r="T22"/>
  <c r="S22"/>
  <c r="R22"/>
  <c r="Q22"/>
  <c r="P22"/>
  <c r="T21"/>
  <c r="S21"/>
  <c r="R21"/>
  <c r="Q21"/>
  <c r="P21"/>
  <c r="T20"/>
  <c r="S20"/>
  <c r="R20"/>
  <c r="Q20"/>
  <c r="P20"/>
  <c r="T19"/>
  <c r="S19"/>
  <c r="R19"/>
  <c r="Q19"/>
  <c r="P19"/>
  <c r="T18"/>
  <c r="S18"/>
  <c r="R18"/>
  <c r="Q18"/>
  <c r="P18"/>
  <c r="T17"/>
  <c r="S17"/>
  <c r="R17"/>
  <c r="Q17"/>
  <c r="P17"/>
  <c r="T16"/>
  <c r="S16"/>
  <c r="R16"/>
  <c r="Q16"/>
  <c r="P16"/>
  <c r="T15"/>
  <c r="S15"/>
  <c r="R15"/>
  <c r="Q15"/>
  <c r="P15"/>
  <c r="T14"/>
  <c r="S14"/>
  <c r="R14"/>
  <c r="Q14"/>
  <c r="P14"/>
  <c r="T13"/>
  <c r="S13"/>
  <c r="R13"/>
  <c r="Q13"/>
  <c r="P13"/>
  <c r="T12"/>
  <c r="S12"/>
  <c r="R12"/>
  <c r="Q12"/>
  <c r="P12"/>
  <c r="T11"/>
  <c r="S11"/>
  <c r="R11"/>
  <c r="Q11"/>
  <c r="P11"/>
  <c r="T10"/>
  <c r="S10"/>
  <c r="R10"/>
  <c r="Q10"/>
  <c r="P10"/>
  <c r="T9"/>
  <c r="S9"/>
  <c r="R9"/>
  <c r="Q9"/>
  <c r="P9"/>
  <c r="T8"/>
  <c r="S8"/>
  <c r="R8"/>
  <c r="Q8"/>
  <c r="P8"/>
  <c r="T7"/>
  <c r="S7"/>
  <c r="R7"/>
  <c r="Q7"/>
  <c r="P7"/>
  <c r="T6"/>
  <c r="S6"/>
  <c r="R6"/>
  <c r="Q6"/>
  <c r="P6"/>
  <c r="T5"/>
  <c r="S5"/>
  <c r="R5"/>
  <c r="Q5"/>
  <c r="P5"/>
  <c r="T4"/>
  <c r="S4"/>
  <c r="R4"/>
  <c r="Q4"/>
  <c r="P4"/>
  <c r="B16" i="7" l="1"/>
  <c r="D16"/>
  <c r="F16"/>
  <c r="M16"/>
  <c r="R16"/>
  <c r="A5" i="6"/>
  <c r="A6" s="1"/>
  <c r="C16" i="7"/>
  <c r="E16"/>
  <c r="C17"/>
  <c r="L16"/>
  <c r="M18"/>
  <c r="Q16"/>
  <c r="R18"/>
  <c r="D18" l="1"/>
  <c r="N16"/>
  <c r="A7" i="6"/>
  <c r="R17" i="7"/>
  <c r="L17"/>
  <c r="F18"/>
  <c r="E17"/>
  <c r="B18"/>
  <c r="K16"/>
  <c r="L19"/>
  <c r="E19"/>
  <c r="Q17"/>
  <c r="P17" s="1"/>
  <c r="Q19"/>
  <c r="M17"/>
  <c r="F19"/>
  <c r="D17"/>
  <c r="E18"/>
  <c r="B19"/>
  <c r="R19"/>
  <c r="P19" s="1"/>
  <c r="C19"/>
  <c r="Q18"/>
  <c r="P18" s="1"/>
  <c r="M19"/>
  <c r="K19" s="1"/>
  <c r="L18"/>
  <c r="F17"/>
  <c r="C18"/>
  <c r="D19"/>
  <c r="B17"/>
  <c r="A8" i="6"/>
  <c r="N18" i="7" l="1"/>
  <c r="K18"/>
  <c r="E20"/>
  <c r="Q20"/>
  <c r="B20"/>
  <c r="C20"/>
  <c r="L20"/>
  <c r="M20"/>
  <c r="K17"/>
  <c r="N17"/>
  <c r="D20"/>
  <c r="F20"/>
  <c r="N19"/>
  <c r="R20"/>
  <c r="P20" s="1"/>
  <c r="A9" i="6"/>
  <c r="K20" i="7" l="1"/>
  <c r="C21"/>
  <c r="Q21"/>
  <c r="R21"/>
  <c r="F21"/>
  <c r="D21"/>
  <c r="L21"/>
  <c r="M21"/>
  <c r="N20"/>
  <c r="E21"/>
  <c r="B21"/>
  <c r="A10" i="6"/>
  <c r="K21" i="7" l="1"/>
  <c r="P21"/>
  <c r="F22"/>
  <c r="M22"/>
  <c r="A11" i="6"/>
  <c r="D23" i="7" s="1"/>
  <c r="E22"/>
  <c r="B22"/>
  <c r="L22"/>
  <c r="N22" s="1"/>
  <c r="C22"/>
  <c r="D22"/>
  <c r="Q22"/>
  <c r="N21"/>
  <c r="R23"/>
  <c r="E23" l="1"/>
  <c r="F23"/>
  <c r="A12" i="6"/>
  <c r="E24" i="7" s="1"/>
  <c r="L23"/>
  <c r="M23"/>
  <c r="Q23"/>
  <c r="P23" s="1"/>
  <c r="B23"/>
  <c r="K22"/>
  <c r="R24" l="1"/>
  <c r="A13" i="6"/>
  <c r="B25" i="7" s="1"/>
  <c r="N23"/>
  <c r="A14" i="6"/>
  <c r="K23" i="7"/>
  <c r="A15" i="6"/>
  <c r="A16" l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Q28" i="7" l="1"/>
  <c r="Q26"/>
  <c r="R22"/>
  <c r="P22" s="1"/>
  <c r="C50"/>
  <c r="L50"/>
  <c r="E37"/>
  <c r="M42"/>
  <c r="B39"/>
  <c r="F47"/>
  <c r="Q41"/>
  <c r="C33"/>
  <c r="M28"/>
  <c r="Q42"/>
  <c r="E33"/>
  <c r="F36"/>
  <c r="E26"/>
  <c r="Q47"/>
  <c r="C37"/>
  <c r="E52"/>
  <c r="F37"/>
  <c r="M39"/>
  <c r="Q36"/>
  <c r="C51"/>
  <c r="E29"/>
  <c r="L49"/>
  <c r="E44"/>
  <c r="L34"/>
  <c r="Q48"/>
  <c r="B36"/>
  <c r="D32"/>
  <c r="L25"/>
  <c r="R43"/>
  <c r="D33"/>
  <c r="F31"/>
  <c r="M37"/>
  <c r="Q33"/>
  <c r="C49"/>
  <c r="E27"/>
  <c r="L39"/>
  <c r="N39" s="1"/>
  <c r="R52"/>
  <c r="M51"/>
  <c r="Q34"/>
  <c r="E49"/>
  <c r="D28"/>
  <c r="L37"/>
  <c r="N37" s="1"/>
  <c r="R45"/>
  <c r="E42"/>
  <c r="F27"/>
  <c r="M25"/>
  <c r="K25" s="1"/>
  <c r="D42"/>
  <c r="L43"/>
  <c r="B29"/>
  <c r="E36"/>
  <c r="L26"/>
  <c r="Q44"/>
  <c r="B28"/>
  <c r="C35"/>
  <c r="F32"/>
  <c r="M34"/>
  <c r="K34" s="1"/>
  <c r="R31"/>
  <c r="B31"/>
  <c r="C36"/>
  <c r="M29"/>
  <c r="Q29"/>
  <c r="D46"/>
  <c r="C25"/>
  <c r="L31"/>
  <c r="F25"/>
  <c r="M27"/>
  <c r="B48"/>
  <c r="E41"/>
  <c r="F44"/>
  <c r="M46"/>
  <c r="R33"/>
  <c r="P33" s="1"/>
  <c r="B35"/>
  <c r="E34"/>
  <c r="F35"/>
  <c r="M33"/>
  <c r="Q27"/>
  <c r="C45"/>
  <c r="L35"/>
  <c r="E31"/>
  <c r="M32"/>
  <c r="B37"/>
  <c r="F45"/>
  <c r="Q40"/>
  <c r="C27"/>
  <c r="R51"/>
  <c r="D49"/>
  <c r="Q25"/>
  <c r="F33"/>
  <c r="B43"/>
  <c r="F43"/>
  <c r="Q31"/>
  <c r="F42"/>
  <c r="D31"/>
  <c r="C52"/>
  <c r="E30"/>
  <c r="L44"/>
  <c r="Q37"/>
  <c r="E51"/>
  <c r="D30"/>
  <c r="L47"/>
  <c r="L38"/>
  <c r="Q46"/>
  <c r="B32"/>
  <c r="D36"/>
  <c r="F28"/>
  <c r="M30"/>
  <c r="R25"/>
  <c r="P25" s="1"/>
  <c r="E50"/>
  <c r="D29"/>
  <c r="L48"/>
  <c r="Q51"/>
  <c r="B46"/>
  <c r="E39"/>
  <c r="F50"/>
  <c r="M40"/>
  <c r="L51"/>
  <c r="N51" s="1"/>
  <c r="C30"/>
  <c r="E28"/>
  <c r="B52"/>
  <c r="F40"/>
  <c r="R35"/>
  <c r="E38"/>
  <c r="L52"/>
  <c r="B26"/>
  <c r="L30"/>
  <c r="B24"/>
  <c r="C23"/>
  <c r="C48"/>
  <c r="L40"/>
  <c r="N40" s="1"/>
  <c r="B38"/>
  <c r="M48"/>
  <c r="C42"/>
  <c r="L42"/>
  <c r="Q52"/>
  <c r="B44"/>
  <c r="D40"/>
  <c r="F48"/>
  <c r="M50"/>
  <c r="K50" s="1"/>
  <c r="C34"/>
  <c r="F29"/>
  <c r="M31"/>
  <c r="Q32"/>
  <c r="C43"/>
  <c r="F24"/>
  <c r="M26"/>
  <c r="K26" s="1"/>
  <c r="R27"/>
  <c r="P27" s="1"/>
  <c r="C44"/>
  <c r="L36"/>
  <c r="Q49"/>
  <c r="B42"/>
  <c r="D38"/>
  <c r="F38"/>
  <c r="M44"/>
  <c r="L46"/>
  <c r="N46" s="1"/>
  <c r="Q50"/>
  <c r="B40"/>
  <c r="C39"/>
  <c r="F52"/>
  <c r="M38"/>
  <c r="K38" s="1"/>
  <c r="R29"/>
  <c r="B27"/>
  <c r="C32"/>
  <c r="L24"/>
  <c r="Q39"/>
  <c r="D26"/>
  <c r="D47"/>
  <c r="C26"/>
  <c r="Q24"/>
  <c r="E45"/>
  <c r="D24"/>
  <c r="L33"/>
  <c r="N33" s="1"/>
  <c r="R47"/>
  <c r="P47" s="1"/>
  <c r="E46"/>
  <c r="D25"/>
  <c r="L28"/>
  <c r="N28" s="1"/>
  <c r="Q45"/>
  <c r="B34"/>
  <c r="E35"/>
  <c r="F30"/>
  <c r="M36"/>
  <c r="K36" s="1"/>
  <c r="Q38"/>
  <c r="D52"/>
  <c r="C31"/>
  <c r="L45"/>
  <c r="R49"/>
  <c r="P49" s="1"/>
  <c r="D45"/>
  <c r="C24"/>
  <c r="L32"/>
  <c r="N32" s="1"/>
  <c r="Q43"/>
  <c r="B30"/>
  <c r="D34"/>
  <c r="F34"/>
  <c r="M24"/>
  <c r="K24" s="1"/>
  <c r="F26"/>
  <c r="D39"/>
  <c r="M47"/>
  <c r="K47" s="1"/>
  <c r="D48"/>
  <c r="L41"/>
  <c r="C28"/>
  <c r="E43"/>
  <c r="M35"/>
  <c r="D44"/>
  <c r="R37"/>
  <c r="P37" s="1"/>
  <c r="D37"/>
  <c r="M41"/>
  <c r="E47"/>
  <c r="B45"/>
  <c r="R39"/>
  <c r="P39" s="1"/>
  <c r="B47"/>
  <c r="D41"/>
  <c r="F39"/>
  <c r="M45"/>
  <c r="K45" s="1"/>
  <c r="B50"/>
  <c r="C41"/>
  <c r="F46"/>
  <c r="M52"/>
  <c r="M43"/>
  <c r="Q30"/>
  <c r="C47"/>
  <c r="E25"/>
  <c r="L29"/>
  <c r="R41"/>
  <c r="B51"/>
  <c r="C40"/>
  <c r="F51"/>
  <c r="M49"/>
  <c r="K49" s="1"/>
  <c r="Q35"/>
  <c r="D50"/>
  <c r="C29"/>
  <c r="L27"/>
  <c r="N27" s="1"/>
  <c r="D43"/>
  <c r="R40"/>
  <c r="R42"/>
  <c r="C46"/>
  <c r="D27"/>
  <c r="F53"/>
  <c r="R44"/>
  <c r="E40"/>
  <c r="D51"/>
  <c r="E32"/>
  <c r="R46"/>
  <c r="R36"/>
  <c r="R38"/>
  <c r="P38" s="1"/>
  <c r="D53"/>
  <c r="C38"/>
  <c r="R34"/>
  <c r="C53"/>
  <c r="R28"/>
  <c r="P28" s="1"/>
  <c r="E53"/>
  <c r="F41"/>
  <c r="B49"/>
  <c r="E48"/>
  <c r="M53"/>
  <c r="R48"/>
  <c r="R50"/>
  <c r="P50" s="1"/>
  <c r="R30"/>
  <c r="P30" s="1"/>
  <c r="R26"/>
  <c r="P26" s="1"/>
  <c r="B33"/>
  <c r="F49"/>
  <c r="B41"/>
  <c r="D35"/>
  <c r="R32"/>
  <c r="P32" s="1"/>
  <c r="R53"/>
  <c r="B53"/>
  <c r="Q53"/>
  <c r="L53"/>
  <c r="P16"/>
  <c r="P48" l="1"/>
  <c r="P34"/>
  <c r="P36"/>
  <c r="P40"/>
  <c r="P41"/>
  <c r="K52"/>
  <c r="N41"/>
  <c r="P29"/>
  <c r="P46"/>
  <c r="P44"/>
  <c r="P42"/>
  <c r="N29"/>
  <c r="K43"/>
  <c r="K35"/>
  <c r="K44"/>
  <c r="K31"/>
  <c r="N42"/>
  <c r="K48"/>
  <c r="N30"/>
  <c r="L54"/>
  <c r="N53"/>
  <c r="Q54"/>
  <c r="P24"/>
  <c r="N45"/>
  <c r="N36"/>
  <c r="N48"/>
  <c r="K30"/>
  <c r="N47"/>
  <c r="N44"/>
  <c r="K32"/>
  <c r="N35"/>
  <c r="K46"/>
  <c r="K27"/>
  <c r="N31"/>
  <c r="K29"/>
  <c r="N43"/>
  <c r="K51"/>
  <c r="K37"/>
  <c r="N25"/>
  <c r="N34"/>
  <c r="N49"/>
  <c r="K39"/>
  <c r="K42"/>
  <c r="N50"/>
  <c r="R54"/>
  <c r="P53"/>
  <c r="M54"/>
  <c r="K53"/>
  <c r="K41"/>
  <c r="N24"/>
  <c r="N52"/>
  <c r="P35"/>
  <c r="K40"/>
  <c r="N38"/>
  <c r="P51"/>
  <c r="K33"/>
  <c r="P31"/>
  <c r="N26"/>
  <c r="P45"/>
  <c r="P52"/>
  <c r="P43"/>
  <c r="K28"/>
  <c r="N54" l="1"/>
</calcChain>
</file>

<file path=xl/sharedStrings.xml><?xml version="1.0" encoding="utf-8"?>
<sst xmlns="http://schemas.openxmlformats.org/spreadsheetml/2006/main" count="159" uniqueCount="79">
  <si>
    <t>Date</t>
  </si>
  <si>
    <t>Particulars</t>
  </si>
  <si>
    <t>Gross Total</t>
  </si>
  <si>
    <t>Central</t>
  </si>
  <si>
    <t>Government of NCT of Delhi</t>
  </si>
  <si>
    <t>Rate of Tax</t>
  </si>
  <si>
    <t>(blank)</t>
  </si>
  <si>
    <t>Grand Total</t>
  </si>
  <si>
    <t>Values</t>
  </si>
  <si>
    <t>Local</t>
  </si>
  <si>
    <t>TIN No.</t>
  </si>
  <si>
    <t xml:space="preserve"> Central</t>
  </si>
  <si>
    <t xml:space="preserve"> Local</t>
  </si>
  <si>
    <t>SL</t>
  </si>
  <si>
    <t>Department of Trade &amp; Taxes</t>
  </si>
  <si>
    <t>(See Rule 42)</t>
  </si>
  <si>
    <t>As Amended vide Notification No. F.3(23)/Fin(Rev-1)/2011-12/DSC-III/68 dated 27/01/2012</t>
  </si>
  <si>
    <t>Registration Number :</t>
  </si>
  <si>
    <t>Name of Dealer :</t>
  </si>
  <si>
    <t>Address :</t>
  </si>
  <si>
    <t>(All amount in Rupees)</t>
  </si>
  <si>
    <t>TOTAL</t>
  </si>
  <si>
    <t>Method of Accounting : Cash/ Accrual</t>
  </si>
  <si>
    <t>From 01.01.2012 to 31.01.2012</t>
  </si>
  <si>
    <t>List of All Sales Vouchers</t>
  </si>
  <si>
    <t>Voucher Type</t>
  </si>
  <si>
    <t>Sale Form[F]</t>
  </si>
  <si>
    <t>Duty Payable</t>
  </si>
  <si>
    <t>Cess Payable 2%</t>
  </si>
  <si>
    <t>Cess (S&amp;H)Payable</t>
  </si>
  <si>
    <t>Sale Central [2%]</t>
  </si>
  <si>
    <t>CST Payable [2%]</t>
  </si>
  <si>
    <t>Sale Local [4%]</t>
  </si>
  <si>
    <t>Out Put Vat</t>
  </si>
  <si>
    <t>Consignment</t>
  </si>
  <si>
    <t>05000761184</t>
  </si>
  <si>
    <t>07370109442</t>
  </si>
  <si>
    <t>19683896012</t>
  </si>
  <si>
    <t>19200940093</t>
  </si>
  <si>
    <t>Form DVAT 31</t>
  </si>
  <si>
    <t>Specimen of Sales / outward Branch Transfer Register</t>
  </si>
  <si>
    <t>Sale for the tax period</t>
  </si>
  <si>
    <t>Details of Sales</t>
  </si>
  <si>
    <t>Detail of Tax/Retail Invoice/Delivery Note/Debit &amp; Credit Note</t>
  </si>
  <si>
    <t>Inter-state Branch/ Consignment Transfer</t>
  </si>
  <si>
    <t>Exports Out of India</t>
  </si>
  <si>
    <t>High Sea Sale</t>
  </si>
  <si>
    <t>Inter State Sales</t>
  </si>
  <si>
    <t>Local Sales</t>
  </si>
  <si>
    <t>Date of Sale / Transfer (dd/mm/yy)</t>
  </si>
  <si>
    <t>Invoice / Delivery Note/Credit Note No.</t>
  </si>
  <si>
    <t>Buyer's Name</t>
  </si>
  <si>
    <t>Buyer's TIN</t>
  </si>
  <si>
    <t xml:space="preserve">Goods Type </t>
  </si>
  <si>
    <t>Form No. (C/H/I/J/E1/E2)</t>
  </si>
  <si>
    <t xml:space="preserve">Sale price (Excluding CST)        </t>
  </si>
  <si>
    <t xml:space="preserve">Central  Sales Tax                                               </t>
  </si>
  <si>
    <t xml:space="preserve">Total      </t>
  </si>
  <si>
    <t>Type of Sale</t>
  </si>
  <si>
    <t xml:space="preserve">Sale price (Excluding VAT)        </t>
  </si>
  <si>
    <t>Output TAX</t>
  </si>
  <si>
    <t>Capital Goods /Others</t>
  </si>
  <si>
    <t>Sale of Goods/Work Contract</t>
  </si>
  <si>
    <t>Note: Entries of the Debit /Credit Note Nos. in col.2 may be made with proper sign ( + / -) as the case may be.</t>
  </si>
  <si>
    <t>Bill No</t>
  </si>
  <si>
    <t>SL No.</t>
  </si>
  <si>
    <t xml:space="preserve"> CST [2%]</t>
  </si>
  <si>
    <t xml:space="preserve"> Out Put Vat</t>
  </si>
  <si>
    <t xml:space="preserve"> Total</t>
  </si>
  <si>
    <t>Detail of Sale for the month of January-2012</t>
  </si>
  <si>
    <t xml:space="preserve">Lakhani Steel </t>
  </si>
  <si>
    <t xml:space="preserve">Amrit </t>
  </si>
  <si>
    <t>aaaaaa</t>
  </si>
  <si>
    <t>07980130000</t>
  </si>
  <si>
    <t>M/s XYZ Ltd</t>
  </si>
  <si>
    <t>vffdsg</t>
  </si>
  <si>
    <t>vbfdbgdf</t>
  </si>
  <si>
    <t>dfefsewer</t>
  </si>
  <si>
    <t>M/s XYZ LTD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</si>
</sst>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&quot;&quot;0.00"/>
    <numFmt numFmtId="165" formatCode="[$-409]d/mmm/yy;@"/>
    <numFmt numFmtId="166" formatCode="d\.mm\.yy;@"/>
  </numFmts>
  <fonts count="18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11"/>
      <color theme="1" tint="4.9989318521683403E-2"/>
      <name val="Times New Roman"/>
      <family val="1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81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1" fontId="9" fillId="0" borderId="3" xfId="0" applyNumberFormat="1" applyFont="1" applyBorder="1"/>
    <xf numFmtId="0" fontId="0" fillId="0" borderId="0" xfId="0" pivotButton="1"/>
    <xf numFmtId="0" fontId="0" fillId="2" borderId="3" xfId="0" applyFill="1" applyBorder="1"/>
    <xf numFmtId="0" fontId="0" fillId="0" borderId="3" xfId="0" applyNumberFormat="1" applyBorder="1"/>
    <xf numFmtId="0" fontId="0" fillId="0" borderId="0" xfId="0"/>
    <xf numFmtId="0" fontId="4" fillId="0" borderId="2" xfId="0" applyFont="1" applyBorder="1" applyAlignment="1">
      <alignment horizontal="right" vertical="top"/>
    </xf>
    <xf numFmtId="14" fontId="4" fillId="0" borderId="2" xfId="0" applyNumberFormat="1" applyFont="1" applyBorder="1" applyAlignment="1">
      <alignment horizontal="right" vertical="top"/>
    </xf>
    <xf numFmtId="49" fontId="5" fillId="0" borderId="2" xfId="0" applyNumberFormat="1" applyFont="1" applyBorder="1" applyAlignment="1">
      <alignment vertical="top"/>
    </xf>
    <xf numFmtId="49" fontId="4" fillId="0" borderId="2" xfId="0" applyNumberFormat="1" applyFont="1" applyBorder="1" applyAlignment="1">
      <alignment vertical="top"/>
    </xf>
    <xf numFmtId="164" fontId="5" fillId="0" borderId="2" xfId="0" applyNumberFormat="1" applyFont="1" applyBorder="1" applyAlignment="1">
      <alignment horizontal="right" vertical="top"/>
    </xf>
    <xf numFmtId="164" fontId="4" fillId="0" borderId="2" xfId="0" applyNumberFormat="1" applyFont="1" applyBorder="1" applyAlignment="1">
      <alignment horizontal="right" vertical="top"/>
    </xf>
    <xf numFmtId="165" fontId="0" fillId="0" borderId="0" xfId="0" applyNumberFormat="1"/>
    <xf numFmtId="43" fontId="0" fillId="0" borderId="0" xfId="1" applyFont="1"/>
    <xf numFmtId="0" fontId="10" fillId="0" borderId="3" xfId="0" applyFont="1" applyBorder="1" applyAlignment="1">
      <alignment horizontal="center" vertical="center" wrapText="1"/>
    </xf>
    <xf numFmtId="165" fontId="10" fillId="0" borderId="0" xfId="0" applyNumberFormat="1" applyFont="1"/>
    <xf numFmtId="0" fontId="10" fillId="0" borderId="0" xfId="0" applyFont="1" applyBorder="1" applyAlignment="1"/>
    <xf numFmtId="0" fontId="10" fillId="0" borderId="0" xfId="0" applyFont="1" applyBorder="1"/>
    <xf numFmtId="0" fontId="4" fillId="0" borderId="4" xfId="0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164" fontId="4" fillId="0" borderId="6" xfId="0" applyNumberFormat="1" applyFont="1" applyBorder="1" applyAlignment="1">
      <alignment horizontal="right" vertical="top"/>
    </xf>
    <xf numFmtId="0" fontId="10" fillId="2" borderId="3" xfId="0" applyFont="1" applyFill="1" applyBorder="1" applyAlignment="1">
      <alignment horizontal="center" vertical="center" wrapText="1"/>
    </xf>
    <xf numFmtId="0" fontId="11" fillId="0" borderId="0" xfId="0" applyFont="1" applyBorder="1" applyAlignment="1"/>
    <xf numFmtId="0" fontId="14" fillId="0" borderId="3" xfId="0" applyFont="1" applyFill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/>
    </xf>
    <xf numFmtId="0" fontId="10" fillId="0" borderId="5" xfId="0" applyFont="1" applyBorder="1" applyAlignment="1"/>
    <xf numFmtId="0" fontId="12" fillId="0" borderId="0" xfId="0" applyFont="1" applyBorder="1" applyAlignment="1"/>
    <xf numFmtId="0" fontId="10" fillId="0" borderId="0" xfId="0" applyFont="1" applyBorder="1" applyAlignment="1">
      <alignment horizontal="left"/>
    </xf>
    <xf numFmtId="0" fontId="14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49" fontId="4" fillId="0" borderId="4" xfId="0" applyNumberFormat="1" applyFont="1" applyBorder="1" applyAlignment="1">
      <alignment vertical="top"/>
    </xf>
    <xf numFmtId="14" fontId="4" fillId="0" borderId="4" xfId="0" applyNumberFormat="1" applyFont="1" applyBorder="1" applyAlignment="1">
      <alignment horizontal="right" vertical="top"/>
    </xf>
    <xf numFmtId="49" fontId="5" fillId="0" borderId="4" xfId="0" applyNumberFormat="1" applyFont="1" applyBorder="1" applyAlignment="1">
      <alignment horizontal="right" vertical="top"/>
    </xf>
    <xf numFmtId="164" fontId="5" fillId="0" borderId="4" xfId="0" applyNumberFormat="1" applyFont="1" applyBorder="1" applyAlignment="1">
      <alignment horizontal="right" vertical="top"/>
    </xf>
    <xf numFmtId="164" fontId="4" fillId="0" borderId="4" xfId="0" applyNumberFormat="1" applyFont="1" applyBorder="1" applyAlignment="1">
      <alignment horizontal="right" vertical="top"/>
    </xf>
    <xf numFmtId="0" fontId="0" fillId="3" borderId="0" xfId="0" applyFill="1"/>
    <xf numFmtId="0" fontId="0" fillId="4" borderId="0" xfId="0" applyFill="1"/>
    <xf numFmtId="0" fontId="0" fillId="5" borderId="0" xfId="0" applyFill="1"/>
    <xf numFmtId="49" fontId="4" fillId="0" borderId="6" xfId="0" applyNumberFormat="1" applyFont="1" applyBorder="1" applyAlignment="1">
      <alignment vertical="top"/>
    </xf>
    <xf numFmtId="14" fontId="4" fillId="0" borderId="6" xfId="0" applyNumberFormat="1" applyFont="1" applyBorder="1" applyAlignment="1">
      <alignment horizontal="right" vertical="top"/>
    </xf>
    <xf numFmtId="49" fontId="5" fillId="0" borderId="6" xfId="0" applyNumberFormat="1" applyFont="1" applyBorder="1" applyAlignment="1">
      <alignment vertical="top"/>
    </xf>
    <xf numFmtId="49" fontId="5" fillId="0" borderId="6" xfId="0" applyNumberFormat="1" applyFont="1" applyBorder="1" applyAlignment="1">
      <alignment horizontal="right" vertical="top"/>
    </xf>
    <xf numFmtId="164" fontId="5" fillId="0" borderId="6" xfId="0" applyNumberFormat="1" applyFont="1" applyBorder="1" applyAlignment="1">
      <alignment horizontal="right" vertical="top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3" xfId="0" quotePrefix="1" applyFill="1" applyBorder="1"/>
    <xf numFmtId="0" fontId="2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 wrapText="1"/>
    </xf>
    <xf numFmtId="0" fontId="0" fillId="0" borderId="3" xfId="0" quotePrefix="1" applyBorder="1"/>
    <xf numFmtId="0" fontId="0" fillId="2" borderId="3" xfId="0" applyFill="1" applyBorder="1" applyAlignment="1">
      <alignment horizontal="center" vertical="center"/>
    </xf>
    <xf numFmtId="0" fontId="8" fillId="0" borderId="0" xfId="0" quotePrefix="1" applyFont="1" applyFill="1" applyBorder="1" applyAlignment="1" applyProtection="1">
      <protection hidden="1"/>
    </xf>
    <xf numFmtId="0" fontId="11" fillId="0" borderId="0" xfId="0" applyFont="1" applyBorder="1" applyAlignment="1">
      <alignment horizontal="left"/>
    </xf>
    <xf numFmtId="0" fontId="8" fillId="0" borderId="0" xfId="0" applyFont="1" applyFill="1" applyBorder="1" applyProtection="1">
      <protection hidden="1"/>
    </xf>
    <xf numFmtId="9" fontId="9" fillId="0" borderId="3" xfId="2" applyNumberFormat="1" applyFont="1" applyBorder="1"/>
    <xf numFmtId="166" fontId="7" fillId="0" borderId="3" xfId="1" applyNumberFormat="1" applyFont="1" applyFill="1" applyBorder="1" applyProtection="1"/>
    <xf numFmtId="0" fontId="7" fillId="0" borderId="3" xfId="1" applyNumberFormat="1" applyFont="1" applyFill="1" applyBorder="1" applyProtection="1"/>
    <xf numFmtId="0" fontId="2" fillId="2" borderId="3" xfId="0" applyFont="1" applyFill="1" applyBorder="1" applyAlignment="1">
      <alignment vertical="center" wrapText="1"/>
    </xf>
    <xf numFmtId="49" fontId="0" fillId="2" borderId="3" xfId="0" applyNumberFormat="1" applyFill="1" applyBorder="1" applyAlignment="1">
      <alignment horizontal="center"/>
    </xf>
    <xf numFmtId="0" fontId="0" fillId="2" borderId="3" xfId="0" quotePrefix="1" applyFill="1" applyBorder="1"/>
    <xf numFmtId="0" fontId="2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10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</cellXfs>
  <cellStyles count="13">
    <cellStyle name="Comma" xfId="1" builtinId="3"/>
    <cellStyle name="Normal" xfId="0" builtinId="0"/>
    <cellStyle name="Normal 2" xfId="3"/>
    <cellStyle name="Normal 3" xfId="4"/>
    <cellStyle name="Normal 38" xfId="11"/>
    <cellStyle name="Normal 39" xfId="12"/>
    <cellStyle name="Normal 4" xfId="5"/>
    <cellStyle name="Normal 5" xfId="6"/>
    <cellStyle name="Normal 6" xfId="7"/>
    <cellStyle name="Normal 7" xfId="8"/>
    <cellStyle name="Normal 8" xfId="9"/>
    <cellStyle name="Normal 9" xfId="10"/>
    <cellStyle name="Percent" xfId="2" builtinId="5"/>
  </cellStyles>
  <dxfs count="288"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Administrator" refreshedDate="40971.438958796294" createdVersion="3" refreshedVersion="3" minRefreshableVersion="3" recordCount="51">
  <cacheSource type="worksheet">
    <worksheetSource ref="C3:T54" sheet="Sales Register from tally"/>
  </cacheSource>
  <cacheFields count="18">
    <cacheField name="Particulars" numFmtId="49">
      <sharedItems containsBlank="1" count="28">
        <s v="Lakhani Steel "/>
        <s v="Amrit "/>
        <s v="aaaaaa"/>
        <s v="dfefsewer"/>
        <m/>
        <s v="Amrit Sales Co. (AMD)" u="1"/>
        <s v="Calcutta Isolators &amp; Equipments P.Ltd" u="1"/>
        <s v="Lakhani Steel Corporation" u="1"/>
        <s v="Paul Engineering Co." u="1"/>
        <s v="Tea Aid" u="1"/>
        <s v="Roto Pumps Ltd" u="1"/>
        <s v="Sara Sae Private Ltd." u="1"/>
        <s v="Roto Pumps Ltd(Noida)" u="1"/>
        <s v="Lal Baba Indl Corpn P. Ltd. (Unit I)" u="1"/>
        <s v="KISAAN DIE TECH PVT LTD" u="1"/>
        <s v="Varma Engineering Works" u="1"/>
        <s v="Shanker Steel Corporation (Kolkata)" u="1"/>
        <s v="Paul Segment Company" u="1"/>
        <s v="Vikram India Ltd(HOWRAH)" u="1"/>
        <s v="Krishna Engineering Industries" u="1"/>
        <s v="Accurate Transheat Pvt.Ltd(Surat)" u="1"/>
        <s v="xyz ltd" u="1"/>
        <s v="Ganesh Steel Centre" u="1"/>
        <s v="A.B. Paul &amp; Co." u="1"/>
        <s v="Steel Forge(FBD)" u="1"/>
        <s v="J.K. Forgings(Delhi)" u="1"/>
        <s v="Climax Engg.Co." u="1"/>
        <s v="Lawrence Metal Ind.(Chennai)" u="1"/>
      </sharedItems>
    </cacheField>
    <cacheField name="Bill No" numFmtId="49">
      <sharedItems containsString="0" containsBlank="1" containsNumber="1" containsInteger="1" minValue="381" maxValue="417"/>
    </cacheField>
    <cacheField name="Voucher Type" numFmtId="49">
      <sharedItems containsNonDate="0" containsString="0" containsBlank="1"/>
    </cacheField>
    <cacheField name="TIN No." numFmtId="49">
      <sharedItems containsBlank="1" count="22">
        <s v="05000761184"/>
        <s v="07370109442"/>
        <s v="19683896012"/>
        <s v="19200940093"/>
        <m/>
        <s v="24572200594" u="1"/>
        <s v="19683700266" u="1"/>
        <s v="07160072746" u="1"/>
        <s v="19710706230" u="1"/>
        <s v="19380194250" u="1"/>
        <s v="19711604256" u="1"/>
        <s v="09366001672" u="1"/>
        <s v="33070060387" u="1"/>
        <s v="19690690280" u="1"/>
        <s v="19692029268" u="1"/>
        <s v="19710352083" u="1"/>
        <s v="09590502333" u="1"/>
        <s v="24722100885" u="1"/>
        <s v="06561218602" u="1"/>
        <s v="19710527265" u="1"/>
        <s v="19470389021" u="1"/>
        <s v="19491174278" u="1"/>
      </sharedItems>
    </cacheField>
    <cacheField name="Gross Total" numFmtId="164">
      <sharedItems containsString="0" containsBlank="1" containsNumber="1" containsInteger="1" minValue="263062" maxValue="3423445"/>
    </cacheField>
    <cacheField name="Sale Form[F]" numFmtId="0">
      <sharedItems containsNonDate="0" containsString="0" containsBlank="1"/>
    </cacheField>
    <cacheField name="Duty Payable" numFmtId="164">
      <sharedItems containsString="0" containsBlank="1" containsNumber="1" containsInteger="1" minValue="23382" maxValue="304290"/>
    </cacheField>
    <cacheField name="Cess Payable 2%" numFmtId="164">
      <sharedItems containsString="0" containsBlank="1" containsNumber="1" containsInteger="1" minValue="468" maxValue="6086"/>
    </cacheField>
    <cacheField name="Cess (S&amp;H)Payable" numFmtId="164">
      <sharedItems containsString="0" containsBlank="1" containsNumber="1" containsInteger="1" minValue="234" maxValue="3043"/>
    </cacheField>
    <cacheField name="Sale Central [2%]" numFmtId="0">
      <sharedItems containsString="0" containsBlank="1" containsNumber="1" containsInteger="1" minValue="233820" maxValue="3042900"/>
    </cacheField>
    <cacheField name="CST Payable [2%]" numFmtId="0">
      <sharedItems containsString="0" containsBlank="1" containsNumber="1" containsInteger="1" minValue="5158" maxValue="67126"/>
    </cacheField>
    <cacheField name="Sale Local [4%]" numFmtId="0">
      <sharedItems containsString="0" containsBlank="1" containsNumber="1" containsInteger="1" minValue="617050" maxValue="819180"/>
    </cacheField>
    <cacheField name="Out Put Vat" numFmtId="0">
      <sharedItems containsString="0" containsBlank="1" containsNumber="1" containsInteger="1" minValue="34030" maxValue="45178"/>
    </cacheField>
    <cacheField name="Consignment" numFmtId="0">
      <sharedItems/>
    </cacheField>
    <cacheField name="Central" numFmtId="0">
      <sharedItems containsMixedTypes="1" containsNumber="1" containsInteger="1" minValue="257904" maxValue="3356319"/>
    </cacheField>
    <cacheField name="Local" numFmtId="0">
      <sharedItems containsMixedTypes="1" containsNumber="1" containsInteger="1" minValue="680606" maxValue="903555"/>
    </cacheField>
    <cacheField name="CST Payable [2%]2" numFmtId="0">
      <sharedItems containsMixedTypes="1" containsNumber="1" containsInteger="1" minValue="5158" maxValue="67126"/>
    </cacheField>
    <cacheField name="Out Put Vat2" numFmtId="0">
      <sharedItems containsMixedTypes="1" containsNumber="1" containsInteger="1" minValue="34030" maxValue="45178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1">
  <r>
    <x v="0"/>
    <n v="381"/>
    <m/>
    <x v="0"/>
    <n v="3423445"/>
    <m/>
    <n v="304290"/>
    <n v="6086"/>
    <n v="3043"/>
    <n v="3042900"/>
    <n v="67126"/>
    <m/>
    <m/>
    <s v=""/>
    <n v="3356319"/>
    <s v=""/>
    <n v="67126"/>
    <s v=""/>
  </r>
  <r>
    <x v="1"/>
    <n v="382"/>
    <m/>
    <x v="1"/>
    <n v="744315"/>
    <m/>
    <n v="64268"/>
    <n v="1285"/>
    <n v="643"/>
    <m/>
    <m/>
    <n v="642675"/>
    <n v="35444"/>
    <s v=""/>
    <s v=""/>
    <n v="708871"/>
    <s v=""/>
    <n v="35444"/>
  </r>
  <r>
    <x v="1"/>
    <n v="383"/>
    <m/>
    <x v="1"/>
    <n v="743127"/>
    <m/>
    <n v="64165"/>
    <n v="1283"/>
    <n v="642"/>
    <m/>
    <m/>
    <n v="641650"/>
    <n v="35387"/>
    <s v=""/>
    <s v=""/>
    <n v="707740"/>
    <s v=""/>
    <n v="35387"/>
  </r>
  <r>
    <x v="2"/>
    <n v="384"/>
    <m/>
    <x v="2"/>
    <n v="919804"/>
    <m/>
    <n v="81756"/>
    <n v="1635"/>
    <n v="818"/>
    <n v="817560"/>
    <n v="18035"/>
    <m/>
    <m/>
    <s v=""/>
    <n v="901769"/>
    <s v=""/>
    <n v="18035"/>
    <s v=""/>
  </r>
  <r>
    <x v="0"/>
    <n v="385"/>
    <m/>
    <x v="0"/>
    <n v="644772"/>
    <m/>
    <n v="57310"/>
    <n v="1146"/>
    <n v="573"/>
    <n v="573100"/>
    <n v="12643"/>
    <m/>
    <m/>
    <s v=""/>
    <n v="632129"/>
    <s v=""/>
    <n v="12643"/>
    <s v=""/>
  </r>
  <r>
    <x v="1"/>
    <n v="386"/>
    <m/>
    <x v="1"/>
    <n v="674665"/>
    <m/>
    <n v="59967"/>
    <n v="1199"/>
    <n v="600"/>
    <n v="599670"/>
    <n v="13229"/>
    <m/>
    <m/>
    <s v=""/>
    <n v="661436"/>
    <s v=""/>
    <n v="13229"/>
    <s v=""/>
  </r>
  <r>
    <x v="1"/>
    <n v="387"/>
    <m/>
    <x v="1"/>
    <n v="263293"/>
    <m/>
    <n v="23403"/>
    <n v="468"/>
    <n v="234"/>
    <n v="234025"/>
    <n v="5163"/>
    <m/>
    <m/>
    <s v=""/>
    <n v="258130"/>
    <s v=""/>
    <n v="5163"/>
    <s v=""/>
  </r>
  <r>
    <x v="2"/>
    <n v="388"/>
    <m/>
    <x v="2"/>
    <n v="671930"/>
    <m/>
    <n v="59724"/>
    <n v="1194"/>
    <n v="597"/>
    <n v="597240"/>
    <n v="13175"/>
    <m/>
    <m/>
    <s v=""/>
    <n v="658755"/>
    <s v=""/>
    <n v="13175"/>
    <s v=""/>
  </r>
  <r>
    <x v="0"/>
    <n v="389"/>
    <m/>
    <x v="0"/>
    <n v="379100"/>
    <m/>
    <n v="33696"/>
    <n v="674"/>
    <n v="337"/>
    <n v="336960"/>
    <n v="7433"/>
    <m/>
    <m/>
    <s v=""/>
    <n v="371667"/>
    <s v=""/>
    <n v="7433"/>
    <s v=""/>
  </r>
  <r>
    <x v="1"/>
    <n v="390"/>
    <m/>
    <x v="1"/>
    <n v="714636"/>
    <m/>
    <n v="61705"/>
    <n v="1234"/>
    <n v="617"/>
    <m/>
    <m/>
    <n v="617050"/>
    <n v="34030"/>
    <s v=""/>
    <s v=""/>
    <n v="680606"/>
    <s v=""/>
    <n v="34030"/>
  </r>
  <r>
    <x v="1"/>
    <n v="391"/>
    <m/>
    <x v="1"/>
    <n v="618671"/>
    <m/>
    <n v="54990"/>
    <n v="1100"/>
    <n v="550"/>
    <n v="549900"/>
    <n v="12131"/>
    <m/>
    <m/>
    <s v=""/>
    <n v="606540"/>
    <s v=""/>
    <n v="12131"/>
    <s v=""/>
  </r>
  <r>
    <x v="2"/>
    <n v="392"/>
    <m/>
    <x v="2"/>
    <n v="824725"/>
    <m/>
    <n v="73305"/>
    <n v="1466"/>
    <n v="733"/>
    <n v="733050"/>
    <n v="16171"/>
    <m/>
    <m/>
    <s v=""/>
    <n v="808554"/>
    <s v=""/>
    <n v="16171"/>
    <s v=""/>
  </r>
  <r>
    <x v="0"/>
    <n v="393"/>
    <m/>
    <x v="0"/>
    <n v="948733"/>
    <m/>
    <n v="81918"/>
    <n v="1638"/>
    <n v="819"/>
    <m/>
    <m/>
    <n v="819180"/>
    <n v="45178"/>
    <s v=""/>
    <s v=""/>
    <n v="903555"/>
    <s v=""/>
    <n v="45178"/>
  </r>
  <r>
    <x v="1"/>
    <n v="394"/>
    <m/>
    <x v="1"/>
    <n v="1499390"/>
    <m/>
    <n v="133272"/>
    <n v="2665"/>
    <n v="1333"/>
    <n v="1332720"/>
    <n v="29400"/>
    <m/>
    <m/>
    <s v=""/>
    <n v="1469990"/>
    <s v=""/>
    <n v="29400"/>
    <s v=""/>
  </r>
  <r>
    <x v="1"/>
    <n v="395"/>
    <m/>
    <x v="1"/>
    <n v="475091"/>
    <m/>
    <n v="42228"/>
    <n v="845"/>
    <n v="422"/>
    <n v="422280"/>
    <n v="9316"/>
    <m/>
    <m/>
    <s v=""/>
    <n v="465775"/>
    <s v=""/>
    <n v="9316"/>
    <s v=""/>
  </r>
  <r>
    <x v="2"/>
    <n v="396"/>
    <m/>
    <x v="2"/>
    <n v="468104"/>
    <m/>
    <n v="41607"/>
    <n v="832"/>
    <n v="416"/>
    <n v="416070"/>
    <n v="9179"/>
    <m/>
    <m/>
    <s v=""/>
    <n v="458925"/>
    <s v=""/>
    <n v="9179"/>
    <s v=""/>
  </r>
  <r>
    <x v="0"/>
    <n v="397"/>
    <m/>
    <x v="0"/>
    <n v="263062"/>
    <m/>
    <n v="23382"/>
    <n v="468"/>
    <n v="234"/>
    <n v="233820"/>
    <n v="5158"/>
    <m/>
    <m/>
    <s v=""/>
    <n v="257904"/>
    <s v=""/>
    <n v="5158"/>
    <s v=""/>
  </r>
  <r>
    <x v="1"/>
    <n v="398"/>
    <m/>
    <x v="1"/>
    <n v="2072304"/>
    <m/>
    <n v="184195"/>
    <n v="3684"/>
    <n v="1842"/>
    <n v="1841950"/>
    <n v="40633"/>
    <m/>
    <m/>
    <s v=""/>
    <n v="2031671"/>
    <s v=""/>
    <n v="40633"/>
    <s v=""/>
  </r>
  <r>
    <x v="1"/>
    <n v="399"/>
    <m/>
    <x v="1"/>
    <n v="2029086"/>
    <m/>
    <n v="180354"/>
    <n v="3607"/>
    <n v="1804"/>
    <n v="1803535"/>
    <n v="39786"/>
    <m/>
    <m/>
    <s v=""/>
    <n v="1989300"/>
    <s v=""/>
    <n v="39786"/>
    <s v=""/>
  </r>
  <r>
    <x v="2"/>
    <n v="400"/>
    <m/>
    <x v="2"/>
    <n v="1831036"/>
    <m/>
    <n v="162750"/>
    <n v="3255"/>
    <n v="1628"/>
    <n v="1627500"/>
    <n v="35903"/>
    <m/>
    <m/>
    <s v=""/>
    <n v="1795133"/>
    <s v=""/>
    <n v="35903"/>
    <s v=""/>
  </r>
  <r>
    <x v="0"/>
    <n v="401"/>
    <m/>
    <x v="0"/>
    <n v="1483842"/>
    <m/>
    <n v="131890"/>
    <n v="2638"/>
    <n v="1319"/>
    <n v="1318900"/>
    <n v="29095"/>
    <m/>
    <m/>
    <s v=""/>
    <n v="1454747"/>
    <s v=""/>
    <n v="29095"/>
    <s v=""/>
  </r>
  <r>
    <x v="1"/>
    <n v="402"/>
    <m/>
    <x v="1"/>
    <n v="803181"/>
    <m/>
    <n v="71390"/>
    <n v="1428"/>
    <n v="714"/>
    <n v="713900"/>
    <n v="15749"/>
    <m/>
    <m/>
    <s v=""/>
    <n v="787432"/>
    <s v=""/>
    <n v="15749"/>
    <s v=""/>
  </r>
  <r>
    <x v="1"/>
    <n v="403"/>
    <m/>
    <x v="1"/>
    <n v="1219025"/>
    <m/>
    <n v="108352"/>
    <n v="2167"/>
    <n v="1084"/>
    <n v="1083520"/>
    <n v="23902"/>
    <m/>
    <m/>
    <s v=""/>
    <n v="1195123"/>
    <s v=""/>
    <n v="23902"/>
    <s v=""/>
  </r>
  <r>
    <x v="2"/>
    <n v="404"/>
    <m/>
    <x v="2"/>
    <n v="529769"/>
    <m/>
    <n v="47088"/>
    <n v="942"/>
    <n v="471"/>
    <n v="470880"/>
    <n v="10388"/>
    <m/>
    <m/>
    <s v=""/>
    <n v="519381"/>
    <s v=""/>
    <n v="10388"/>
    <s v=""/>
  </r>
  <r>
    <x v="3"/>
    <n v="405"/>
    <m/>
    <x v="3"/>
    <n v="494228"/>
    <m/>
    <n v="43929"/>
    <n v="879"/>
    <n v="439"/>
    <n v="439290"/>
    <n v="9691"/>
    <m/>
    <m/>
    <s v=""/>
    <n v="484537"/>
    <s v=""/>
    <n v="9691"/>
    <s v=""/>
  </r>
  <r>
    <x v="0"/>
    <n v="406"/>
    <m/>
    <x v="0"/>
    <n v="646719"/>
    <m/>
    <n v="57483"/>
    <n v="1150"/>
    <n v="575"/>
    <n v="574830"/>
    <n v="12681"/>
    <m/>
    <m/>
    <s v=""/>
    <n v="634038"/>
    <s v=""/>
    <n v="12681"/>
    <s v=""/>
  </r>
  <r>
    <x v="1"/>
    <n v="407"/>
    <m/>
    <x v="1"/>
    <n v="899014"/>
    <m/>
    <n v="77625"/>
    <n v="1553"/>
    <n v="776"/>
    <m/>
    <m/>
    <n v="776250"/>
    <n v="42810"/>
    <s v=""/>
    <s v=""/>
    <n v="856204"/>
    <s v=""/>
    <n v="42810"/>
  </r>
  <r>
    <x v="1"/>
    <n v="408"/>
    <m/>
    <x v="1"/>
    <n v="632745"/>
    <m/>
    <n v="56241"/>
    <n v="1125"/>
    <n v="562"/>
    <n v="562410"/>
    <n v="12407"/>
    <m/>
    <m/>
    <s v=""/>
    <n v="620338"/>
    <s v=""/>
    <n v="12407"/>
    <s v=""/>
  </r>
  <r>
    <x v="2"/>
    <n v="409"/>
    <m/>
    <x v="2"/>
    <n v="651888"/>
    <m/>
    <n v="57943"/>
    <n v="1159"/>
    <n v="579"/>
    <n v="579425"/>
    <n v="12782"/>
    <m/>
    <m/>
    <s v=""/>
    <n v="639106"/>
    <s v=""/>
    <n v="12782"/>
    <s v=""/>
  </r>
  <r>
    <x v="0"/>
    <n v="410"/>
    <m/>
    <x v="0"/>
    <n v="620291"/>
    <m/>
    <n v="55134"/>
    <n v="1103"/>
    <n v="551"/>
    <n v="551340"/>
    <n v="12163"/>
    <m/>
    <m/>
    <s v=""/>
    <n v="608128"/>
    <s v=""/>
    <n v="12163"/>
    <s v=""/>
  </r>
  <r>
    <x v="1"/>
    <n v="411"/>
    <m/>
    <x v="1"/>
    <n v="938975"/>
    <m/>
    <n v="83460"/>
    <n v="1669"/>
    <n v="835"/>
    <n v="834600"/>
    <n v="18411"/>
    <m/>
    <m/>
    <s v=""/>
    <n v="920564"/>
    <s v=""/>
    <n v="18411"/>
    <s v=""/>
  </r>
  <r>
    <x v="1"/>
    <n v="412"/>
    <m/>
    <x v="1"/>
    <n v="657654"/>
    <m/>
    <n v="58455"/>
    <n v="1169"/>
    <n v="585"/>
    <n v="584550"/>
    <n v="12895"/>
    <m/>
    <m/>
    <s v=""/>
    <n v="644759"/>
    <s v=""/>
    <n v="12895"/>
    <s v=""/>
  </r>
  <r>
    <x v="2"/>
    <n v="413"/>
    <m/>
    <x v="2"/>
    <n v="2074082"/>
    <m/>
    <n v="184353"/>
    <n v="3687"/>
    <n v="1844"/>
    <n v="1843530"/>
    <n v="40668"/>
    <m/>
    <m/>
    <s v=""/>
    <n v="2033414"/>
    <s v=""/>
    <n v="40668"/>
    <s v=""/>
  </r>
  <r>
    <x v="0"/>
    <n v="414"/>
    <m/>
    <x v="0"/>
    <n v="1823189"/>
    <m/>
    <n v="162053"/>
    <n v="3241"/>
    <n v="1621"/>
    <n v="1620525"/>
    <n v="35749"/>
    <m/>
    <m/>
    <s v=""/>
    <n v="1787440"/>
    <s v=""/>
    <n v="35749"/>
    <s v=""/>
  </r>
  <r>
    <x v="1"/>
    <n v="415"/>
    <m/>
    <x v="1"/>
    <n v="625455"/>
    <m/>
    <n v="55593"/>
    <n v="1112"/>
    <n v="556"/>
    <n v="555930"/>
    <n v="12264"/>
    <m/>
    <m/>
    <s v=""/>
    <n v="613191"/>
    <s v=""/>
    <n v="12264"/>
    <s v=""/>
  </r>
  <r>
    <x v="1"/>
    <n v="416"/>
    <m/>
    <x v="1"/>
    <n v="1013551"/>
    <m/>
    <n v="90089"/>
    <n v="1802"/>
    <n v="901"/>
    <n v="900885"/>
    <n v="19874"/>
    <m/>
    <m/>
    <s v=""/>
    <n v="993677"/>
    <s v=""/>
    <n v="19874"/>
    <s v=""/>
  </r>
  <r>
    <x v="2"/>
    <n v="417"/>
    <m/>
    <x v="2"/>
    <n v="928917"/>
    <m/>
    <n v="82566"/>
    <n v="1651"/>
    <n v="826"/>
    <n v="825660"/>
    <n v="18214"/>
    <m/>
    <m/>
    <s v=""/>
    <n v="910703"/>
    <s v=""/>
    <n v="18214"/>
    <s v=""/>
  </r>
  <r>
    <x v="4"/>
    <m/>
    <m/>
    <x v="4"/>
    <m/>
    <m/>
    <m/>
    <m/>
    <m/>
    <m/>
    <m/>
    <m/>
    <m/>
    <s v=""/>
    <s v=""/>
    <s v=""/>
    <s v=""/>
    <s v=""/>
  </r>
  <r>
    <x v="4"/>
    <m/>
    <m/>
    <x v="4"/>
    <m/>
    <m/>
    <m/>
    <m/>
    <m/>
    <m/>
    <m/>
    <m/>
    <m/>
    <s v=""/>
    <s v=""/>
    <s v=""/>
    <s v=""/>
    <s v=""/>
  </r>
  <r>
    <x v="4"/>
    <m/>
    <m/>
    <x v="4"/>
    <m/>
    <m/>
    <m/>
    <m/>
    <m/>
    <m/>
    <m/>
    <m/>
    <m/>
    <s v=""/>
    <s v=""/>
    <s v=""/>
    <s v=""/>
    <s v=""/>
  </r>
  <r>
    <x v="4"/>
    <m/>
    <m/>
    <x v="4"/>
    <m/>
    <m/>
    <m/>
    <m/>
    <m/>
    <m/>
    <m/>
    <m/>
    <m/>
    <s v=""/>
    <s v=""/>
    <s v=""/>
    <s v=""/>
    <s v=""/>
  </r>
  <r>
    <x v="4"/>
    <m/>
    <m/>
    <x v="4"/>
    <m/>
    <m/>
    <m/>
    <m/>
    <m/>
    <m/>
    <m/>
    <m/>
    <m/>
    <s v=""/>
    <s v=""/>
    <s v=""/>
    <s v=""/>
    <s v=""/>
  </r>
  <r>
    <x v="4"/>
    <m/>
    <m/>
    <x v="4"/>
    <m/>
    <m/>
    <m/>
    <m/>
    <m/>
    <m/>
    <m/>
    <m/>
    <m/>
    <s v=""/>
    <s v=""/>
    <s v=""/>
    <s v=""/>
    <s v=""/>
  </r>
  <r>
    <x v="4"/>
    <m/>
    <m/>
    <x v="4"/>
    <m/>
    <m/>
    <m/>
    <m/>
    <m/>
    <m/>
    <m/>
    <m/>
    <m/>
    <s v=""/>
    <s v=""/>
    <s v=""/>
    <s v=""/>
    <s v=""/>
  </r>
  <r>
    <x v="4"/>
    <m/>
    <m/>
    <x v="4"/>
    <m/>
    <m/>
    <m/>
    <m/>
    <m/>
    <m/>
    <m/>
    <m/>
    <m/>
    <s v=""/>
    <s v=""/>
    <s v=""/>
    <s v=""/>
    <s v=""/>
  </r>
  <r>
    <x v="4"/>
    <m/>
    <m/>
    <x v="4"/>
    <m/>
    <m/>
    <m/>
    <m/>
    <m/>
    <m/>
    <m/>
    <m/>
    <m/>
    <s v=""/>
    <s v=""/>
    <s v=""/>
    <s v=""/>
    <s v=""/>
  </r>
  <r>
    <x v="4"/>
    <m/>
    <m/>
    <x v="4"/>
    <m/>
    <m/>
    <m/>
    <m/>
    <m/>
    <m/>
    <m/>
    <m/>
    <m/>
    <s v=""/>
    <s v=""/>
    <s v=""/>
    <s v=""/>
    <s v=""/>
  </r>
  <r>
    <x v="4"/>
    <m/>
    <m/>
    <x v="4"/>
    <m/>
    <m/>
    <m/>
    <m/>
    <m/>
    <m/>
    <m/>
    <m/>
    <m/>
    <s v=""/>
    <s v=""/>
    <s v=""/>
    <s v=""/>
    <s v=""/>
  </r>
  <r>
    <x v="4"/>
    <m/>
    <m/>
    <x v="4"/>
    <m/>
    <m/>
    <m/>
    <m/>
    <m/>
    <m/>
    <m/>
    <m/>
    <m/>
    <s v=""/>
    <s v=""/>
    <s v=""/>
    <s v=""/>
    <s v=""/>
  </r>
  <r>
    <x v="4"/>
    <m/>
    <m/>
    <x v="4"/>
    <m/>
    <m/>
    <m/>
    <m/>
    <m/>
    <m/>
    <m/>
    <m/>
    <m/>
    <s v=""/>
    <s v=""/>
    <s v=""/>
    <s v=""/>
    <s v=""/>
  </r>
  <r>
    <x v="4"/>
    <m/>
    <m/>
    <x v="4"/>
    <m/>
    <m/>
    <m/>
    <m/>
    <m/>
    <m/>
    <m/>
    <m/>
    <m/>
    <s v=""/>
    <s v=""/>
    <s v=""/>
    <s v="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32" applyNumberFormats="0" applyBorderFormats="0" applyFontFormats="0" applyPatternFormats="0" applyAlignmentFormats="0" applyWidthHeightFormats="1" dataCaption="Values" updatedVersion="3" minRefreshableVersion="3" showCalcMbrs="0" showDrill="0" useAutoFormatting="1" colGrandTotals="0" itemPrintTitles="1" createdVersion="3" indent="0" compact="0" compactData="0" multipleFieldFilters="0">
  <location ref="B3:H10" firstHeaderRow="1" firstDataRow="2" firstDataCol="2"/>
  <pivotFields count="18">
    <pivotField axis="axisRow" compact="0" outline="0" subtotalTop="0" showAll="0" defaultSubtotal="0">
      <items count="28">
        <item m="1" x="23"/>
        <item m="1" x="20"/>
        <item m="1" x="5"/>
        <item m="1" x="6"/>
        <item m="1" x="26"/>
        <item m="1" x="22"/>
        <item m="1" x="25"/>
        <item m="1" x="14"/>
        <item m="1" x="19"/>
        <item m="1" x="7"/>
        <item m="1" x="13"/>
        <item m="1" x="27"/>
        <item m="1" x="8"/>
        <item m="1" x="17"/>
        <item m="1" x="10"/>
        <item m="1" x="12"/>
        <item m="1" x="11"/>
        <item m="1" x="16"/>
        <item m="1" x="24"/>
        <item m="1" x="9"/>
        <item m="1" x="15"/>
        <item m="1" x="18"/>
        <item x="4"/>
        <item x="0"/>
        <item x="1"/>
        <item m="1" x="21"/>
        <item x="2"/>
        <item x="3"/>
      </items>
    </pivotField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22">
        <item x="0"/>
        <item m="1" x="18"/>
        <item m="1" x="7"/>
        <item x="1"/>
        <item m="1" x="11"/>
        <item m="1" x="16"/>
        <item x="3"/>
        <item m="1" x="9"/>
        <item m="1" x="20"/>
        <item m="1" x="21"/>
        <item m="1" x="6"/>
        <item x="2"/>
        <item m="1" x="13"/>
        <item m="1" x="14"/>
        <item m="1" x="15"/>
        <item m="1" x="19"/>
        <item m="1" x="8"/>
        <item m="1" x="10"/>
        <item m="1" x="5"/>
        <item m="1" x="17"/>
        <item m="1" x="12"/>
        <item x="4"/>
      </items>
    </pivotField>
    <pivotField dataField="1"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3"/>
  </rowFields>
  <rowItems count="6">
    <i>
      <x v="22"/>
      <x v="21"/>
    </i>
    <i>
      <x v="23"/>
      <x/>
    </i>
    <i>
      <x v="24"/>
      <x v="3"/>
    </i>
    <i>
      <x v="26"/>
      <x v="11"/>
    </i>
    <i>
      <x v="27"/>
      <x v="6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 Total" fld="4" baseField="0" baseItem="0"/>
    <dataField name=" Central" fld="14" baseField="0" baseItem="0"/>
    <dataField name=" CST [2%]" fld="16" baseField="0" baseItem="0"/>
    <dataField name=" Local" fld="15" baseField="0" baseItem="0"/>
    <dataField name=" Out Put Vat" fld="17" baseField="0" baseItem="0"/>
  </dataFields>
  <formats count="32">
    <format dxfId="287">
      <pivotArea field="0" type="button" dataOnly="0" labelOnly="1" outline="0" axis="axisRow" fieldPosition="0"/>
    </format>
    <format dxfId="286">
      <pivotArea field="3" type="button" dataOnly="0" labelOnly="1" outline="0" axis="axisRow" fieldPosition="1"/>
    </format>
    <format dxfId="285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284">
      <pivotArea outline="0" collapsedLevelsAreSubtotals="1" fieldPosition="0"/>
    </format>
    <format dxfId="283">
      <pivotArea field="0" type="button" dataOnly="0" labelOnly="1" outline="0" axis="axisRow" fieldPosition="0"/>
    </format>
    <format dxfId="282">
      <pivotArea field="3" type="button" dataOnly="0" labelOnly="1" outline="0" axis="axisRow" fieldPosition="1"/>
    </format>
    <format dxfId="281">
      <pivotArea dataOnly="0" labelOnly="1" outline="0" fieldPosition="0">
        <references count="1">
          <reference field="0" count="0"/>
        </references>
      </pivotArea>
    </format>
    <format dxfId="280">
      <pivotArea dataOnly="0" labelOnly="1" grandRow="1" outline="0" fieldPosition="0"/>
    </format>
    <format dxfId="279">
      <pivotArea dataOnly="0" labelOnly="1" outline="0" fieldPosition="0">
        <references count="2">
          <reference field="0" count="1" selected="0">
            <x v="0"/>
          </reference>
          <reference field="3" count="1">
            <x v="13"/>
          </reference>
        </references>
      </pivotArea>
    </format>
    <format dxfId="278">
      <pivotArea dataOnly="0" labelOnly="1" outline="0" fieldPosition="0">
        <references count="2">
          <reference field="0" count="1" selected="0">
            <x v="1"/>
          </reference>
          <reference field="3" count="1">
            <x v="19"/>
          </reference>
        </references>
      </pivotArea>
    </format>
    <format dxfId="277">
      <pivotArea dataOnly="0" labelOnly="1" outline="0" fieldPosition="0">
        <references count="2">
          <reference field="0" count="1" selected="0">
            <x v="2"/>
          </reference>
          <reference field="3" count="1">
            <x v="18"/>
          </reference>
        </references>
      </pivotArea>
    </format>
    <format dxfId="276">
      <pivotArea dataOnly="0" labelOnly="1" outline="0" fieldPosition="0">
        <references count="2">
          <reference field="0" count="1" selected="0">
            <x v="3"/>
          </reference>
          <reference field="3" count="1">
            <x v="15"/>
          </reference>
        </references>
      </pivotArea>
    </format>
    <format dxfId="275">
      <pivotArea dataOnly="0" labelOnly="1" outline="0" fieldPosition="0">
        <references count="2">
          <reference field="0" count="1" selected="0">
            <x v="4"/>
          </reference>
          <reference field="3" count="1">
            <x v="14"/>
          </reference>
        </references>
      </pivotArea>
    </format>
    <format dxfId="274">
      <pivotArea dataOnly="0" labelOnly="1" outline="0" fieldPosition="0">
        <references count="2">
          <reference field="0" count="1" selected="0">
            <x v="5"/>
          </reference>
          <reference field="3" count="1">
            <x v="12"/>
          </reference>
        </references>
      </pivotArea>
    </format>
    <format dxfId="273">
      <pivotArea dataOnly="0" labelOnly="1" outline="0" fieldPosition="0">
        <references count="2">
          <reference field="0" count="1" selected="0">
            <x v="6"/>
          </reference>
          <reference field="3" count="1">
            <x v="2"/>
          </reference>
        </references>
      </pivotArea>
    </format>
    <format dxfId="272">
      <pivotArea dataOnly="0" labelOnly="1" outline="0" fieldPosition="0">
        <references count="2">
          <reference field="0" count="1" selected="0">
            <x v="7"/>
          </reference>
          <reference field="3" count="1">
            <x v="5"/>
          </reference>
        </references>
      </pivotArea>
    </format>
    <format dxfId="271">
      <pivotArea dataOnly="0" labelOnly="1" outline="0" fieldPosition="0">
        <references count="2">
          <reference field="0" count="1" selected="0">
            <x v="8"/>
          </reference>
          <reference field="3" count="1">
            <x v="16"/>
          </reference>
        </references>
      </pivotArea>
    </format>
    <format dxfId="270">
      <pivotArea dataOnly="0" labelOnly="1" outline="0" fieldPosition="0">
        <references count="2">
          <reference field="0" count="1" selected="0">
            <x v="9"/>
          </reference>
          <reference field="3" count="1">
            <x v="3"/>
          </reference>
        </references>
      </pivotArea>
    </format>
    <format dxfId="269">
      <pivotArea dataOnly="0" labelOnly="1" outline="0" fieldPosition="0">
        <references count="2">
          <reference field="0" count="1" selected="0">
            <x v="10"/>
          </reference>
          <reference field="3" count="1">
            <x v="6"/>
          </reference>
        </references>
      </pivotArea>
    </format>
    <format dxfId="268">
      <pivotArea dataOnly="0" labelOnly="1" outline="0" fieldPosition="0">
        <references count="2">
          <reference field="0" count="1" selected="0">
            <x v="11"/>
          </reference>
          <reference field="3" count="1">
            <x v="20"/>
          </reference>
        </references>
      </pivotArea>
    </format>
    <format dxfId="267">
      <pivotArea dataOnly="0" labelOnly="1" outline="0" fieldPosition="0">
        <references count="2">
          <reference field="0" count="1" selected="0">
            <x v="12"/>
          </reference>
          <reference field="3" count="1">
            <x v="10"/>
          </reference>
        </references>
      </pivotArea>
    </format>
    <format dxfId="266">
      <pivotArea dataOnly="0" labelOnly="1" outline="0" fieldPosition="0">
        <references count="2">
          <reference field="0" count="1" selected="0">
            <x v="13"/>
          </reference>
          <reference field="3" count="1">
            <x v="11"/>
          </reference>
        </references>
      </pivotArea>
    </format>
    <format dxfId="265">
      <pivotArea dataOnly="0" labelOnly="1" outline="0" fieldPosition="0">
        <references count="2">
          <reference field="0" count="1" selected="0">
            <x v="14"/>
          </reference>
          <reference field="3" count="1">
            <x v="4"/>
          </reference>
        </references>
      </pivotArea>
    </format>
    <format dxfId="264">
      <pivotArea dataOnly="0" labelOnly="1" outline="0" fieldPosition="0">
        <references count="2">
          <reference field="0" count="1" selected="0">
            <x v="15"/>
          </reference>
          <reference field="3" count="1">
            <x v="4"/>
          </reference>
        </references>
      </pivotArea>
    </format>
    <format dxfId="263">
      <pivotArea dataOnly="0" labelOnly="1" outline="0" fieldPosition="0">
        <references count="2">
          <reference field="0" count="1" selected="0">
            <x v="16"/>
          </reference>
          <reference field="3" count="1">
            <x v="0"/>
          </reference>
        </references>
      </pivotArea>
    </format>
    <format dxfId="262">
      <pivotArea dataOnly="0" labelOnly="1" outline="0" fieldPosition="0">
        <references count="2">
          <reference field="0" count="1" selected="0">
            <x v="17"/>
          </reference>
          <reference field="3" count="1">
            <x v="9"/>
          </reference>
        </references>
      </pivotArea>
    </format>
    <format dxfId="261">
      <pivotArea dataOnly="0" labelOnly="1" outline="0" fieldPosition="0">
        <references count="2">
          <reference field="0" count="1" selected="0">
            <x v="18"/>
          </reference>
          <reference field="3" count="1">
            <x v="1"/>
          </reference>
        </references>
      </pivotArea>
    </format>
    <format dxfId="260">
      <pivotArea dataOnly="0" labelOnly="1" outline="0" fieldPosition="0">
        <references count="2">
          <reference field="0" count="1" selected="0">
            <x v="19"/>
          </reference>
          <reference field="3" count="1">
            <x v="17"/>
          </reference>
        </references>
      </pivotArea>
    </format>
    <format dxfId="259">
      <pivotArea dataOnly="0" labelOnly="1" outline="0" fieldPosition="0">
        <references count="2">
          <reference field="0" count="1" selected="0">
            <x v="20"/>
          </reference>
          <reference field="3" count="1">
            <x v="7"/>
          </reference>
        </references>
      </pivotArea>
    </format>
    <format dxfId="258">
      <pivotArea dataOnly="0" labelOnly="1" outline="0" fieldPosition="0">
        <references count="2">
          <reference field="0" count="1" selected="0">
            <x v="21"/>
          </reference>
          <reference field="3" count="1">
            <x v="8"/>
          </reference>
        </references>
      </pivotArea>
    </format>
    <format dxfId="257">
      <pivotArea dataOnly="0" labelOnly="1" outline="0" fieldPosition="0">
        <references count="2">
          <reference field="0" count="1" selected="0">
            <x v="22"/>
          </reference>
          <reference field="3" count="1">
            <x v="21"/>
          </reference>
        </references>
      </pivotArea>
    </format>
    <format dxfId="256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"/>
  <sheetViews>
    <sheetView showZeros="0" view="pageBreakPreview" topLeftCell="A7" zoomScaleSheetLayoutView="100" workbookViewId="0">
      <selection activeCell="B26" sqref="B26"/>
    </sheetView>
  </sheetViews>
  <sheetFormatPr defaultRowHeight="15"/>
  <cols>
    <col min="1" max="1" width="3.7109375" style="10" customWidth="1"/>
    <col min="2" max="2" width="36.7109375" customWidth="1"/>
    <col min="3" max="3" width="12" customWidth="1"/>
    <col min="4" max="4" width="9.5703125" bestFit="1" customWidth="1"/>
    <col min="5" max="5" width="9" customWidth="1"/>
    <col min="6" max="6" width="9" bestFit="1" customWidth="1"/>
    <col min="7" max="7" width="8" bestFit="1" customWidth="1"/>
    <col min="8" max="8" width="11.5703125" customWidth="1"/>
    <col min="9" max="9" width="11.5703125" bestFit="1" customWidth="1"/>
  </cols>
  <sheetData>
    <row r="1" spans="1:8">
      <c r="B1" s="10" t="s">
        <v>78</v>
      </c>
    </row>
    <row r="2" spans="1:8">
      <c r="B2" s="10" t="s">
        <v>69</v>
      </c>
    </row>
    <row r="3" spans="1:8" ht="4.5" customHeight="1">
      <c r="D3" s="7" t="s">
        <v>8</v>
      </c>
    </row>
    <row r="4" spans="1:8">
      <c r="A4" s="8" t="s">
        <v>13</v>
      </c>
      <c r="B4" s="8" t="s">
        <v>1</v>
      </c>
      <c r="C4" s="8" t="s">
        <v>10</v>
      </c>
      <c r="D4" s="8" t="s">
        <v>68</v>
      </c>
      <c r="E4" s="8" t="s">
        <v>11</v>
      </c>
      <c r="F4" s="8" t="s">
        <v>66</v>
      </c>
      <c r="G4" s="8" t="s">
        <v>12</v>
      </c>
      <c r="H4" s="8" t="s">
        <v>67</v>
      </c>
    </row>
    <row r="5" spans="1:8">
      <c r="A5" s="4">
        <v>1</v>
      </c>
      <c r="B5" s="4" t="s">
        <v>6</v>
      </c>
      <c r="C5" s="4" t="s">
        <v>6</v>
      </c>
      <c r="D5" s="9"/>
      <c r="E5" s="9">
        <v>0</v>
      </c>
      <c r="F5" s="9">
        <v>0</v>
      </c>
      <c r="G5" s="9">
        <v>0</v>
      </c>
      <c r="H5" s="9">
        <v>0</v>
      </c>
    </row>
    <row r="6" spans="1:8">
      <c r="A6" s="4">
        <v>2</v>
      </c>
      <c r="B6" s="4" t="s">
        <v>70</v>
      </c>
      <c r="C6" s="10" t="s">
        <v>35</v>
      </c>
      <c r="D6" s="9">
        <v>10233153</v>
      </c>
      <c r="E6" s="9">
        <v>9102372</v>
      </c>
      <c r="F6" s="9">
        <v>182048</v>
      </c>
      <c r="G6" s="9">
        <v>903555</v>
      </c>
      <c r="H6" s="9">
        <v>45178</v>
      </c>
    </row>
    <row r="7" spans="1:8">
      <c r="A7" s="4">
        <v>3</v>
      </c>
      <c r="B7" s="4" t="s">
        <v>71</v>
      </c>
      <c r="C7" s="10" t="s">
        <v>36</v>
      </c>
      <c r="D7" s="9">
        <v>16624178</v>
      </c>
      <c r="E7" s="9">
        <v>13257926</v>
      </c>
      <c r="F7" s="9">
        <v>265160</v>
      </c>
      <c r="G7" s="9">
        <v>2953421</v>
      </c>
      <c r="H7" s="9">
        <v>147671</v>
      </c>
    </row>
    <row r="8" spans="1:8">
      <c r="A8" s="4">
        <v>4</v>
      </c>
      <c r="B8" s="4" t="s">
        <v>72</v>
      </c>
      <c r="C8" s="10" t="s">
        <v>37</v>
      </c>
      <c r="D8" s="9">
        <v>8900255</v>
      </c>
      <c r="E8" s="9">
        <v>8725740</v>
      </c>
      <c r="F8" s="9">
        <v>174515</v>
      </c>
      <c r="G8" s="9">
        <v>0</v>
      </c>
      <c r="H8" s="9">
        <v>0</v>
      </c>
    </row>
    <row r="9" spans="1:8">
      <c r="A9" s="4">
        <v>5</v>
      </c>
      <c r="B9" s="4" t="s">
        <v>77</v>
      </c>
      <c r="C9" s="10" t="s">
        <v>38</v>
      </c>
      <c r="D9" s="9">
        <v>494228</v>
      </c>
      <c r="E9" s="9">
        <v>484537</v>
      </c>
      <c r="F9" s="9">
        <v>9691</v>
      </c>
      <c r="G9" s="9">
        <v>0</v>
      </c>
      <c r="H9" s="9">
        <v>0</v>
      </c>
    </row>
    <row r="10" spans="1:8">
      <c r="A10" s="4">
        <v>6</v>
      </c>
      <c r="B10" s="4" t="s">
        <v>7</v>
      </c>
      <c r="C10" s="4"/>
      <c r="D10" s="9">
        <v>36251814</v>
      </c>
      <c r="E10" s="9">
        <v>31570575</v>
      </c>
      <c r="F10" s="9">
        <v>631414</v>
      </c>
      <c r="G10" s="9">
        <v>3856976</v>
      </c>
      <c r="H10" s="9">
        <v>192849</v>
      </c>
    </row>
    <row r="11" spans="1:8">
      <c r="A11" s="4">
        <v>7</v>
      </c>
    </row>
    <row r="12" spans="1:8">
      <c r="A12" s="4">
        <v>8</v>
      </c>
    </row>
    <row r="13" spans="1:8">
      <c r="A13" s="4">
        <v>9</v>
      </c>
    </row>
    <row r="14" spans="1:8">
      <c r="A14" s="4">
        <v>10</v>
      </c>
    </row>
    <row r="15" spans="1:8">
      <c r="A15" s="4">
        <v>11</v>
      </c>
    </row>
    <row r="16" spans="1:8">
      <c r="A16" s="4">
        <v>12</v>
      </c>
    </row>
    <row r="17" spans="1:1">
      <c r="A17" s="4">
        <v>13</v>
      </c>
    </row>
    <row r="18" spans="1:1">
      <c r="A18" s="4">
        <v>14</v>
      </c>
    </row>
    <row r="19" spans="1:1">
      <c r="A19" s="4">
        <v>15</v>
      </c>
    </row>
    <row r="20" spans="1:1">
      <c r="A20" s="4">
        <v>16</v>
      </c>
    </row>
    <row r="21" spans="1:1">
      <c r="A21" s="4">
        <v>17</v>
      </c>
    </row>
    <row r="22" spans="1:1">
      <c r="A22" s="4">
        <v>18</v>
      </c>
    </row>
    <row r="23" spans="1:1">
      <c r="A23" s="4">
        <v>19</v>
      </c>
    </row>
    <row r="24" spans="1:1">
      <c r="A24" s="4">
        <v>20</v>
      </c>
    </row>
    <row r="25" spans="1:1">
      <c r="A25" s="4">
        <v>21</v>
      </c>
    </row>
    <row r="26" spans="1:1">
      <c r="A26" s="4">
        <v>22</v>
      </c>
    </row>
    <row r="27" spans="1:1">
      <c r="A27" s="4">
        <v>23</v>
      </c>
    </row>
    <row r="28" spans="1:1">
      <c r="A28" s="4">
        <v>24</v>
      </c>
    </row>
    <row r="29" spans="1:1">
      <c r="A29" s="10">
        <v>25</v>
      </c>
    </row>
    <row r="30" spans="1:1">
      <c r="A30" s="10">
        <v>26</v>
      </c>
    </row>
    <row r="31" spans="1:1">
      <c r="A31" s="10">
        <v>27</v>
      </c>
    </row>
    <row r="32" spans="1:1">
      <c r="A32" s="10">
        <v>28</v>
      </c>
    </row>
    <row r="33" spans="1:1">
      <c r="A33" s="10">
        <v>29</v>
      </c>
    </row>
    <row r="34" spans="1:1">
      <c r="A34" s="10">
        <v>30</v>
      </c>
    </row>
    <row r="35" spans="1:1">
      <c r="A35" s="10">
        <v>31</v>
      </c>
    </row>
    <row r="36" spans="1:1">
      <c r="A36" s="10">
        <v>32</v>
      </c>
    </row>
    <row r="37" spans="1:1">
      <c r="A37" s="10">
        <v>33</v>
      </c>
    </row>
    <row r="38" spans="1:1">
      <c r="A38" s="10">
        <v>34</v>
      </c>
    </row>
    <row r="39" spans="1:1">
      <c r="A39" s="10">
        <v>35</v>
      </c>
    </row>
    <row r="40" spans="1:1">
      <c r="A40" s="10">
        <v>36</v>
      </c>
    </row>
    <row r="41" spans="1:1">
      <c r="A41" s="10">
        <v>37</v>
      </c>
    </row>
    <row r="42" spans="1:1">
      <c r="A42" s="10">
        <v>38</v>
      </c>
    </row>
    <row r="43" spans="1:1">
      <c r="A43" s="10">
        <v>39</v>
      </c>
    </row>
    <row r="44" spans="1:1">
      <c r="A44" s="10">
        <v>40</v>
      </c>
    </row>
    <row r="45" spans="1:1">
      <c r="A45" s="10">
        <v>41</v>
      </c>
    </row>
    <row r="46" spans="1:1">
      <c r="A46" s="10">
        <v>42</v>
      </c>
    </row>
    <row r="47" spans="1:1">
      <c r="A47" s="10">
        <v>43</v>
      </c>
    </row>
    <row r="48" spans="1:1">
      <c r="A48" s="10">
        <v>44</v>
      </c>
    </row>
    <row r="49" spans="1:1">
      <c r="A49" s="10">
        <v>45</v>
      </c>
    </row>
    <row r="50" spans="1:1">
      <c r="A50" s="10">
        <v>46</v>
      </c>
    </row>
  </sheetData>
  <pageMargins left="0.25" right="0" top="0.5" bottom="0" header="0" footer="0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T63"/>
  <sheetViews>
    <sheetView topLeftCell="A2" workbookViewId="0">
      <selection activeCell="C18" sqref="C18"/>
    </sheetView>
  </sheetViews>
  <sheetFormatPr defaultColWidth="5.85546875" defaultRowHeight="15"/>
  <cols>
    <col min="1" max="1" width="5" style="10" customWidth="1"/>
    <col min="2" max="2" width="9.85546875" style="10" bestFit="1" customWidth="1"/>
    <col min="3" max="3" width="32.28515625" style="10" bestFit="1" customWidth="1"/>
    <col min="4" max="5" width="5.85546875" style="10"/>
    <col min="6" max="6" width="12" style="10" bestFit="1" customWidth="1"/>
    <col min="7" max="7" width="10.42578125" style="10" bestFit="1" customWidth="1"/>
    <col min="8" max="8" width="5.5703125" style="10" bestFit="1" customWidth="1"/>
    <col min="9" max="9" width="9.42578125" style="10" bestFit="1" customWidth="1"/>
    <col min="10" max="11" width="7.42578125" style="10" bestFit="1" customWidth="1"/>
    <col min="12" max="12" width="10.42578125" style="10" bestFit="1" customWidth="1"/>
    <col min="13" max="13" width="8.42578125" style="10" bestFit="1" customWidth="1"/>
    <col min="14" max="14" width="9.42578125" style="10" bestFit="1" customWidth="1"/>
    <col min="15" max="15" width="8.42578125" style="10" bestFit="1" customWidth="1"/>
    <col min="16" max="16" width="5.7109375" style="10" bestFit="1" customWidth="1"/>
    <col min="17" max="17" width="8" style="10" bestFit="1" customWidth="1"/>
    <col min="18" max="18" width="7" style="10" bestFit="1" customWidth="1"/>
    <col min="19" max="19" width="6.28515625" style="10" bestFit="1" customWidth="1"/>
    <col min="20" max="20" width="6" style="10" bestFit="1" customWidth="1"/>
    <col min="21" max="16384" width="5.85546875" style="10"/>
  </cols>
  <sheetData>
    <row r="1" spans="1:20">
      <c r="A1" s="35" t="s">
        <v>24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20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20" ht="36">
      <c r="A3" s="1" t="s">
        <v>65</v>
      </c>
      <c r="B3" s="1" t="s">
        <v>0</v>
      </c>
      <c r="C3" s="2" t="s">
        <v>1</v>
      </c>
      <c r="D3" s="1" t="s">
        <v>64</v>
      </c>
      <c r="E3" s="1" t="s">
        <v>25</v>
      </c>
      <c r="F3" s="1" t="s">
        <v>10</v>
      </c>
      <c r="G3" s="1" t="s">
        <v>2</v>
      </c>
      <c r="H3" s="1" t="s">
        <v>26</v>
      </c>
      <c r="I3" s="1" t="s">
        <v>27</v>
      </c>
      <c r="J3" s="1" t="s">
        <v>28</v>
      </c>
      <c r="K3" s="1" t="s">
        <v>29</v>
      </c>
      <c r="L3" s="1" t="s">
        <v>30</v>
      </c>
      <c r="M3" s="1" t="s">
        <v>31</v>
      </c>
      <c r="N3" s="1" t="s">
        <v>32</v>
      </c>
      <c r="O3" s="38" t="s">
        <v>33</v>
      </c>
      <c r="P3" s="39" t="s">
        <v>34</v>
      </c>
      <c r="Q3" s="39" t="s">
        <v>3</v>
      </c>
      <c r="R3" s="39" t="s">
        <v>9</v>
      </c>
      <c r="S3" s="38" t="s">
        <v>31</v>
      </c>
      <c r="T3" s="1" t="s">
        <v>33</v>
      </c>
    </row>
    <row r="4" spans="1:20">
      <c r="A4" s="5">
        <f>IF(B4&gt;1,MAX($A$1:$A3)+1,"")</f>
        <v>1</v>
      </c>
      <c r="B4" s="41">
        <v>40909</v>
      </c>
      <c r="C4" s="50" t="s">
        <v>70</v>
      </c>
      <c r="D4" s="40">
        <v>381</v>
      </c>
      <c r="E4" s="40"/>
      <c r="F4" s="42" t="s">
        <v>35</v>
      </c>
      <c r="G4" s="43">
        <v>3423445</v>
      </c>
      <c r="H4" s="23"/>
      <c r="I4" s="44">
        <v>304290</v>
      </c>
      <c r="J4" s="44">
        <v>6086</v>
      </c>
      <c r="K4" s="44">
        <v>3043</v>
      </c>
      <c r="L4" s="44">
        <v>3042900</v>
      </c>
      <c r="M4" s="44">
        <v>67126</v>
      </c>
      <c r="N4" s="23"/>
      <c r="O4" s="23"/>
      <c r="P4" s="45" t="str">
        <f>IF(H4&gt;0,H4+I4+J4+K4,"")</f>
        <v/>
      </c>
      <c r="Q4" s="46">
        <f>IF(M4&gt;0,L4+I4+J4+K4,"")</f>
        <v>3356319</v>
      </c>
      <c r="R4" s="47" t="str">
        <f>IF(N4&gt;0,+N4+I4+J4+K4,"")</f>
        <v/>
      </c>
      <c r="S4" s="47">
        <f>IF(M4=0,"",M4)</f>
        <v>67126</v>
      </c>
      <c r="T4" s="47" t="str">
        <f>IF(O4=0,"",O4)</f>
        <v/>
      </c>
    </row>
    <row r="5" spans="1:20">
      <c r="A5" s="5">
        <f>IF(B5&gt;1,MAX($A$1:$A4)+1,"")</f>
        <v>2</v>
      </c>
      <c r="B5" s="49">
        <v>40910</v>
      </c>
      <c r="C5" s="50" t="s">
        <v>71</v>
      </c>
      <c r="D5" s="48">
        <v>382</v>
      </c>
      <c r="E5" s="48"/>
      <c r="F5" s="51" t="s">
        <v>36</v>
      </c>
      <c r="G5" s="52">
        <v>744315</v>
      </c>
      <c r="H5" s="24"/>
      <c r="I5" s="25">
        <v>64268</v>
      </c>
      <c r="J5" s="25">
        <v>1285</v>
      </c>
      <c r="K5" s="25">
        <v>643</v>
      </c>
      <c r="L5" s="25"/>
      <c r="M5" s="25"/>
      <c r="N5" s="25">
        <v>642675</v>
      </c>
      <c r="O5" s="25">
        <v>35444</v>
      </c>
      <c r="P5" s="45" t="str">
        <f t="shared" ref="P5:P63" si="0">IF(H5&gt;0,H5+I5+J5+K5,"")</f>
        <v/>
      </c>
      <c r="Q5" s="46" t="str">
        <f t="shared" ref="Q5:Q63" si="1">IF(M5&gt;0,L5+I5+J5+K5,"")</f>
        <v/>
      </c>
      <c r="R5" s="47">
        <f t="shared" ref="R5:R63" si="2">IF(N5&gt;0,+N5+I5+J5+K5,"")</f>
        <v>708871</v>
      </c>
      <c r="S5" s="47" t="str">
        <f t="shared" ref="S5:S63" si="3">IF(M5=0,"",M5)</f>
        <v/>
      </c>
      <c r="T5" s="47">
        <f t="shared" ref="T5:T63" si="4">IF(O5=0,"",O5)</f>
        <v>35444</v>
      </c>
    </row>
    <row r="6" spans="1:20">
      <c r="A6" s="5">
        <f>IF(B6&gt;1,MAX($A$1:$A5)+1,"")</f>
        <v>3</v>
      </c>
      <c r="B6" s="49">
        <v>40913</v>
      </c>
      <c r="C6" s="50" t="s">
        <v>71</v>
      </c>
      <c r="D6" s="48">
        <v>383</v>
      </c>
      <c r="E6" s="48"/>
      <c r="F6" s="51" t="s">
        <v>36</v>
      </c>
      <c r="G6" s="52">
        <v>743127</v>
      </c>
      <c r="H6" s="24"/>
      <c r="I6" s="25">
        <v>64165</v>
      </c>
      <c r="J6" s="25">
        <v>1283</v>
      </c>
      <c r="K6" s="25">
        <v>642</v>
      </c>
      <c r="L6" s="25"/>
      <c r="M6" s="25"/>
      <c r="N6" s="25">
        <v>641650</v>
      </c>
      <c r="O6" s="25">
        <v>35387</v>
      </c>
      <c r="P6" s="45" t="str">
        <f t="shared" si="0"/>
        <v/>
      </c>
      <c r="Q6" s="46" t="str">
        <f t="shared" si="1"/>
        <v/>
      </c>
      <c r="R6" s="47">
        <f t="shared" si="2"/>
        <v>707740</v>
      </c>
      <c r="S6" s="47" t="str">
        <f t="shared" si="3"/>
        <v/>
      </c>
      <c r="T6" s="47">
        <f t="shared" si="4"/>
        <v>35387</v>
      </c>
    </row>
    <row r="7" spans="1:20">
      <c r="A7" s="5">
        <f>IF(B7&gt;1,MAX($A$1:$A6)+1,"")</f>
        <v>4</v>
      </c>
      <c r="B7" s="49">
        <v>40913</v>
      </c>
      <c r="C7" s="50" t="s">
        <v>72</v>
      </c>
      <c r="D7" s="48">
        <v>384</v>
      </c>
      <c r="E7" s="48"/>
      <c r="F7" s="51" t="s">
        <v>37</v>
      </c>
      <c r="G7" s="52">
        <v>919804</v>
      </c>
      <c r="H7" s="25"/>
      <c r="I7" s="25">
        <v>81756</v>
      </c>
      <c r="J7" s="25">
        <v>1635</v>
      </c>
      <c r="K7" s="25">
        <v>818</v>
      </c>
      <c r="L7" s="25">
        <v>817560</v>
      </c>
      <c r="M7" s="25">
        <v>18035</v>
      </c>
      <c r="N7" s="24"/>
      <c r="O7" s="24"/>
      <c r="P7" s="45" t="str">
        <f t="shared" si="0"/>
        <v/>
      </c>
      <c r="Q7" s="46">
        <f t="shared" si="1"/>
        <v>901769</v>
      </c>
      <c r="R7" s="47" t="str">
        <f t="shared" si="2"/>
        <v/>
      </c>
      <c r="S7" s="47">
        <f t="shared" si="3"/>
        <v>18035</v>
      </c>
      <c r="T7" s="47" t="str">
        <f t="shared" si="4"/>
        <v/>
      </c>
    </row>
    <row r="8" spans="1:20">
      <c r="A8" s="5">
        <f>IF(B8&gt;1,MAX($A$1:$A7)+1,"")</f>
        <v>5</v>
      </c>
      <c r="B8" s="49">
        <v>40913</v>
      </c>
      <c r="C8" s="50" t="s">
        <v>70</v>
      </c>
      <c r="D8" s="48">
        <v>385</v>
      </c>
      <c r="E8" s="48"/>
      <c r="F8" s="42" t="s">
        <v>35</v>
      </c>
      <c r="G8" s="52">
        <v>644772</v>
      </c>
      <c r="H8" s="24"/>
      <c r="I8" s="25">
        <v>57310</v>
      </c>
      <c r="J8" s="25">
        <v>1146</v>
      </c>
      <c r="K8" s="25">
        <v>573</v>
      </c>
      <c r="L8" s="25">
        <v>573100</v>
      </c>
      <c r="M8" s="25">
        <v>12643</v>
      </c>
      <c r="N8" s="24"/>
      <c r="O8" s="24"/>
      <c r="P8" s="45" t="str">
        <f t="shared" si="0"/>
        <v/>
      </c>
      <c r="Q8" s="46">
        <f t="shared" si="1"/>
        <v>632129</v>
      </c>
      <c r="R8" s="47" t="str">
        <f t="shared" si="2"/>
        <v/>
      </c>
      <c r="S8" s="47">
        <f t="shared" si="3"/>
        <v>12643</v>
      </c>
      <c r="T8" s="47" t="str">
        <f t="shared" si="4"/>
        <v/>
      </c>
    </row>
    <row r="9" spans="1:20">
      <c r="A9" s="5">
        <f>IF(B9&gt;1,MAX($A$1:$A8)+1,"")</f>
        <v>6</v>
      </c>
      <c r="B9" s="49">
        <v>40913</v>
      </c>
      <c r="C9" s="50" t="s">
        <v>71</v>
      </c>
      <c r="D9" s="48">
        <v>386</v>
      </c>
      <c r="E9" s="48"/>
      <c r="F9" s="51" t="s">
        <v>36</v>
      </c>
      <c r="G9" s="52">
        <v>674665</v>
      </c>
      <c r="H9" s="24"/>
      <c r="I9" s="25">
        <v>59967</v>
      </c>
      <c r="J9" s="25">
        <v>1199</v>
      </c>
      <c r="K9" s="25">
        <v>600</v>
      </c>
      <c r="L9" s="25">
        <v>599670</v>
      </c>
      <c r="M9" s="25">
        <v>13229</v>
      </c>
      <c r="N9" s="24"/>
      <c r="O9" s="24"/>
      <c r="P9" s="45" t="str">
        <f t="shared" si="0"/>
        <v/>
      </c>
      <c r="Q9" s="46">
        <f t="shared" si="1"/>
        <v>661436</v>
      </c>
      <c r="R9" s="47" t="str">
        <f t="shared" si="2"/>
        <v/>
      </c>
      <c r="S9" s="47">
        <f t="shared" si="3"/>
        <v>13229</v>
      </c>
      <c r="T9" s="47" t="str">
        <f t="shared" si="4"/>
        <v/>
      </c>
    </row>
    <row r="10" spans="1:20">
      <c r="A10" s="5">
        <f>IF(B10&gt;1,MAX($A$1:$A9)+1,"")</f>
        <v>7</v>
      </c>
      <c r="B10" s="49">
        <v>40913</v>
      </c>
      <c r="C10" s="50" t="s">
        <v>71</v>
      </c>
      <c r="D10" s="48">
        <v>387</v>
      </c>
      <c r="E10" s="48"/>
      <c r="F10" s="51" t="s">
        <v>36</v>
      </c>
      <c r="G10" s="52">
        <v>263293</v>
      </c>
      <c r="H10" s="24"/>
      <c r="I10" s="25">
        <v>23403</v>
      </c>
      <c r="J10" s="25">
        <v>468</v>
      </c>
      <c r="K10" s="25">
        <v>234</v>
      </c>
      <c r="L10" s="25">
        <v>234025</v>
      </c>
      <c r="M10" s="25">
        <v>5163</v>
      </c>
      <c r="N10" s="24"/>
      <c r="O10" s="24"/>
      <c r="P10" s="45" t="str">
        <f t="shared" si="0"/>
        <v/>
      </c>
      <c r="Q10" s="46">
        <f t="shared" si="1"/>
        <v>258130</v>
      </c>
      <c r="R10" s="47" t="str">
        <f t="shared" si="2"/>
        <v/>
      </c>
      <c r="S10" s="47">
        <f t="shared" si="3"/>
        <v>5163</v>
      </c>
      <c r="T10" s="47" t="str">
        <f t="shared" si="4"/>
        <v/>
      </c>
    </row>
    <row r="11" spans="1:20">
      <c r="A11" s="5">
        <f>IF(B11&gt;1,MAX($A$1:$A10)+1,"")</f>
        <v>8</v>
      </c>
      <c r="B11" s="49">
        <v>40914</v>
      </c>
      <c r="C11" s="50" t="s">
        <v>72</v>
      </c>
      <c r="D11" s="48">
        <v>388</v>
      </c>
      <c r="E11" s="48"/>
      <c r="F11" s="51" t="s">
        <v>37</v>
      </c>
      <c r="G11" s="52">
        <v>671930</v>
      </c>
      <c r="H11" s="24"/>
      <c r="I11" s="25">
        <v>59724</v>
      </c>
      <c r="J11" s="25">
        <v>1194</v>
      </c>
      <c r="K11" s="25">
        <v>597</v>
      </c>
      <c r="L11" s="25">
        <v>597240</v>
      </c>
      <c r="M11" s="25">
        <v>13175</v>
      </c>
      <c r="N11" s="24"/>
      <c r="O11" s="24"/>
      <c r="P11" s="45" t="str">
        <f t="shared" si="0"/>
        <v/>
      </c>
      <c r="Q11" s="46">
        <f t="shared" si="1"/>
        <v>658755</v>
      </c>
      <c r="R11" s="47" t="str">
        <f t="shared" si="2"/>
        <v/>
      </c>
      <c r="S11" s="47">
        <f t="shared" si="3"/>
        <v>13175</v>
      </c>
      <c r="T11" s="47" t="str">
        <f t="shared" si="4"/>
        <v/>
      </c>
    </row>
    <row r="12" spans="1:20">
      <c r="A12" s="5">
        <f>IF(B12&gt;1,MAX($A$1:$A11)+1,"")</f>
        <v>9</v>
      </c>
      <c r="B12" s="49">
        <v>40914</v>
      </c>
      <c r="C12" s="50" t="s">
        <v>70</v>
      </c>
      <c r="D12" s="48">
        <v>389</v>
      </c>
      <c r="E12" s="48"/>
      <c r="F12" s="42" t="s">
        <v>35</v>
      </c>
      <c r="G12" s="52">
        <v>379100</v>
      </c>
      <c r="H12" s="24"/>
      <c r="I12" s="25">
        <v>33696</v>
      </c>
      <c r="J12" s="25">
        <v>674</v>
      </c>
      <c r="K12" s="25">
        <v>337</v>
      </c>
      <c r="L12" s="25">
        <v>336960</v>
      </c>
      <c r="M12" s="25">
        <v>7433</v>
      </c>
      <c r="N12" s="24"/>
      <c r="O12" s="24"/>
      <c r="P12" s="45" t="str">
        <f t="shared" si="0"/>
        <v/>
      </c>
      <c r="Q12" s="46">
        <f t="shared" si="1"/>
        <v>371667</v>
      </c>
      <c r="R12" s="47" t="str">
        <f t="shared" si="2"/>
        <v/>
      </c>
      <c r="S12" s="47">
        <f t="shared" si="3"/>
        <v>7433</v>
      </c>
      <c r="T12" s="47" t="str">
        <f t="shared" si="4"/>
        <v/>
      </c>
    </row>
    <row r="13" spans="1:20">
      <c r="A13" s="5">
        <f>IF(B13&gt;1,MAX($A$1:$A12)+1,"")</f>
        <v>10</v>
      </c>
      <c r="B13" s="49">
        <v>40915</v>
      </c>
      <c r="C13" s="50" t="s">
        <v>71</v>
      </c>
      <c r="D13" s="48">
        <v>390</v>
      </c>
      <c r="E13" s="48"/>
      <c r="F13" s="51" t="s">
        <v>36</v>
      </c>
      <c r="G13" s="52">
        <v>714636</v>
      </c>
      <c r="H13" s="24"/>
      <c r="I13" s="25">
        <v>61705</v>
      </c>
      <c r="J13" s="25">
        <v>1234</v>
      </c>
      <c r="K13" s="25">
        <v>617</v>
      </c>
      <c r="L13" s="25"/>
      <c r="M13" s="25"/>
      <c r="N13" s="25">
        <v>617050</v>
      </c>
      <c r="O13" s="25">
        <v>34030</v>
      </c>
      <c r="P13" s="45" t="str">
        <f t="shared" si="0"/>
        <v/>
      </c>
      <c r="Q13" s="46" t="str">
        <f t="shared" si="1"/>
        <v/>
      </c>
      <c r="R13" s="47">
        <f t="shared" si="2"/>
        <v>680606</v>
      </c>
      <c r="S13" s="47" t="str">
        <f t="shared" si="3"/>
        <v/>
      </c>
      <c r="T13" s="47">
        <f t="shared" si="4"/>
        <v>34030</v>
      </c>
    </row>
    <row r="14" spans="1:20">
      <c r="A14" s="5">
        <f>IF(B14&gt;1,MAX($A$1:$A13)+1,"")</f>
        <v>11</v>
      </c>
      <c r="B14" s="49">
        <v>40916</v>
      </c>
      <c r="C14" s="50" t="s">
        <v>71</v>
      </c>
      <c r="D14" s="48">
        <v>391</v>
      </c>
      <c r="E14" s="48"/>
      <c r="F14" s="51" t="s">
        <v>36</v>
      </c>
      <c r="G14" s="52">
        <v>618671</v>
      </c>
      <c r="H14" s="24"/>
      <c r="I14" s="25">
        <v>54990</v>
      </c>
      <c r="J14" s="25">
        <v>1100</v>
      </c>
      <c r="K14" s="25">
        <v>550</v>
      </c>
      <c r="L14" s="25">
        <v>549900</v>
      </c>
      <c r="M14" s="25">
        <v>12131</v>
      </c>
      <c r="N14" s="24"/>
      <c r="O14" s="24"/>
      <c r="P14" s="45" t="str">
        <f t="shared" si="0"/>
        <v/>
      </c>
      <c r="Q14" s="46">
        <f t="shared" si="1"/>
        <v>606540</v>
      </c>
      <c r="R14" s="47" t="str">
        <f t="shared" si="2"/>
        <v/>
      </c>
      <c r="S14" s="47">
        <f t="shared" si="3"/>
        <v>12131</v>
      </c>
      <c r="T14" s="47" t="str">
        <f t="shared" si="4"/>
        <v/>
      </c>
    </row>
    <row r="15" spans="1:20">
      <c r="A15" s="5">
        <f>IF(B15&gt;1,MAX($A$1:$A14)+1,"")</f>
        <v>12</v>
      </c>
      <c r="B15" s="49">
        <v>40918</v>
      </c>
      <c r="C15" s="50" t="s">
        <v>72</v>
      </c>
      <c r="D15" s="48">
        <v>392</v>
      </c>
      <c r="E15" s="48"/>
      <c r="F15" s="51" t="s">
        <v>37</v>
      </c>
      <c r="G15" s="52">
        <v>824725</v>
      </c>
      <c r="H15" s="25"/>
      <c r="I15" s="25">
        <v>73305</v>
      </c>
      <c r="J15" s="25">
        <v>1466</v>
      </c>
      <c r="K15" s="25">
        <v>733</v>
      </c>
      <c r="L15" s="25">
        <v>733050</v>
      </c>
      <c r="M15" s="25">
        <v>16171</v>
      </c>
      <c r="N15" s="24"/>
      <c r="O15" s="24"/>
      <c r="P15" s="45" t="str">
        <f t="shared" si="0"/>
        <v/>
      </c>
      <c r="Q15" s="46">
        <f t="shared" si="1"/>
        <v>808554</v>
      </c>
      <c r="R15" s="47" t="str">
        <f t="shared" si="2"/>
        <v/>
      </c>
      <c r="S15" s="47">
        <f t="shared" si="3"/>
        <v>16171</v>
      </c>
      <c r="T15" s="47" t="str">
        <f t="shared" si="4"/>
        <v/>
      </c>
    </row>
    <row r="16" spans="1:20">
      <c r="A16" s="5">
        <f>IF(B16&gt;1,MAX($A$1:$A15)+1,"")</f>
        <v>13</v>
      </c>
      <c r="B16" s="49">
        <v>40918</v>
      </c>
      <c r="C16" s="50" t="s">
        <v>70</v>
      </c>
      <c r="D16" s="48">
        <v>393</v>
      </c>
      <c r="E16" s="48"/>
      <c r="F16" s="42" t="s">
        <v>35</v>
      </c>
      <c r="G16" s="52">
        <v>948733</v>
      </c>
      <c r="H16" s="24"/>
      <c r="I16" s="25">
        <v>81918</v>
      </c>
      <c r="J16" s="25">
        <v>1638</v>
      </c>
      <c r="K16" s="25">
        <v>819</v>
      </c>
      <c r="L16" s="25"/>
      <c r="M16" s="25"/>
      <c r="N16" s="25">
        <v>819180</v>
      </c>
      <c r="O16" s="25">
        <v>45178</v>
      </c>
      <c r="P16" s="45" t="str">
        <f t="shared" si="0"/>
        <v/>
      </c>
      <c r="Q16" s="46" t="str">
        <f t="shared" si="1"/>
        <v/>
      </c>
      <c r="R16" s="47">
        <f t="shared" si="2"/>
        <v>903555</v>
      </c>
      <c r="S16" s="47" t="str">
        <f t="shared" si="3"/>
        <v/>
      </c>
      <c r="T16" s="47">
        <f t="shared" si="4"/>
        <v>45178</v>
      </c>
    </row>
    <row r="17" spans="1:20">
      <c r="A17" s="5">
        <f>IF(B17&gt;1,MAX($A$1:$A16)+1,"")</f>
        <v>14</v>
      </c>
      <c r="B17" s="49">
        <v>40922</v>
      </c>
      <c r="C17" s="50" t="s">
        <v>71</v>
      </c>
      <c r="D17" s="48">
        <v>394</v>
      </c>
      <c r="E17" s="48"/>
      <c r="F17" s="51" t="s">
        <v>36</v>
      </c>
      <c r="G17" s="52">
        <v>1499390</v>
      </c>
      <c r="H17" s="24"/>
      <c r="I17" s="25">
        <v>133272</v>
      </c>
      <c r="J17" s="25">
        <v>2665</v>
      </c>
      <c r="K17" s="25">
        <v>1333</v>
      </c>
      <c r="L17" s="25">
        <v>1332720</v>
      </c>
      <c r="M17" s="25">
        <v>29400</v>
      </c>
      <c r="N17" s="24"/>
      <c r="O17" s="24"/>
      <c r="P17" s="45" t="str">
        <f t="shared" si="0"/>
        <v/>
      </c>
      <c r="Q17" s="46">
        <f t="shared" si="1"/>
        <v>1469990</v>
      </c>
      <c r="R17" s="47" t="str">
        <f t="shared" si="2"/>
        <v/>
      </c>
      <c r="S17" s="47">
        <f t="shared" si="3"/>
        <v>29400</v>
      </c>
      <c r="T17" s="47" t="str">
        <f t="shared" si="4"/>
        <v/>
      </c>
    </row>
    <row r="18" spans="1:20">
      <c r="A18" s="5">
        <f>IF(B18&gt;1,MAX($A$1:$A17)+1,"")</f>
        <v>15</v>
      </c>
      <c r="B18" s="49">
        <v>40922</v>
      </c>
      <c r="C18" s="50" t="s">
        <v>71</v>
      </c>
      <c r="D18" s="48">
        <v>395</v>
      </c>
      <c r="E18" s="48"/>
      <c r="F18" s="51" t="s">
        <v>36</v>
      </c>
      <c r="G18" s="52">
        <v>475091</v>
      </c>
      <c r="H18" s="24"/>
      <c r="I18" s="25">
        <v>42228</v>
      </c>
      <c r="J18" s="25">
        <v>845</v>
      </c>
      <c r="K18" s="25">
        <v>422</v>
      </c>
      <c r="L18" s="25">
        <v>422280</v>
      </c>
      <c r="M18" s="25">
        <v>9316</v>
      </c>
      <c r="N18" s="24"/>
      <c r="O18" s="24"/>
      <c r="P18" s="45" t="str">
        <f t="shared" si="0"/>
        <v/>
      </c>
      <c r="Q18" s="46">
        <f t="shared" si="1"/>
        <v>465775</v>
      </c>
      <c r="R18" s="47" t="str">
        <f t="shared" si="2"/>
        <v/>
      </c>
      <c r="S18" s="47">
        <f t="shared" si="3"/>
        <v>9316</v>
      </c>
      <c r="T18" s="47" t="str">
        <f t="shared" si="4"/>
        <v/>
      </c>
    </row>
    <row r="19" spans="1:20">
      <c r="A19" s="5">
        <f>IF(B19&gt;1,MAX($A$1:$A18)+1,"")</f>
        <v>16</v>
      </c>
      <c r="B19" s="49">
        <v>40922</v>
      </c>
      <c r="C19" s="50" t="s">
        <v>72</v>
      </c>
      <c r="D19" s="48">
        <v>396</v>
      </c>
      <c r="E19" s="48"/>
      <c r="F19" s="51" t="s">
        <v>37</v>
      </c>
      <c r="G19" s="52">
        <v>468104</v>
      </c>
      <c r="H19" s="24"/>
      <c r="I19" s="25">
        <v>41607</v>
      </c>
      <c r="J19" s="25">
        <v>832</v>
      </c>
      <c r="K19" s="25">
        <v>416</v>
      </c>
      <c r="L19" s="25">
        <v>416070</v>
      </c>
      <c r="M19" s="25">
        <v>9179</v>
      </c>
      <c r="N19" s="24"/>
      <c r="O19" s="24"/>
      <c r="P19" s="45" t="str">
        <f t="shared" si="0"/>
        <v/>
      </c>
      <c r="Q19" s="46">
        <f t="shared" si="1"/>
        <v>458925</v>
      </c>
      <c r="R19" s="47" t="str">
        <f t="shared" si="2"/>
        <v/>
      </c>
      <c r="S19" s="47">
        <f t="shared" si="3"/>
        <v>9179</v>
      </c>
      <c r="T19" s="47" t="str">
        <f t="shared" si="4"/>
        <v/>
      </c>
    </row>
    <row r="20" spans="1:20">
      <c r="A20" s="5">
        <f>IF(B20&gt;1,MAX($A$1:$A19)+1,"")</f>
        <v>17</v>
      </c>
      <c r="B20" s="49">
        <v>40922</v>
      </c>
      <c r="C20" s="50" t="s">
        <v>70</v>
      </c>
      <c r="D20" s="48">
        <v>397</v>
      </c>
      <c r="E20" s="48"/>
      <c r="F20" s="42" t="s">
        <v>35</v>
      </c>
      <c r="G20" s="52">
        <v>263062</v>
      </c>
      <c r="H20" s="24"/>
      <c r="I20" s="25">
        <v>23382</v>
      </c>
      <c r="J20" s="25">
        <v>468</v>
      </c>
      <c r="K20" s="25">
        <v>234</v>
      </c>
      <c r="L20" s="25">
        <v>233820</v>
      </c>
      <c r="M20" s="25">
        <v>5158</v>
      </c>
      <c r="N20" s="24"/>
      <c r="O20" s="24"/>
      <c r="P20" s="45" t="str">
        <f t="shared" si="0"/>
        <v/>
      </c>
      <c r="Q20" s="46">
        <f t="shared" si="1"/>
        <v>257904</v>
      </c>
      <c r="R20" s="47" t="str">
        <f t="shared" si="2"/>
        <v/>
      </c>
      <c r="S20" s="47">
        <f t="shared" si="3"/>
        <v>5158</v>
      </c>
      <c r="T20" s="47" t="str">
        <f t="shared" si="4"/>
        <v/>
      </c>
    </row>
    <row r="21" spans="1:20">
      <c r="A21" s="5">
        <f>IF(B21&gt;1,MAX($A$1:$A20)+1,"")</f>
        <v>18</v>
      </c>
      <c r="B21" s="49">
        <v>40922</v>
      </c>
      <c r="C21" s="50" t="s">
        <v>71</v>
      </c>
      <c r="D21" s="48">
        <v>398</v>
      </c>
      <c r="E21" s="48"/>
      <c r="F21" s="51" t="s">
        <v>36</v>
      </c>
      <c r="G21" s="52">
        <v>2072304</v>
      </c>
      <c r="H21" s="24"/>
      <c r="I21" s="25">
        <v>184195</v>
      </c>
      <c r="J21" s="25">
        <v>3684</v>
      </c>
      <c r="K21" s="25">
        <v>1842</v>
      </c>
      <c r="L21" s="25">
        <v>1841950</v>
      </c>
      <c r="M21" s="25">
        <v>40633</v>
      </c>
      <c r="N21" s="24"/>
      <c r="O21" s="24"/>
      <c r="P21" s="45" t="str">
        <f t="shared" si="0"/>
        <v/>
      </c>
      <c r="Q21" s="46">
        <f t="shared" si="1"/>
        <v>2031671</v>
      </c>
      <c r="R21" s="47" t="str">
        <f t="shared" si="2"/>
        <v/>
      </c>
      <c r="S21" s="47">
        <f t="shared" si="3"/>
        <v>40633</v>
      </c>
      <c r="T21" s="47" t="str">
        <f t="shared" si="4"/>
        <v/>
      </c>
    </row>
    <row r="22" spans="1:20">
      <c r="A22" s="5">
        <f>IF(B22&gt;1,MAX($A$1:$A21)+1,"")</f>
        <v>19</v>
      </c>
      <c r="B22" s="49">
        <v>40924</v>
      </c>
      <c r="C22" s="50" t="s">
        <v>71</v>
      </c>
      <c r="D22" s="48">
        <v>399</v>
      </c>
      <c r="E22" s="48"/>
      <c r="F22" s="51" t="s">
        <v>36</v>
      </c>
      <c r="G22" s="52">
        <v>2029086</v>
      </c>
      <c r="H22" s="24"/>
      <c r="I22" s="25">
        <v>180354</v>
      </c>
      <c r="J22" s="25">
        <v>3607</v>
      </c>
      <c r="K22" s="25">
        <v>1804</v>
      </c>
      <c r="L22" s="25">
        <v>1803535</v>
      </c>
      <c r="M22" s="25">
        <v>39786</v>
      </c>
      <c r="N22" s="24"/>
      <c r="O22" s="24"/>
      <c r="P22" s="45" t="str">
        <f t="shared" si="0"/>
        <v/>
      </c>
      <c r="Q22" s="46">
        <f t="shared" si="1"/>
        <v>1989300</v>
      </c>
      <c r="R22" s="47" t="str">
        <f t="shared" si="2"/>
        <v/>
      </c>
      <c r="S22" s="47">
        <f t="shared" si="3"/>
        <v>39786</v>
      </c>
      <c r="T22" s="47" t="str">
        <f t="shared" si="4"/>
        <v/>
      </c>
    </row>
    <row r="23" spans="1:20">
      <c r="A23" s="5">
        <f>IF(B23&gt;1,MAX($A$1:$A22)+1,"")</f>
        <v>20</v>
      </c>
      <c r="B23" s="49">
        <v>40924</v>
      </c>
      <c r="C23" s="50" t="s">
        <v>72</v>
      </c>
      <c r="D23" s="48">
        <v>400</v>
      </c>
      <c r="E23" s="48"/>
      <c r="F23" s="51" t="s">
        <v>37</v>
      </c>
      <c r="G23" s="52">
        <v>1831036</v>
      </c>
      <c r="H23" s="24"/>
      <c r="I23" s="25">
        <v>162750</v>
      </c>
      <c r="J23" s="25">
        <v>3255</v>
      </c>
      <c r="K23" s="25">
        <v>1628</v>
      </c>
      <c r="L23" s="25">
        <v>1627500</v>
      </c>
      <c r="M23" s="25">
        <v>35903</v>
      </c>
      <c r="N23" s="24"/>
      <c r="O23" s="24"/>
      <c r="P23" s="45" t="str">
        <f t="shared" si="0"/>
        <v/>
      </c>
      <c r="Q23" s="46">
        <f t="shared" si="1"/>
        <v>1795133</v>
      </c>
      <c r="R23" s="47" t="str">
        <f t="shared" si="2"/>
        <v/>
      </c>
      <c r="S23" s="47">
        <f t="shared" si="3"/>
        <v>35903</v>
      </c>
      <c r="T23" s="47" t="str">
        <f t="shared" si="4"/>
        <v/>
      </c>
    </row>
    <row r="24" spans="1:20">
      <c r="A24" s="5">
        <f>IF(B24&gt;1,MAX($A$1:$A23)+1,"")</f>
        <v>21</v>
      </c>
      <c r="B24" s="49">
        <v>40925</v>
      </c>
      <c r="C24" s="50" t="s">
        <v>70</v>
      </c>
      <c r="D24" s="48">
        <v>401</v>
      </c>
      <c r="E24" s="48"/>
      <c r="F24" s="42" t="s">
        <v>35</v>
      </c>
      <c r="G24" s="52">
        <v>1483842</v>
      </c>
      <c r="H24" s="24"/>
      <c r="I24" s="25">
        <v>131890</v>
      </c>
      <c r="J24" s="25">
        <v>2638</v>
      </c>
      <c r="K24" s="25">
        <v>1319</v>
      </c>
      <c r="L24" s="25">
        <v>1318900</v>
      </c>
      <c r="M24" s="25">
        <v>29095</v>
      </c>
      <c r="N24" s="24"/>
      <c r="O24" s="24"/>
      <c r="P24" s="45" t="str">
        <f t="shared" si="0"/>
        <v/>
      </c>
      <c r="Q24" s="46">
        <f t="shared" si="1"/>
        <v>1454747</v>
      </c>
      <c r="R24" s="47" t="str">
        <f t="shared" si="2"/>
        <v/>
      </c>
      <c r="S24" s="47">
        <f t="shared" si="3"/>
        <v>29095</v>
      </c>
      <c r="T24" s="47" t="str">
        <f t="shared" si="4"/>
        <v/>
      </c>
    </row>
    <row r="25" spans="1:20">
      <c r="A25" s="5">
        <f>IF(B25&gt;1,MAX($A$1:$A24)+1,"")</f>
        <v>22</v>
      </c>
      <c r="B25" s="49">
        <v>40925</v>
      </c>
      <c r="C25" s="50" t="s">
        <v>71</v>
      </c>
      <c r="D25" s="48">
        <v>402</v>
      </c>
      <c r="E25" s="48"/>
      <c r="F25" s="51" t="s">
        <v>36</v>
      </c>
      <c r="G25" s="52">
        <v>803181</v>
      </c>
      <c r="H25" s="24"/>
      <c r="I25" s="25">
        <v>71390</v>
      </c>
      <c r="J25" s="25">
        <v>1428</v>
      </c>
      <c r="K25" s="25">
        <v>714</v>
      </c>
      <c r="L25" s="25">
        <v>713900</v>
      </c>
      <c r="M25" s="25">
        <v>15749</v>
      </c>
      <c r="N25" s="24"/>
      <c r="O25" s="24"/>
      <c r="P25" s="45" t="str">
        <f t="shared" si="0"/>
        <v/>
      </c>
      <c r="Q25" s="46">
        <f t="shared" si="1"/>
        <v>787432</v>
      </c>
      <c r="R25" s="47" t="str">
        <f t="shared" si="2"/>
        <v/>
      </c>
      <c r="S25" s="47">
        <f t="shared" si="3"/>
        <v>15749</v>
      </c>
      <c r="T25" s="47" t="str">
        <f t="shared" si="4"/>
        <v/>
      </c>
    </row>
    <row r="26" spans="1:20">
      <c r="A26" s="5">
        <f>IF(B26&gt;1,MAX($A$1:$A25)+1,"")</f>
        <v>23</v>
      </c>
      <c r="B26" s="49">
        <v>40928</v>
      </c>
      <c r="C26" s="50" t="s">
        <v>71</v>
      </c>
      <c r="D26" s="48">
        <v>403</v>
      </c>
      <c r="E26" s="48"/>
      <c r="F26" s="51" t="s">
        <v>36</v>
      </c>
      <c r="G26" s="52">
        <v>1219025</v>
      </c>
      <c r="H26" s="24"/>
      <c r="I26" s="25">
        <v>108352</v>
      </c>
      <c r="J26" s="25">
        <v>2167</v>
      </c>
      <c r="K26" s="25">
        <v>1084</v>
      </c>
      <c r="L26" s="25">
        <v>1083520</v>
      </c>
      <c r="M26" s="25">
        <v>23902</v>
      </c>
      <c r="N26" s="24"/>
      <c r="O26" s="24"/>
      <c r="P26" s="45" t="str">
        <f t="shared" si="0"/>
        <v/>
      </c>
      <c r="Q26" s="46">
        <f t="shared" si="1"/>
        <v>1195123</v>
      </c>
      <c r="R26" s="47" t="str">
        <f t="shared" si="2"/>
        <v/>
      </c>
      <c r="S26" s="47">
        <f t="shared" si="3"/>
        <v>23902</v>
      </c>
      <c r="T26" s="47" t="str">
        <f t="shared" si="4"/>
        <v/>
      </c>
    </row>
    <row r="27" spans="1:20">
      <c r="A27" s="5">
        <f>IF(B27&gt;1,MAX($A$1:$A26)+1,"")</f>
        <v>24</v>
      </c>
      <c r="B27" s="49">
        <v>40929</v>
      </c>
      <c r="C27" s="50" t="s">
        <v>72</v>
      </c>
      <c r="D27" s="48">
        <v>404</v>
      </c>
      <c r="E27" s="48"/>
      <c r="F27" s="51" t="s">
        <v>37</v>
      </c>
      <c r="G27" s="52">
        <v>529769</v>
      </c>
      <c r="H27" s="24"/>
      <c r="I27" s="25">
        <v>47088</v>
      </c>
      <c r="J27" s="25">
        <v>942</v>
      </c>
      <c r="K27" s="25">
        <v>471</v>
      </c>
      <c r="L27" s="25">
        <v>470880</v>
      </c>
      <c r="M27" s="25">
        <v>10388</v>
      </c>
      <c r="N27" s="24"/>
      <c r="O27" s="24"/>
      <c r="P27" s="45" t="str">
        <f t="shared" si="0"/>
        <v/>
      </c>
      <c r="Q27" s="46">
        <f t="shared" si="1"/>
        <v>519381</v>
      </c>
      <c r="R27" s="47" t="str">
        <f t="shared" si="2"/>
        <v/>
      </c>
      <c r="S27" s="47">
        <f t="shared" si="3"/>
        <v>10388</v>
      </c>
      <c r="T27" s="47" t="str">
        <f t="shared" si="4"/>
        <v/>
      </c>
    </row>
    <row r="28" spans="1:20">
      <c r="A28" s="5">
        <f>IF(B28&gt;1,MAX($A$1:$A27)+1,"")</f>
        <v>25</v>
      </c>
      <c r="B28" s="49">
        <v>40929</v>
      </c>
      <c r="C28" s="50" t="s">
        <v>77</v>
      </c>
      <c r="D28" s="48">
        <v>405</v>
      </c>
      <c r="E28" s="48"/>
      <c r="F28" s="51" t="s">
        <v>38</v>
      </c>
      <c r="G28" s="52">
        <v>494228</v>
      </c>
      <c r="H28" s="24"/>
      <c r="I28" s="25">
        <v>43929</v>
      </c>
      <c r="J28" s="25">
        <v>879</v>
      </c>
      <c r="K28" s="25">
        <v>439</v>
      </c>
      <c r="L28" s="25">
        <v>439290</v>
      </c>
      <c r="M28" s="25">
        <v>9691</v>
      </c>
      <c r="N28" s="24"/>
      <c r="O28" s="24"/>
      <c r="P28" s="45" t="str">
        <f t="shared" si="0"/>
        <v/>
      </c>
      <c r="Q28" s="46">
        <f t="shared" si="1"/>
        <v>484537</v>
      </c>
      <c r="R28" s="47" t="str">
        <f t="shared" si="2"/>
        <v/>
      </c>
      <c r="S28" s="47">
        <f t="shared" si="3"/>
        <v>9691</v>
      </c>
      <c r="T28" s="47" t="str">
        <f t="shared" si="4"/>
        <v/>
      </c>
    </row>
    <row r="29" spans="1:20">
      <c r="A29" s="5">
        <f>IF(B29&gt;1,MAX($A$1:$A28)+1,"")</f>
        <v>26</v>
      </c>
      <c r="B29" s="49">
        <v>40931</v>
      </c>
      <c r="C29" s="50" t="s">
        <v>70</v>
      </c>
      <c r="D29" s="48">
        <v>406</v>
      </c>
      <c r="E29" s="48"/>
      <c r="F29" s="42" t="s">
        <v>35</v>
      </c>
      <c r="G29" s="52">
        <v>646719</v>
      </c>
      <c r="H29" s="24"/>
      <c r="I29" s="25">
        <v>57483</v>
      </c>
      <c r="J29" s="25">
        <v>1150</v>
      </c>
      <c r="K29" s="25">
        <v>575</v>
      </c>
      <c r="L29" s="25">
        <v>574830</v>
      </c>
      <c r="M29" s="25">
        <v>12681</v>
      </c>
      <c r="N29" s="24"/>
      <c r="O29" s="24"/>
      <c r="P29" s="45" t="str">
        <f t="shared" si="0"/>
        <v/>
      </c>
      <c r="Q29" s="46">
        <f t="shared" si="1"/>
        <v>634038</v>
      </c>
      <c r="R29" s="47" t="str">
        <f t="shared" si="2"/>
        <v/>
      </c>
      <c r="S29" s="47">
        <f t="shared" si="3"/>
        <v>12681</v>
      </c>
      <c r="T29" s="47" t="str">
        <f t="shared" si="4"/>
        <v/>
      </c>
    </row>
    <row r="30" spans="1:20">
      <c r="A30" s="5">
        <f>IF(B30&gt;1,MAX($A$1:$A29)+1,"")</f>
        <v>27</v>
      </c>
      <c r="B30" s="49">
        <v>40935</v>
      </c>
      <c r="C30" s="50" t="s">
        <v>71</v>
      </c>
      <c r="D30" s="48">
        <v>407</v>
      </c>
      <c r="E30" s="48"/>
      <c r="F30" s="51" t="s">
        <v>36</v>
      </c>
      <c r="G30" s="52">
        <v>899014</v>
      </c>
      <c r="H30" s="24"/>
      <c r="I30" s="25">
        <v>77625</v>
      </c>
      <c r="J30" s="25">
        <v>1553</v>
      </c>
      <c r="K30" s="25">
        <v>776</v>
      </c>
      <c r="L30" s="25"/>
      <c r="M30" s="25"/>
      <c r="N30" s="25">
        <v>776250</v>
      </c>
      <c r="O30" s="25">
        <v>42810</v>
      </c>
      <c r="P30" s="45" t="str">
        <f t="shared" si="0"/>
        <v/>
      </c>
      <c r="Q30" s="46" t="str">
        <f t="shared" si="1"/>
        <v/>
      </c>
      <c r="R30" s="47">
        <f t="shared" si="2"/>
        <v>856204</v>
      </c>
      <c r="S30" s="47" t="str">
        <f t="shared" si="3"/>
        <v/>
      </c>
      <c r="T30" s="47">
        <f t="shared" si="4"/>
        <v>42810</v>
      </c>
    </row>
    <row r="31" spans="1:20">
      <c r="A31" s="5">
        <f>IF(B31&gt;1,MAX($A$1:$A30)+1,"")</f>
        <v>28</v>
      </c>
      <c r="B31" s="49">
        <v>40936</v>
      </c>
      <c r="C31" s="50" t="s">
        <v>71</v>
      </c>
      <c r="D31" s="48">
        <v>408</v>
      </c>
      <c r="E31" s="48"/>
      <c r="F31" s="51" t="s">
        <v>36</v>
      </c>
      <c r="G31" s="52">
        <v>632745</v>
      </c>
      <c r="H31" s="24"/>
      <c r="I31" s="25">
        <v>56241</v>
      </c>
      <c r="J31" s="25">
        <v>1125</v>
      </c>
      <c r="K31" s="25">
        <v>562</v>
      </c>
      <c r="L31" s="25">
        <v>562410</v>
      </c>
      <c r="M31" s="25">
        <v>12407</v>
      </c>
      <c r="N31" s="24"/>
      <c r="O31" s="24"/>
      <c r="P31" s="45" t="str">
        <f t="shared" si="0"/>
        <v/>
      </c>
      <c r="Q31" s="46">
        <f t="shared" si="1"/>
        <v>620338</v>
      </c>
      <c r="R31" s="47" t="str">
        <f t="shared" si="2"/>
        <v/>
      </c>
      <c r="S31" s="47">
        <f t="shared" si="3"/>
        <v>12407</v>
      </c>
      <c r="T31" s="47" t="str">
        <f t="shared" si="4"/>
        <v/>
      </c>
    </row>
    <row r="32" spans="1:20">
      <c r="A32" s="5">
        <f>IF(B32&gt;1,MAX($A$1:$A31)+1,"")</f>
        <v>29</v>
      </c>
      <c r="B32" s="49">
        <v>40937</v>
      </c>
      <c r="C32" s="50" t="s">
        <v>72</v>
      </c>
      <c r="D32" s="48">
        <v>409</v>
      </c>
      <c r="E32" s="48"/>
      <c r="F32" s="51" t="s">
        <v>37</v>
      </c>
      <c r="G32" s="52">
        <v>651888</v>
      </c>
      <c r="H32" s="24"/>
      <c r="I32" s="25">
        <v>57943</v>
      </c>
      <c r="J32" s="25">
        <v>1159</v>
      </c>
      <c r="K32" s="25">
        <v>579</v>
      </c>
      <c r="L32" s="25">
        <v>579425</v>
      </c>
      <c r="M32" s="25">
        <v>12782</v>
      </c>
      <c r="N32" s="24"/>
      <c r="O32" s="24"/>
      <c r="P32" s="45" t="str">
        <f t="shared" si="0"/>
        <v/>
      </c>
      <c r="Q32" s="46">
        <f t="shared" si="1"/>
        <v>639106</v>
      </c>
      <c r="R32" s="47" t="str">
        <f t="shared" si="2"/>
        <v/>
      </c>
      <c r="S32" s="47">
        <f t="shared" si="3"/>
        <v>12782</v>
      </c>
      <c r="T32" s="47" t="str">
        <f t="shared" si="4"/>
        <v/>
      </c>
    </row>
    <row r="33" spans="1:20">
      <c r="A33" s="5">
        <f>IF(B33&gt;1,MAX($A$1:$A32)+1,"")</f>
        <v>30</v>
      </c>
      <c r="B33" s="49">
        <v>40937</v>
      </c>
      <c r="C33" s="50" t="s">
        <v>70</v>
      </c>
      <c r="D33" s="48">
        <v>410</v>
      </c>
      <c r="E33" s="48"/>
      <c r="F33" s="42" t="s">
        <v>35</v>
      </c>
      <c r="G33" s="52">
        <v>620291</v>
      </c>
      <c r="H33" s="24"/>
      <c r="I33" s="25">
        <v>55134</v>
      </c>
      <c r="J33" s="25">
        <v>1103</v>
      </c>
      <c r="K33" s="25">
        <v>551</v>
      </c>
      <c r="L33" s="25">
        <v>551340</v>
      </c>
      <c r="M33" s="25">
        <v>12163</v>
      </c>
      <c r="N33" s="24"/>
      <c r="O33" s="24"/>
      <c r="P33" s="45" t="str">
        <f t="shared" si="0"/>
        <v/>
      </c>
      <c r="Q33" s="46">
        <f t="shared" si="1"/>
        <v>608128</v>
      </c>
      <c r="R33" s="47" t="str">
        <f t="shared" si="2"/>
        <v/>
      </c>
      <c r="S33" s="47">
        <f t="shared" si="3"/>
        <v>12163</v>
      </c>
      <c r="T33" s="47" t="str">
        <f t="shared" si="4"/>
        <v/>
      </c>
    </row>
    <row r="34" spans="1:20">
      <c r="A34" s="5">
        <f>IF(B34&gt;1,MAX($A$1:$A33)+1,"")</f>
        <v>31</v>
      </c>
      <c r="B34" s="49">
        <v>40938</v>
      </c>
      <c r="C34" s="50" t="s">
        <v>71</v>
      </c>
      <c r="D34" s="48">
        <v>411</v>
      </c>
      <c r="E34" s="48"/>
      <c r="F34" s="51" t="s">
        <v>36</v>
      </c>
      <c r="G34" s="52">
        <v>938975</v>
      </c>
      <c r="H34" s="24"/>
      <c r="I34" s="25">
        <v>83460</v>
      </c>
      <c r="J34" s="25">
        <v>1669</v>
      </c>
      <c r="K34" s="25">
        <v>835</v>
      </c>
      <c r="L34" s="25">
        <v>834600</v>
      </c>
      <c r="M34" s="25">
        <v>18411</v>
      </c>
      <c r="N34" s="24"/>
      <c r="O34" s="24"/>
      <c r="P34" s="45" t="str">
        <f t="shared" si="0"/>
        <v/>
      </c>
      <c r="Q34" s="46">
        <f t="shared" si="1"/>
        <v>920564</v>
      </c>
      <c r="R34" s="47" t="str">
        <f t="shared" si="2"/>
        <v/>
      </c>
      <c r="S34" s="47">
        <f t="shared" si="3"/>
        <v>18411</v>
      </c>
      <c r="T34" s="47" t="str">
        <f t="shared" si="4"/>
        <v/>
      </c>
    </row>
    <row r="35" spans="1:20">
      <c r="A35" s="5">
        <f>IF(B35&gt;1,MAX($A$1:$A34)+1,"")</f>
        <v>32</v>
      </c>
      <c r="B35" s="49">
        <v>40939</v>
      </c>
      <c r="C35" s="50" t="s">
        <v>71</v>
      </c>
      <c r="D35" s="48">
        <v>412</v>
      </c>
      <c r="E35" s="48"/>
      <c r="F35" s="51" t="s">
        <v>36</v>
      </c>
      <c r="G35" s="52">
        <v>657654</v>
      </c>
      <c r="H35" s="24"/>
      <c r="I35" s="25">
        <v>58455</v>
      </c>
      <c r="J35" s="25">
        <v>1169</v>
      </c>
      <c r="K35" s="25">
        <v>585</v>
      </c>
      <c r="L35" s="25">
        <v>584550</v>
      </c>
      <c r="M35" s="25">
        <v>12895</v>
      </c>
      <c r="N35" s="24"/>
      <c r="O35" s="24"/>
      <c r="P35" s="45" t="str">
        <f t="shared" si="0"/>
        <v/>
      </c>
      <c r="Q35" s="46">
        <f t="shared" si="1"/>
        <v>644759</v>
      </c>
      <c r="R35" s="47" t="str">
        <f t="shared" si="2"/>
        <v/>
      </c>
      <c r="S35" s="47">
        <f t="shared" si="3"/>
        <v>12895</v>
      </c>
      <c r="T35" s="47" t="str">
        <f t="shared" si="4"/>
        <v/>
      </c>
    </row>
    <row r="36" spans="1:20">
      <c r="A36" s="5">
        <f>IF(B36&gt;1,MAX($A$1:$A35)+1,"")</f>
        <v>33</v>
      </c>
      <c r="B36" s="49">
        <v>40939</v>
      </c>
      <c r="C36" s="50" t="s">
        <v>72</v>
      </c>
      <c r="D36" s="48">
        <v>413</v>
      </c>
      <c r="E36" s="48"/>
      <c r="F36" s="51" t="s">
        <v>37</v>
      </c>
      <c r="G36" s="52">
        <v>2074082</v>
      </c>
      <c r="H36" s="25"/>
      <c r="I36" s="25">
        <v>184353</v>
      </c>
      <c r="J36" s="25">
        <v>3687</v>
      </c>
      <c r="K36" s="25">
        <v>1844</v>
      </c>
      <c r="L36" s="25">
        <v>1843530</v>
      </c>
      <c r="M36" s="25">
        <v>40668</v>
      </c>
      <c r="N36" s="24"/>
      <c r="O36" s="24"/>
      <c r="P36" s="45" t="str">
        <f t="shared" si="0"/>
        <v/>
      </c>
      <c r="Q36" s="46">
        <f t="shared" si="1"/>
        <v>2033414</v>
      </c>
      <c r="R36" s="47" t="str">
        <f t="shared" si="2"/>
        <v/>
      </c>
      <c r="S36" s="47">
        <f t="shared" si="3"/>
        <v>40668</v>
      </c>
      <c r="T36" s="47" t="str">
        <f t="shared" si="4"/>
        <v/>
      </c>
    </row>
    <row r="37" spans="1:20">
      <c r="A37" s="5">
        <f>IF(B37&gt;1,MAX($A$1:$A36)+1,"")</f>
        <v>34</v>
      </c>
      <c r="B37" s="49">
        <v>40939</v>
      </c>
      <c r="C37" s="50" t="s">
        <v>70</v>
      </c>
      <c r="D37" s="48">
        <v>414</v>
      </c>
      <c r="E37" s="48"/>
      <c r="F37" s="42" t="s">
        <v>35</v>
      </c>
      <c r="G37" s="52">
        <v>1823189</v>
      </c>
      <c r="H37" s="24"/>
      <c r="I37" s="25">
        <v>162053</v>
      </c>
      <c r="J37" s="25">
        <v>3241</v>
      </c>
      <c r="K37" s="25">
        <v>1621</v>
      </c>
      <c r="L37" s="25">
        <v>1620525</v>
      </c>
      <c r="M37" s="25">
        <v>35749</v>
      </c>
      <c r="N37" s="24"/>
      <c r="O37" s="24"/>
      <c r="P37" s="45" t="str">
        <f t="shared" si="0"/>
        <v/>
      </c>
      <c r="Q37" s="46">
        <f t="shared" si="1"/>
        <v>1787440</v>
      </c>
      <c r="R37" s="47" t="str">
        <f t="shared" si="2"/>
        <v/>
      </c>
      <c r="S37" s="47">
        <f t="shared" si="3"/>
        <v>35749</v>
      </c>
      <c r="T37" s="47" t="str">
        <f t="shared" si="4"/>
        <v/>
      </c>
    </row>
    <row r="38" spans="1:20">
      <c r="A38" s="5">
        <f>IF(B38&gt;1,MAX($A$1:$A37)+1,"")</f>
        <v>35</v>
      </c>
      <c r="B38" s="49">
        <v>40939</v>
      </c>
      <c r="C38" s="50" t="s">
        <v>71</v>
      </c>
      <c r="D38" s="48">
        <v>415</v>
      </c>
      <c r="E38" s="48"/>
      <c r="F38" s="51" t="s">
        <v>36</v>
      </c>
      <c r="G38" s="52">
        <v>625455</v>
      </c>
      <c r="H38" s="24"/>
      <c r="I38" s="25">
        <v>55593</v>
      </c>
      <c r="J38" s="25">
        <v>1112</v>
      </c>
      <c r="K38" s="25">
        <v>556</v>
      </c>
      <c r="L38" s="25">
        <v>555930</v>
      </c>
      <c r="M38" s="25">
        <v>12264</v>
      </c>
      <c r="N38" s="24"/>
      <c r="O38" s="24"/>
      <c r="P38" s="45" t="str">
        <f t="shared" si="0"/>
        <v/>
      </c>
      <c r="Q38" s="46">
        <f t="shared" si="1"/>
        <v>613191</v>
      </c>
      <c r="R38" s="47" t="str">
        <f t="shared" si="2"/>
        <v/>
      </c>
      <c r="S38" s="47">
        <f t="shared" si="3"/>
        <v>12264</v>
      </c>
      <c r="T38" s="47" t="str">
        <f t="shared" si="4"/>
        <v/>
      </c>
    </row>
    <row r="39" spans="1:20">
      <c r="A39" s="5">
        <f>IF(B39&gt;1,MAX($A$1:$A38)+1,"")</f>
        <v>36</v>
      </c>
      <c r="B39" s="49">
        <v>40939</v>
      </c>
      <c r="C39" s="50" t="s">
        <v>71</v>
      </c>
      <c r="D39" s="48">
        <v>416</v>
      </c>
      <c r="E39" s="48"/>
      <c r="F39" s="51" t="s">
        <v>36</v>
      </c>
      <c r="G39" s="52">
        <v>1013551</v>
      </c>
      <c r="H39" s="24"/>
      <c r="I39" s="25">
        <v>90089</v>
      </c>
      <c r="J39" s="25">
        <v>1802</v>
      </c>
      <c r="K39" s="25">
        <v>901</v>
      </c>
      <c r="L39" s="25">
        <v>900885</v>
      </c>
      <c r="M39" s="25">
        <v>19874</v>
      </c>
      <c r="N39" s="24"/>
      <c r="O39" s="24"/>
      <c r="P39" s="45" t="str">
        <f t="shared" si="0"/>
        <v/>
      </c>
      <c r="Q39" s="46">
        <f t="shared" si="1"/>
        <v>993677</v>
      </c>
      <c r="R39" s="47" t="str">
        <f t="shared" si="2"/>
        <v/>
      </c>
      <c r="S39" s="47">
        <f t="shared" si="3"/>
        <v>19874</v>
      </c>
      <c r="T39" s="47" t="str">
        <f t="shared" si="4"/>
        <v/>
      </c>
    </row>
    <row r="40" spans="1:20">
      <c r="A40" s="5">
        <f>IF(B40&gt;1,MAX($A$1:$A39)+1,"")</f>
        <v>37</v>
      </c>
      <c r="B40" s="49">
        <v>40939</v>
      </c>
      <c r="C40" s="50" t="s">
        <v>72</v>
      </c>
      <c r="D40" s="48">
        <v>417</v>
      </c>
      <c r="E40" s="48"/>
      <c r="F40" s="51" t="s">
        <v>37</v>
      </c>
      <c r="G40" s="52">
        <v>928917</v>
      </c>
      <c r="H40" s="24"/>
      <c r="I40" s="25">
        <v>82566</v>
      </c>
      <c r="J40" s="25">
        <v>1651</v>
      </c>
      <c r="K40" s="25">
        <v>826</v>
      </c>
      <c r="L40" s="25">
        <v>825660</v>
      </c>
      <c r="M40" s="25">
        <v>18214</v>
      </c>
      <c r="N40" s="24"/>
      <c r="O40" s="24"/>
      <c r="P40" s="45" t="str">
        <f t="shared" si="0"/>
        <v/>
      </c>
      <c r="Q40" s="46">
        <f t="shared" si="1"/>
        <v>910703</v>
      </c>
      <c r="R40" s="47" t="str">
        <f t="shared" si="2"/>
        <v/>
      </c>
      <c r="S40" s="47">
        <f t="shared" si="3"/>
        <v>18214</v>
      </c>
      <c r="T40" s="47" t="str">
        <f t="shared" si="4"/>
        <v/>
      </c>
    </row>
    <row r="41" spans="1:20">
      <c r="A41" s="5" t="str">
        <f>IF(B41&gt;1,MAX($A$1:$A40)+1,"")</f>
        <v/>
      </c>
      <c r="B41" s="12"/>
      <c r="C41" s="13"/>
      <c r="D41" s="14"/>
      <c r="E41" s="14"/>
      <c r="F41" s="14"/>
      <c r="G41" s="15"/>
      <c r="H41" s="24"/>
      <c r="I41" s="16"/>
      <c r="J41" s="16"/>
      <c r="K41" s="16"/>
      <c r="L41" s="16"/>
      <c r="M41" s="16"/>
      <c r="N41" s="11"/>
      <c r="O41" s="24"/>
      <c r="P41" s="45" t="str">
        <f t="shared" si="0"/>
        <v/>
      </c>
      <c r="Q41" s="46" t="str">
        <f t="shared" si="1"/>
        <v/>
      </c>
      <c r="R41" s="47" t="str">
        <f t="shared" si="2"/>
        <v/>
      </c>
      <c r="S41" s="47" t="str">
        <f t="shared" si="3"/>
        <v/>
      </c>
      <c r="T41" s="47" t="str">
        <f t="shared" si="4"/>
        <v/>
      </c>
    </row>
    <row r="42" spans="1:20">
      <c r="A42" s="5" t="str">
        <f>IF(B42&gt;1,MAX($A$1:$A41)+1,"")</f>
        <v/>
      </c>
      <c r="B42" s="12"/>
      <c r="C42" s="13"/>
      <c r="D42" s="14"/>
      <c r="E42" s="14"/>
      <c r="F42" s="14"/>
      <c r="G42" s="15"/>
      <c r="H42" s="24"/>
      <c r="I42" s="16"/>
      <c r="J42" s="16"/>
      <c r="K42" s="16"/>
      <c r="L42" s="16"/>
      <c r="M42" s="16"/>
      <c r="N42" s="11"/>
      <c r="O42" s="24"/>
      <c r="P42" s="45" t="str">
        <f t="shared" si="0"/>
        <v/>
      </c>
      <c r="Q42" s="46" t="str">
        <f t="shared" si="1"/>
        <v/>
      </c>
      <c r="R42" s="47" t="str">
        <f t="shared" si="2"/>
        <v/>
      </c>
      <c r="S42" s="47" t="str">
        <f t="shared" si="3"/>
        <v/>
      </c>
      <c r="T42" s="47" t="str">
        <f t="shared" si="4"/>
        <v/>
      </c>
    </row>
    <row r="43" spans="1:20">
      <c r="A43" s="5" t="str">
        <f>IF(B43&gt;1,MAX($A$1:$A42)+1,"")</f>
        <v/>
      </c>
      <c r="B43" s="12"/>
      <c r="C43" s="13"/>
      <c r="D43" s="14"/>
      <c r="E43" s="14"/>
      <c r="F43" s="14"/>
      <c r="G43" s="15"/>
      <c r="H43" s="24"/>
      <c r="I43" s="16"/>
      <c r="J43" s="16"/>
      <c r="K43" s="16"/>
      <c r="L43" s="16"/>
      <c r="M43" s="16"/>
      <c r="N43" s="11"/>
      <c r="O43" s="24"/>
      <c r="P43" s="45" t="str">
        <f t="shared" si="0"/>
        <v/>
      </c>
      <c r="Q43" s="46" t="str">
        <f t="shared" si="1"/>
        <v/>
      </c>
      <c r="R43" s="47" t="str">
        <f t="shared" si="2"/>
        <v/>
      </c>
      <c r="S43" s="47" t="str">
        <f t="shared" si="3"/>
        <v/>
      </c>
      <c r="T43" s="47" t="str">
        <f t="shared" si="4"/>
        <v/>
      </c>
    </row>
    <row r="44" spans="1:20">
      <c r="A44" s="5" t="str">
        <f>IF(B44&gt;1,MAX($A$1:$A43)+1,"")</f>
        <v/>
      </c>
      <c r="B44" s="12"/>
      <c r="C44" s="13"/>
      <c r="D44" s="14"/>
      <c r="E44" s="14"/>
      <c r="F44" s="14"/>
      <c r="G44" s="15"/>
      <c r="H44" s="16"/>
      <c r="I44" s="16"/>
      <c r="J44" s="16"/>
      <c r="K44" s="16"/>
      <c r="L44" s="11"/>
      <c r="M44" s="11"/>
      <c r="N44" s="16"/>
      <c r="O44" s="25"/>
      <c r="P44" s="45" t="str">
        <f t="shared" si="0"/>
        <v/>
      </c>
      <c r="Q44" s="46" t="str">
        <f t="shared" si="1"/>
        <v/>
      </c>
      <c r="R44" s="47" t="str">
        <f t="shared" si="2"/>
        <v/>
      </c>
      <c r="S44" s="47" t="str">
        <f t="shared" si="3"/>
        <v/>
      </c>
      <c r="T44" s="47" t="str">
        <f t="shared" si="4"/>
        <v/>
      </c>
    </row>
    <row r="45" spans="1:20">
      <c r="A45" s="5" t="str">
        <f>IF(B45&gt;1,MAX($A$1:$A44)+1,"")</f>
        <v/>
      </c>
      <c r="B45" s="12"/>
      <c r="C45" s="13"/>
      <c r="D45" s="14"/>
      <c r="E45" s="14"/>
      <c r="F45" s="14"/>
      <c r="G45" s="15"/>
      <c r="H45" s="16"/>
      <c r="I45" s="16"/>
      <c r="J45" s="16"/>
      <c r="K45" s="16"/>
      <c r="L45" s="16"/>
      <c r="M45" s="16"/>
      <c r="N45" s="11"/>
      <c r="O45" s="24"/>
      <c r="P45" s="45" t="str">
        <f t="shared" si="0"/>
        <v/>
      </c>
      <c r="Q45" s="46" t="str">
        <f t="shared" si="1"/>
        <v/>
      </c>
      <c r="R45" s="47" t="str">
        <f t="shared" si="2"/>
        <v/>
      </c>
      <c r="S45" s="47" t="str">
        <f t="shared" si="3"/>
        <v/>
      </c>
      <c r="T45" s="47" t="str">
        <f t="shared" si="4"/>
        <v/>
      </c>
    </row>
    <row r="46" spans="1:20">
      <c r="A46" s="5" t="str">
        <f>IF(B46&gt;1,MAX($A$1:$A45)+1,"")</f>
        <v/>
      </c>
      <c r="B46" s="12"/>
      <c r="C46" s="13"/>
      <c r="D46" s="14"/>
      <c r="E46" s="14"/>
      <c r="F46" s="14"/>
      <c r="G46" s="15"/>
      <c r="H46" s="16"/>
      <c r="I46" s="16"/>
      <c r="J46" s="16"/>
      <c r="K46" s="16"/>
      <c r="L46" s="16"/>
      <c r="M46" s="16"/>
      <c r="N46" s="11"/>
      <c r="O46" s="24"/>
      <c r="P46" s="45" t="str">
        <f t="shared" si="0"/>
        <v/>
      </c>
      <c r="Q46" s="46" t="str">
        <f t="shared" si="1"/>
        <v/>
      </c>
      <c r="R46" s="47" t="str">
        <f t="shared" si="2"/>
        <v/>
      </c>
      <c r="S46" s="47" t="str">
        <f t="shared" si="3"/>
        <v/>
      </c>
      <c r="T46" s="47" t="str">
        <f t="shared" si="4"/>
        <v/>
      </c>
    </row>
    <row r="47" spans="1:20">
      <c r="A47" s="5" t="str">
        <f>IF(B47&gt;1,MAX($A$1:$A46)+1,"")</f>
        <v/>
      </c>
      <c r="B47" s="12"/>
      <c r="C47" s="13"/>
      <c r="D47" s="14"/>
      <c r="E47" s="14"/>
      <c r="F47" s="14"/>
      <c r="G47" s="15"/>
      <c r="H47" s="16"/>
      <c r="I47" s="16"/>
      <c r="J47" s="16"/>
      <c r="K47" s="16"/>
      <c r="L47" s="16"/>
      <c r="M47" s="16"/>
      <c r="N47" s="11"/>
      <c r="O47" s="24"/>
      <c r="P47" s="45" t="str">
        <f t="shared" si="0"/>
        <v/>
      </c>
      <c r="Q47" s="46" t="str">
        <f t="shared" si="1"/>
        <v/>
      </c>
      <c r="R47" s="47" t="str">
        <f t="shared" si="2"/>
        <v/>
      </c>
      <c r="S47" s="47" t="str">
        <f t="shared" si="3"/>
        <v/>
      </c>
      <c r="T47" s="47" t="str">
        <f t="shared" si="4"/>
        <v/>
      </c>
    </row>
    <row r="48" spans="1:20">
      <c r="A48" s="5" t="str">
        <f>IF(B48&gt;1,MAX($A$1:$A47)+1,"")</f>
        <v/>
      </c>
      <c r="B48" s="12"/>
      <c r="C48" s="13"/>
      <c r="D48" s="14"/>
      <c r="E48" s="14"/>
      <c r="F48" s="14"/>
      <c r="G48" s="15"/>
      <c r="H48" s="16"/>
      <c r="I48" s="16"/>
      <c r="J48" s="16"/>
      <c r="K48" s="16"/>
      <c r="L48" s="11"/>
      <c r="M48" s="11"/>
      <c r="N48" s="16"/>
      <c r="O48" s="25"/>
      <c r="P48" s="45" t="str">
        <f t="shared" si="0"/>
        <v/>
      </c>
      <c r="Q48" s="46" t="str">
        <f t="shared" si="1"/>
        <v/>
      </c>
      <c r="R48" s="47" t="str">
        <f t="shared" si="2"/>
        <v/>
      </c>
      <c r="S48" s="47" t="str">
        <f t="shared" si="3"/>
        <v/>
      </c>
      <c r="T48" s="47" t="str">
        <f t="shared" si="4"/>
        <v/>
      </c>
    </row>
    <row r="49" spans="1:20">
      <c r="A49" s="5" t="str">
        <f>IF(B49&gt;1,MAX($A$1:$A48)+1,"")</f>
        <v/>
      </c>
      <c r="B49" s="12"/>
      <c r="C49" s="13"/>
      <c r="D49" s="14"/>
      <c r="E49" s="14"/>
      <c r="F49" s="14"/>
      <c r="G49" s="15"/>
      <c r="H49" s="16"/>
      <c r="I49" s="16"/>
      <c r="J49" s="16"/>
      <c r="K49" s="16"/>
      <c r="L49" s="11"/>
      <c r="M49" s="11"/>
      <c r="N49" s="16"/>
      <c r="O49" s="25"/>
      <c r="P49" s="45" t="str">
        <f t="shared" si="0"/>
        <v/>
      </c>
      <c r="Q49" s="46" t="str">
        <f t="shared" si="1"/>
        <v/>
      </c>
      <c r="R49" s="47" t="str">
        <f t="shared" si="2"/>
        <v/>
      </c>
      <c r="S49" s="47" t="str">
        <f t="shared" si="3"/>
        <v/>
      </c>
      <c r="T49" s="47" t="str">
        <f t="shared" si="4"/>
        <v/>
      </c>
    </row>
    <row r="50" spans="1:20">
      <c r="A50" s="5" t="str">
        <f>IF(B50&gt;1,MAX($A$1:$A49)+1,"")</f>
        <v/>
      </c>
      <c r="B50" s="12"/>
      <c r="C50" s="13"/>
      <c r="D50" s="14"/>
      <c r="E50" s="14"/>
      <c r="F50" s="14"/>
      <c r="G50" s="15"/>
      <c r="H50" s="16"/>
      <c r="I50" s="16"/>
      <c r="J50" s="16"/>
      <c r="K50" s="16"/>
      <c r="L50" s="16"/>
      <c r="M50" s="16"/>
      <c r="N50" s="11"/>
      <c r="O50" s="24"/>
      <c r="P50" s="45" t="str">
        <f t="shared" si="0"/>
        <v/>
      </c>
      <c r="Q50" s="46" t="str">
        <f t="shared" si="1"/>
        <v/>
      </c>
      <c r="R50" s="47" t="str">
        <f t="shared" si="2"/>
        <v/>
      </c>
      <c r="S50" s="47" t="str">
        <f t="shared" si="3"/>
        <v/>
      </c>
      <c r="T50" s="47" t="str">
        <f t="shared" si="4"/>
        <v/>
      </c>
    </row>
    <row r="51" spans="1:20">
      <c r="A51" s="5" t="str">
        <f>IF(B51&gt;1,MAX($A$1:$A50)+1,"")</f>
        <v/>
      </c>
      <c r="B51" s="12"/>
      <c r="C51" s="13"/>
      <c r="D51" s="14"/>
      <c r="E51" s="14"/>
      <c r="F51" s="14"/>
      <c r="G51" s="15"/>
      <c r="H51" s="16"/>
      <c r="I51" s="16"/>
      <c r="J51" s="16"/>
      <c r="K51" s="16"/>
      <c r="L51" s="11"/>
      <c r="M51" s="11"/>
      <c r="N51" s="16"/>
      <c r="O51" s="25"/>
      <c r="P51" s="45" t="str">
        <f t="shared" si="0"/>
        <v/>
      </c>
      <c r="Q51" s="46" t="str">
        <f t="shared" si="1"/>
        <v/>
      </c>
      <c r="R51" s="47" t="str">
        <f t="shared" si="2"/>
        <v/>
      </c>
      <c r="S51" s="47" t="str">
        <f t="shared" si="3"/>
        <v/>
      </c>
      <c r="T51" s="47" t="str">
        <f t="shared" si="4"/>
        <v/>
      </c>
    </row>
    <row r="52" spans="1:20">
      <c r="A52" s="5" t="str">
        <f>IF(B52&gt;1,MAX($A$1:$A51)+1,"")</f>
        <v/>
      </c>
      <c r="B52" s="12"/>
      <c r="C52" s="13"/>
      <c r="D52" s="14"/>
      <c r="E52" s="14"/>
      <c r="F52" s="14"/>
      <c r="G52" s="15"/>
      <c r="H52" s="16"/>
      <c r="I52" s="16"/>
      <c r="J52" s="16"/>
      <c r="K52" s="16"/>
      <c r="L52" s="16"/>
      <c r="M52" s="16"/>
      <c r="N52" s="11"/>
      <c r="O52" s="24"/>
      <c r="P52" s="45" t="str">
        <f t="shared" si="0"/>
        <v/>
      </c>
      <c r="Q52" s="46" t="str">
        <f t="shared" si="1"/>
        <v/>
      </c>
      <c r="R52" s="47" t="str">
        <f t="shared" si="2"/>
        <v/>
      </c>
      <c r="S52" s="47" t="str">
        <f t="shared" si="3"/>
        <v/>
      </c>
      <c r="T52" s="47" t="str">
        <f t="shared" si="4"/>
        <v/>
      </c>
    </row>
    <row r="53" spans="1:20">
      <c r="A53" s="5" t="str">
        <f>IF(B53&gt;1,MAX($A$1:$A52)+1,"")</f>
        <v/>
      </c>
      <c r="B53" s="12"/>
      <c r="C53" s="13"/>
      <c r="D53" s="14"/>
      <c r="E53" s="14"/>
      <c r="F53" s="14"/>
      <c r="G53" s="15"/>
      <c r="H53" s="16"/>
      <c r="I53" s="16"/>
      <c r="J53" s="16"/>
      <c r="K53" s="16"/>
      <c r="L53" s="16"/>
      <c r="M53" s="16"/>
      <c r="N53" s="11"/>
      <c r="O53" s="24"/>
      <c r="P53" s="45" t="str">
        <f t="shared" si="0"/>
        <v/>
      </c>
      <c r="Q53" s="46" t="str">
        <f t="shared" si="1"/>
        <v/>
      </c>
      <c r="R53" s="47" t="str">
        <f t="shared" si="2"/>
        <v/>
      </c>
      <c r="S53" s="47" t="str">
        <f t="shared" si="3"/>
        <v/>
      </c>
      <c r="T53" s="47" t="str">
        <f t="shared" si="4"/>
        <v/>
      </c>
    </row>
    <row r="54" spans="1:20">
      <c r="A54" s="5" t="str">
        <f>IF(B54&gt;1,MAX($A$1:$A53)+1,"")</f>
        <v/>
      </c>
      <c r="B54" s="12"/>
      <c r="C54" s="13"/>
      <c r="D54" s="14"/>
      <c r="E54" s="14"/>
      <c r="F54" s="14"/>
      <c r="G54" s="15"/>
      <c r="H54" s="16"/>
      <c r="I54" s="16"/>
      <c r="J54" s="16"/>
      <c r="K54" s="16"/>
      <c r="L54" s="16"/>
      <c r="M54" s="16"/>
      <c r="N54" s="11"/>
      <c r="O54" s="24"/>
      <c r="P54" s="45" t="str">
        <f t="shared" si="0"/>
        <v/>
      </c>
      <c r="Q54" s="46" t="str">
        <f t="shared" si="1"/>
        <v/>
      </c>
      <c r="R54" s="47" t="str">
        <f t="shared" si="2"/>
        <v/>
      </c>
      <c r="S54" s="47" t="str">
        <f t="shared" si="3"/>
        <v/>
      </c>
      <c r="T54" s="47" t="str">
        <f t="shared" si="4"/>
        <v/>
      </c>
    </row>
    <row r="55" spans="1:20">
      <c r="A55" s="5" t="str">
        <f>IF(B55&gt;1,MAX($A$1:$A54)+1,"")</f>
        <v/>
      </c>
      <c r="B55" s="53"/>
      <c r="F55" s="54"/>
      <c r="G55" s="54"/>
      <c r="P55" s="45" t="str">
        <f t="shared" si="0"/>
        <v/>
      </c>
      <c r="Q55" s="46" t="str">
        <f t="shared" si="1"/>
        <v/>
      </c>
      <c r="R55" s="47" t="str">
        <f t="shared" si="2"/>
        <v/>
      </c>
      <c r="S55" s="47" t="str">
        <f t="shared" si="3"/>
        <v/>
      </c>
      <c r="T55" s="47" t="str">
        <f t="shared" si="4"/>
        <v/>
      </c>
    </row>
    <row r="56" spans="1:20">
      <c r="A56" s="5" t="str">
        <f>IF(B56&gt;1,MAX($A$1:$A55)+1,"")</f>
        <v/>
      </c>
      <c r="P56" s="45" t="str">
        <f t="shared" si="0"/>
        <v/>
      </c>
      <c r="Q56" s="46" t="str">
        <f t="shared" si="1"/>
        <v/>
      </c>
      <c r="R56" s="47" t="str">
        <f t="shared" si="2"/>
        <v/>
      </c>
      <c r="S56" s="47" t="str">
        <f t="shared" si="3"/>
        <v/>
      </c>
      <c r="T56" s="47" t="str">
        <f t="shared" si="4"/>
        <v/>
      </c>
    </row>
    <row r="57" spans="1:20">
      <c r="A57" s="5" t="str">
        <f>IF(B57&gt;1,MAX($A$1:$A56)+1,"")</f>
        <v/>
      </c>
      <c r="P57" s="45" t="str">
        <f t="shared" si="0"/>
        <v/>
      </c>
      <c r="Q57" s="46" t="str">
        <f t="shared" si="1"/>
        <v/>
      </c>
      <c r="R57" s="47" t="str">
        <f t="shared" si="2"/>
        <v/>
      </c>
      <c r="S57" s="47" t="str">
        <f t="shared" si="3"/>
        <v/>
      </c>
      <c r="T57" s="47" t="str">
        <f t="shared" si="4"/>
        <v/>
      </c>
    </row>
    <row r="58" spans="1:20">
      <c r="A58" s="5" t="str">
        <f>IF(B58&gt;1,MAX($A$1:$A57)+1,"")</f>
        <v/>
      </c>
      <c r="P58" s="45" t="str">
        <f t="shared" si="0"/>
        <v/>
      </c>
      <c r="Q58" s="46" t="str">
        <f t="shared" si="1"/>
        <v/>
      </c>
      <c r="R58" s="47" t="str">
        <f t="shared" si="2"/>
        <v/>
      </c>
      <c r="S58" s="47" t="str">
        <f t="shared" si="3"/>
        <v/>
      </c>
      <c r="T58" s="47" t="str">
        <f t="shared" si="4"/>
        <v/>
      </c>
    </row>
    <row r="59" spans="1:20">
      <c r="A59" s="5" t="str">
        <f>IF(B59&gt;1,MAX($A$1:$A58)+1,"")</f>
        <v/>
      </c>
      <c r="P59" s="45" t="str">
        <f t="shared" si="0"/>
        <v/>
      </c>
      <c r="Q59" s="46" t="str">
        <f t="shared" si="1"/>
        <v/>
      </c>
      <c r="R59" s="47" t="str">
        <f t="shared" si="2"/>
        <v/>
      </c>
      <c r="S59" s="47" t="str">
        <f t="shared" si="3"/>
        <v/>
      </c>
      <c r="T59" s="47" t="str">
        <f t="shared" si="4"/>
        <v/>
      </c>
    </row>
    <row r="60" spans="1:20">
      <c r="P60" s="45" t="str">
        <f t="shared" si="0"/>
        <v/>
      </c>
      <c r="Q60" s="46" t="str">
        <f t="shared" si="1"/>
        <v/>
      </c>
      <c r="R60" s="47" t="str">
        <f t="shared" si="2"/>
        <v/>
      </c>
      <c r="S60" s="47" t="str">
        <f t="shared" si="3"/>
        <v/>
      </c>
      <c r="T60" s="47" t="str">
        <f t="shared" si="4"/>
        <v/>
      </c>
    </row>
    <row r="61" spans="1:20">
      <c r="P61" s="45" t="str">
        <f t="shared" si="0"/>
        <v/>
      </c>
      <c r="Q61" s="46" t="str">
        <f t="shared" si="1"/>
        <v/>
      </c>
      <c r="R61" s="47" t="str">
        <f t="shared" si="2"/>
        <v/>
      </c>
      <c r="S61" s="47" t="str">
        <f t="shared" si="3"/>
        <v/>
      </c>
      <c r="T61" s="47" t="str">
        <f t="shared" si="4"/>
        <v/>
      </c>
    </row>
    <row r="62" spans="1:20">
      <c r="P62" s="45" t="str">
        <f t="shared" si="0"/>
        <v/>
      </c>
      <c r="Q62" s="46" t="str">
        <f t="shared" si="1"/>
        <v/>
      </c>
      <c r="R62" s="47" t="str">
        <f t="shared" si="2"/>
        <v/>
      </c>
      <c r="S62" s="47" t="str">
        <f t="shared" si="3"/>
        <v/>
      </c>
      <c r="T62" s="47" t="str">
        <f t="shared" si="4"/>
        <v/>
      </c>
    </row>
    <row r="63" spans="1:20">
      <c r="P63" s="45" t="str">
        <f t="shared" si="0"/>
        <v/>
      </c>
      <c r="Q63" s="46" t="str">
        <f t="shared" si="1"/>
        <v/>
      </c>
      <c r="R63" s="47" t="str">
        <f t="shared" si="2"/>
        <v/>
      </c>
      <c r="S63" s="47" t="str">
        <f t="shared" si="3"/>
        <v/>
      </c>
      <c r="T63" s="47" t="str">
        <f t="shared" si="4"/>
        <v/>
      </c>
    </row>
  </sheetData>
  <autoFilter ref="A3:N6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56"/>
  <sheetViews>
    <sheetView tabSelected="1" view="pageBreakPreview" zoomScaleSheetLayoutView="100" workbookViewId="0">
      <selection activeCell="D42" sqref="D42"/>
    </sheetView>
  </sheetViews>
  <sheetFormatPr defaultRowHeight="15"/>
  <cols>
    <col min="1" max="1" width="3.5703125" style="10" customWidth="1"/>
    <col min="2" max="2" width="8.42578125" style="10" customWidth="1"/>
    <col min="3" max="3" width="4.140625" style="10" customWidth="1"/>
    <col min="4" max="4" width="33.140625" style="10" customWidth="1"/>
    <col min="5" max="5" width="12.140625" style="10" customWidth="1"/>
    <col min="6" max="6" width="3.7109375" style="10" customWidth="1"/>
    <col min="7" max="7" width="4.28515625" style="10" customWidth="1"/>
    <col min="8" max="8" width="3.42578125" style="10" customWidth="1"/>
    <col min="9" max="9" width="4.42578125" style="10" customWidth="1"/>
    <col min="10" max="10" width="3.85546875" style="10" customWidth="1"/>
    <col min="11" max="11" width="3.5703125" style="10" customWidth="1"/>
    <col min="12" max="12" width="9" style="10" bestFit="1" customWidth="1"/>
    <col min="13" max="13" width="7" style="10" bestFit="1" customWidth="1"/>
    <col min="14" max="14" width="9.42578125" style="10" customWidth="1"/>
    <col min="15" max="15" width="3.85546875" style="10" customWidth="1"/>
    <col min="16" max="16" width="5" style="10" customWidth="1"/>
    <col min="17" max="18" width="9.140625" style="10"/>
    <col min="19" max="19" width="9.140625" style="3"/>
    <col min="20" max="16384" width="9.140625" style="10"/>
  </cols>
  <sheetData>
    <row r="1" spans="1:19">
      <c r="B1" s="17" t="s">
        <v>16</v>
      </c>
      <c r="G1" s="18"/>
      <c r="S1" s="10"/>
    </row>
    <row r="2" spans="1:19">
      <c r="B2" s="72" t="s">
        <v>14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9">
      <c r="B3" s="72" t="s">
        <v>4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9">
      <c r="B4" s="73" t="s">
        <v>39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</row>
    <row r="5" spans="1:19">
      <c r="B5" s="72" t="s">
        <v>15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1:19">
      <c r="B6" s="73" t="s">
        <v>40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</row>
    <row r="7" spans="1:19">
      <c r="B7" s="71" t="s">
        <v>17</v>
      </c>
      <c r="C7" s="71"/>
      <c r="D7" s="60" t="s">
        <v>73</v>
      </c>
      <c r="E7" s="60"/>
      <c r="F7" s="60"/>
      <c r="G7" s="61"/>
      <c r="H7" s="22"/>
      <c r="I7" s="22"/>
      <c r="J7" s="22"/>
      <c r="K7" s="21"/>
      <c r="L7" s="21"/>
      <c r="M7" s="31"/>
      <c r="N7" s="31" t="s">
        <v>41</v>
      </c>
      <c r="O7" s="31"/>
      <c r="S7" s="21"/>
    </row>
    <row r="8" spans="1:19">
      <c r="B8" s="71" t="s">
        <v>18</v>
      </c>
      <c r="C8" s="71"/>
      <c r="D8" s="62" t="s">
        <v>74</v>
      </c>
      <c r="E8" s="62"/>
      <c r="F8" s="62"/>
      <c r="G8" s="61"/>
      <c r="H8" s="22"/>
      <c r="I8" s="22"/>
      <c r="J8" s="22"/>
      <c r="K8" s="21"/>
      <c r="L8" s="21"/>
      <c r="M8" s="27"/>
      <c r="N8" s="27" t="s">
        <v>23</v>
      </c>
      <c r="O8" s="27"/>
      <c r="S8" s="21"/>
    </row>
    <row r="9" spans="1:19">
      <c r="B9" s="71" t="s">
        <v>19</v>
      </c>
      <c r="C9" s="71"/>
      <c r="D9" s="62" t="s">
        <v>75</v>
      </c>
      <c r="E9" s="62"/>
      <c r="F9" s="62"/>
      <c r="G9" s="32"/>
      <c r="H9" s="22"/>
      <c r="I9" s="22"/>
      <c r="J9" s="22"/>
      <c r="K9" s="22"/>
      <c r="L9" s="22"/>
      <c r="M9" s="21"/>
      <c r="N9" s="21" t="s">
        <v>22</v>
      </c>
      <c r="O9" s="21"/>
      <c r="S9" s="22"/>
    </row>
    <row r="10" spans="1:19">
      <c r="B10" s="71"/>
      <c r="C10" s="71"/>
      <c r="D10" s="62" t="s">
        <v>76</v>
      </c>
      <c r="E10" s="62"/>
      <c r="F10" s="62"/>
      <c r="G10" s="32"/>
      <c r="H10" s="22"/>
      <c r="I10" s="22"/>
      <c r="J10" s="22"/>
      <c r="K10" s="22"/>
      <c r="L10" s="22"/>
      <c r="M10" s="30"/>
      <c r="N10" s="30" t="s">
        <v>20</v>
      </c>
      <c r="O10" s="30"/>
      <c r="S10" s="22"/>
    </row>
    <row r="11" spans="1:19">
      <c r="B11" s="76" t="s">
        <v>42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8"/>
    </row>
    <row r="12" spans="1:19" ht="157.5">
      <c r="B12" s="79" t="s">
        <v>43</v>
      </c>
      <c r="C12" s="79"/>
      <c r="D12" s="79"/>
      <c r="E12" s="79"/>
      <c r="F12" s="33" t="s">
        <v>44</v>
      </c>
      <c r="G12" s="33" t="s">
        <v>45</v>
      </c>
      <c r="H12" s="34" t="s">
        <v>46</v>
      </c>
      <c r="I12" s="80" t="s">
        <v>47</v>
      </c>
      <c r="J12" s="80"/>
      <c r="K12" s="80"/>
      <c r="L12" s="80"/>
      <c r="M12" s="80"/>
      <c r="N12" s="80"/>
      <c r="O12" s="80" t="s">
        <v>48</v>
      </c>
      <c r="P12" s="80"/>
      <c r="Q12" s="80"/>
      <c r="R12" s="80"/>
    </row>
    <row r="13" spans="1:19" ht="78.75">
      <c r="B13" s="74" t="s">
        <v>49</v>
      </c>
      <c r="C13" s="74" t="s">
        <v>50</v>
      </c>
      <c r="D13" s="74" t="s">
        <v>51</v>
      </c>
      <c r="E13" s="74" t="s">
        <v>52</v>
      </c>
      <c r="F13" s="33"/>
      <c r="G13" s="33"/>
      <c r="H13" s="29"/>
      <c r="I13" s="34" t="s">
        <v>53</v>
      </c>
      <c r="J13" s="34" t="s">
        <v>54</v>
      </c>
      <c r="K13" s="34" t="s">
        <v>5</v>
      </c>
      <c r="L13" s="33" t="s">
        <v>55</v>
      </c>
      <c r="M13" s="33" t="s">
        <v>56</v>
      </c>
      <c r="N13" s="33" t="s">
        <v>57</v>
      </c>
      <c r="O13" s="28" t="s">
        <v>58</v>
      </c>
      <c r="P13" s="34" t="s">
        <v>5</v>
      </c>
      <c r="Q13" s="33" t="s">
        <v>59</v>
      </c>
      <c r="R13" s="33" t="s">
        <v>60</v>
      </c>
    </row>
    <row r="14" spans="1:19" ht="101.25">
      <c r="B14" s="75"/>
      <c r="C14" s="75"/>
      <c r="D14" s="75"/>
      <c r="E14" s="75"/>
      <c r="F14" s="33"/>
      <c r="G14" s="33"/>
      <c r="H14" s="29"/>
      <c r="I14" s="34" t="s">
        <v>61</v>
      </c>
      <c r="J14" s="29"/>
      <c r="K14" s="29"/>
      <c r="L14" s="33"/>
      <c r="M14" s="33"/>
      <c r="N14" s="33"/>
      <c r="O14" s="33" t="s">
        <v>62</v>
      </c>
      <c r="P14" s="33"/>
      <c r="Q14" s="33"/>
      <c r="R14" s="33"/>
    </row>
    <row r="15" spans="1:19">
      <c r="B15" s="26">
        <v>1</v>
      </c>
      <c r="C15" s="26">
        <v>2</v>
      </c>
      <c r="D15" s="26">
        <v>3</v>
      </c>
      <c r="E15" s="26">
        <v>4</v>
      </c>
      <c r="F15" s="26">
        <v>5</v>
      </c>
      <c r="G15" s="26">
        <v>6</v>
      </c>
      <c r="H15" s="59">
        <v>7</v>
      </c>
      <c r="I15" s="26">
        <v>8</v>
      </c>
      <c r="J15" s="26">
        <v>9</v>
      </c>
      <c r="K15" s="26">
        <v>10</v>
      </c>
      <c r="L15" s="26">
        <v>11</v>
      </c>
      <c r="M15" s="26">
        <v>12</v>
      </c>
      <c r="N15" s="26">
        <v>13</v>
      </c>
      <c r="O15" s="26">
        <v>14</v>
      </c>
      <c r="P15" s="26">
        <v>15</v>
      </c>
      <c r="Q15" s="26">
        <v>16</v>
      </c>
      <c r="R15" s="26">
        <v>17</v>
      </c>
    </row>
    <row r="16" spans="1:19">
      <c r="A16" s="10">
        <v>1</v>
      </c>
      <c r="B16" s="64">
        <f>IF(ISNA(VLOOKUP(A16,'Sales Register from tally'!$A$1:$T$147,2,0)),"",VLOOKUP(A16,'Sales Register from tally'!$A$1:$T$147,2,0))</f>
        <v>40909</v>
      </c>
      <c r="C16" s="65">
        <f>IF(ISNA(VLOOKUP(A16,'Sales Register from tally'!$A$1:$T$147,4,0)),"",VLOOKUP(A16,'Sales Register from tally'!$A$1:$T$147,4,0))</f>
        <v>381</v>
      </c>
      <c r="D16" s="64" t="str">
        <f>IF(ISNA(VLOOKUP(A16,'Sales Register from tally'!$A$1:$T$147,3,0)),"",VLOOKUP(A16,'Sales Register from tally'!$A$1:$T$147,3,0))</f>
        <v xml:space="preserve">Lakhani Steel </v>
      </c>
      <c r="E16" s="64" t="str">
        <f>IF(ISNA(VLOOKUP(A16,'Sales Register from tally'!$A$1:$T$147,6,0)),"",VLOOKUP(A16,'Sales Register from tally'!$A$1:$T$147,6,0))</f>
        <v>05000761184</v>
      </c>
      <c r="F16" s="64" t="str">
        <f>IF(ISNA(VLOOKUP(A16,'Sales Register from tally'!$A$1:$T$147,16,0)),"",VLOOKUP(A16,'Sales Register from tally'!$A$1:$T$147,16,0))</f>
        <v/>
      </c>
      <c r="G16" s="64"/>
      <c r="H16" s="64"/>
      <c r="I16" s="64"/>
      <c r="J16" s="65"/>
      <c r="K16" s="63">
        <f>IF(ISERROR(M16/L16),"",M16/L16)</f>
        <v>1.9999886780726148E-2</v>
      </c>
      <c r="L16" s="65">
        <f>IF(ISNA(VLOOKUP(A16,'Sales Register from tally'!$A$1:$T$147,17,0)),"",VLOOKUP(A16,'Sales Register from tally'!$A$1:$T$147,17,0))</f>
        <v>3356319</v>
      </c>
      <c r="M16" s="65">
        <f>IF(ISNA(VLOOKUP(A16,'Sales Register from tally'!$A$1:$T$147,19,0)),"",VLOOKUP(A16,'Sales Register from tally'!$A$1:$T$147,19,0))</f>
        <v>67126</v>
      </c>
      <c r="N16" s="6">
        <f>IF(ISERROR(L16+M16),"",L16+M16)</f>
        <v>3423445</v>
      </c>
      <c r="O16" s="64"/>
      <c r="P16" s="63" t="str">
        <f>IF(ISERROR(R16/Q16),"",R16/Q16)</f>
        <v/>
      </c>
      <c r="Q16" s="65" t="str">
        <f>IF(ISNA(VLOOKUP(A16,'Sales Register from tally'!$A$1:$T$147,18,0)),"",VLOOKUP(A16,'Sales Register from tally'!$A$1:$T$147,18,0))</f>
        <v/>
      </c>
      <c r="R16" s="65" t="str">
        <f>IF(ISNA(VLOOKUP(A16,'Sales Register from tally'!$A$1:$T$147,20,0)),"",VLOOKUP(A16,'Sales Register from tally'!$A$1:$T$147,20,0))</f>
        <v/>
      </c>
    </row>
    <row r="17" spans="1:18">
      <c r="A17" s="10">
        <v>2</v>
      </c>
      <c r="B17" s="64">
        <f>IF(ISNA(VLOOKUP(A17,'Sales Register from tally'!$A$1:$T$147,2,0)),"",VLOOKUP(A17,'Sales Register from tally'!$A$1:$T$147,2,0))</f>
        <v>40910</v>
      </c>
      <c r="C17" s="65">
        <f>IF(ISNA(VLOOKUP(A17,'Sales Register from tally'!$A$1:$T$147,4,0)),"",VLOOKUP(A17,'Sales Register from tally'!$A$1:$T$147,4,0))</f>
        <v>382</v>
      </c>
      <c r="D17" s="64" t="str">
        <f>IF(ISNA(VLOOKUP(A17,'Sales Register from tally'!$A$1:$T$147,3,0)),"",VLOOKUP(A17,'Sales Register from tally'!$A$1:$T$147,3,0))</f>
        <v xml:space="preserve">Amrit </v>
      </c>
      <c r="E17" s="64" t="str">
        <f>IF(ISNA(VLOOKUP(A17,'Sales Register from tally'!$A$1:$T$147,6,0)),"",VLOOKUP(A17,'Sales Register from tally'!$A$1:$T$147,6,0))</f>
        <v>07370109442</v>
      </c>
      <c r="F17" s="64" t="str">
        <f>IF(ISNA(VLOOKUP(A17,'Sales Register from tally'!$A$1:$T$147,16,0)),"",VLOOKUP(A17,'Sales Register from tally'!$A$1:$T$147,16,0))</f>
        <v/>
      </c>
      <c r="G17" s="19"/>
      <c r="H17" s="4"/>
      <c r="I17" s="19"/>
      <c r="J17" s="65"/>
      <c r="K17" s="63" t="str">
        <f t="shared" ref="K17:K53" si="0">IF(ISERROR(M17/L17),"",M17/L17)</f>
        <v/>
      </c>
      <c r="L17" s="65" t="str">
        <f>IF(ISNA(VLOOKUP(A17,'Sales Register from tally'!$A$1:$T$147,17,0)),"",VLOOKUP(A17,'Sales Register from tally'!$A$1:$T$147,17,0))</f>
        <v/>
      </c>
      <c r="M17" s="65" t="str">
        <f>IF(ISNA(VLOOKUP(A17,'Sales Register from tally'!$A$1:$T$147,19,0)),"",VLOOKUP(A17,'Sales Register from tally'!$A$1:$T$147,19,0))</f>
        <v/>
      </c>
      <c r="N17" s="6" t="str">
        <f t="shared" ref="N17:N53" si="1">IF(ISERROR(L17+M17),"",L17+M17)</f>
        <v/>
      </c>
      <c r="O17" s="19"/>
      <c r="P17" s="63">
        <f t="shared" ref="P17:P22" si="2">IF(ISERROR(R17/Q17),"",R17/Q17)</f>
        <v>5.0000634812257805E-2</v>
      </c>
      <c r="Q17" s="65">
        <f>IF(ISNA(VLOOKUP(A17,'Sales Register from tally'!$A$1:$T$147,18,0)),"",VLOOKUP(A17,'Sales Register from tally'!$A$1:$T$147,18,0))</f>
        <v>708871</v>
      </c>
      <c r="R17" s="65">
        <f>IF(ISNA(VLOOKUP(A17,'Sales Register from tally'!$A$1:$T$147,20,0)),"",VLOOKUP(A17,'Sales Register from tally'!$A$1:$T$147,20,0))</f>
        <v>35444</v>
      </c>
    </row>
    <row r="18" spans="1:18">
      <c r="A18" s="10">
        <v>3</v>
      </c>
      <c r="B18" s="64">
        <f>IF(ISNA(VLOOKUP(A18,'Sales Register from tally'!$A$1:$T$147,2,0)),"",VLOOKUP(A18,'Sales Register from tally'!$A$1:$T$147,2,0))</f>
        <v>40913</v>
      </c>
      <c r="C18" s="65">
        <f>IF(ISNA(VLOOKUP(A18,'Sales Register from tally'!$A$1:$T$147,4,0)),"",VLOOKUP(A18,'Sales Register from tally'!$A$1:$T$147,4,0))</f>
        <v>383</v>
      </c>
      <c r="D18" s="64" t="str">
        <f>IF(ISNA(VLOOKUP(A18,'Sales Register from tally'!$A$1:$T$147,3,0)),"",VLOOKUP(A18,'Sales Register from tally'!$A$1:$T$147,3,0))</f>
        <v xml:space="preserve">Amrit </v>
      </c>
      <c r="E18" s="64" t="str">
        <f>IF(ISNA(VLOOKUP(A18,'Sales Register from tally'!$A$1:$T$147,6,0)),"",VLOOKUP(A18,'Sales Register from tally'!$A$1:$T$147,6,0))</f>
        <v>07370109442</v>
      </c>
      <c r="F18" s="64" t="str">
        <f>IF(ISNA(VLOOKUP(A18,'Sales Register from tally'!$A$1:$T$147,16,0)),"",VLOOKUP(A18,'Sales Register from tally'!$A$1:$T$147,16,0))</f>
        <v/>
      </c>
      <c r="G18" s="19"/>
      <c r="H18" s="4"/>
      <c r="I18" s="19"/>
      <c r="J18" s="65"/>
      <c r="K18" s="63" t="str">
        <f t="shared" si="0"/>
        <v/>
      </c>
      <c r="L18" s="65" t="str">
        <f>IF(ISNA(VLOOKUP(A18,'Sales Register from tally'!$A$1:$T$147,17,0)),"",VLOOKUP(A18,'Sales Register from tally'!$A$1:$T$147,17,0))</f>
        <v/>
      </c>
      <c r="M18" s="65" t="str">
        <f>IF(ISNA(VLOOKUP(A18,'Sales Register from tally'!$A$1:$T$147,19,0)),"",VLOOKUP(A18,'Sales Register from tally'!$A$1:$T$147,19,0))</f>
        <v/>
      </c>
      <c r="N18" s="6" t="str">
        <f t="shared" si="1"/>
        <v/>
      </c>
      <c r="O18" s="19"/>
      <c r="P18" s="63">
        <f t="shared" si="2"/>
        <v>0.05</v>
      </c>
      <c r="Q18" s="65">
        <f>IF(ISNA(VLOOKUP(A18,'Sales Register from tally'!$A$1:$T$147,18,0)),"",VLOOKUP(A18,'Sales Register from tally'!$A$1:$T$147,18,0))</f>
        <v>707740</v>
      </c>
      <c r="R18" s="65">
        <f>IF(ISNA(VLOOKUP(A18,'Sales Register from tally'!$A$1:$T$147,20,0)),"",VLOOKUP(A18,'Sales Register from tally'!$A$1:$T$147,20,0))</f>
        <v>35387</v>
      </c>
    </row>
    <row r="19" spans="1:18">
      <c r="A19" s="10">
        <v>4</v>
      </c>
      <c r="B19" s="64">
        <f>IF(ISNA(VLOOKUP(A19,'Sales Register from tally'!$A$1:$T$147,2,0)),"",VLOOKUP(A19,'Sales Register from tally'!$A$1:$T$147,2,0))</f>
        <v>40913</v>
      </c>
      <c r="C19" s="65">
        <f>IF(ISNA(VLOOKUP(A19,'Sales Register from tally'!$A$1:$T$147,4,0)),"",VLOOKUP(A19,'Sales Register from tally'!$A$1:$T$147,4,0))</f>
        <v>384</v>
      </c>
      <c r="D19" s="64" t="str">
        <f>IF(ISNA(VLOOKUP(A19,'Sales Register from tally'!$A$1:$T$147,3,0)),"",VLOOKUP(A19,'Sales Register from tally'!$A$1:$T$147,3,0))</f>
        <v>aaaaaa</v>
      </c>
      <c r="E19" s="64" t="str">
        <f>IF(ISNA(VLOOKUP(A19,'Sales Register from tally'!$A$1:$T$147,6,0)),"",VLOOKUP(A19,'Sales Register from tally'!$A$1:$T$147,6,0))</f>
        <v>19683896012</v>
      </c>
      <c r="F19" s="64" t="str">
        <f>IF(ISNA(VLOOKUP(A19,'Sales Register from tally'!$A$1:$T$147,16,0)),"",VLOOKUP(A19,'Sales Register from tally'!$A$1:$T$147,16,0))</f>
        <v/>
      </c>
      <c r="G19" s="19"/>
      <c r="H19" s="4"/>
      <c r="I19" s="19"/>
      <c r="J19" s="65"/>
      <c r="K19" s="63">
        <f t="shared" si="0"/>
        <v>1.9999578606050995E-2</v>
      </c>
      <c r="L19" s="65">
        <f>IF(ISNA(VLOOKUP(A19,'Sales Register from tally'!$A$1:$T$147,17,0)),"",VLOOKUP(A19,'Sales Register from tally'!$A$1:$T$147,17,0))</f>
        <v>901769</v>
      </c>
      <c r="M19" s="65">
        <f>IF(ISNA(VLOOKUP(A19,'Sales Register from tally'!$A$1:$T$147,19,0)),"",VLOOKUP(A19,'Sales Register from tally'!$A$1:$T$147,19,0))</f>
        <v>18035</v>
      </c>
      <c r="N19" s="6">
        <f t="shared" si="1"/>
        <v>919804</v>
      </c>
      <c r="O19" s="19"/>
      <c r="P19" s="63" t="str">
        <f t="shared" si="2"/>
        <v/>
      </c>
      <c r="Q19" s="65" t="str">
        <f>IF(ISNA(VLOOKUP(A19,'Sales Register from tally'!$A$1:$T$147,18,0)),"",VLOOKUP(A19,'Sales Register from tally'!$A$1:$T$147,18,0))</f>
        <v/>
      </c>
      <c r="R19" s="65" t="str">
        <f>IF(ISNA(VLOOKUP(A19,'Sales Register from tally'!$A$1:$T$147,20,0)),"",VLOOKUP(A19,'Sales Register from tally'!$A$1:$T$147,20,0))</f>
        <v/>
      </c>
    </row>
    <row r="20" spans="1:18">
      <c r="A20" s="10">
        <v>5</v>
      </c>
      <c r="B20" s="64">
        <f>IF(ISNA(VLOOKUP(A20,'Sales Register from tally'!$A$1:$T$147,2,0)),"",VLOOKUP(A20,'Sales Register from tally'!$A$1:$T$147,2,0))</f>
        <v>40913</v>
      </c>
      <c r="C20" s="65">
        <f>IF(ISNA(VLOOKUP(A20,'Sales Register from tally'!$A$1:$T$147,4,0)),"",VLOOKUP(A20,'Sales Register from tally'!$A$1:$T$147,4,0))</f>
        <v>385</v>
      </c>
      <c r="D20" s="64" t="str">
        <f>IF(ISNA(VLOOKUP(A20,'Sales Register from tally'!$A$1:$T$147,3,0)),"",VLOOKUP(A20,'Sales Register from tally'!$A$1:$T$147,3,0))</f>
        <v xml:space="preserve">Lakhani Steel </v>
      </c>
      <c r="E20" s="64" t="str">
        <f>IF(ISNA(VLOOKUP(A20,'Sales Register from tally'!$A$1:$T$147,6,0)),"",VLOOKUP(A20,'Sales Register from tally'!$A$1:$T$147,6,0))</f>
        <v>05000761184</v>
      </c>
      <c r="F20" s="64" t="str">
        <f>IF(ISNA(VLOOKUP(A20,'Sales Register from tally'!$A$1:$T$147,16,0)),"",VLOOKUP(A20,'Sales Register from tally'!$A$1:$T$147,16,0))</f>
        <v/>
      </c>
      <c r="G20" s="55"/>
      <c r="H20" s="56"/>
      <c r="I20" s="57"/>
      <c r="J20" s="65"/>
      <c r="K20" s="63">
        <f t="shared" si="0"/>
        <v>2.0000664421344377E-2</v>
      </c>
      <c r="L20" s="65">
        <f>IF(ISNA(VLOOKUP(A20,'Sales Register from tally'!$A$1:$T$147,17,0)),"",VLOOKUP(A20,'Sales Register from tally'!$A$1:$T$147,17,0))</f>
        <v>632129</v>
      </c>
      <c r="M20" s="65">
        <f>IF(ISNA(VLOOKUP(A20,'Sales Register from tally'!$A$1:$T$147,19,0)),"",VLOOKUP(A20,'Sales Register from tally'!$A$1:$T$147,19,0))</f>
        <v>12643</v>
      </c>
      <c r="N20" s="6">
        <f t="shared" si="1"/>
        <v>644772</v>
      </c>
      <c r="O20" s="19"/>
      <c r="P20" s="63" t="str">
        <f t="shared" si="2"/>
        <v/>
      </c>
      <c r="Q20" s="65" t="str">
        <f>IF(ISNA(VLOOKUP(A20,'Sales Register from tally'!$A$1:$T$147,18,0)),"",VLOOKUP(A20,'Sales Register from tally'!$A$1:$T$147,18,0))</f>
        <v/>
      </c>
      <c r="R20" s="65" t="str">
        <f>IF(ISNA(VLOOKUP(A20,'Sales Register from tally'!$A$1:$T$147,20,0)),"",VLOOKUP(A20,'Sales Register from tally'!$A$1:$T$147,20,0))</f>
        <v/>
      </c>
    </row>
    <row r="21" spans="1:18">
      <c r="A21" s="10">
        <v>6</v>
      </c>
      <c r="B21" s="64">
        <f>IF(ISNA(VLOOKUP(A21,'Sales Register from tally'!$A$1:$T$147,2,0)),"",VLOOKUP(A21,'Sales Register from tally'!$A$1:$T$147,2,0))</f>
        <v>40913</v>
      </c>
      <c r="C21" s="65">
        <f>IF(ISNA(VLOOKUP(A21,'Sales Register from tally'!$A$1:$T$147,4,0)),"",VLOOKUP(A21,'Sales Register from tally'!$A$1:$T$147,4,0))</f>
        <v>386</v>
      </c>
      <c r="D21" s="64" t="str">
        <f>IF(ISNA(VLOOKUP(A21,'Sales Register from tally'!$A$1:$T$147,3,0)),"",VLOOKUP(A21,'Sales Register from tally'!$A$1:$T$147,3,0))</f>
        <v xml:space="preserve">Amrit </v>
      </c>
      <c r="E21" s="64" t="str">
        <f>IF(ISNA(VLOOKUP(A21,'Sales Register from tally'!$A$1:$T$147,6,0)),"",VLOOKUP(A21,'Sales Register from tally'!$A$1:$T$147,6,0))</f>
        <v>07370109442</v>
      </c>
      <c r="F21" s="64" t="str">
        <f>IF(ISNA(VLOOKUP(A21,'Sales Register from tally'!$A$1:$T$147,16,0)),"",VLOOKUP(A21,'Sales Register from tally'!$A$1:$T$147,16,0))</f>
        <v/>
      </c>
      <c r="G21" s="58"/>
      <c r="H21" s="56"/>
      <c r="I21" s="4"/>
      <c r="J21" s="65"/>
      <c r="K21" s="63">
        <f t="shared" si="0"/>
        <v>2.0000423321379544E-2</v>
      </c>
      <c r="L21" s="65">
        <f>IF(ISNA(VLOOKUP(A21,'Sales Register from tally'!$A$1:$T$147,17,0)),"",VLOOKUP(A21,'Sales Register from tally'!$A$1:$T$147,17,0))</f>
        <v>661436</v>
      </c>
      <c r="M21" s="65">
        <f>IF(ISNA(VLOOKUP(A21,'Sales Register from tally'!$A$1:$T$147,19,0)),"",VLOOKUP(A21,'Sales Register from tally'!$A$1:$T$147,19,0))</f>
        <v>13229</v>
      </c>
      <c r="N21" s="6">
        <f t="shared" si="1"/>
        <v>674665</v>
      </c>
      <c r="O21" s="19"/>
      <c r="P21" s="63" t="str">
        <f t="shared" si="2"/>
        <v/>
      </c>
      <c r="Q21" s="65" t="str">
        <f>IF(ISNA(VLOOKUP(A21,'Sales Register from tally'!$A$1:$T$147,18,0)),"",VLOOKUP(A21,'Sales Register from tally'!$A$1:$T$147,18,0))</f>
        <v/>
      </c>
      <c r="R21" s="65" t="str">
        <f>IF(ISNA(VLOOKUP(A21,'Sales Register from tally'!$A$1:$T$147,20,0)),"",VLOOKUP(A21,'Sales Register from tally'!$A$1:$T$147,20,0))</f>
        <v/>
      </c>
    </row>
    <row r="22" spans="1:18">
      <c r="A22" s="10">
        <v>7</v>
      </c>
      <c r="B22" s="64">
        <f>IF(ISNA(VLOOKUP(A22,'Sales Register from tally'!$A$1:$T$147,2,0)),"",VLOOKUP(A22,'Sales Register from tally'!$A$1:$T$147,2,0))</f>
        <v>40913</v>
      </c>
      <c r="C22" s="65">
        <f>IF(ISNA(VLOOKUP(A22,'Sales Register from tally'!$A$1:$T$147,4,0)),"",VLOOKUP(A22,'Sales Register from tally'!$A$1:$T$147,4,0))</f>
        <v>387</v>
      </c>
      <c r="D22" s="64" t="str">
        <f>IF(ISNA(VLOOKUP(A22,'Sales Register from tally'!$A$1:$T$147,3,0)),"",VLOOKUP(A22,'Sales Register from tally'!$A$1:$T$147,3,0))</f>
        <v xml:space="preserve">Amrit </v>
      </c>
      <c r="E22" s="64" t="str">
        <f>IF(ISNA(VLOOKUP(A22,'Sales Register from tally'!$A$1:$T$147,6,0)),"",VLOOKUP(A22,'Sales Register from tally'!$A$1:$T$147,6,0))</f>
        <v>07370109442</v>
      </c>
      <c r="F22" s="64" t="str">
        <f>IF(ISNA(VLOOKUP(A22,'Sales Register from tally'!$A$1:$T$147,16,0)),"",VLOOKUP(A22,'Sales Register from tally'!$A$1:$T$147,16,0))</f>
        <v/>
      </c>
      <c r="G22" s="58"/>
      <c r="H22" s="56"/>
      <c r="I22" s="4"/>
      <c r="J22" s="65"/>
      <c r="K22" s="63">
        <f t="shared" si="0"/>
        <v>2.0001549606787277E-2</v>
      </c>
      <c r="L22" s="65">
        <f>IF(ISNA(VLOOKUP(A22,'Sales Register from tally'!$A$1:$T$147,17,0)),"",VLOOKUP(A22,'Sales Register from tally'!$A$1:$T$147,17,0))</f>
        <v>258130</v>
      </c>
      <c r="M22" s="65">
        <f>IF(ISNA(VLOOKUP(A22,'Sales Register from tally'!$A$1:$T$147,19,0)),"",VLOOKUP(A22,'Sales Register from tally'!$A$1:$T$147,19,0))</f>
        <v>5163</v>
      </c>
      <c r="N22" s="6">
        <f t="shared" si="1"/>
        <v>263293</v>
      </c>
      <c r="O22" s="19"/>
      <c r="P22" s="63" t="str">
        <f t="shared" si="2"/>
        <v/>
      </c>
      <c r="Q22" s="65" t="str">
        <f>IF(ISNA(VLOOKUP(A22,'Sales Register from tally'!$A$1:$T$147,18,0)),"",VLOOKUP(A22,'Sales Register from tally'!$A$1:$T$147,18,0))</f>
        <v/>
      </c>
      <c r="R22" s="65" t="str">
        <f>IF(ISNA(VLOOKUP(A22,'Sales Register from tally'!$A$1:$T$147,20,0)),"",VLOOKUP(A22,'Sales Register from tally'!$A$1:$T$147,20,0))</f>
        <v/>
      </c>
    </row>
    <row r="23" spans="1:18">
      <c r="A23" s="10">
        <v>8</v>
      </c>
      <c r="B23" s="64">
        <f>IF(ISNA(VLOOKUP(A23,'Sales Register from tally'!$A$1:$T$147,2,0)),"",VLOOKUP(A23,'Sales Register from tally'!$A$1:$T$147,2,0))</f>
        <v>40914</v>
      </c>
      <c r="C23" s="65">
        <f>IF(ISNA(VLOOKUP(A23,'Sales Register from tally'!$A$1:$T$147,4,0)),"",VLOOKUP(A23,'Sales Register from tally'!$A$1:$T$147,4,0))</f>
        <v>388</v>
      </c>
      <c r="D23" s="64" t="str">
        <f>IF(ISNA(VLOOKUP(A23,'Sales Register from tally'!$A$1:$T$147,3,0)),"",VLOOKUP(A23,'Sales Register from tally'!$A$1:$T$147,3,0))</f>
        <v>aaaaaa</v>
      </c>
      <c r="E23" s="64" t="str">
        <f>IF(ISNA(VLOOKUP(A23,'Sales Register from tally'!$A$1:$T$147,6,0)),"",VLOOKUP(A23,'Sales Register from tally'!$A$1:$T$147,6,0))</f>
        <v>19683896012</v>
      </c>
      <c r="F23" s="64" t="str">
        <f>IF(ISNA(VLOOKUP(A23,'Sales Register from tally'!$A$1:$T$147,16,0)),"",VLOOKUP(A23,'Sales Register from tally'!$A$1:$T$147,16,0))</f>
        <v/>
      </c>
      <c r="G23" s="58"/>
      <c r="H23" s="56"/>
      <c r="I23" s="4"/>
      <c r="J23" s="65"/>
      <c r="K23" s="63">
        <f t="shared" si="0"/>
        <v>1.9999848198495648E-2</v>
      </c>
      <c r="L23" s="65">
        <f>IF(ISNA(VLOOKUP(A23,'Sales Register from tally'!$A$1:$T$147,17,0)),"",VLOOKUP(A23,'Sales Register from tally'!$A$1:$T$147,17,0))</f>
        <v>658755</v>
      </c>
      <c r="M23" s="65">
        <f>IF(ISNA(VLOOKUP(A23,'Sales Register from tally'!$A$1:$T$147,19,0)),"",VLOOKUP(A23,'Sales Register from tally'!$A$1:$T$147,19,0))</f>
        <v>13175</v>
      </c>
      <c r="N23" s="6">
        <f t="shared" si="1"/>
        <v>671930</v>
      </c>
      <c r="O23" s="19"/>
      <c r="P23" s="63" t="str">
        <f t="shared" ref="P23:P53" si="3">IF(ISERROR(R23/Q23),"",R23/Q23)</f>
        <v/>
      </c>
      <c r="Q23" s="65" t="str">
        <f>IF(ISNA(VLOOKUP(A23,'Sales Register from tally'!$A$1:$T$147,18,0)),"",VLOOKUP(A23,'Sales Register from tally'!$A$1:$T$147,18,0))</f>
        <v/>
      </c>
      <c r="R23" s="65" t="str">
        <f>IF(ISNA(VLOOKUP(A23,'Sales Register from tally'!$A$1:$T$147,20,0)),"",VLOOKUP(A23,'Sales Register from tally'!$A$1:$T$147,20,0))</f>
        <v/>
      </c>
    </row>
    <row r="24" spans="1:18">
      <c r="A24" s="10">
        <v>9</v>
      </c>
      <c r="B24" s="64">
        <f>IF(ISNA(VLOOKUP(A24,'Sales Register from tally'!$A$1:$T$147,2,0)),"",VLOOKUP(A24,'Sales Register from tally'!$A$1:$T$147,2,0))</f>
        <v>40914</v>
      </c>
      <c r="C24" s="65">
        <f>IF(ISNA(VLOOKUP(A24,'Sales Register from tally'!$A$1:$T$147,4,0)),"",VLOOKUP(A24,'Sales Register from tally'!$A$1:$T$147,4,0))</f>
        <v>389</v>
      </c>
      <c r="D24" s="64" t="str">
        <f>IF(ISNA(VLOOKUP(A24,'Sales Register from tally'!$A$1:$T$147,3,0)),"",VLOOKUP(A24,'Sales Register from tally'!$A$1:$T$147,3,0))</f>
        <v xml:space="preserve">Lakhani Steel </v>
      </c>
      <c r="E24" s="64" t="str">
        <f>IF(ISNA(VLOOKUP(A24,'Sales Register from tally'!$A$1:$T$147,6,0)),"",VLOOKUP(A24,'Sales Register from tally'!$A$1:$T$147,6,0))</f>
        <v>05000761184</v>
      </c>
      <c r="F24" s="64" t="str">
        <f>IF(ISNA(VLOOKUP(A24,'Sales Register from tally'!$A$1:$T$147,16,0)),"",VLOOKUP(A24,'Sales Register from tally'!$A$1:$T$147,16,0))</f>
        <v/>
      </c>
      <c r="G24" s="58"/>
      <c r="H24" s="56"/>
      <c r="I24" s="4"/>
      <c r="J24" s="65"/>
      <c r="K24" s="63">
        <f t="shared" si="0"/>
        <v>1.9999085202614168E-2</v>
      </c>
      <c r="L24" s="65">
        <f>IF(ISNA(VLOOKUP(A24,'Sales Register from tally'!$A$1:$T$147,17,0)),"",VLOOKUP(A24,'Sales Register from tally'!$A$1:$T$147,17,0))</f>
        <v>371667</v>
      </c>
      <c r="M24" s="65">
        <f>IF(ISNA(VLOOKUP(A24,'Sales Register from tally'!$A$1:$T$147,19,0)),"",VLOOKUP(A24,'Sales Register from tally'!$A$1:$T$147,19,0))</f>
        <v>7433</v>
      </c>
      <c r="N24" s="6">
        <f t="shared" si="1"/>
        <v>379100</v>
      </c>
      <c r="O24" s="19"/>
      <c r="P24" s="63" t="str">
        <f t="shared" si="3"/>
        <v/>
      </c>
      <c r="Q24" s="65" t="str">
        <f>IF(ISNA(VLOOKUP(A24,'Sales Register from tally'!$A$1:$T$147,18,0)),"",VLOOKUP(A24,'Sales Register from tally'!$A$1:$T$147,18,0))</f>
        <v/>
      </c>
      <c r="R24" s="65" t="str">
        <f>IF(ISNA(VLOOKUP(A24,'Sales Register from tally'!$A$1:$T$147,20,0)),"",VLOOKUP(A24,'Sales Register from tally'!$A$1:$T$147,20,0))</f>
        <v/>
      </c>
    </row>
    <row r="25" spans="1:18">
      <c r="A25" s="10">
        <v>10</v>
      </c>
      <c r="B25" s="64">
        <f>IF(ISNA(VLOOKUP(A25,'Sales Register from tally'!$A$1:$T$147,2,0)),"",VLOOKUP(A25,'Sales Register from tally'!$A$1:$T$147,2,0))</f>
        <v>40915</v>
      </c>
      <c r="C25" s="65">
        <f>IF(ISNA(VLOOKUP(A25,'Sales Register from tally'!$A$1:$T$147,4,0)),"",VLOOKUP(A25,'Sales Register from tally'!$A$1:$T$147,4,0))</f>
        <v>390</v>
      </c>
      <c r="D25" s="64" t="str">
        <f>IF(ISNA(VLOOKUP(A25,'Sales Register from tally'!$A$1:$T$147,3,0)),"",VLOOKUP(A25,'Sales Register from tally'!$A$1:$T$147,3,0))</f>
        <v xml:space="preserve">Amrit </v>
      </c>
      <c r="E25" s="64" t="str">
        <f>IF(ISNA(VLOOKUP(A25,'Sales Register from tally'!$A$1:$T$147,6,0)),"",VLOOKUP(A25,'Sales Register from tally'!$A$1:$T$147,6,0))</f>
        <v>07370109442</v>
      </c>
      <c r="F25" s="64" t="str">
        <f>IF(ISNA(VLOOKUP(A25,'Sales Register from tally'!$A$1:$T$147,16,0)),"",VLOOKUP(A25,'Sales Register from tally'!$A$1:$T$147,16,0))</f>
        <v/>
      </c>
      <c r="G25" s="58"/>
      <c r="H25" s="56"/>
      <c r="I25" s="4"/>
      <c r="J25" s="65"/>
      <c r="K25" s="63" t="str">
        <f t="shared" si="0"/>
        <v/>
      </c>
      <c r="L25" s="65" t="str">
        <f>IF(ISNA(VLOOKUP(A25,'Sales Register from tally'!$A$1:$T$147,17,0)),"",VLOOKUP(A25,'Sales Register from tally'!$A$1:$T$147,17,0))</f>
        <v/>
      </c>
      <c r="M25" s="65" t="str">
        <f>IF(ISNA(VLOOKUP(A25,'Sales Register from tally'!$A$1:$T$147,19,0)),"",VLOOKUP(A25,'Sales Register from tally'!$A$1:$T$147,19,0))</f>
        <v/>
      </c>
      <c r="N25" s="6" t="str">
        <f t="shared" si="1"/>
        <v/>
      </c>
      <c r="O25" s="19"/>
      <c r="P25" s="63">
        <f t="shared" si="3"/>
        <v>4.9999559216345434E-2</v>
      </c>
      <c r="Q25" s="65">
        <f>IF(ISNA(VLOOKUP(A25,'Sales Register from tally'!$A$1:$T$147,18,0)),"",VLOOKUP(A25,'Sales Register from tally'!$A$1:$T$147,18,0))</f>
        <v>680606</v>
      </c>
      <c r="R25" s="65">
        <f>IF(ISNA(VLOOKUP(A25,'Sales Register from tally'!$A$1:$T$147,20,0)),"",VLOOKUP(A25,'Sales Register from tally'!$A$1:$T$147,20,0))</f>
        <v>34030</v>
      </c>
    </row>
    <row r="26" spans="1:18">
      <c r="A26" s="10">
        <v>11</v>
      </c>
      <c r="B26" s="64">
        <f>IF(ISNA(VLOOKUP(A26,'Sales Register from tally'!$A$1:$T$147,2,0)),"",VLOOKUP(A26,'Sales Register from tally'!$A$1:$T$147,2,0))</f>
        <v>40916</v>
      </c>
      <c r="C26" s="65">
        <f>IF(ISNA(VLOOKUP(A26,'Sales Register from tally'!$A$1:$T$147,4,0)),"",VLOOKUP(A26,'Sales Register from tally'!$A$1:$T$147,4,0))</f>
        <v>391</v>
      </c>
      <c r="D26" s="64" t="str">
        <f>IF(ISNA(VLOOKUP(A26,'Sales Register from tally'!$A$1:$T$147,3,0)),"",VLOOKUP(A26,'Sales Register from tally'!$A$1:$T$147,3,0))</f>
        <v xml:space="preserve">Amrit </v>
      </c>
      <c r="E26" s="64" t="str">
        <f>IF(ISNA(VLOOKUP(A26,'Sales Register from tally'!$A$1:$T$147,6,0)),"",VLOOKUP(A26,'Sales Register from tally'!$A$1:$T$147,6,0))</f>
        <v>07370109442</v>
      </c>
      <c r="F26" s="64" t="str">
        <f>IF(ISNA(VLOOKUP(A26,'Sales Register from tally'!$A$1:$T$147,16,0)),"",VLOOKUP(A26,'Sales Register from tally'!$A$1:$T$147,16,0))</f>
        <v/>
      </c>
      <c r="G26" s="58"/>
      <c r="H26" s="56"/>
      <c r="I26" s="4"/>
      <c r="J26" s="65"/>
      <c r="K26" s="63">
        <f t="shared" si="0"/>
        <v>2.0000329739176311E-2</v>
      </c>
      <c r="L26" s="65">
        <f>IF(ISNA(VLOOKUP(A26,'Sales Register from tally'!$A$1:$T$147,17,0)),"",VLOOKUP(A26,'Sales Register from tally'!$A$1:$T$147,17,0))</f>
        <v>606540</v>
      </c>
      <c r="M26" s="65">
        <f>IF(ISNA(VLOOKUP(A26,'Sales Register from tally'!$A$1:$T$147,19,0)),"",VLOOKUP(A26,'Sales Register from tally'!$A$1:$T$147,19,0))</f>
        <v>12131</v>
      </c>
      <c r="N26" s="6">
        <f t="shared" si="1"/>
        <v>618671</v>
      </c>
      <c r="O26" s="19"/>
      <c r="P26" s="63" t="str">
        <f t="shared" si="3"/>
        <v/>
      </c>
      <c r="Q26" s="65" t="str">
        <f>IF(ISNA(VLOOKUP(A26,'Sales Register from tally'!$A$1:$T$147,18,0)),"",VLOOKUP(A26,'Sales Register from tally'!$A$1:$T$147,18,0))</f>
        <v/>
      </c>
      <c r="R26" s="65" t="str">
        <f>IF(ISNA(VLOOKUP(A26,'Sales Register from tally'!$A$1:$T$147,20,0)),"",VLOOKUP(A26,'Sales Register from tally'!$A$1:$T$147,20,0))</f>
        <v/>
      </c>
    </row>
    <row r="27" spans="1:18">
      <c r="A27" s="10">
        <v>12</v>
      </c>
      <c r="B27" s="64">
        <f>IF(ISNA(VLOOKUP(A27,'Sales Register from tally'!$A$1:$T$147,2,0)),"",VLOOKUP(A27,'Sales Register from tally'!$A$1:$T$147,2,0))</f>
        <v>40918</v>
      </c>
      <c r="C27" s="65">
        <f>IF(ISNA(VLOOKUP(A27,'Sales Register from tally'!$A$1:$T$147,4,0)),"",VLOOKUP(A27,'Sales Register from tally'!$A$1:$T$147,4,0))</f>
        <v>392</v>
      </c>
      <c r="D27" s="64" t="str">
        <f>IF(ISNA(VLOOKUP(A27,'Sales Register from tally'!$A$1:$T$147,3,0)),"",VLOOKUP(A27,'Sales Register from tally'!$A$1:$T$147,3,0))</f>
        <v>aaaaaa</v>
      </c>
      <c r="E27" s="64" t="str">
        <f>IF(ISNA(VLOOKUP(A27,'Sales Register from tally'!$A$1:$T$147,6,0)),"",VLOOKUP(A27,'Sales Register from tally'!$A$1:$T$147,6,0))</f>
        <v>19683896012</v>
      </c>
      <c r="F27" s="64" t="str">
        <f>IF(ISNA(VLOOKUP(A27,'Sales Register from tally'!$A$1:$T$147,16,0)),"",VLOOKUP(A27,'Sales Register from tally'!$A$1:$T$147,16,0))</f>
        <v/>
      </c>
      <c r="G27" s="58"/>
      <c r="H27" s="56"/>
      <c r="I27" s="4"/>
      <c r="J27" s="65"/>
      <c r="K27" s="63">
        <f t="shared" si="0"/>
        <v>1.9999901057937999E-2</v>
      </c>
      <c r="L27" s="65">
        <f>IF(ISNA(VLOOKUP(A27,'Sales Register from tally'!$A$1:$T$147,17,0)),"",VLOOKUP(A27,'Sales Register from tally'!$A$1:$T$147,17,0))</f>
        <v>808554</v>
      </c>
      <c r="M27" s="65">
        <f>IF(ISNA(VLOOKUP(A27,'Sales Register from tally'!$A$1:$T$147,19,0)),"",VLOOKUP(A27,'Sales Register from tally'!$A$1:$T$147,19,0))</f>
        <v>16171</v>
      </c>
      <c r="N27" s="6">
        <f t="shared" si="1"/>
        <v>824725</v>
      </c>
      <c r="O27" s="19"/>
      <c r="P27" s="63" t="str">
        <f t="shared" si="3"/>
        <v/>
      </c>
      <c r="Q27" s="65" t="str">
        <f>IF(ISNA(VLOOKUP(A27,'Sales Register from tally'!$A$1:$T$147,18,0)),"",VLOOKUP(A27,'Sales Register from tally'!$A$1:$T$147,18,0))</f>
        <v/>
      </c>
      <c r="R27" s="65" t="str">
        <f>IF(ISNA(VLOOKUP(A27,'Sales Register from tally'!$A$1:$T$147,20,0)),"",VLOOKUP(A27,'Sales Register from tally'!$A$1:$T$147,20,0))</f>
        <v/>
      </c>
    </row>
    <row r="28" spans="1:18">
      <c r="A28" s="10">
        <v>13</v>
      </c>
      <c r="B28" s="64">
        <f>IF(ISNA(VLOOKUP(A28,'Sales Register from tally'!$A$1:$T$147,2,0)),"",VLOOKUP(A28,'Sales Register from tally'!$A$1:$T$147,2,0))</f>
        <v>40918</v>
      </c>
      <c r="C28" s="65">
        <f>IF(ISNA(VLOOKUP(A28,'Sales Register from tally'!$A$1:$T$147,4,0)),"",VLOOKUP(A28,'Sales Register from tally'!$A$1:$T$147,4,0))</f>
        <v>393</v>
      </c>
      <c r="D28" s="64" t="str">
        <f>IF(ISNA(VLOOKUP(A28,'Sales Register from tally'!$A$1:$T$147,3,0)),"",VLOOKUP(A28,'Sales Register from tally'!$A$1:$T$147,3,0))</f>
        <v xml:space="preserve">Lakhani Steel </v>
      </c>
      <c r="E28" s="64" t="str">
        <f>IF(ISNA(VLOOKUP(A28,'Sales Register from tally'!$A$1:$T$147,6,0)),"",VLOOKUP(A28,'Sales Register from tally'!$A$1:$T$147,6,0))</f>
        <v>05000761184</v>
      </c>
      <c r="F28" s="64" t="str">
        <f>IF(ISNA(VLOOKUP(A28,'Sales Register from tally'!$A$1:$T$147,16,0)),"",VLOOKUP(A28,'Sales Register from tally'!$A$1:$T$147,16,0))</f>
        <v/>
      </c>
      <c r="G28" s="58"/>
      <c r="H28" s="56"/>
      <c r="I28" s="4"/>
      <c r="J28" s="65"/>
      <c r="K28" s="63" t="str">
        <f t="shared" si="0"/>
        <v/>
      </c>
      <c r="L28" s="65" t="str">
        <f>IF(ISNA(VLOOKUP(A28,'Sales Register from tally'!$A$1:$T$147,17,0)),"",VLOOKUP(A28,'Sales Register from tally'!$A$1:$T$147,17,0))</f>
        <v/>
      </c>
      <c r="M28" s="65" t="str">
        <f>IF(ISNA(VLOOKUP(A28,'Sales Register from tally'!$A$1:$T$147,19,0)),"",VLOOKUP(A28,'Sales Register from tally'!$A$1:$T$147,19,0))</f>
        <v/>
      </c>
      <c r="N28" s="6" t="str">
        <f t="shared" si="1"/>
        <v/>
      </c>
      <c r="O28" s="19"/>
      <c r="P28" s="63">
        <f t="shared" si="3"/>
        <v>5.000027668487253E-2</v>
      </c>
      <c r="Q28" s="65">
        <f>IF(ISNA(VLOOKUP(A28,'Sales Register from tally'!$A$1:$T$147,18,0)),"",VLOOKUP(A28,'Sales Register from tally'!$A$1:$T$147,18,0))</f>
        <v>903555</v>
      </c>
      <c r="R28" s="65">
        <f>IF(ISNA(VLOOKUP(A28,'Sales Register from tally'!$A$1:$T$147,20,0)),"",VLOOKUP(A28,'Sales Register from tally'!$A$1:$T$147,20,0))</f>
        <v>45178</v>
      </c>
    </row>
    <row r="29" spans="1:18">
      <c r="A29" s="10">
        <v>14</v>
      </c>
      <c r="B29" s="64">
        <f>IF(ISNA(VLOOKUP(A29,'Sales Register from tally'!$A$1:$T$147,2,0)),"",VLOOKUP(A29,'Sales Register from tally'!$A$1:$T$147,2,0))</f>
        <v>40922</v>
      </c>
      <c r="C29" s="65">
        <f>IF(ISNA(VLOOKUP(A29,'Sales Register from tally'!$A$1:$T$147,4,0)),"",VLOOKUP(A29,'Sales Register from tally'!$A$1:$T$147,4,0))</f>
        <v>394</v>
      </c>
      <c r="D29" s="64" t="str">
        <f>IF(ISNA(VLOOKUP(A29,'Sales Register from tally'!$A$1:$T$147,3,0)),"",VLOOKUP(A29,'Sales Register from tally'!$A$1:$T$147,3,0))</f>
        <v xml:space="preserve">Amrit </v>
      </c>
      <c r="E29" s="64" t="str">
        <f>IF(ISNA(VLOOKUP(A29,'Sales Register from tally'!$A$1:$T$147,6,0)),"",VLOOKUP(A29,'Sales Register from tally'!$A$1:$T$147,6,0))</f>
        <v>07370109442</v>
      </c>
      <c r="F29" s="64" t="str">
        <f>IF(ISNA(VLOOKUP(A29,'Sales Register from tally'!$A$1:$T$147,16,0)),"",VLOOKUP(A29,'Sales Register from tally'!$A$1:$T$147,16,0))</f>
        <v/>
      </c>
      <c r="G29" s="58"/>
      <c r="H29" s="56"/>
      <c r="I29" s="4"/>
      <c r="J29" s="65"/>
      <c r="K29" s="63">
        <f t="shared" si="0"/>
        <v>2.0000136055347315E-2</v>
      </c>
      <c r="L29" s="65">
        <f>IF(ISNA(VLOOKUP(A29,'Sales Register from tally'!$A$1:$T$147,17,0)),"",VLOOKUP(A29,'Sales Register from tally'!$A$1:$T$147,17,0))</f>
        <v>1469990</v>
      </c>
      <c r="M29" s="65">
        <f>IF(ISNA(VLOOKUP(A29,'Sales Register from tally'!$A$1:$T$147,19,0)),"",VLOOKUP(A29,'Sales Register from tally'!$A$1:$T$147,19,0))</f>
        <v>29400</v>
      </c>
      <c r="N29" s="6">
        <f t="shared" si="1"/>
        <v>1499390</v>
      </c>
      <c r="O29" s="19"/>
      <c r="P29" s="63" t="str">
        <f t="shared" si="3"/>
        <v/>
      </c>
      <c r="Q29" s="65" t="str">
        <f>IF(ISNA(VLOOKUP(A29,'Sales Register from tally'!$A$1:$T$147,18,0)),"",VLOOKUP(A29,'Sales Register from tally'!$A$1:$T$147,18,0))</f>
        <v/>
      </c>
      <c r="R29" s="65" t="str">
        <f>IF(ISNA(VLOOKUP(A29,'Sales Register from tally'!$A$1:$T$147,20,0)),"",VLOOKUP(A29,'Sales Register from tally'!$A$1:$T$147,20,0))</f>
        <v/>
      </c>
    </row>
    <row r="30" spans="1:18">
      <c r="A30" s="10">
        <v>15</v>
      </c>
      <c r="B30" s="64">
        <f>IF(ISNA(VLOOKUP(A30,'Sales Register from tally'!$A$1:$T$147,2,0)),"",VLOOKUP(A30,'Sales Register from tally'!$A$1:$T$147,2,0))</f>
        <v>40922</v>
      </c>
      <c r="C30" s="65">
        <f>IF(ISNA(VLOOKUP(A30,'Sales Register from tally'!$A$1:$T$147,4,0)),"",VLOOKUP(A30,'Sales Register from tally'!$A$1:$T$147,4,0))</f>
        <v>395</v>
      </c>
      <c r="D30" s="64" t="str">
        <f>IF(ISNA(VLOOKUP(A30,'Sales Register from tally'!$A$1:$T$147,3,0)),"",VLOOKUP(A30,'Sales Register from tally'!$A$1:$T$147,3,0))</f>
        <v xml:space="preserve">Amrit </v>
      </c>
      <c r="E30" s="64" t="str">
        <f>IF(ISNA(VLOOKUP(A30,'Sales Register from tally'!$A$1:$T$147,6,0)),"",VLOOKUP(A30,'Sales Register from tally'!$A$1:$T$147,6,0))</f>
        <v>07370109442</v>
      </c>
      <c r="F30" s="64" t="str">
        <f>IF(ISNA(VLOOKUP(A30,'Sales Register from tally'!$A$1:$T$147,16,0)),"",VLOOKUP(A30,'Sales Register from tally'!$A$1:$T$147,16,0))</f>
        <v/>
      </c>
      <c r="G30" s="58"/>
      <c r="H30" s="56"/>
      <c r="I30" s="4"/>
      <c r="J30" s="65"/>
      <c r="K30" s="63">
        <f t="shared" si="0"/>
        <v>2.0001073479684398E-2</v>
      </c>
      <c r="L30" s="65">
        <f>IF(ISNA(VLOOKUP(A30,'Sales Register from tally'!$A$1:$T$147,17,0)),"",VLOOKUP(A30,'Sales Register from tally'!$A$1:$T$147,17,0))</f>
        <v>465775</v>
      </c>
      <c r="M30" s="65">
        <f>IF(ISNA(VLOOKUP(A30,'Sales Register from tally'!$A$1:$T$147,19,0)),"",VLOOKUP(A30,'Sales Register from tally'!$A$1:$T$147,19,0))</f>
        <v>9316</v>
      </c>
      <c r="N30" s="6">
        <f t="shared" si="1"/>
        <v>475091</v>
      </c>
      <c r="O30" s="19"/>
      <c r="P30" s="63" t="str">
        <f t="shared" si="3"/>
        <v/>
      </c>
      <c r="Q30" s="65" t="str">
        <f>IF(ISNA(VLOOKUP(A30,'Sales Register from tally'!$A$1:$T$147,18,0)),"",VLOOKUP(A30,'Sales Register from tally'!$A$1:$T$147,18,0))</f>
        <v/>
      </c>
      <c r="R30" s="65" t="str">
        <f>IF(ISNA(VLOOKUP(A30,'Sales Register from tally'!$A$1:$T$147,20,0)),"",VLOOKUP(A30,'Sales Register from tally'!$A$1:$T$147,20,0))</f>
        <v/>
      </c>
    </row>
    <row r="31" spans="1:18">
      <c r="A31" s="10">
        <v>16</v>
      </c>
      <c r="B31" s="64">
        <f>IF(ISNA(VLOOKUP(A31,'Sales Register from tally'!$A$1:$T$147,2,0)),"",VLOOKUP(A31,'Sales Register from tally'!$A$1:$T$147,2,0))</f>
        <v>40922</v>
      </c>
      <c r="C31" s="65">
        <f>IF(ISNA(VLOOKUP(A31,'Sales Register from tally'!$A$1:$T$147,4,0)),"",VLOOKUP(A31,'Sales Register from tally'!$A$1:$T$147,4,0))</f>
        <v>396</v>
      </c>
      <c r="D31" s="64" t="str">
        <f>IF(ISNA(VLOOKUP(A31,'Sales Register from tally'!$A$1:$T$147,3,0)),"",VLOOKUP(A31,'Sales Register from tally'!$A$1:$T$147,3,0))</f>
        <v>aaaaaa</v>
      </c>
      <c r="E31" s="64" t="str">
        <f>IF(ISNA(VLOOKUP(A31,'Sales Register from tally'!$A$1:$T$147,6,0)),"",VLOOKUP(A31,'Sales Register from tally'!$A$1:$T$147,6,0))</f>
        <v>19683896012</v>
      </c>
      <c r="F31" s="64" t="str">
        <f>IF(ISNA(VLOOKUP(A31,'Sales Register from tally'!$A$1:$T$147,16,0)),"",VLOOKUP(A31,'Sales Register from tally'!$A$1:$T$147,16,0))</f>
        <v/>
      </c>
      <c r="G31" s="58"/>
      <c r="H31" s="56"/>
      <c r="I31" s="4"/>
      <c r="J31" s="65"/>
      <c r="K31" s="63">
        <f t="shared" si="0"/>
        <v>2.0001089502642042E-2</v>
      </c>
      <c r="L31" s="65">
        <f>IF(ISNA(VLOOKUP(A31,'Sales Register from tally'!$A$1:$T$147,17,0)),"",VLOOKUP(A31,'Sales Register from tally'!$A$1:$T$147,17,0))</f>
        <v>458925</v>
      </c>
      <c r="M31" s="65">
        <f>IF(ISNA(VLOOKUP(A31,'Sales Register from tally'!$A$1:$T$147,19,0)),"",VLOOKUP(A31,'Sales Register from tally'!$A$1:$T$147,19,0))</f>
        <v>9179</v>
      </c>
      <c r="N31" s="6">
        <f t="shared" si="1"/>
        <v>468104</v>
      </c>
      <c r="O31" s="19"/>
      <c r="P31" s="63" t="str">
        <f t="shared" si="3"/>
        <v/>
      </c>
      <c r="Q31" s="65" t="str">
        <f>IF(ISNA(VLOOKUP(A31,'Sales Register from tally'!$A$1:$T$147,18,0)),"",VLOOKUP(A31,'Sales Register from tally'!$A$1:$T$147,18,0))</f>
        <v/>
      </c>
      <c r="R31" s="65" t="str">
        <f>IF(ISNA(VLOOKUP(A31,'Sales Register from tally'!$A$1:$T$147,20,0)),"",VLOOKUP(A31,'Sales Register from tally'!$A$1:$T$147,20,0))</f>
        <v/>
      </c>
    </row>
    <row r="32" spans="1:18">
      <c r="A32" s="10">
        <v>17</v>
      </c>
      <c r="B32" s="64">
        <f>IF(ISNA(VLOOKUP(A32,'Sales Register from tally'!$A$1:$T$147,2,0)),"",VLOOKUP(A32,'Sales Register from tally'!$A$1:$T$147,2,0))</f>
        <v>40922</v>
      </c>
      <c r="C32" s="65">
        <f>IF(ISNA(VLOOKUP(A32,'Sales Register from tally'!$A$1:$T$147,4,0)),"",VLOOKUP(A32,'Sales Register from tally'!$A$1:$T$147,4,0))</f>
        <v>397</v>
      </c>
      <c r="D32" s="64" t="str">
        <f>IF(ISNA(VLOOKUP(A32,'Sales Register from tally'!$A$1:$T$147,3,0)),"",VLOOKUP(A32,'Sales Register from tally'!$A$1:$T$147,3,0))</f>
        <v xml:space="preserve">Lakhani Steel </v>
      </c>
      <c r="E32" s="64" t="str">
        <f>IF(ISNA(VLOOKUP(A32,'Sales Register from tally'!$A$1:$T$147,6,0)),"",VLOOKUP(A32,'Sales Register from tally'!$A$1:$T$147,6,0))</f>
        <v>05000761184</v>
      </c>
      <c r="F32" s="64" t="str">
        <f>IF(ISNA(VLOOKUP(A32,'Sales Register from tally'!$A$1:$T$147,16,0)),"",VLOOKUP(A32,'Sales Register from tally'!$A$1:$T$147,16,0))</f>
        <v/>
      </c>
      <c r="G32" s="58"/>
      <c r="H32" s="56"/>
      <c r="I32" s="4"/>
      <c r="J32" s="65"/>
      <c r="K32" s="63">
        <f t="shared" si="0"/>
        <v>1.9999689807059993E-2</v>
      </c>
      <c r="L32" s="65">
        <f>IF(ISNA(VLOOKUP(A32,'Sales Register from tally'!$A$1:$T$147,17,0)),"",VLOOKUP(A32,'Sales Register from tally'!$A$1:$T$147,17,0))</f>
        <v>257904</v>
      </c>
      <c r="M32" s="65">
        <f>IF(ISNA(VLOOKUP(A32,'Sales Register from tally'!$A$1:$T$147,19,0)),"",VLOOKUP(A32,'Sales Register from tally'!$A$1:$T$147,19,0))</f>
        <v>5158</v>
      </c>
      <c r="N32" s="6">
        <f t="shared" si="1"/>
        <v>263062</v>
      </c>
      <c r="O32" s="19"/>
      <c r="P32" s="63" t="str">
        <f t="shared" si="3"/>
        <v/>
      </c>
      <c r="Q32" s="65" t="str">
        <f>IF(ISNA(VLOOKUP(A32,'Sales Register from tally'!$A$1:$T$147,18,0)),"",VLOOKUP(A32,'Sales Register from tally'!$A$1:$T$147,18,0))</f>
        <v/>
      </c>
      <c r="R32" s="65" t="str">
        <f>IF(ISNA(VLOOKUP(A32,'Sales Register from tally'!$A$1:$T$147,20,0)),"",VLOOKUP(A32,'Sales Register from tally'!$A$1:$T$147,20,0))</f>
        <v/>
      </c>
    </row>
    <row r="33" spans="1:18">
      <c r="A33" s="10">
        <v>18</v>
      </c>
      <c r="B33" s="64">
        <f>IF(ISNA(VLOOKUP(A33,'Sales Register from tally'!$A$1:$T$147,2,0)),"",VLOOKUP(A33,'Sales Register from tally'!$A$1:$T$147,2,0))</f>
        <v>40922</v>
      </c>
      <c r="C33" s="65">
        <f>IF(ISNA(VLOOKUP(A33,'Sales Register from tally'!$A$1:$T$147,4,0)),"",VLOOKUP(A33,'Sales Register from tally'!$A$1:$T$147,4,0))</f>
        <v>398</v>
      </c>
      <c r="D33" s="64" t="str">
        <f>IF(ISNA(VLOOKUP(A33,'Sales Register from tally'!$A$1:$T$147,3,0)),"",VLOOKUP(A33,'Sales Register from tally'!$A$1:$T$147,3,0))</f>
        <v xml:space="preserve">Amrit </v>
      </c>
      <c r="E33" s="64" t="str">
        <f>IF(ISNA(VLOOKUP(A33,'Sales Register from tally'!$A$1:$T$147,6,0)),"",VLOOKUP(A33,'Sales Register from tally'!$A$1:$T$147,6,0))</f>
        <v>07370109442</v>
      </c>
      <c r="F33" s="64" t="str">
        <f>IF(ISNA(VLOOKUP(A33,'Sales Register from tally'!$A$1:$T$147,16,0)),"",VLOOKUP(A33,'Sales Register from tally'!$A$1:$T$147,16,0))</f>
        <v/>
      </c>
      <c r="G33" s="58"/>
      <c r="H33" s="56"/>
      <c r="I33" s="4"/>
      <c r="J33" s="65"/>
      <c r="K33" s="63">
        <f t="shared" si="0"/>
        <v>1.999979327361566E-2</v>
      </c>
      <c r="L33" s="65">
        <f>IF(ISNA(VLOOKUP(A33,'Sales Register from tally'!$A$1:$T$147,17,0)),"",VLOOKUP(A33,'Sales Register from tally'!$A$1:$T$147,17,0))</f>
        <v>2031671</v>
      </c>
      <c r="M33" s="65">
        <f>IF(ISNA(VLOOKUP(A33,'Sales Register from tally'!$A$1:$T$147,19,0)),"",VLOOKUP(A33,'Sales Register from tally'!$A$1:$T$147,19,0))</f>
        <v>40633</v>
      </c>
      <c r="N33" s="6">
        <f t="shared" si="1"/>
        <v>2072304</v>
      </c>
      <c r="O33" s="19"/>
      <c r="P33" s="63" t="str">
        <f t="shared" si="3"/>
        <v/>
      </c>
      <c r="Q33" s="65" t="str">
        <f>IF(ISNA(VLOOKUP(A33,'Sales Register from tally'!$A$1:$T$147,18,0)),"",VLOOKUP(A33,'Sales Register from tally'!$A$1:$T$147,18,0))</f>
        <v/>
      </c>
      <c r="R33" s="65" t="str">
        <f>IF(ISNA(VLOOKUP(A33,'Sales Register from tally'!$A$1:$T$147,20,0)),"",VLOOKUP(A33,'Sales Register from tally'!$A$1:$T$147,20,0))</f>
        <v/>
      </c>
    </row>
    <row r="34" spans="1:18">
      <c r="A34" s="10">
        <v>19</v>
      </c>
      <c r="B34" s="64">
        <f>IF(ISNA(VLOOKUP(A34,'Sales Register from tally'!$A$1:$T$147,2,0)),"",VLOOKUP(A34,'Sales Register from tally'!$A$1:$T$147,2,0))</f>
        <v>40924</v>
      </c>
      <c r="C34" s="65">
        <f>IF(ISNA(VLOOKUP(A34,'Sales Register from tally'!$A$1:$T$147,4,0)),"",VLOOKUP(A34,'Sales Register from tally'!$A$1:$T$147,4,0))</f>
        <v>399</v>
      </c>
      <c r="D34" s="64" t="str">
        <f>IF(ISNA(VLOOKUP(A34,'Sales Register from tally'!$A$1:$T$147,3,0)),"",VLOOKUP(A34,'Sales Register from tally'!$A$1:$T$147,3,0))</f>
        <v xml:space="preserve">Amrit </v>
      </c>
      <c r="E34" s="64" t="str">
        <f>IF(ISNA(VLOOKUP(A34,'Sales Register from tally'!$A$1:$T$147,6,0)),"",VLOOKUP(A34,'Sales Register from tally'!$A$1:$T$147,6,0))</f>
        <v>07370109442</v>
      </c>
      <c r="F34" s="64" t="str">
        <f>IF(ISNA(VLOOKUP(A34,'Sales Register from tally'!$A$1:$T$147,16,0)),"",VLOOKUP(A34,'Sales Register from tally'!$A$1:$T$147,16,0))</f>
        <v/>
      </c>
      <c r="G34" s="58"/>
      <c r="H34" s="56"/>
      <c r="I34" s="4"/>
      <c r="J34" s="65"/>
      <c r="K34" s="63">
        <f t="shared" si="0"/>
        <v>0.02</v>
      </c>
      <c r="L34" s="65">
        <f>IF(ISNA(VLOOKUP(A34,'Sales Register from tally'!$A$1:$T$147,17,0)),"",VLOOKUP(A34,'Sales Register from tally'!$A$1:$T$147,17,0))</f>
        <v>1989300</v>
      </c>
      <c r="M34" s="65">
        <f>IF(ISNA(VLOOKUP(A34,'Sales Register from tally'!$A$1:$T$147,19,0)),"",VLOOKUP(A34,'Sales Register from tally'!$A$1:$T$147,19,0))</f>
        <v>39786</v>
      </c>
      <c r="N34" s="6">
        <f t="shared" si="1"/>
        <v>2029086</v>
      </c>
      <c r="O34" s="19"/>
      <c r="P34" s="63" t="str">
        <f t="shared" si="3"/>
        <v/>
      </c>
      <c r="Q34" s="65" t="str">
        <f>IF(ISNA(VLOOKUP(A34,'Sales Register from tally'!$A$1:$T$147,18,0)),"",VLOOKUP(A34,'Sales Register from tally'!$A$1:$T$147,18,0))</f>
        <v/>
      </c>
      <c r="R34" s="65" t="str">
        <f>IF(ISNA(VLOOKUP(A34,'Sales Register from tally'!$A$1:$T$147,20,0)),"",VLOOKUP(A34,'Sales Register from tally'!$A$1:$T$147,20,0))</f>
        <v/>
      </c>
    </row>
    <row r="35" spans="1:18">
      <c r="A35" s="10">
        <v>20</v>
      </c>
      <c r="B35" s="64">
        <f>IF(ISNA(VLOOKUP(A35,'Sales Register from tally'!$A$1:$T$147,2,0)),"",VLOOKUP(A35,'Sales Register from tally'!$A$1:$T$147,2,0))</f>
        <v>40924</v>
      </c>
      <c r="C35" s="65">
        <f>IF(ISNA(VLOOKUP(A35,'Sales Register from tally'!$A$1:$T$147,4,0)),"",VLOOKUP(A35,'Sales Register from tally'!$A$1:$T$147,4,0))</f>
        <v>400</v>
      </c>
      <c r="D35" s="64" t="str">
        <f>IF(ISNA(VLOOKUP(A35,'Sales Register from tally'!$A$1:$T$147,3,0)),"",VLOOKUP(A35,'Sales Register from tally'!$A$1:$T$147,3,0))</f>
        <v>aaaaaa</v>
      </c>
      <c r="E35" s="64" t="str">
        <f>IF(ISNA(VLOOKUP(A35,'Sales Register from tally'!$A$1:$T$147,6,0)),"",VLOOKUP(A35,'Sales Register from tally'!$A$1:$T$147,6,0))</f>
        <v>19683896012</v>
      </c>
      <c r="F35" s="64" t="str">
        <f>IF(ISNA(VLOOKUP(A35,'Sales Register from tally'!$A$1:$T$147,16,0)),"",VLOOKUP(A35,'Sales Register from tally'!$A$1:$T$147,16,0))</f>
        <v/>
      </c>
      <c r="G35" s="58"/>
      <c r="H35" s="56"/>
      <c r="I35" s="4"/>
      <c r="J35" s="65"/>
      <c r="K35" s="63">
        <f t="shared" si="0"/>
        <v>2.0000189401008169E-2</v>
      </c>
      <c r="L35" s="65">
        <f>IF(ISNA(VLOOKUP(A35,'Sales Register from tally'!$A$1:$T$147,17,0)),"",VLOOKUP(A35,'Sales Register from tally'!$A$1:$T$147,17,0))</f>
        <v>1795133</v>
      </c>
      <c r="M35" s="65">
        <f>IF(ISNA(VLOOKUP(A35,'Sales Register from tally'!$A$1:$T$147,19,0)),"",VLOOKUP(A35,'Sales Register from tally'!$A$1:$T$147,19,0))</f>
        <v>35903</v>
      </c>
      <c r="N35" s="6">
        <f t="shared" si="1"/>
        <v>1831036</v>
      </c>
      <c r="O35" s="19"/>
      <c r="P35" s="63" t="str">
        <f t="shared" si="3"/>
        <v/>
      </c>
      <c r="Q35" s="65" t="str">
        <f>IF(ISNA(VLOOKUP(A35,'Sales Register from tally'!$A$1:$T$147,18,0)),"",VLOOKUP(A35,'Sales Register from tally'!$A$1:$T$147,18,0))</f>
        <v/>
      </c>
      <c r="R35" s="65" t="str">
        <f>IF(ISNA(VLOOKUP(A35,'Sales Register from tally'!$A$1:$T$147,20,0)),"",VLOOKUP(A35,'Sales Register from tally'!$A$1:$T$147,20,0))</f>
        <v/>
      </c>
    </row>
    <row r="36" spans="1:18">
      <c r="A36" s="10">
        <v>21</v>
      </c>
      <c r="B36" s="64">
        <f>IF(ISNA(VLOOKUP(A36,'Sales Register from tally'!$A$1:$T$147,2,0)),"",VLOOKUP(A36,'Sales Register from tally'!$A$1:$T$147,2,0))</f>
        <v>40925</v>
      </c>
      <c r="C36" s="65">
        <f>IF(ISNA(VLOOKUP(A36,'Sales Register from tally'!$A$1:$T$147,4,0)),"",VLOOKUP(A36,'Sales Register from tally'!$A$1:$T$147,4,0))</f>
        <v>401</v>
      </c>
      <c r="D36" s="64" t="str">
        <f>IF(ISNA(VLOOKUP(A36,'Sales Register from tally'!$A$1:$T$147,3,0)),"",VLOOKUP(A36,'Sales Register from tally'!$A$1:$T$147,3,0))</f>
        <v xml:space="preserve">Lakhani Steel </v>
      </c>
      <c r="E36" s="64" t="str">
        <f>IF(ISNA(VLOOKUP(A36,'Sales Register from tally'!$A$1:$T$147,6,0)),"",VLOOKUP(A36,'Sales Register from tally'!$A$1:$T$147,6,0))</f>
        <v>05000761184</v>
      </c>
      <c r="F36" s="64" t="str">
        <f>IF(ISNA(VLOOKUP(A36,'Sales Register from tally'!$A$1:$T$147,16,0)),"",VLOOKUP(A36,'Sales Register from tally'!$A$1:$T$147,16,0))</f>
        <v/>
      </c>
      <c r="G36" s="58"/>
      <c r="H36" s="56"/>
      <c r="I36" s="4"/>
      <c r="J36" s="65"/>
      <c r="K36" s="63">
        <f t="shared" si="0"/>
        <v>2.0000041244285088E-2</v>
      </c>
      <c r="L36" s="65">
        <f>IF(ISNA(VLOOKUP(A36,'Sales Register from tally'!$A$1:$T$147,17,0)),"",VLOOKUP(A36,'Sales Register from tally'!$A$1:$T$147,17,0))</f>
        <v>1454747</v>
      </c>
      <c r="M36" s="65">
        <f>IF(ISNA(VLOOKUP(A36,'Sales Register from tally'!$A$1:$T$147,19,0)),"",VLOOKUP(A36,'Sales Register from tally'!$A$1:$T$147,19,0))</f>
        <v>29095</v>
      </c>
      <c r="N36" s="6">
        <f t="shared" si="1"/>
        <v>1483842</v>
      </c>
      <c r="O36" s="19"/>
      <c r="P36" s="63" t="str">
        <f t="shared" si="3"/>
        <v/>
      </c>
      <c r="Q36" s="65" t="str">
        <f>IF(ISNA(VLOOKUP(A36,'Sales Register from tally'!$A$1:$T$147,18,0)),"",VLOOKUP(A36,'Sales Register from tally'!$A$1:$T$147,18,0))</f>
        <v/>
      </c>
      <c r="R36" s="65" t="str">
        <f>IF(ISNA(VLOOKUP(A36,'Sales Register from tally'!$A$1:$T$147,20,0)),"",VLOOKUP(A36,'Sales Register from tally'!$A$1:$T$147,20,0))</f>
        <v/>
      </c>
    </row>
    <row r="37" spans="1:18">
      <c r="A37" s="10">
        <v>22</v>
      </c>
      <c r="B37" s="64">
        <f>IF(ISNA(VLOOKUP(A37,'Sales Register from tally'!$A$1:$T$147,2,0)),"",VLOOKUP(A37,'Sales Register from tally'!$A$1:$T$147,2,0))</f>
        <v>40925</v>
      </c>
      <c r="C37" s="65">
        <f>IF(ISNA(VLOOKUP(A37,'Sales Register from tally'!$A$1:$T$147,4,0)),"",VLOOKUP(A37,'Sales Register from tally'!$A$1:$T$147,4,0))</f>
        <v>402</v>
      </c>
      <c r="D37" s="64" t="str">
        <f>IF(ISNA(VLOOKUP(A37,'Sales Register from tally'!$A$1:$T$147,3,0)),"",VLOOKUP(A37,'Sales Register from tally'!$A$1:$T$147,3,0))</f>
        <v xml:space="preserve">Amrit </v>
      </c>
      <c r="E37" s="64" t="str">
        <f>IF(ISNA(VLOOKUP(A37,'Sales Register from tally'!$A$1:$T$147,6,0)),"",VLOOKUP(A37,'Sales Register from tally'!$A$1:$T$147,6,0))</f>
        <v>07370109442</v>
      </c>
      <c r="F37" s="64" t="str">
        <f>IF(ISNA(VLOOKUP(A37,'Sales Register from tally'!$A$1:$T$147,16,0)),"",VLOOKUP(A37,'Sales Register from tally'!$A$1:$T$147,16,0))</f>
        <v/>
      </c>
      <c r="G37" s="58"/>
      <c r="H37" s="56"/>
      <c r="I37" s="4"/>
      <c r="J37" s="65"/>
      <c r="K37" s="63">
        <f t="shared" si="0"/>
        <v>2.0000457182334473E-2</v>
      </c>
      <c r="L37" s="65">
        <f>IF(ISNA(VLOOKUP(A37,'Sales Register from tally'!$A$1:$T$147,17,0)),"",VLOOKUP(A37,'Sales Register from tally'!$A$1:$T$147,17,0))</f>
        <v>787432</v>
      </c>
      <c r="M37" s="65">
        <f>IF(ISNA(VLOOKUP(A37,'Sales Register from tally'!$A$1:$T$147,19,0)),"",VLOOKUP(A37,'Sales Register from tally'!$A$1:$T$147,19,0))</f>
        <v>15749</v>
      </c>
      <c r="N37" s="6">
        <f t="shared" si="1"/>
        <v>803181</v>
      </c>
      <c r="O37" s="19"/>
      <c r="P37" s="63" t="str">
        <f t="shared" si="3"/>
        <v/>
      </c>
      <c r="Q37" s="65" t="str">
        <f>IF(ISNA(VLOOKUP(A37,'Sales Register from tally'!$A$1:$T$147,18,0)),"",VLOOKUP(A37,'Sales Register from tally'!$A$1:$T$147,18,0))</f>
        <v/>
      </c>
      <c r="R37" s="65" t="str">
        <f>IF(ISNA(VLOOKUP(A37,'Sales Register from tally'!$A$1:$T$147,20,0)),"",VLOOKUP(A37,'Sales Register from tally'!$A$1:$T$147,20,0))</f>
        <v/>
      </c>
    </row>
    <row r="38" spans="1:18">
      <c r="A38" s="10">
        <v>23</v>
      </c>
      <c r="B38" s="64">
        <f>IF(ISNA(VLOOKUP(A38,'Sales Register from tally'!$A$1:$T$147,2,0)),"",VLOOKUP(A38,'Sales Register from tally'!$A$1:$T$147,2,0))</f>
        <v>40928</v>
      </c>
      <c r="C38" s="65">
        <f>IF(ISNA(VLOOKUP(A38,'Sales Register from tally'!$A$1:$T$147,4,0)),"",VLOOKUP(A38,'Sales Register from tally'!$A$1:$T$147,4,0))</f>
        <v>403</v>
      </c>
      <c r="D38" s="64" t="str">
        <f>IF(ISNA(VLOOKUP(A38,'Sales Register from tally'!$A$1:$T$147,3,0)),"",VLOOKUP(A38,'Sales Register from tally'!$A$1:$T$147,3,0))</f>
        <v xml:space="preserve">Amrit </v>
      </c>
      <c r="E38" s="64" t="str">
        <f>IF(ISNA(VLOOKUP(A38,'Sales Register from tally'!$A$1:$T$147,6,0)),"",VLOOKUP(A38,'Sales Register from tally'!$A$1:$T$147,6,0))</f>
        <v>07370109442</v>
      </c>
      <c r="F38" s="64" t="str">
        <f>IF(ISNA(VLOOKUP(A38,'Sales Register from tally'!$A$1:$T$147,16,0)),"",VLOOKUP(A38,'Sales Register from tally'!$A$1:$T$147,16,0))</f>
        <v/>
      </c>
      <c r="G38" s="58"/>
      <c r="H38" s="56"/>
      <c r="I38" s="4"/>
      <c r="J38" s="65"/>
      <c r="K38" s="63">
        <f t="shared" si="0"/>
        <v>1.9999615102378583E-2</v>
      </c>
      <c r="L38" s="65">
        <f>IF(ISNA(VLOOKUP(A38,'Sales Register from tally'!$A$1:$T$147,17,0)),"",VLOOKUP(A38,'Sales Register from tally'!$A$1:$T$147,17,0))</f>
        <v>1195123</v>
      </c>
      <c r="M38" s="65">
        <f>IF(ISNA(VLOOKUP(A38,'Sales Register from tally'!$A$1:$T$147,19,0)),"",VLOOKUP(A38,'Sales Register from tally'!$A$1:$T$147,19,0))</f>
        <v>23902</v>
      </c>
      <c r="N38" s="6">
        <f t="shared" si="1"/>
        <v>1219025</v>
      </c>
      <c r="O38" s="19"/>
      <c r="P38" s="63" t="str">
        <f t="shared" si="3"/>
        <v/>
      </c>
      <c r="Q38" s="65" t="str">
        <f>IF(ISNA(VLOOKUP(A38,'Sales Register from tally'!$A$1:$T$147,18,0)),"",VLOOKUP(A38,'Sales Register from tally'!$A$1:$T$147,18,0))</f>
        <v/>
      </c>
      <c r="R38" s="65" t="str">
        <f>IF(ISNA(VLOOKUP(A38,'Sales Register from tally'!$A$1:$T$147,20,0)),"",VLOOKUP(A38,'Sales Register from tally'!$A$1:$T$147,20,0))</f>
        <v/>
      </c>
    </row>
    <row r="39" spans="1:18">
      <c r="A39" s="10">
        <v>24</v>
      </c>
      <c r="B39" s="64">
        <f>IF(ISNA(VLOOKUP(A39,'Sales Register from tally'!$A$1:$T$147,2,0)),"",VLOOKUP(A39,'Sales Register from tally'!$A$1:$T$147,2,0))</f>
        <v>40929</v>
      </c>
      <c r="C39" s="65">
        <f>IF(ISNA(VLOOKUP(A39,'Sales Register from tally'!$A$1:$T$147,4,0)),"",VLOOKUP(A39,'Sales Register from tally'!$A$1:$T$147,4,0))</f>
        <v>404</v>
      </c>
      <c r="D39" s="64" t="str">
        <f>IF(ISNA(VLOOKUP(A39,'Sales Register from tally'!$A$1:$T$147,3,0)),"",VLOOKUP(A39,'Sales Register from tally'!$A$1:$T$147,3,0))</f>
        <v>aaaaaa</v>
      </c>
      <c r="E39" s="64" t="str">
        <f>IF(ISNA(VLOOKUP(A39,'Sales Register from tally'!$A$1:$T$147,6,0)),"",VLOOKUP(A39,'Sales Register from tally'!$A$1:$T$147,6,0))</f>
        <v>19683896012</v>
      </c>
      <c r="F39" s="64" t="str">
        <f>IF(ISNA(VLOOKUP(A39,'Sales Register from tally'!$A$1:$T$147,16,0)),"",VLOOKUP(A39,'Sales Register from tally'!$A$1:$T$147,16,0))</f>
        <v/>
      </c>
      <c r="G39" s="58"/>
      <c r="H39" s="56"/>
      <c r="I39" s="4"/>
      <c r="J39" s="65"/>
      <c r="K39" s="63">
        <f t="shared" si="0"/>
        <v>2.0000731640163964E-2</v>
      </c>
      <c r="L39" s="65">
        <f>IF(ISNA(VLOOKUP(A39,'Sales Register from tally'!$A$1:$T$147,17,0)),"",VLOOKUP(A39,'Sales Register from tally'!$A$1:$T$147,17,0))</f>
        <v>519381</v>
      </c>
      <c r="M39" s="65">
        <f>IF(ISNA(VLOOKUP(A39,'Sales Register from tally'!$A$1:$T$147,19,0)),"",VLOOKUP(A39,'Sales Register from tally'!$A$1:$T$147,19,0))</f>
        <v>10388</v>
      </c>
      <c r="N39" s="6">
        <f t="shared" si="1"/>
        <v>529769</v>
      </c>
      <c r="O39" s="19"/>
      <c r="P39" s="63" t="str">
        <f t="shared" si="3"/>
        <v/>
      </c>
      <c r="Q39" s="65" t="str">
        <f>IF(ISNA(VLOOKUP(A39,'Sales Register from tally'!$A$1:$T$147,18,0)),"",VLOOKUP(A39,'Sales Register from tally'!$A$1:$T$147,18,0))</f>
        <v/>
      </c>
      <c r="R39" s="65" t="str">
        <f>IF(ISNA(VLOOKUP(A39,'Sales Register from tally'!$A$1:$T$147,20,0)),"",VLOOKUP(A39,'Sales Register from tally'!$A$1:$T$147,20,0))</f>
        <v/>
      </c>
    </row>
    <row r="40" spans="1:18">
      <c r="A40" s="10">
        <v>25</v>
      </c>
      <c r="B40" s="64">
        <f>IF(ISNA(VLOOKUP(A40,'Sales Register from tally'!$A$1:$T$147,2,0)),"",VLOOKUP(A40,'Sales Register from tally'!$A$1:$T$147,2,0))</f>
        <v>40929</v>
      </c>
      <c r="C40" s="65">
        <f>IF(ISNA(VLOOKUP(A40,'Sales Register from tally'!$A$1:$T$147,4,0)),"",VLOOKUP(A40,'Sales Register from tally'!$A$1:$T$147,4,0))</f>
        <v>405</v>
      </c>
      <c r="D40" s="64" t="str">
        <f>IF(ISNA(VLOOKUP(A40,'Sales Register from tally'!$A$1:$T$147,3,0)),"",VLOOKUP(A40,'Sales Register from tally'!$A$1:$T$147,3,0))</f>
        <v>dfefsewer</v>
      </c>
      <c r="E40" s="64" t="str">
        <f>IF(ISNA(VLOOKUP(A40,'Sales Register from tally'!$A$1:$T$147,6,0)),"",VLOOKUP(A40,'Sales Register from tally'!$A$1:$T$147,6,0))</f>
        <v>19200940093</v>
      </c>
      <c r="F40" s="64" t="str">
        <f>IF(ISNA(VLOOKUP(A40,'Sales Register from tally'!$A$1:$T$147,16,0)),"",VLOOKUP(A40,'Sales Register from tally'!$A$1:$T$147,16,0))</f>
        <v/>
      </c>
      <c r="G40" s="58"/>
      <c r="H40" s="56"/>
      <c r="I40" s="4"/>
      <c r="J40" s="65"/>
      <c r="K40" s="63">
        <f t="shared" si="0"/>
        <v>2.0000536594728575E-2</v>
      </c>
      <c r="L40" s="65">
        <f>IF(ISNA(VLOOKUP(A40,'Sales Register from tally'!$A$1:$T$147,17,0)),"",VLOOKUP(A40,'Sales Register from tally'!$A$1:$T$147,17,0))</f>
        <v>484537</v>
      </c>
      <c r="M40" s="65">
        <f>IF(ISNA(VLOOKUP(A40,'Sales Register from tally'!$A$1:$T$147,19,0)),"",VLOOKUP(A40,'Sales Register from tally'!$A$1:$T$147,19,0))</f>
        <v>9691</v>
      </c>
      <c r="N40" s="6">
        <f t="shared" si="1"/>
        <v>494228</v>
      </c>
      <c r="O40" s="19"/>
      <c r="P40" s="63" t="str">
        <f t="shared" si="3"/>
        <v/>
      </c>
      <c r="Q40" s="65" t="str">
        <f>IF(ISNA(VLOOKUP(A40,'Sales Register from tally'!$A$1:$T$147,18,0)),"",VLOOKUP(A40,'Sales Register from tally'!$A$1:$T$147,18,0))</f>
        <v/>
      </c>
      <c r="R40" s="65" t="str">
        <f>IF(ISNA(VLOOKUP(A40,'Sales Register from tally'!$A$1:$T$147,20,0)),"",VLOOKUP(A40,'Sales Register from tally'!$A$1:$T$147,20,0))</f>
        <v/>
      </c>
    </row>
    <row r="41" spans="1:18">
      <c r="A41" s="10">
        <v>26</v>
      </c>
      <c r="B41" s="64">
        <f>IF(ISNA(VLOOKUP(A41,'Sales Register from tally'!$A$1:$T$147,2,0)),"",VLOOKUP(A41,'Sales Register from tally'!$A$1:$T$147,2,0))</f>
        <v>40931</v>
      </c>
      <c r="C41" s="65">
        <f>IF(ISNA(VLOOKUP(A41,'Sales Register from tally'!$A$1:$T$147,4,0)),"",VLOOKUP(A41,'Sales Register from tally'!$A$1:$T$147,4,0))</f>
        <v>406</v>
      </c>
      <c r="D41" s="64" t="str">
        <f>IF(ISNA(VLOOKUP(A41,'Sales Register from tally'!$A$1:$T$147,3,0)),"",VLOOKUP(A41,'Sales Register from tally'!$A$1:$T$147,3,0))</f>
        <v xml:space="preserve">Lakhani Steel </v>
      </c>
      <c r="E41" s="64" t="str">
        <f>IF(ISNA(VLOOKUP(A41,'Sales Register from tally'!$A$1:$T$147,6,0)),"",VLOOKUP(A41,'Sales Register from tally'!$A$1:$T$147,6,0))</f>
        <v>05000761184</v>
      </c>
      <c r="F41" s="64" t="str">
        <f>IF(ISNA(VLOOKUP(A41,'Sales Register from tally'!$A$1:$T$147,16,0)),"",VLOOKUP(A41,'Sales Register from tally'!$A$1:$T$147,16,0))</f>
        <v/>
      </c>
      <c r="G41" s="58"/>
      <c r="H41" s="56"/>
      <c r="I41" s="4"/>
      <c r="J41" s="65"/>
      <c r="K41" s="63">
        <f t="shared" si="0"/>
        <v>2.0000378526208208E-2</v>
      </c>
      <c r="L41" s="65">
        <f>IF(ISNA(VLOOKUP(A41,'Sales Register from tally'!$A$1:$T$147,17,0)),"",VLOOKUP(A41,'Sales Register from tally'!$A$1:$T$147,17,0))</f>
        <v>634038</v>
      </c>
      <c r="M41" s="65">
        <f>IF(ISNA(VLOOKUP(A41,'Sales Register from tally'!$A$1:$T$147,19,0)),"",VLOOKUP(A41,'Sales Register from tally'!$A$1:$T$147,19,0))</f>
        <v>12681</v>
      </c>
      <c r="N41" s="6">
        <f t="shared" si="1"/>
        <v>646719</v>
      </c>
      <c r="O41" s="19"/>
      <c r="P41" s="63" t="str">
        <f t="shared" si="3"/>
        <v/>
      </c>
      <c r="Q41" s="65" t="str">
        <f>IF(ISNA(VLOOKUP(A41,'Sales Register from tally'!$A$1:$T$147,18,0)),"",VLOOKUP(A41,'Sales Register from tally'!$A$1:$T$147,18,0))</f>
        <v/>
      </c>
      <c r="R41" s="65" t="str">
        <f>IF(ISNA(VLOOKUP(A41,'Sales Register from tally'!$A$1:$T$147,20,0)),"",VLOOKUP(A41,'Sales Register from tally'!$A$1:$T$147,20,0))</f>
        <v/>
      </c>
    </row>
    <row r="42" spans="1:18">
      <c r="A42" s="10">
        <v>27</v>
      </c>
      <c r="B42" s="64">
        <f>IF(ISNA(VLOOKUP(A42,'Sales Register from tally'!$A$1:$T$147,2,0)),"",VLOOKUP(A42,'Sales Register from tally'!$A$1:$T$147,2,0))</f>
        <v>40935</v>
      </c>
      <c r="C42" s="65">
        <f>IF(ISNA(VLOOKUP(A42,'Sales Register from tally'!$A$1:$T$147,4,0)),"",VLOOKUP(A42,'Sales Register from tally'!$A$1:$T$147,4,0))</f>
        <v>407</v>
      </c>
      <c r="D42" s="64" t="str">
        <f>IF(ISNA(VLOOKUP(A42,'Sales Register from tally'!$A$1:$T$147,3,0)),"",VLOOKUP(A42,'Sales Register from tally'!$A$1:$T$147,3,0))</f>
        <v xml:space="preserve">Amrit </v>
      </c>
      <c r="E42" s="64" t="str">
        <f>IF(ISNA(VLOOKUP(A42,'Sales Register from tally'!$A$1:$T$147,6,0)),"",VLOOKUP(A42,'Sales Register from tally'!$A$1:$T$147,6,0))</f>
        <v>07370109442</v>
      </c>
      <c r="F42" s="64" t="str">
        <f>IF(ISNA(VLOOKUP(A42,'Sales Register from tally'!$A$1:$T$147,16,0)),"",VLOOKUP(A42,'Sales Register from tally'!$A$1:$T$147,16,0))</f>
        <v/>
      </c>
      <c r="G42" s="58"/>
      <c r="H42" s="56"/>
      <c r="I42" s="4"/>
      <c r="J42" s="65"/>
      <c r="K42" s="63" t="str">
        <f t="shared" si="0"/>
        <v/>
      </c>
      <c r="L42" s="65" t="str">
        <f>IF(ISNA(VLOOKUP(A42,'Sales Register from tally'!$A$1:$T$147,17,0)),"",VLOOKUP(A42,'Sales Register from tally'!$A$1:$T$147,17,0))</f>
        <v/>
      </c>
      <c r="M42" s="65" t="str">
        <f>IF(ISNA(VLOOKUP(A42,'Sales Register from tally'!$A$1:$T$147,19,0)),"",VLOOKUP(A42,'Sales Register from tally'!$A$1:$T$147,19,0))</f>
        <v/>
      </c>
      <c r="N42" s="6" t="str">
        <f t="shared" si="1"/>
        <v/>
      </c>
      <c r="O42" s="19"/>
      <c r="P42" s="63">
        <f t="shared" si="3"/>
        <v>4.9999766410808638E-2</v>
      </c>
      <c r="Q42" s="65">
        <f>IF(ISNA(VLOOKUP(A42,'Sales Register from tally'!$A$1:$T$147,18,0)),"",VLOOKUP(A42,'Sales Register from tally'!$A$1:$T$147,18,0))</f>
        <v>856204</v>
      </c>
      <c r="R42" s="65">
        <f>IF(ISNA(VLOOKUP(A42,'Sales Register from tally'!$A$1:$T$147,20,0)),"",VLOOKUP(A42,'Sales Register from tally'!$A$1:$T$147,20,0))</f>
        <v>42810</v>
      </c>
    </row>
    <row r="43" spans="1:18">
      <c r="A43" s="10">
        <v>28</v>
      </c>
      <c r="B43" s="64">
        <f>IF(ISNA(VLOOKUP(A43,'Sales Register from tally'!$A$1:$T$147,2,0)),"",VLOOKUP(A43,'Sales Register from tally'!$A$1:$T$147,2,0))</f>
        <v>40936</v>
      </c>
      <c r="C43" s="65">
        <f>IF(ISNA(VLOOKUP(A43,'Sales Register from tally'!$A$1:$T$147,4,0)),"",VLOOKUP(A43,'Sales Register from tally'!$A$1:$T$147,4,0))</f>
        <v>408</v>
      </c>
      <c r="D43" s="64" t="str">
        <f>IF(ISNA(VLOOKUP(A43,'Sales Register from tally'!$A$1:$T$147,3,0)),"",VLOOKUP(A43,'Sales Register from tally'!$A$1:$T$147,3,0))</f>
        <v xml:space="preserve">Amrit </v>
      </c>
      <c r="E43" s="64" t="str">
        <f>IF(ISNA(VLOOKUP(A43,'Sales Register from tally'!$A$1:$T$147,6,0)),"",VLOOKUP(A43,'Sales Register from tally'!$A$1:$T$147,6,0))</f>
        <v>07370109442</v>
      </c>
      <c r="F43" s="64" t="str">
        <f>IF(ISNA(VLOOKUP(A43,'Sales Register from tally'!$A$1:$T$147,16,0)),"",VLOOKUP(A43,'Sales Register from tally'!$A$1:$T$147,16,0))</f>
        <v/>
      </c>
      <c r="G43" s="58"/>
      <c r="H43" s="56"/>
      <c r="I43" s="4"/>
      <c r="J43" s="65"/>
      <c r="K43" s="63">
        <f t="shared" si="0"/>
        <v>2.0000386885858999E-2</v>
      </c>
      <c r="L43" s="65">
        <f>IF(ISNA(VLOOKUP(A43,'Sales Register from tally'!$A$1:$T$147,17,0)),"",VLOOKUP(A43,'Sales Register from tally'!$A$1:$T$147,17,0))</f>
        <v>620338</v>
      </c>
      <c r="M43" s="65">
        <f>IF(ISNA(VLOOKUP(A43,'Sales Register from tally'!$A$1:$T$147,19,0)),"",VLOOKUP(A43,'Sales Register from tally'!$A$1:$T$147,19,0))</f>
        <v>12407</v>
      </c>
      <c r="N43" s="6">
        <f t="shared" si="1"/>
        <v>632745</v>
      </c>
      <c r="O43" s="19"/>
      <c r="P43" s="63" t="str">
        <f t="shared" si="3"/>
        <v/>
      </c>
      <c r="Q43" s="65" t="str">
        <f>IF(ISNA(VLOOKUP(A43,'Sales Register from tally'!$A$1:$T$147,18,0)),"",VLOOKUP(A43,'Sales Register from tally'!$A$1:$T$147,18,0))</f>
        <v/>
      </c>
      <c r="R43" s="65" t="str">
        <f>IF(ISNA(VLOOKUP(A43,'Sales Register from tally'!$A$1:$T$147,20,0)),"",VLOOKUP(A43,'Sales Register from tally'!$A$1:$T$147,20,0))</f>
        <v/>
      </c>
    </row>
    <row r="44" spans="1:18">
      <c r="A44" s="10">
        <v>29</v>
      </c>
      <c r="B44" s="64">
        <f>IF(ISNA(VLOOKUP(A44,'Sales Register from tally'!$A$1:$T$147,2,0)),"",VLOOKUP(A44,'Sales Register from tally'!$A$1:$T$147,2,0))</f>
        <v>40937</v>
      </c>
      <c r="C44" s="65">
        <f>IF(ISNA(VLOOKUP(A44,'Sales Register from tally'!$A$1:$T$147,4,0)),"",VLOOKUP(A44,'Sales Register from tally'!$A$1:$T$147,4,0))</f>
        <v>409</v>
      </c>
      <c r="D44" s="64" t="str">
        <f>IF(ISNA(VLOOKUP(A44,'Sales Register from tally'!$A$1:$T$147,3,0)),"",VLOOKUP(A44,'Sales Register from tally'!$A$1:$T$147,3,0))</f>
        <v>aaaaaa</v>
      </c>
      <c r="E44" s="64" t="str">
        <f>IF(ISNA(VLOOKUP(A44,'Sales Register from tally'!$A$1:$T$147,6,0)),"",VLOOKUP(A44,'Sales Register from tally'!$A$1:$T$147,6,0))</f>
        <v>19683896012</v>
      </c>
      <c r="F44" s="64" t="str">
        <f>IF(ISNA(VLOOKUP(A44,'Sales Register from tally'!$A$1:$T$147,16,0)),"",VLOOKUP(A44,'Sales Register from tally'!$A$1:$T$147,16,0))</f>
        <v/>
      </c>
      <c r="G44" s="58"/>
      <c r="H44" s="56"/>
      <c r="I44" s="4"/>
      <c r="J44" s="65"/>
      <c r="K44" s="63">
        <f t="shared" si="0"/>
        <v>1.9999812237719565E-2</v>
      </c>
      <c r="L44" s="65">
        <f>IF(ISNA(VLOOKUP(A44,'Sales Register from tally'!$A$1:$T$147,17,0)),"",VLOOKUP(A44,'Sales Register from tally'!$A$1:$T$147,17,0))</f>
        <v>639106</v>
      </c>
      <c r="M44" s="65">
        <f>IF(ISNA(VLOOKUP(A44,'Sales Register from tally'!$A$1:$T$147,19,0)),"",VLOOKUP(A44,'Sales Register from tally'!$A$1:$T$147,19,0))</f>
        <v>12782</v>
      </c>
      <c r="N44" s="6">
        <f t="shared" si="1"/>
        <v>651888</v>
      </c>
      <c r="O44" s="19"/>
      <c r="P44" s="63" t="str">
        <f t="shared" si="3"/>
        <v/>
      </c>
      <c r="Q44" s="65" t="str">
        <f>IF(ISNA(VLOOKUP(A44,'Sales Register from tally'!$A$1:$T$147,18,0)),"",VLOOKUP(A44,'Sales Register from tally'!$A$1:$T$147,18,0))</f>
        <v/>
      </c>
      <c r="R44" s="65" t="str">
        <f>IF(ISNA(VLOOKUP(A44,'Sales Register from tally'!$A$1:$T$147,20,0)),"",VLOOKUP(A44,'Sales Register from tally'!$A$1:$T$147,20,0))</f>
        <v/>
      </c>
    </row>
    <row r="45" spans="1:18">
      <c r="A45" s="10">
        <v>30</v>
      </c>
      <c r="B45" s="64">
        <f>IF(ISNA(VLOOKUP(A45,'Sales Register from tally'!$A$1:$T$147,2,0)),"",VLOOKUP(A45,'Sales Register from tally'!$A$1:$T$147,2,0))</f>
        <v>40937</v>
      </c>
      <c r="C45" s="65">
        <f>IF(ISNA(VLOOKUP(A45,'Sales Register from tally'!$A$1:$T$147,4,0)),"",VLOOKUP(A45,'Sales Register from tally'!$A$1:$T$147,4,0))</f>
        <v>410</v>
      </c>
      <c r="D45" s="64" t="str">
        <f>IF(ISNA(VLOOKUP(A45,'Sales Register from tally'!$A$1:$T$147,3,0)),"",VLOOKUP(A45,'Sales Register from tally'!$A$1:$T$147,3,0))</f>
        <v xml:space="preserve">Lakhani Steel </v>
      </c>
      <c r="E45" s="64" t="str">
        <f>IF(ISNA(VLOOKUP(A45,'Sales Register from tally'!$A$1:$T$147,6,0)),"",VLOOKUP(A45,'Sales Register from tally'!$A$1:$T$147,6,0))</f>
        <v>05000761184</v>
      </c>
      <c r="F45" s="64" t="str">
        <f>IF(ISNA(VLOOKUP(A45,'Sales Register from tally'!$A$1:$T$147,16,0)),"",VLOOKUP(A45,'Sales Register from tally'!$A$1:$T$147,16,0))</f>
        <v/>
      </c>
      <c r="G45" s="58"/>
      <c r="H45" s="56"/>
      <c r="I45" s="4"/>
      <c r="J45" s="65"/>
      <c r="K45" s="63">
        <f t="shared" si="0"/>
        <v>2.0000723531888025E-2</v>
      </c>
      <c r="L45" s="65">
        <f>IF(ISNA(VLOOKUP(A45,'Sales Register from tally'!$A$1:$T$147,17,0)),"",VLOOKUP(A45,'Sales Register from tally'!$A$1:$T$147,17,0))</f>
        <v>608128</v>
      </c>
      <c r="M45" s="65">
        <f>IF(ISNA(VLOOKUP(A45,'Sales Register from tally'!$A$1:$T$147,19,0)),"",VLOOKUP(A45,'Sales Register from tally'!$A$1:$T$147,19,0))</f>
        <v>12163</v>
      </c>
      <c r="N45" s="6">
        <f t="shared" si="1"/>
        <v>620291</v>
      </c>
      <c r="O45" s="19"/>
      <c r="P45" s="63" t="str">
        <f t="shared" si="3"/>
        <v/>
      </c>
      <c r="Q45" s="65" t="str">
        <f>IF(ISNA(VLOOKUP(A45,'Sales Register from tally'!$A$1:$T$147,18,0)),"",VLOOKUP(A45,'Sales Register from tally'!$A$1:$T$147,18,0))</f>
        <v/>
      </c>
      <c r="R45" s="65" t="str">
        <f>IF(ISNA(VLOOKUP(A45,'Sales Register from tally'!$A$1:$T$147,20,0)),"",VLOOKUP(A45,'Sales Register from tally'!$A$1:$T$147,20,0))</f>
        <v/>
      </c>
    </row>
    <row r="46" spans="1:18">
      <c r="A46" s="10">
        <v>31</v>
      </c>
      <c r="B46" s="64">
        <f>IF(ISNA(VLOOKUP(A46,'Sales Register from tally'!$A$1:$T$147,2,0)),"",VLOOKUP(A46,'Sales Register from tally'!$A$1:$T$147,2,0))</f>
        <v>40938</v>
      </c>
      <c r="C46" s="65">
        <f>IF(ISNA(VLOOKUP(A46,'Sales Register from tally'!$A$1:$T$147,4,0)),"",VLOOKUP(A46,'Sales Register from tally'!$A$1:$T$147,4,0))</f>
        <v>411</v>
      </c>
      <c r="D46" s="64" t="str">
        <f>IF(ISNA(VLOOKUP(A46,'Sales Register from tally'!$A$1:$T$147,3,0)),"",VLOOKUP(A46,'Sales Register from tally'!$A$1:$T$147,3,0))</f>
        <v xml:space="preserve">Amrit </v>
      </c>
      <c r="E46" s="64" t="str">
        <f>IF(ISNA(VLOOKUP(A46,'Sales Register from tally'!$A$1:$T$147,6,0)),"",VLOOKUP(A46,'Sales Register from tally'!$A$1:$T$147,6,0))</f>
        <v>07370109442</v>
      </c>
      <c r="F46" s="64" t="str">
        <f>IF(ISNA(VLOOKUP(A46,'Sales Register from tally'!$A$1:$T$147,16,0)),"",VLOOKUP(A46,'Sales Register from tally'!$A$1:$T$147,16,0))</f>
        <v/>
      </c>
      <c r="G46" s="58"/>
      <c r="H46" s="56"/>
      <c r="I46" s="4"/>
      <c r="J46" s="65"/>
      <c r="K46" s="63">
        <f t="shared" si="0"/>
        <v>1.9999695838638053E-2</v>
      </c>
      <c r="L46" s="65">
        <f>IF(ISNA(VLOOKUP(A46,'Sales Register from tally'!$A$1:$T$147,17,0)),"",VLOOKUP(A46,'Sales Register from tally'!$A$1:$T$147,17,0))</f>
        <v>920564</v>
      </c>
      <c r="M46" s="65">
        <f>IF(ISNA(VLOOKUP(A46,'Sales Register from tally'!$A$1:$T$147,19,0)),"",VLOOKUP(A46,'Sales Register from tally'!$A$1:$T$147,19,0))</f>
        <v>18411</v>
      </c>
      <c r="N46" s="6">
        <f t="shared" si="1"/>
        <v>938975</v>
      </c>
      <c r="O46" s="19"/>
      <c r="P46" s="63" t="str">
        <f t="shared" si="3"/>
        <v/>
      </c>
      <c r="Q46" s="65" t="str">
        <f>IF(ISNA(VLOOKUP(A46,'Sales Register from tally'!$A$1:$T$147,18,0)),"",VLOOKUP(A46,'Sales Register from tally'!$A$1:$T$147,18,0))</f>
        <v/>
      </c>
      <c r="R46" s="65" t="str">
        <f>IF(ISNA(VLOOKUP(A46,'Sales Register from tally'!$A$1:$T$147,20,0)),"",VLOOKUP(A46,'Sales Register from tally'!$A$1:$T$147,20,0))</f>
        <v/>
      </c>
    </row>
    <row r="47" spans="1:18">
      <c r="A47" s="10">
        <v>32</v>
      </c>
      <c r="B47" s="64">
        <f>IF(ISNA(VLOOKUP(A47,'Sales Register from tally'!$A$1:$T$147,2,0)),"",VLOOKUP(A47,'Sales Register from tally'!$A$1:$T$147,2,0))</f>
        <v>40939</v>
      </c>
      <c r="C47" s="65">
        <f>IF(ISNA(VLOOKUP(A47,'Sales Register from tally'!$A$1:$T$147,4,0)),"",VLOOKUP(A47,'Sales Register from tally'!$A$1:$T$147,4,0))</f>
        <v>412</v>
      </c>
      <c r="D47" s="64" t="str">
        <f>IF(ISNA(VLOOKUP(A47,'Sales Register from tally'!$A$1:$T$147,3,0)),"",VLOOKUP(A47,'Sales Register from tally'!$A$1:$T$147,3,0))</f>
        <v xml:space="preserve">Amrit </v>
      </c>
      <c r="E47" s="64" t="str">
        <f>IF(ISNA(VLOOKUP(A47,'Sales Register from tally'!$A$1:$T$147,6,0)),"",VLOOKUP(A47,'Sales Register from tally'!$A$1:$T$147,6,0))</f>
        <v>07370109442</v>
      </c>
      <c r="F47" s="64" t="str">
        <f>IF(ISNA(VLOOKUP(A47,'Sales Register from tally'!$A$1:$T$147,16,0)),"",VLOOKUP(A47,'Sales Register from tally'!$A$1:$T$147,16,0))</f>
        <v/>
      </c>
      <c r="G47" s="58"/>
      <c r="H47" s="56"/>
      <c r="I47" s="4"/>
      <c r="J47" s="65"/>
      <c r="K47" s="63">
        <f t="shared" si="0"/>
        <v>1.9999720825921004E-2</v>
      </c>
      <c r="L47" s="65">
        <f>IF(ISNA(VLOOKUP(A47,'Sales Register from tally'!$A$1:$T$147,17,0)),"",VLOOKUP(A47,'Sales Register from tally'!$A$1:$T$147,17,0))</f>
        <v>644759</v>
      </c>
      <c r="M47" s="65">
        <f>IF(ISNA(VLOOKUP(A47,'Sales Register from tally'!$A$1:$T$147,19,0)),"",VLOOKUP(A47,'Sales Register from tally'!$A$1:$T$147,19,0))</f>
        <v>12895</v>
      </c>
      <c r="N47" s="6">
        <f t="shared" si="1"/>
        <v>657654</v>
      </c>
      <c r="O47" s="19"/>
      <c r="P47" s="63" t="str">
        <f t="shared" si="3"/>
        <v/>
      </c>
      <c r="Q47" s="65" t="str">
        <f>IF(ISNA(VLOOKUP(A47,'Sales Register from tally'!$A$1:$T$147,18,0)),"",VLOOKUP(A47,'Sales Register from tally'!$A$1:$T$147,18,0))</f>
        <v/>
      </c>
      <c r="R47" s="65" t="str">
        <f>IF(ISNA(VLOOKUP(A47,'Sales Register from tally'!$A$1:$T$147,20,0)),"",VLOOKUP(A47,'Sales Register from tally'!$A$1:$T$147,20,0))</f>
        <v/>
      </c>
    </row>
    <row r="48" spans="1:18">
      <c r="A48" s="10">
        <v>33</v>
      </c>
      <c r="B48" s="64">
        <f>IF(ISNA(VLOOKUP(A48,'Sales Register from tally'!$A$1:$T$147,2,0)),"",VLOOKUP(A48,'Sales Register from tally'!$A$1:$T$147,2,0))</f>
        <v>40939</v>
      </c>
      <c r="C48" s="65">
        <f>IF(ISNA(VLOOKUP(A48,'Sales Register from tally'!$A$1:$T$147,4,0)),"",VLOOKUP(A48,'Sales Register from tally'!$A$1:$T$147,4,0))</f>
        <v>413</v>
      </c>
      <c r="D48" s="64" t="str">
        <f>IF(ISNA(VLOOKUP(A48,'Sales Register from tally'!$A$1:$T$147,3,0)),"",VLOOKUP(A48,'Sales Register from tally'!$A$1:$T$147,3,0))</f>
        <v>aaaaaa</v>
      </c>
      <c r="E48" s="64" t="str">
        <f>IF(ISNA(VLOOKUP(A48,'Sales Register from tally'!$A$1:$T$147,6,0)),"",VLOOKUP(A48,'Sales Register from tally'!$A$1:$T$147,6,0))</f>
        <v>19683896012</v>
      </c>
      <c r="F48" s="64" t="str">
        <f>IF(ISNA(VLOOKUP(A48,'Sales Register from tally'!$A$1:$T$147,16,0)),"",VLOOKUP(A48,'Sales Register from tally'!$A$1:$T$147,16,0))</f>
        <v/>
      </c>
      <c r="G48" s="58"/>
      <c r="H48" s="56"/>
      <c r="I48" s="4"/>
      <c r="J48" s="65"/>
      <c r="K48" s="63">
        <f t="shared" si="0"/>
        <v>1.9999862300544798E-2</v>
      </c>
      <c r="L48" s="65">
        <f>IF(ISNA(VLOOKUP(A48,'Sales Register from tally'!$A$1:$T$147,17,0)),"",VLOOKUP(A48,'Sales Register from tally'!$A$1:$T$147,17,0))</f>
        <v>2033414</v>
      </c>
      <c r="M48" s="65">
        <f>IF(ISNA(VLOOKUP(A48,'Sales Register from tally'!$A$1:$T$147,19,0)),"",VLOOKUP(A48,'Sales Register from tally'!$A$1:$T$147,19,0))</f>
        <v>40668</v>
      </c>
      <c r="N48" s="6">
        <f t="shared" si="1"/>
        <v>2074082</v>
      </c>
      <c r="O48" s="19"/>
      <c r="P48" s="63" t="str">
        <f t="shared" si="3"/>
        <v/>
      </c>
      <c r="Q48" s="65" t="str">
        <f>IF(ISNA(VLOOKUP(A48,'Sales Register from tally'!$A$1:$T$147,18,0)),"",VLOOKUP(A48,'Sales Register from tally'!$A$1:$T$147,18,0))</f>
        <v/>
      </c>
      <c r="R48" s="65" t="str">
        <f>IF(ISNA(VLOOKUP(A48,'Sales Register from tally'!$A$1:$T$147,20,0)),"",VLOOKUP(A48,'Sales Register from tally'!$A$1:$T$147,20,0))</f>
        <v/>
      </c>
    </row>
    <row r="49" spans="1:18">
      <c r="A49" s="10">
        <v>34</v>
      </c>
      <c r="B49" s="64">
        <f>IF(ISNA(VLOOKUP(A49,'Sales Register from tally'!$A$1:$T$147,2,0)),"",VLOOKUP(A49,'Sales Register from tally'!$A$1:$T$147,2,0))</f>
        <v>40939</v>
      </c>
      <c r="C49" s="65">
        <f>IF(ISNA(VLOOKUP(A49,'Sales Register from tally'!$A$1:$T$147,4,0)),"",VLOOKUP(A49,'Sales Register from tally'!$A$1:$T$147,4,0))</f>
        <v>414</v>
      </c>
      <c r="D49" s="64" t="str">
        <f>IF(ISNA(VLOOKUP(A49,'Sales Register from tally'!$A$1:$T$147,3,0)),"",VLOOKUP(A49,'Sales Register from tally'!$A$1:$T$147,3,0))</f>
        <v xml:space="preserve">Lakhani Steel </v>
      </c>
      <c r="E49" s="64" t="str">
        <f>IF(ISNA(VLOOKUP(A49,'Sales Register from tally'!$A$1:$T$147,6,0)),"",VLOOKUP(A49,'Sales Register from tally'!$A$1:$T$147,6,0))</f>
        <v>05000761184</v>
      </c>
      <c r="F49" s="64" t="str">
        <f>IF(ISNA(VLOOKUP(A49,'Sales Register from tally'!$A$1:$T$147,16,0)),"",VLOOKUP(A49,'Sales Register from tally'!$A$1:$T$147,16,0))</f>
        <v/>
      </c>
      <c r="G49" s="58"/>
      <c r="H49" s="56"/>
      <c r="I49" s="4"/>
      <c r="J49" s="65"/>
      <c r="K49" s="63">
        <f t="shared" si="0"/>
        <v>2.0000111891867699E-2</v>
      </c>
      <c r="L49" s="65">
        <f>IF(ISNA(VLOOKUP(A49,'Sales Register from tally'!$A$1:$T$147,17,0)),"",VLOOKUP(A49,'Sales Register from tally'!$A$1:$T$147,17,0))</f>
        <v>1787440</v>
      </c>
      <c r="M49" s="65">
        <f>IF(ISNA(VLOOKUP(A49,'Sales Register from tally'!$A$1:$T$147,19,0)),"",VLOOKUP(A49,'Sales Register from tally'!$A$1:$T$147,19,0))</f>
        <v>35749</v>
      </c>
      <c r="N49" s="6">
        <f t="shared" si="1"/>
        <v>1823189</v>
      </c>
      <c r="O49" s="19"/>
      <c r="P49" s="63" t="str">
        <f t="shared" si="3"/>
        <v/>
      </c>
      <c r="Q49" s="65" t="str">
        <f>IF(ISNA(VLOOKUP(A49,'Sales Register from tally'!$A$1:$T$147,18,0)),"",VLOOKUP(A49,'Sales Register from tally'!$A$1:$T$147,18,0))</f>
        <v/>
      </c>
      <c r="R49" s="65" t="str">
        <f>IF(ISNA(VLOOKUP(A49,'Sales Register from tally'!$A$1:$T$147,20,0)),"",VLOOKUP(A49,'Sales Register from tally'!$A$1:$T$147,20,0))</f>
        <v/>
      </c>
    </row>
    <row r="50" spans="1:18">
      <c r="A50" s="10">
        <v>35</v>
      </c>
      <c r="B50" s="64">
        <f>IF(ISNA(VLOOKUP(A50,'Sales Register from tally'!$A$1:$T$147,2,0)),"",VLOOKUP(A50,'Sales Register from tally'!$A$1:$T$147,2,0))</f>
        <v>40939</v>
      </c>
      <c r="C50" s="65">
        <f>IF(ISNA(VLOOKUP(A50,'Sales Register from tally'!$A$1:$T$147,4,0)),"",VLOOKUP(A50,'Sales Register from tally'!$A$1:$T$147,4,0))</f>
        <v>415</v>
      </c>
      <c r="D50" s="64" t="str">
        <f>IF(ISNA(VLOOKUP(A50,'Sales Register from tally'!$A$1:$T$147,3,0)),"",VLOOKUP(A50,'Sales Register from tally'!$A$1:$T$147,3,0))</f>
        <v xml:space="preserve">Amrit </v>
      </c>
      <c r="E50" s="64" t="str">
        <f>IF(ISNA(VLOOKUP(A50,'Sales Register from tally'!$A$1:$T$147,6,0)),"",VLOOKUP(A50,'Sales Register from tally'!$A$1:$T$147,6,0))</f>
        <v>07370109442</v>
      </c>
      <c r="F50" s="64" t="str">
        <f>IF(ISNA(VLOOKUP(A50,'Sales Register from tally'!$A$1:$T$147,16,0)),"",VLOOKUP(A50,'Sales Register from tally'!$A$1:$T$147,16,0))</f>
        <v/>
      </c>
      <c r="G50" s="58"/>
      <c r="H50" s="56"/>
      <c r="I50" s="4"/>
      <c r="J50" s="65"/>
      <c r="K50" s="63">
        <f t="shared" si="0"/>
        <v>2.0000293546382775E-2</v>
      </c>
      <c r="L50" s="65">
        <f>IF(ISNA(VLOOKUP(A50,'Sales Register from tally'!$A$1:$T$147,17,0)),"",VLOOKUP(A50,'Sales Register from tally'!$A$1:$T$147,17,0))</f>
        <v>613191</v>
      </c>
      <c r="M50" s="65">
        <f>IF(ISNA(VLOOKUP(A50,'Sales Register from tally'!$A$1:$T$147,19,0)),"",VLOOKUP(A50,'Sales Register from tally'!$A$1:$T$147,19,0))</f>
        <v>12264</v>
      </c>
      <c r="N50" s="6">
        <f t="shared" si="1"/>
        <v>625455</v>
      </c>
      <c r="O50" s="19"/>
      <c r="P50" s="63" t="str">
        <f t="shared" si="3"/>
        <v/>
      </c>
      <c r="Q50" s="65" t="str">
        <f>IF(ISNA(VLOOKUP(A50,'Sales Register from tally'!$A$1:$T$147,18,0)),"",VLOOKUP(A50,'Sales Register from tally'!$A$1:$T$147,18,0))</f>
        <v/>
      </c>
      <c r="R50" s="65" t="str">
        <f>IF(ISNA(VLOOKUP(A50,'Sales Register from tally'!$A$1:$T$147,20,0)),"",VLOOKUP(A50,'Sales Register from tally'!$A$1:$T$147,20,0))</f>
        <v/>
      </c>
    </row>
    <row r="51" spans="1:18">
      <c r="A51" s="10">
        <v>36</v>
      </c>
      <c r="B51" s="64">
        <f>IF(ISNA(VLOOKUP(A51,'Sales Register from tally'!$A$1:$T$147,2,0)),"",VLOOKUP(A51,'Sales Register from tally'!$A$1:$T$147,2,0))</f>
        <v>40939</v>
      </c>
      <c r="C51" s="65">
        <f>IF(ISNA(VLOOKUP(A51,'Sales Register from tally'!$A$1:$T$147,4,0)),"",VLOOKUP(A51,'Sales Register from tally'!$A$1:$T$147,4,0))</f>
        <v>416</v>
      </c>
      <c r="D51" s="64" t="str">
        <f>IF(ISNA(VLOOKUP(A51,'Sales Register from tally'!$A$1:$T$147,3,0)),"",VLOOKUP(A51,'Sales Register from tally'!$A$1:$T$147,3,0))</f>
        <v xml:space="preserve">Amrit </v>
      </c>
      <c r="E51" s="64" t="str">
        <f>IF(ISNA(VLOOKUP(A51,'Sales Register from tally'!$A$1:$T$147,6,0)),"",VLOOKUP(A51,'Sales Register from tally'!$A$1:$T$147,6,0))</f>
        <v>07370109442</v>
      </c>
      <c r="F51" s="64" t="str">
        <f>IF(ISNA(VLOOKUP(A51,'Sales Register from tally'!$A$1:$T$147,16,0)),"",VLOOKUP(A51,'Sales Register from tally'!$A$1:$T$147,16,0))</f>
        <v/>
      </c>
      <c r="G51" s="58"/>
      <c r="H51" s="56"/>
      <c r="I51" s="4"/>
      <c r="J51" s="65"/>
      <c r="K51" s="63">
        <f t="shared" si="0"/>
        <v>2.0000462927087976E-2</v>
      </c>
      <c r="L51" s="65">
        <f>IF(ISNA(VLOOKUP(A51,'Sales Register from tally'!$A$1:$T$147,17,0)),"",VLOOKUP(A51,'Sales Register from tally'!$A$1:$T$147,17,0))</f>
        <v>993677</v>
      </c>
      <c r="M51" s="65">
        <f>IF(ISNA(VLOOKUP(A51,'Sales Register from tally'!$A$1:$T$147,19,0)),"",VLOOKUP(A51,'Sales Register from tally'!$A$1:$T$147,19,0))</f>
        <v>19874</v>
      </c>
      <c r="N51" s="6">
        <f t="shared" si="1"/>
        <v>1013551</v>
      </c>
      <c r="O51" s="19"/>
      <c r="P51" s="63" t="str">
        <f t="shared" si="3"/>
        <v/>
      </c>
      <c r="Q51" s="65" t="str">
        <f>IF(ISNA(VLOOKUP(A51,'Sales Register from tally'!$A$1:$T$147,18,0)),"",VLOOKUP(A51,'Sales Register from tally'!$A$1:$T$147,18,0))</f>
        <v/>
      </c>
      <c r="R51" s="65" t="str">
        <f>IF(ISNA(VLOOKUP(A51,'Sales Register from tally'!$A$1:$T$147,20,0)),"",VLOOKUP(A51,'Sales Register from tally'!$A$1:$T$147,20,0))</f>
        <v/>
      </c>
    </row>
    <row r="52" spans="1:18">
      <c r="A52" s="10">
        <v>37</v>
      </c>
      <c r="B52" s="64">
        <f>IF(ISNA(VLOOKUP(A52,'Sales Register from tally'!$A$1:$T$147,2,0)),"",VLOOKUP(A52,'Sales Register from tally'!$A$1:$T$147,2,0))</f>
        <v>40939</v>
      </c>
      <c r="C52" s="65">
        <f>IF(ISNA(VLOOKUP(A52,'Sales Register from tally'!$A$1:$T$147,4,0)),"",VLOOKUP(A52,'Sales Register from tally'!$A$1:$T$147,4,0))</f>
        <v>417</v>
      </c>
      <c r="D52" s="64" t="str">
        <f>IF(ISNA(VLOOKUP(A52,'Sales Register from tally'!$A$1:$T$147,3,0)),"",VLOOKUP(A52,'Sales Register from tally'!$A$1:$T$147,3,0))</f>
        <v>aaaaaa</v>
      </c>
      <c r="E52" s="64" t="str">
        <f>IF(ISNA(VLOOKUP(A52,'Sales Register from tally'!$A$1:$T$147,6,0)),"",VLOOKUP(A52,'Sales Register from tally'!$A$1:$T$147,6,0))</f>
        <v>19683896012</v>
      </c>
      <c r="F52" s="64" t="str">
        <f>IF(ISNA(VLOOKUP(A52,'Sales Register from tally'!$A$1:$T$147,16,0)),"",VLOOKUP(A52,'Sales Register from tally'!$A$1:$T$147,16,0))</f>
        <v/>
      </c>
      <c r="G52" s="58"/>
      <c r="H52" s="56"/>
      <c r="I52" s="4"/>
      <c r="J52" s="65"/>
      <c r="K52" s="63">
        <f t="shared" si="0"/>
        <v>1.9999934116830625E-2</v>
      </c>
      <c r="L52" s="65">
        <f>IF(ISNA(VLOOKUP(A52,'Sales Register from tally'!$A$1:$T$147,17,0)),"",VLOOKUP(A52,'Sales Register from tally'!$A$1:$T$147,17,0))</f>
        <v>910703</v>
      </c>
      <c r="M52" s="65">
        <f>IF(ISNA(VLOOKUP(A52,'Sales Register from tally'!$A$1:$T$147,19,0)),"",VLOOKUP(A52,'Sales Register from tally'!$A$1:$T$147,19,0))</f>
        <v>18214</v>
      </c>
      <c r="N52" s="6">
        <f t="shared" si="1"/>
        <v>928917</v>
      </c>
      <c r="O52" s="19"/>
      <c r="P52" s="63" t="str">
        <f t="shared" si="3"/>
        <v/>
      </c>
      <c r="Q52" s="65" t="str">
        <f>IF(ISNA(VLOOKUP(A52,'Sales Register from tally'!$A$1:$T$147,18,0)),"",VLOOKUP(A52,'Sales Register from tally'!$A$1:$T$147,18,0))</f>
        <v/>
      </c>
      <c r="R52" s="65" t="str">
        <f>IF(ISNA(VLOOKUP(A52,'Sales Register from tally'!$A$1:$T$147,20,0)),"",VLOOKUP(A52,'Sales Register from tally'!$A$1:$T$147,20,0))</f>
        <v/>
      </c>
    </row>
    <row r="53" spans="1:18">
      <c r="A53" s="10">
        <v>38</v>
      </c>
      <c r="B53" s="64" t="str">
        <f>IF(ISNA(VLOOKUP(A53,'Sales Register from tally'!$A$1:$T$147,2,0)),"",VLOOKUP(A53,'Sales Register from tally'!$A$1:$T$147,2,0))</f>
        <v/>
      </c>
      <c r="C53" s="65" t="str">
        <f>IF(ISNA(VLOOKUP(A53,'Sales Register from tally'!$A$1:$T$147,4,0)),"",VLOOKUP(A53,'Sales Register from tally'!$A$1:$T$147,4,0))</f>
        <v/>
      </c>
      <c r="D53" s="64" t="str">
        <f>IF(ISNA(VLOOKUP(A53,'Sales Register from tally'!$A$1:$T$147,3,0)),"",VLOOKUP(A53,'Sales Register from tally'!$A$1:$T$147,3,0))</f>
        <v/>
      </c>
      <c r="E53" s="64" t="str">
        <f>IF(ISNA(VLOOKUP(A53,'Sales Register from tally'!$A$1:$T$147,6,0)),"",VLOOKUP(A53,'Sales Register from tally'!$A$1:$T$147,6,0))</f>
        <v/>
      </c>
      <c r="F53" s="64" t="str">
        <f>IF(ISNA(VLOOKUP(A53,'Sales Register from tally'!$A$1:$T$147,16,0)),"",VLOOKUP(A53,'Sales Register from tally'!$A$1:$T$147,16,0))</f>
        <v/>
      </c>
      <c r="G53" s="58"/>
      <c r="H53" s="56"/>
      <c r="I53" s="4"/>
      <c r="J53" s="65"/>
      <c r="K53" s="63" t="str">
        <f t="shared" si="0"/>
        <v/>
      </c>
      <c r="L53" s="65" t="str">
        <f>IF(ISNA(VLOOKUP(A53,'Sales Register from tally'!$A$1:$T$147,17,0)),"",VLOOKUP(A53,'Sales Register from tally'!$A$1:$T$147,17,0))</f>
        <v/>
      </c>
      <c r="M53" s="65" t="str">
        <f>IF(ISNA(VLOOKUP(A53,'Sales Register from tally'!$A$1:$T$147,19,0)),"",VLOOKUP(A53,'Sales Register from tally'!$A$1:$T$147,19,0))</f>
        <v/>
      </c>
      <c r="N53" s="6" t="str">
        <f t="shared" si="1"/>
        <v/>
      </c>
      <c r="O53" s="19"/>
      <c r="P53" s="63" t="str">
        <f t="shared" si="3"/>
        <v/>
      </c>
      <c r="Q53" s="65" t="str">
        <f>IF(ISNA(VLOOKUP(A53,'Sales Register from tally'!$A$1:$T$147,18,0)),"",VLOOKUP(A53,'Sales Register from tally'!$A$1:$T$147,18,0))</f>
        <v/>
      </c>
      <c r="R53" s="65" t="str">
        <f>IF(ISNA(VLOOKUP(A53,'Sales Register from tally'!$A$1:$T$147,20,0)),"",VLOOKUP(A53,'Sales Register from tally'!$A$1:$T$147,20,0))</f>
        <v/>
      </c>
    </row>
    <row r="54" spans="1:18">
      <c r="B54" s="66" t="s">
        <v>21</v>
      </c>
      <c r="C54" s="66"/>
      <c r="D54" s="66"/>
      <c r="E54" s="67"/>
      <c r="F54" s="68"/>
      <c r="G54" s="68"/>
      <c r="H54" s="69"/>
      <c r="I54" s="8"/>
      <c r="J54" s="8"/>
      <c r="K54" s="8"/>
      <c r="L54" s="70">
        <f>SUM(L16:L53)</f>
        <v>31570575</v>
      </c>
      <c r="M54" s="70">
        <f>SUM(M16:M53)</f>
        <v>631414</v>
      </c>
      <c r="N54" s="70">
        <f>SUM(N16:N53)</f>
        <v>32201989</v>
      </c>
      <c r="O54" s="26"/>
      <c r="P54" s="26"/>
      <c r="Q54" s="70">
        <f>SUM(Q16:Q53)</f>
        <v>3856976</v>
      </c>
      <c r="R54" s="70">
        <f>SUM(R16:R53)</f>
        <v>192849</v>
      </c>
    </row>
    <row r="56" spans="1:18">
      <c r="B56" s="20" t="s">
        <v>63</v>
      </c>
    </row>
  </sheetData>
  <mergeCells count="17">
    <mergeCell ref="B13:B14"/>
    <mergeCell ref="C13:C14"/>
    <mergeCell ref="D13:D14"/>
    <mergeCell ref="E13:E14"/>
    <mergeCell ref="B10:C10"/>
    <mergeCell ref="B11:R11"/>
    <mergeCell ref="B12:E12"/>
    <mergeCell ref="I12:N12"/>
    <mergeCell ref="O12:R12"/>
    <mergeCell ref="B8:C8"/>
    <mergeCell ref="B9:C9"/>
    <mergeCell ref="B2:R2"/>
    <mergeCell ref="B3:R3"/>
    <mergeCell ref="B4:R4"/>
    <mergeCell ref="B5:R5"/>
    <mergeCell ref="B6:R6"/>
    <mergeCell ref="B7:C7"/>
  </mergeCells>
  <pageMargins left="0" right="0" top="0.5" bottom="0.25" header="0" footer="0"/>
  <pageSetup orientation="landscape" verticalDpi="0" r:id="rId1"/>
  <headerFooter>
    <oddHeader>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2B summary pivot table refresh </vt:lpstr>
      <vt:lpstr>Sales Register from tally</vt:lpstr>
      <vt:lpstr>Dvat31 vlookup auto</vt:lpstr>
      <vt:lpstr>'2B summary pivot table refresh '!Print_Area</vt:lpstr>
      <vt:lpstr>'Dvat31 vlookup auto'!Print_Area</vt:lpstr>
    </vt:vector>
  </TitlesOfParts>
  <Company>Microsoft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Administrator</cp:lastModifiedBy>
  <cp:lastPrinted>2012-02-19T09:36:23Z</cp:lastPrinted>
  <dcterms:created xsi:type="dcterms:W3CDTF">2009-06-10T08:08:17Z</dcterms:created>
  <dcterms:modified xsi:type="dcterms:W3CDTF">2012-03-03T05:03:27Z</dcterms:modified>
</cp:coreProperties>
</file>