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2120" windowHeight="8010" firstSheet="4" activeTab="6"/>
  </bookViews>
  <sheets>
    <sheet name="Pur-RM" sheetId="1" r:id="rId1"/>
    <sheet name="Pur-Con &amp; CG" sheetId="2" r:id="rId2"/>
    <sheet name="Sales" sheetId="3" r:id="rId3"/>
    <sheet name="Purchase Return" sheetId="4" r:id="rId4"/>
    <sheet name="Sales Return" sheetId="5" r:id="rId5"/>
    <sheet name="VAT Adjustment" sheetId="6" r:id="rId6"/>
    <sheet name="Adjustment Entries" sheetId="7" r:id="rId7"/>
  </sheets>
  <calcPr calcId="124519"/>
</workbook>
</file>

<file path=xl/calcChain.xml><?xml version="1.0" encoding="utf-8"?>
<calcChain xmlns="http://schemas.openxmlformats.org/spreadsheetml/2006/main">
  <c r="D46" i="2"/>
  <c r="C45"/>
  <c r="D39"/>
  <c r="C38"/>
  <c r="D44"/>
  <c r="C43"/>
  <c r="D37"/>
  <c r="C36"/>
  <c r="E6" i="7"/>
  <c r="E7"/>
  <c r="E9"/>
  <c r="E8"/>
  <c r="D4"/>
  <c r="D3"/>
  <c r="J7"/>
  <c r="J6"/>
  <c r="J5"/>
  <c r="J4"/>
  <c r="J3"/>
  <c r="J9" s="1"/>
  <c r="H8"/>
  <c r="H7"/>
  <c r="H6"/>
  <c r="H5"/>
  <c r="H4"/>
  <c r="H3"/>
  <c r="H9" s="1"/>
  <c r="I11" s="1"/>
  <c r="D5"/>
  <c r="C7" i="6"/>
  <c r="B7"/>
  <c r="C5"/>
  <c r="B5"/>
  <c r="C16"/>
  <c r="B16"/>
  <c r="B15"/>
  <c r="C13" i="5"/>
  <c r="C5"/>
  <c r="D14" i="4"/>
  <c r="D16" s="1"/>
  <c r="D6"/>
  <c r="D22" i="3"/>
  <c r="D24" s="1"/>
  <c r="C13" i="2"/>
  <c r="D14" i="3"/>
  <c r="D15" s="1"/>
  <c r="D6"/>
  <c r="C26" i="2"/>
  <c r="C25"/>
  <c r="C24"/>
  <c r="C23"/>
  <c r="C22"/>
  <c r="C21"/>
  <c r="C20"/>
  <c r="C10"/>
  <c r="C9"/>
  <c r="C8"/>
  <c r="C7"/>
  <c r="C19"/>
  <c r="C18"/>
  <c r="C11"/>
  <c r="C6"/>
  <c r="C5"/>
  <c r="C13" i="1"/>
  <c r="C5"/>
  <c r="E16" i="6" l="1"/>
  <c r="D5"/>
  <c r="D7"/>
  <c r="B17"/>
  <c r="D7" i="4"/>
  <c r="D9" s="1"/>
  <c r="D8"/>
  <c r="D17"/>
  <c r="C14" i="1"/>
  <c r="C15"/>
  <c r="C16" s="1"/>
  <c r="C4" i="6" s="1"/>
  <c r="C6" s="1"/>
  <c r="C8" s="1"/>
  <c r="C7" i="1"/>
  <c r="C6"/>
  <c r="C8" s="1"/>
  <c r="B4" i="6" s="1"/>
  <c r="C7" i="5"/>
  <c r="C6"/>
  <c r="C8" s="1"/>
  <c r="C15"/>
  <c r="C14"/>
  <c r="C16" s="1"/>
  <c r="D15" i="4"/>
  <c r="D23" i="3"/>
  <c r="D25" s="1"/>
  <c r="D15" i="6" s="1"/>
  <c r="D17" s="1"/>
  <c r="D16" i="3"/>
  <c r="D17" s="1"/>
  <c r="C15" i="6" s="1"/>
  <c r="C17" s="1"/>
  <c r="D8" i="3"/>
  <c r="D7"/>
  <c r="C12" i="2"/>
  <c r="D14" s="1"/>
  <c r="E18" i="6" l="1"/>
  <c r="C9" s="1"/>
  <c r="C10" s="1"/>
  <c r="C12" i="3"/>
  <c r="E17" i="6"/>
  <c r="E15"/>
  <c r="B6"/>
  <c r="D4"/>
  <c r="C20" i="3"/>
  <c r="C4" i="4"/>
  <c r="C12"/>
  <c r="D17" i="1"/>
  <c r="D9"/>
  <c r="D9" i="5"/>
  <c r="D17"/>
  <c r="D9" i="3"/>
  <c r="C4" s="1"/>
  <c r="D27" i="2"/>
  <c r="E19" i="6" l="1"/>
  <c r="B9" s="1"/>
  <c r="D9" s="1"/>
  <c r="D6"/>
  <c r="D8" s="1"/>
  <c r="D10" s="1"/>
  <c r="B8"/>
  <c r="B10" s="1"/>
  <c r="E20" l="1"/>
</calcChain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b/>
            <sz val="8"/>
            <color indexed="81"/>
            <rFont val="Tahoma"/>
            <family val="2"/>
          </rPr>
          <t xml:space="preserve">Author:
Current Year Credit for 2011-12
</t>
        </r>
      </text>
    </comment>
    <comment ref="C12" authorId="0">
      <text>
        <r>
          <rPr>
            <b/>
            <sz val="8"/>
            <color indexed="81"/>
            <rFont val="Tahoma"/>
            <family val="2"/>
          </rPr>
          <t xml:space="preserve">Author:
To be utilised in FY 2012-13
</t>
        </r>
      </text>
    </comment>
    <comment ref="C13" authorId="0">
      <text>
        <r>
          <rPr>
            <b/>
            <sz val="8"/>
            <color indexed="81"/>
            <rFont val="Tahoma"/>
            <family val="2"/>
          </rPr>
          <t xml:space="preserve">Author:
To be utilised in FY 2013-14
</t>
        </r>
      </text>
    </comment>
    <comment ref="C24" authorId="0">
      <text>
        <r>
          <rPr>
            <b/>
            <sz val="8"/>
            <color indexed="81"/>
            <rFont val="Tahoma"/>
            <family val="2"/>
          </rPr>
          <t xml:space="preserve">Author:
Current Year Credit for 2011-12
</t>
        </r>
      </text>
    </comment>
    <comment ref="C25" authorId="0">
      <text>
        <r>
          <rPr>
            <b/>
            <sz val="8"/>
            <color indexed="81"/>
            <rFont val="Tahoma"/>
            <family val="2"/>
          </rPr>
          <t xml:space="preserve">Author:
To be utilised in FY 2012-13
</t>
        </r>
      </text>
    </comment>
    <comment ref="C26" authorId="0">
      <text>
        <r>
          <rPr>
            <b/>
            <sz val="8"/>
            <color indexed="81"/>
            <rFont val="Tahoma"/>
            <family val="2"/>
          </rPr>
          <t xml:space="preserve">Author:
To be utilised in FY 2013-14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D17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VAT Credit is adjusted for the Payment of CST Tax Liability
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E6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Out of 26472 (4% RM Credit) 23163 is adjusted and balance credit available in 4% RM 3309
</t>
        </r>
      </text>
    </comment>
  </commentList>
</comments>
</file>

<file path=xl/sharedStrings.xml><?xml version="1.0" encoding="utf-8"?>
<sst xmlns="http://schemas.openxmlformats.org/spreadsheetml/2006/main" count="266" uniqueCount="123">
  <si>
    <t>Debit</t>
  </si>
  <si>
    <t>Credit</t>
  </si>
  <si>
    <t>Dr.</t>
  </si>
  <si>
    <t>Cenvat Credit (Input) a/c</t>
  </si>
  <si>
    <t>Purchase - Raw Material @ 4% a/c</t>
  </si>
  <si>
    <t>Edcuation Cess (Input) a/c</t>
  </si>
  <si>
    <t>SHE Cess (Input) a/c</t>
  </si>
  <si>
    <t>To Suppliers' a/c</t>
  </si>
  <si>
    <t>Cr.</t>
  </si>
  <si>
    <t>Purchase - Raw Material @ 12.5% a/c</t>
  </si>
  <si>
    <t>(A) - Purchase @ 4%</t>
  </si>
  <si>
    <t>(B) - Purchase @ 12.5%</t>
  </si>
  <si>
    <t>No Credit is allowed on Inter State Purchase</t>
  </si>
  <si>
    <t>Cenvat Credit (Capital Goods) a/c - Current</t>
  </si>
  <si>
    <t>Cenvat Credit (Capital Goods) a/c - C/F</t>
  </si>
  <si>
    <t>Edcuation Cess (Capital Goods) a/c - Current</t>
  </si>
  <si>
    <t>Edcuation Cess (Capital Goods) a/c - C/F</t>
  </si>
  <si>
    <t>SHE Cess (Capital Goods) a/c - Current</t>
  </si>
  <si>
    <t>SHE Cess (Capital Goods) a/c - C/F</t>
  </si>
  <si>
    <t>VAT Credit (Capital Goods) @ 4% a/c - 50% - Current</t>
  </si>
  <si>
    <t>VAT Credit (Capital Goods) @ 4% a/c - 25% - Second Year</t>
  </si>
  <si>
    <t>VAT Credit (Capital Goods) @ 4% a/c - 25% - Third Year</t>
  </si>
  <si>
    <t>Cumulative Transactions for the Month of March,2012</t>
  </si>
  <si>
    <t>Purchase - Consumables @ 4% a/c</t>
  </si>
  <si>
    <t>Purchase - Consumables /Capital Goods @ 12.5% a/c</t>
  </si>
  <si>
    <t>VAT Credit (Capital Goods) @ 12.5% a/c - 50% - Current</t>
  </si>
  <si>
    <t>VAT Credit (Capital Goods) @ 12.5% a/c - 25% - Second Year</t>
  </si>
  <si>
    <t>VAT Credit (Capital Goods) @ 12.5% a/c - 25% - Third Year</t>
  </si>
  <si>
    <t>Input VAT @ 4% a/c</t>
  </si>
  <si>
    <t>Input VAT @ 12.5% a/c</t>
  </si>
  <si>
    <t>(C) - Purchase - Inter State - CST</t>
  </si>
  <si>
    <t>(C)  - Purchase - Inter State - CST</t>
  </si>
  <si>
    <t>Cumulative Transactions for the Month of March, 2012</t>
  </si>
  <si>
    <t>VAT Duty on Sales</t>
  </si>
  <si>
    <t>(A) - Sales @ 4%</t>
  </si>
  <si>
    <t>Debtors' a/c</t>
  </si>
  <si>
    <t>To Sales @ 4% a/c</t>
  </si>
  <si>
    <t>To Excise Duty a/c</t>
  </si>
  <si>
    <t>To Education Cess on Excise duty a/c</t>
  </si>
  <si>
    <t>To SHE on Excise duty a/c</t>
  </si>
  <si>
    <t>To Output VAT @ 4%</t>
  </si>
  <si>
    <t>(B) - Sales @ 12.5%</t>
  </si>
  <si>
    <t>To Sales @ 12.5% a/c</t>
  </si>
  <si>
    <t>To Output VAT @ 12.5%</t>
  </si>
  <si>
    <t>( C ) - Inter State Sales - CST</t>
  </si>
  <si>
    <t>To Sales - Inter State</t>
  </si>
  <si>
    <t>To CST @ 2%</t>
  </si>
  <si>
    <t>(A) - Purchase Return @ 4%</t>
  </si>
  <si>
    <t>Suppliers' a/c</t>
  </si>
  <si>
    <t>To SHE Cess on Excise duty a/c</t>
  </si>
  <si>
    <t>To Output VAT @ 4% a/c</t>
  </si>
  <si>
    <t>To Purchase Return a/c - Raw Material</t>
  </si>
  <si>
    <t>(B) - Purchase Return @ 12.5%</t>
  </si>
  <si>
    <t>VAT Credit on Sales Return</t>
  </si>
  <si>
    <t>VAT Duty on Purchase Return</t>
  </si>
  <si>
    <t>VAT Credit on Consumables and Capital Goods</t>
  </si>
  <si>
    <t>VAT Credit on Raw Material</t>
  </si>
  <si>
    <t>Sales Return a/c</t>
  </si>
  <si>
    <t>(A) Sales Return @ 4%</t>
  </si>
  <si>
    <t>Education Cess on Cenvat (Input) a/c</t>
  </si>
  <si>
    <t>SHE Cess on Cenvat Credit (Input) a/c</t>
  </si>
  <si>
    <t>To Debtors' a/c</t>
  </si>
  <si>
    <t xml:space="preserve">Cr. </t>
  </si>
  <si>
    <t>(B) Sales Return @ 12.5%</t>
  </si>
  <si>
    <t>To Output VAT @ 12.5% a/c</t>
  </si>
  <si>
    <t>Statement of VAT Credit Adjustment</t>
  </si>
  <si>
    <t>Total</t>
  </si>
  <si>
    <t>Net Tax Liability</t>
  </si>
  <si>
    <t>Sales Tax Liability</t>
  </si>
  <si>
    <t>Output VAT @ 4%</t>
  </si>
  <si>
    <t>Output VAT @ 12.5%</t>
  </si>
  <si>
    <t>CST @ 2%</t>
  </si>
  <si>
    <t xml:space="preserve">Sales </t>
  </si>
  <si>
    <t>Less: Sales Return</t>
  </si>
  <si>
    <t>Calculation of Net Input Credit</t>
  </si>
  <si>
    <t>Input Credit on Purchases</t>
  </si>
  <si>
    <t>Input VAT @ 4%</t>
  </si>
  <si>
    <t>Input VAT @ 12.5%</t>
  </si>
  <si>
    <t>Purchase - Raw Material</t>
  </si>
  <si>
    <t>Purchase - Consumables/Capital goods</t>
  </si>
  <si>
    <t>Less: Purchase Return</t>
  </si>
  <si>
    <t>Net Input Credit</t>
  </si>
  <si>
    <t>Calculation of Net Tax Liability and VAT Credit Adjustment</t>
  </si>
  <si>
    <t>Less: Input VAT @ 4%</t>
  </si>
  <si>
    <t>Less: Input VAT @ 12.5%</t>
  </si>
  <si>
    <t>Less: Credit Utilised during March,2012</t>
  </si>
  <si>
    <t>Balance Input Credit Available</t>
  </si>
  <si>
    <t>Balance To Be Paid by Cheque</t>
  </si>
  <si>
    <t>Adjustment and Transfer Entries</t>
  </si>
  <si>
    <t>Date</t>
  </si>
  <si>
    <t>Particulars</t>
  </si>
  <si>
    <t>31/03/2012</t>
  </si>
  <si>
    <t>Input VAT</t>
  </si>
  <si>
    <t>Output VAT</t>
  </si>
  <si>
    <t>4%- RM</t>
  </si>
  <si>
    <t>12.5%- RM</t>
  </si>
  <si>
    <t>4%-CG</t>
  </si>
  <si>
    <t>12.5% - CG</t>
  </si>
  <si>
    <t>4% -SR</t>
  </si>
  <si>
    <t>12.5% -SR</t>
  </si>
  <si>
    <t>4% -Sales</t>
  </si>
  <si>
    <t>12.5%-Sales</t>
  </si>
  <si>
    <t>2% -CST</t>
  </si>
  <si>
    <t>4% -PR</t>
  </si>
  <si>
    <t>12.5%-PR</t>
  </si>
  <si>
    <t>Balance Credit</t>
  </si>
  <si>
    <t>Verification of Total Input and Total Output</t>
  </si>
  <si>
    <t>To VAT Credit (Capital Goods) @ 4% a/c</t>
  </si>
  <si>
    <t>To VAT Credit (Capital Goods) @ 12.5% a/c</t>
  </si>
  <si>
    <t>To Input VAT @ 12.5% a/c</t>
  </si>
  <si>
    <t>To Input VAT @ 4% a/c</t>
  </si>
  <si>
    <t>CST @ 2% a/c</t>
  </si>
  <si>
    <t>Output VAT @ 12.5% a/c</t>
  </si>
  <si>
    <t>Output VAT @ 4% a/c</t>
  </si>
  <si>
    <t>(Being VAT adjustment entry for the month of March)</t>
  </si>
  <si>
    <t>(D) Transfer Entry as on 01/04/2012</t>
  </si>
  <si>
    <t>To VAT Credit (Capital Goods) @ 12.5% - 25% - Second Year</t>
  </si>
  <si>
    <t>(E) Transfer Entry as on 01/04/2013</t>
  </si>
  <si>
    <t>To VAT Credit (Capital Goods) @ 12.5% - 25% - Third  Year</t>
  </si>
  <si>
    <t>To VAT Credit (Capital Goods) @ 4% - 25% - Second Year</t>
  </si>
  <si>
    <t>To VAT Credit (Capital Goods) @ 4% - 25% - Third Year</t>
  </si>
  <si>
    <t>By Rajarajan, M.A.,M.com.,M.Phil.,CMA</t>
  </si>
  <si>
    <t>rajarajan1968@yahoo.co.in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</si>
</sst>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81"/>
      <name val="Tahoma"/>
      <family val="2"/>
    </font>
    <font>
      <b/>
      <i/>
      <sz val="12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horizontal="right" indent="1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5" xfId="0" applyBorder="1"/>
    <xf numFmtId="0" fontId="0" fillId="0" borderId="4" xfId="0" applyBorder="1"/>
    <xf numFmtId="2" fontId="0" fillId="0" borderId="0" xfId="0" applyNumberFormat="1" applyBorder="1"/>
    <xf numFmtId="0" fontId="2" fillId="0" borderId="4" xfId="0" applyFont="1" applyBorder="1" applyAlignment="1">
      <alignment horizontal="center"/>
    </xf>
    <xf numFmtId="0" fontId="0" fillId="2" borderId="4" xfId="0" applyFill="1" applyBorder="1"/>
    <xf numFmtId="2" fontId="0" fillId="2" borderId="0" xfId="0" applyNumberFormat="1" applyFill="1" applyBorder="1"/>
    <xf numFmtId="0" fontId="0" fillId="0" borderId="4" xfId="0" applyFill="1" applyBorder="1"/>
    <xf numFmtId="2" fontId="0" fillId="0" borderId="0" xfId="0" applyNumberFormat="1" applyFill="1" applyBorder="1"/>
    <xf numFmtId="0" fontId="0" fillId="0" borderId="6" xfId="0" applyFill="1" applyBorder="1"/>
    <xf numFmtId="2" fontId="0" fillId="0" borderId="7" xfId="0" applyNumberFormat="1" applyFill="1" applyBorder="1"/>
    <xf numFmtId="0" fontId="0" fillId="0" borderId="8" xfId="0" applyBorder="1"/>
    <xf numFmtId="0" fontId="3" fillId="0" borderId="0" xfId="0" applyFont="1" applyBorder="1"/>
    <xf numFmtId="0" fontId="3" fillId="0" borderId="5" xfId="0" applyFont="1" applyBorder="1" applyAlignment="1">
      <alignment horizontal="center"/>
    </xf>
    <xf numFmtId="2" fontId="0" fillId="0" borderId="5" xfId="0" applyNumberFormat="1" applyBorder="1"/>
    <xf numFmtId="0" fontId="0" fillId="4" borderId="4" xfId="0" applyFill="1" applyBorder="1"/>
    <xf numFmtId="2" fontId="0" fillId="4" borderId="0" xfId="0" applyNumberFormat="1" applyFill="1" applyBorder="1"/>
    <xf numFmtId="2" fontId="0" fillId="4" borderId="5" xfId="0" applyNumberFormat="1" applyFill="1" applyBorder="1"/>
    <xf numFmtId="0" fontId="0" fillId="0" borderId="0" xfId="0" applyBorder="1"/>
    <xf numFmtId="0" fontId="0" fillId="5" borderId="4" xfId="0" applyFill="1" applyBorder="1"/>
    <xf numFmtId="2" fontId="0" fillId="5" borderId="5" xfId="0" applyNumberFormat="1" applyFill="1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0" fillId="0" borderId="4" xfId="0" applyNumberFormat="1" applyBorder="1"/>
    <xf numFmtId="10" fontId="0" fillId="0" borderId="4" xfId="0" applyNumberFormat="1" applyBorder="1"/>
    <xf numFmtId="0" fontId="0" fillId="2" borderId="0" xfId="0" applyFill="1" applyBorder="1"/>
    <xf numFmtId="0" fontId="3" fillId="3" borderId="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right" indent="1"/>
    </xf>
    <xf numFmtId="2" fontId="0" fillId="2" borderId="0" xfId="0" applyNumberFormat="1" applyFill="1" applyBorder="1" applyAlignment="1">
      <alignment horizontal="right" indent="1"/>
    </xf>
    <xf numFmtId="0" fontId="0" fillId="0" borderId="0" xfId="0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2" fillId="0" borderId="0" xfId="0" applyFont="1" applyBorder="1" applyAlignment="1">
      <alignment horizontal="right" indent="1"/>
    </xf>
    <xf numFmtId="0" fontId="0" fillId="0" borderId="0" xfId="0" applyFill="1" applyBorder="1"/>
    <xf numFmtId="2" fontId="0" fillId="0" borderId="0" xfId="0" applyNumberFormat="1" applyFill="1" applyBorder="1" applyAlignment="1">
      <alignment horizontal="right" inden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0" fillId="4" borderId="0" xfId="0" applyFill="1" applyBorder="1"/>
    <xf numFmtId="0" fontId="5" fillId="0" borderId="0" xfId="0" applyFont="1"/>
    <xf numFmtId="0" fontId="6" fillId="0" borderId="0" xfId="1" applyAlignment="1" applyProtection="1"/>
    <xf numFmtId="2" fontId="0" fillId="5" borderId="0" xfId="0" applyNumberForma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rajarajan1968@yahoo.co.in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opLeftCell="A13" workbookViewId="0">
      <selection activeCell="F9" sqref="F9"/>
    </sheetView>
  </sheetViews>
  <sheetFormatPr defaultRowHeight="15"/>
  <cols>
    <col min="1" max="1" width="38.5703125" customWidth="1"/>
    <col min="2" max="2" width="3.7109375" customWidth="1"/>
    <col min="3" max="3" width="12.28515625" style="3" customWidth="1"/>
    <col min="4" max="4" width="11.7109375" customWidth="1"/>
    <col min="7" max="7" width="16.28515625" customWidth="1"/>
  </cols>
  <sheetData>
    <row r="1" spans="1:7" ht="15.75">
      <c r="A1" s="31" t="s">
        <v>56</v>
      </c>
      <c r="B1" s="32"/>
      <c r="C1" s="32"/>
      <c r="D1" s="33"/>
      <c r="E1" s="2"/>
      <c r="F1" s="2"/>
      <c r="G1" s="2"/>
    </row>
    <row r="2" spans="1:7" ht="15.75">
      <c r="A2" s="34" t="s">
        <v>32</v>
      </c>
      <c r="B2" s="35"/>
      <c r="C2" s="35"/>
      <c r="D2" s="36"/>
      <c r="E2" s="1"/>
      <c r="F2" s="1"/>
      <c r="G2" s="1"/>
    </row>
    <row r="3" spans="1:7" ht="15.75">
      <c r="A3" s="42" t="s">
        <v>10</v>
      </c>
      <c r="B3" s="43"/>
      <c r="C3" s="37" t="s">
        <v>0</v>
      </c>
      <c r="D3" s="38" t="s">
        <v>1</v>
      </c>
    </row>
    <row r="4" spans="1:7">
      <c r="A4" s="10" t="s">
        <v>4</v>
      </c>
      <c r="B4" s="26" t="s">
        <v>2</v>
      </c>
      <c r="C4" s="44">
        <v>600000</v>
      </c>
      <c r="D4" s="22"/>
    </row>
    <row r="5" spans="1:7">
      <c r="A5" s="10" t="s">
        <v>3</v>
      </c>
      <c r="B5" s="26" t="s">
        <v>2</v>
      </c>
      <c r="C5" s="44">
        <f>C4*10/100</f>
        <v>60000</v>
      </c>
      <c r="D5" s="22"/>
    </row>
    <row r="6" spans="1:7">
      <c r="A6" s="10" t="s">
        <v>5</v>
      </c>
      <c r="B6" s="26" t="s">
        <v>2</v>
      </c>
      <c r="C6" s="44">
        <f>SUM(C5*2/100)</f>
        <v>1200</v>
      </c>
      <c r="D6" s="22"/>
    </row>
    <row r="7" spans="1:7">
      <c r="A7" s="10" t="s">
        <v>6</v>
      </c>
      <c r="B7" s="26" t="s">
        <v>2</v>
      </c>
      <c r="C7" s="44">
        <f>SUM(C5*1/100)</f>
        <v>600</v>
      </c>
      <c r="D7" s="22"/>
    </row>
    <row r="8" spans="1:7">
      <c r="A8" s="13" t="s">
        <v>28</v>
      </c>
      <c r="B8" s="41" t="s">
        <v>2</v>
      </c>
      <c r="C8" s="45">
        <f>SUM(C4:C7)*4/100</f>
        <v>26472</v>
      </c>
      <c r="D8" s="22"/>
    </row>
    <row r="9" spans="1:7">
      <c r="A9" s="10" t="s">
        <v>7</v>
      </c>
      <c r="B9" s="26" t="s">
        <v>8</v>
      </c>
      <c r="C9" s="44"/>
      <c r="D9" s="22">
        <f>SUM(C4:C8)</f>
        <v>688272</v>
      </c>
    </row>
    <row r="10" spans="1:7">
      <c r="A10" s="10"/>
      <c r="B10" s="26"/>
      <c r="C10" s="46"/>
      <c r="D10" s="9"/>
    </row>
    <row r="11" spans="1:7" ht="15.75">
      <c r="A11" s="42" t="s">
        <v>11</v>
      </c>
      <c r="B11" s="26"/>
      <c r="C11" s="46"/>
      <c r="D11" s="9"/>
    </row>
    <row r="12" spans="1:7">
      <c r="A12" s="10" t="s">
        <v>9</v>
      </c>
      <c r="B12" s="26" t="s">
        <v>2</v>
      </c>
      <c r="C12" s="44">
        <v>400000</v>
      </c>
      <c r="D12" s="22"/>
    </row>
    <row r="13" spans="1:7">
      <c r="A13" s="10" t="s">
        <v>3</v>
      </c>
      <c r="B13" s="26" t="s">
        <v>2</v>
      </c>
      <c r="C13" s="44">
        <f>SUM(C12*10/100)</f>
        <v>40000</v>
      </c>
      <c r="D13" s="22"/>
    </row>
    <row r="14" spans="1:7">
      <c r="A14" s="10" t="s">
        <v>5</v>
      </c>
      <c r="B14" s="26" t="s">
        <v>2</v>
      </c>
      <c r="C14" s="44">
        <f>SUM(C13*2/100)</f>
        <v>800</v>
      </c>
      <c r="D14" s="22"/>
    </row>
    <row r="15" spans="1:7">
      <c r="A15" s="10" t="s">
        <v>6</v>
      </c>
      <c r="B15" s="26" t="s">
        <v>2</v>
      </c>
      <c r="C15" s="44">
        <f>SUM(C13*1/100)</f>
        <v>400</v>
      </c>
      <c r="D15" s="22"/>
    </row>
    <row r="16" spans="1:7">
      <c r="A16" s="13" t="s">
        <v>29</v>
      </c>
      <c r="B16" s="41" t="s">
        <v>2</v>
      </c>
      <c r="C16" s="45">
        <f>SUM(C12:C15)*12.5/100</f>
        <v>55150</v>
      </c>
      <c r="D16" s="22"/>
    </row>
    <row r="17" spans="1:4">
      <c r="A17" s="10" t="s">
        <v>7</v>
      </c>
      <c r="B17" s="26" t="s">
        <v>8</v>
      </c>
      <c r="C17" s="44"/>
      <c r="D17" s="22">
        <f>SUM(C12:C16)</f>
        <v>496350</v>
      </c>
    </row>
    <row r="18" spans="1:4">
      <c r="A18" s="10"/>
      <c r="B18" s="26"/>
      <c r="C18" s="46"/>
      <c r="D18" s="9"/>
    </row>
    <row r="19" spans="1:4" ht="15.75">
      <c r="A19" s="42" t="s">
        <v>30</v>
      </c>
      <c r="B19" s="26"/>
      <c r="C19" s="46"/>
      <c r="D19" s="9"/>
    </row>
    <row r="20" spans="1:4">
      <c r="A20" s="10" t="s">
        <v>12</v>
      </c>
      <c r="B20" s="26"/>
      <c r="C20" s="46"/>
      <c r="D20" s="9"/>
    </row>
    <row r="21" spans="1:4" ht="15.75" thickBot="1">
      <c r="A21" s="29"/>
      <c r="B21" s="30"/>
      <c r="C21" s="47"/>
      <c r="D21" s="19"/>
    </row>
  </sheetData>
  <mergeCells count="2">
    <mergeCell ref="A2:D2"/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7"/>
  <sheetViews>
    <sheetView topLeftCell="A37" workbookViewId="0">
      <selection activeCell="C47" sqref="C47"/>
    </sheetView>
  </sheetViews>
  <sheetFormatPr defaultRowHeight="15"/>
  <cols>
    <col min="1" max="1" width="55.7109375" customWidth="1"/>
    <col min="2" max="2" width="4.28515625" customWidth="1"/>
    <col min="3" max="3" width="13" customWidth="1"/>
    <col min="4" max="4" width="11.5703125" customWidth="1"/>
  </cols>
  <sheetData>
    <row r="1" spans="1:4" ht="15.75">
      <c r="A1" s="31" t="s">
        <v>55</v>
      </c>
      <c r="B1" s="32"/>
      <c r="C1" s="32"/>
      <c r="D1" s="33"/>
    </row>
    <row r="2" spans="1:4" ht="15.75">
      <c r="A2" s="34" t="s">
        <v>22</v>
      </c>
      <c r="B2" s="35"/>
      <c r="C2" s="35"/>
      <c r="D2" s="36"/>
    </row>
    <row r="3" spans="1:4" ht="15.75">
      <c r="A3" s="42" t="s">
        <v>10</v>
      </c>
      <c r="B3" s="43"/>
      <c r="C3" s="48" t="s">
        <v>0</v>
      </c>
      <c r="D3" s="38" t="s">
        <v>1</v>
      </c>
    </row>
    <row r="4" spans="1:4">
      <c r="A4" s="10" t="s">
        <v>23</v>
      </c>
      <c r="B4" s="26" t="s">
        <v>2</v>
      </c>
      <c r="C4" s="44">
        <v>400000</v>
      </c>
      <c r="D4" s="22"/>
    </row>
    <row r="5" spans="1:4">
      <c r="A5" s="10" t="s">
        <v>13</v>
      </c>
      <c r="B5" s="26" t="s">
        <v>2</v>
      </c>
      <c r="C5" s="44">
        <f>SUM(C4*10/100)/2</f>
        <v>20000</v>
      </c>
      <c r="D5" s="22"/>
    </row>
    <row r="6" spans="1:4">
      <c r="A6" s="10" t="s">
        <v>14</v>
      </c>
      <c r="B6" s="26" t="s">
        <v>2</v>
      </c>
      <c r="C6" s="44">
        <f>SUM(C4*10/100)/2</f>
        <v>20000</v>
      </c>
      <c r="D6" s="22"/>
    </row>
    <row r="7" spans="1:4">
      <c r="A7" s="10" t="s">
        <v>15</v>
      </c>
      <c r="B7" s="26" t="s">
        <v>2</v>
      </c>
      <c r="C7" s="44">
        <f>SUM(C5*2/100)</f>
        <v>400</v>
      </c>
      <c r="D7" s="22"/>
    </row>
    <row r="8" spans="1:4">
      <c r="A8" s="10" t="s">
        <v>16</v>
      </c>
      <c r="B8" s="26" t="s">
        <v>2</v>
      </c>
      <c r="C8" s="44">
        <f>SUM(C6*2/100)</f>
        <v>400</v>
      </c>
      <c r="D8" s="22"/>
    </row>
    <row r="9" spans="1:4">
      <c r="A9" s="10" t="s">
        <v>17</v>
      </c>
      <c r="B9" s="26" t="s">
        <v>2</v>
      </c>
      <c r="C9" s="44">
        <f>SUM(C5*1/100)</f>
        <v>200</v>
      </c>
      <c r="D9" s="22"/>
    </row>
    <row r="10" spans="1:4">
      <c r="A10" s="10" t="s">
        <v>18</v>
      </c>
      <c r="B10" s="26" t="s">
        <v>2</v>
      </c>
      <c r="C10" s="44">
        <f>SUM(C6*1/100)</f>
        <v>200</v>
      </c>
      <c r="D10" s="22"/>
    </row>
    <row r="11" spans="1:4">
      <c r="A11" s="13" t="s">
        <v>19</v>
      </c>
      <c r="B11" s="49" t="s">
        <v>2</v>
      </c>
      <c r="C11" s="45">
        <f>SUM(C4:C10)*2/100</f>
        <v>8824</v>
      </c>
      <c r="D11" s="22"/>
    </row>
    <row r="12" spans="1:4">
      <c r="A12" s="15" t="s">
        <v>20</v>
      </c>
      <c r="B12" s="49" t="s">
        <v>2</v>
      </c>
      <c r="C12" s="50">
        <f>SUM(C4:C10)*1/100</f>
        <v>4412</v>
      </c>
      <c r="D12" s="22"/>
    </row>
    <row r="13" spans="1:4">
      <c r="A13" s="15" t="s">
        <v>21</v>
      </c>
      <c r="B13" s="49" t="s">
        <v>2</v>
      </c>
      <c r="C13" s="50">
        <f>SUM(C4:C10)*1/100</f>
        <v>4412</v>
      </c>
      <c r="D13" s="22"/>
    </row>
    <row r="14" spans="1:4">
      <c r="A14" s="10" t="s">
        <v>7</v>
      </c>
      <c r="B14" s="26" t="s">
        <v>8</v>
      </c>
      <c r="C14" s="44"/>
      <c r="D14" s="22">
        <f>SUM(C4:C13)</f>
        <v>458848</v>
      </c>
    </row>
    <row r="15" spans="1:4">
      <c r="A15" s="10"/>
      <c r="B15" s="26"/>
      <c r="C15" s="26"/>
      <c r="D15" s="9"/>
    </row>
    <row r="16" spans="1:4" ht="15.75">
      <c r="A16" s="42" t="s">
        <v>11</v>
      </c>
      <c r="B16" s="26"/>
      <c r="C16" s="26"/>
      <c r="D16" s="9"/>
    </row>
    <row r="17" spans="1:4">
      <c r="A17" s="10" t="s">
        <v>24</v>
      </c>
      <c r="B17" s="26" t="s">
        <v>2</v>
      </c>
      <c r="C17" s="44">
        <v>600000</v>
      </c>
      <c r="D17" s="22"/>
    </row>
    <row r="18" spans="1:4">
      <c r="A18" s="10" t="s">
        <v>13</v>
      </c>
      <c r="B18" s="26" t="s">
        <v>2</v>
      </c>
      <c r="C18" s="44">
        <f>SUM(C17*10/100)/2</f>
        <v>30000</v>
      </c>
      <c r="D18" s="22"/>
    </row>
    <row r="19" spans="1:4">
      <c r="A19" s="10" t="s">
        <v>14</v>
      </c>
      <c r="B19" s="26" t="s">
        <v>2</v>
      </c>
      <c r="C19" s="44">
        <f>SUM(C17*10/100)/2</f>
        <v>30000</v>
      </c>
      <c r="D19" s="22"/>
    </row>
    <row r="20" spans="1:4">
      <c r="A20" s="10" t="s">
        <v>15</v>
      </c>
      <c r="B20" s="26" t="s">
        <v>2</v>
      </c>
      <c r="C20" s="44">
        <f>SUM(C18*2/100)</f>
        <v>600</v>
      </c>
      <c r="D20" s="22"/>
    </row>
    <row r="21" spans="1:4">
      <c r="A21" s="10" t="s">
        <v>16</v>
      </c>
      <c r="B21" s="26" t="s">
        <v>2</v>
      </c>
      <c r="C21" s="44">
        <f>SUM(C19*2/100)</f>
        <v>600</v>
      </c>
      <c r="D21" s="22"/>
    </row>
    <row r="22" spans="1:4">
      <c r="A22" s="10" t="s">
        <v>17</v>
      </c>
      <c r="B22" s="26" t="s">
        <v>2</v>
      </c>
      <c r="C22" s="44">
        <f>SUM(C18*1/100)</f>
        <v>300</v>
      </c>
      <c r="D22" s="22"/>
    </row>
    <row r="23" spans="1:4">
      <c r="A23" s="10" t="s">
        <v>18</v>
      </c>
      <c r="B23" s="26" t="s">
        <v>2</v>
      </c>
      <c r="C23" s="44">
        <f>SUM(C19*1/100)</f>
        <v>300</v>
      </c>
      <c r="D23" s="22"/>
    </row>
    <row r="24" spans="1:4">
      <c r="A24" s="13" t="s">
        <v>25</v>
      </c>
      <c r="B24" s="49" t="s">
        <v>2</v>
      </c>
      <c r="C24" s="45">
        <f>SUM(C17:C23)/8*50/100</f>
        <v>41362.5</v>
      </c>
      <c r="D24" s="22"/>
    </row>
    <row r="25" spans="1:4">
      <c r="A25" s="15" t="s">
        <v>26</v>
      </c>
      <c r="B25" s="49" t="s">
        <v>2</v>
      </c>
      <c r="C25" s="50">
        <f>SUM(C17:C23)/8*25/100</f>
        <v>20681.25</v>
      </c>
      <c r="D25" s="22"/>
    </row>
    <row r="26" spans="1:4">
      <c r="A26" s="15" t="s">
        <v>27</v>
      </c>
      <c r="B26" s="49" t="s">
        <v>2</v>
      </c>
      <c r="C26" s="50">
        <f>SUM(C17:C23)/8*25/100</f>
        <v>20681.25</v>
      </c>
      <c r="D26" s="22"/>
    </row>
    <row r="27" spans="1:4">
      <c r="A27" s="10" t="s">
        <v>7</v>
      </c>
      <c r="B27" s="26" t="s">
        <v>8</v>
      </c>
      <c r="C27" s="44"/>
      <c r="D27" s="22">
        <f>SUM(C17:C26)</f>
        <v>744525</v>
      </c>
    </row>
    <row r="28" spans="1:4">
      <c r="A28" s="10"/>
      <c r="B28" s="26"/>
      <c r="C28" s="26"/>
      <c r="D28" s="9"/>
    </row>
    <row r="29" spans="1:4" ht="15.75">
      <c r="A29" s="42" t="s">
        <v>31</v>
      </c>
      <c r="B29" s="26"/>
      <c r="C29" s="26"/>
      <c r="D29" s="9"/>
    </row>
    <row r="30" spans="1:4">
      <c r="A30" s="10" t="s">
        <v>12</v>
      </c>
      <c r="B30" s="26"/>
      <c r="C30" s="26"/>
      <c r="D30" s="9"/>
    </row>
    <row r="31" spans="1:4" ht="15.75" thickBot="1">
      <c r="A31" s="29"/>
      <c r="B31" s="30"/>
      <c r="C31" s="30"/>
      <c r="D31" s="19"/>
    </row>
    <row r="32" spans="1:4" ht="15.75" thickBot="1">
      <c r="A32" s="26"/>
      <c r="B32" s="26"/>
      <c r="C32" s="26"/>
      <c r="D32" s="26"/>
    </row>
    <row r="33" spans="1:4">
      <c r="A33" s="51"/>
      <c r="B33" s="52"/>
      <c r="C33" s="52"/>
      <c r="D33" s="53"/>
    </row>
    <row r="34" spans="1:4">
      <c r="A34" s="54" t="s">
        <v>115</v>
      </c>
      <c r="B34" s="26"/>
      <c r="C34" s="26"/>
      <c r="D34" s="9"/>
    </row>
    <row r="35" spans="1:4">
      <c r="A35" s="10"/>
      <c r="B35" s="26"/>
      <c r="C35" s="26"/>
      <c r="D35" s="9"/>
    </row>
    <row r="36" spans="1:4">
      <c r="A36" s="15" t="s">
        <v>25</v>
      </c>
      <c r="B36" s="26" t="s">
        <v>2</v>
      </c>
      <c r="C36" s="11">
        <f>C25</f>
        <v>20681.25</v>
      </c>
      <c r="D36" s="9"/>
    </row>
    <row r="37" spans="1:4">
      <c r="A37" s="10" t="s">
        <v>116</v>
      </c>
      <c r="B37" s="26" t="s">
        <v>8</v>
      </c>
      <c r="C37" s="26"/>
      <c r="D37" s="22">
        <f>C25</f>
        <v>20681.25</v>
      </c>
    </row>
    <row r="38" spans="1:4">
      <c r="A38" s="15" t="s">
        <v>19</v>
      </c>
      <c r="B38" s="26" t="s">
        <v>2</v>
      </c>
      <c r="C38" s="11">
        <f>C12</f>
        <v>4412</v>
      </c>
      <c r="D38" s="22"/>
    </row>
    <row r="39" spans="1:4">
      <c r="A39" s="15" t="s">
        <v>119</v>
      </c>
      <c r="B39" s="26" t="s">
        <v>8</v>
      </c>
      <c r="C39" s="26"/>
      <c r="D39" s="22">
        <f>C12</f>
        <v>4412</v>
      </c>
    </row>
    <row r="40" spans="1:4">
      <c r="A40" s="10"/>
      <c r="B40" s="26"/>
      <c r="C40" s="26"/>
      <c r="D40" s="9"/>
    </row>
    <row r="41" spans="1:4">
      <c r="A41" s="54" t="s">
        <v>117</v>
      </c>
      <c r="B41" s="26"/>
      <c r="C41" s="26"/>
      <c r="D41" s="9"/>
    </row>
    <row r="42" spans="1:4">
      <c r="A42" s="10"/>
      <c r="B42" s="26"/>
      <c r="C42" s="26"/>
      <c r="D42" s="9"/>
    </row>
    <row r="43" spans="1:4">
      <c r="A43" s="15" t="s">
        <v>25</v>
      </c>
      <c r="B43" s="26" t="s">
        <v>2</v>
      </c>
      <c r="C43" s="11">
        <f>C26</f>
        <v>20681.25</v>
      </c>
      <c r="D43" s="9"/>
    </row>
    <row r="44" spans="1:4">
      <c r="A44" s="10" t="s">
        <v>118</v>
      </c>
      <c r="B44" s="26" t="s">
        <v>8</v>
      </c>
      <c r="C44" s="26"/>
      <c r="D44" s="22">
        <f>C26</f>
        <v>20681.25</v>
      </c>
    </row>
    <row r="45" spans="1:4">
      <c r="A45" s="15" t="s">
        <v>19</v>
      </c>
      <c r="B45" s="26" t="s">
        <v>2</v>
      </c>
      <c r="C45" s="11">
        <f>C13</f>
        <v>4412</v>
      </c>
      <c r="D45" s="9"/>
    </row>
    <row r="46" spans="1:4">
      <c r="A46" s="15" t="s">
        <v>120</v>
      </c>
      <c r="B46" s="26" t="s">
        <v>8</v>
      </c>
      <c r="C46" s="26"/>
      <c r="D46" s="22">
        <f>C13</f>
        <v>4412</v>
      </c>
    </row>
    <row r="47" spans="1:4" ht="15.75" thickBot="1">
      <c r="A47" s="29"/>
      <c r="B47" s="30"/>
      <c r="C47" s="30"/>
      <c r="D47" s="19"/>
    </row>
  </sheetData>
  <mergeCells count="2">
    <mergeCell ref="A2:D2"/>
    <mergeCell ref="A1:D1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6"/>
  <sheetViews>
    <sheetView topLeftCell="A10" workbookViewId="0">
      <selection activeCell="E7" sqref="E7"/>
    </sheetView>
  </sheetViews>
  <sheetFormatPr defaultRowHeight="15"/>
  <cols>
    <col min="1" max="1" width="39.5703125" customWidth="1"/>
    <col min="2" max="2" width="4.28515625" customWidth="1"/>
    <col min="3" max="3" width="12.140625" customWidth="1"/>
    <col min="4" max="4" width="12.42578125" customWidth="1"/>
  </cols>
  <sheetData>
    <row r="1" spans="1:7" ht="15.75">
      <c r="A1" s="31" t="s">
        <v>33</v>
      </c>
      <c r="B1" s="32"/>
      <c r="C1" s="32"/>
      <c r="D1" s="33"/>
      <c r="E1" s="6"/>
      <c r="F1" s="6"/>
      <c r="G1" s="6"/>
    </row>
    <row r="2" spans="1:7" ht="15.75">
      <c r="A2" s="34" t="s">
        <v>32</v>
      </c>
      <c r="B2" s="35"/>
      <c r="C2" s="35"/>
      <c r="D2" s="36"/>
      <c r="E2" s="6"/>
      <c r="F2" s="6"/>
      <c r="G2" s="6"/>
    </row>
    <row r="3" spans="1:7">
      <c r="A3" s="54" t="s">
        <v>34</v>
      </c>
      <c r="B3" s="26"/>
      <c r="C3" s="37" t="s">
        <v>0</v>
      </c>
      <c r="D3" s="38" t="s">
        <v>1</v>
      </c>
    </row>
    <row r="4" spans="1:7">
      <c r="A4" s="10" t="s">
        <v>35</v>
      </c>
      <c r="B4" s="26" t="s">
        <v>2</v>
      </c>
      <c r="C4" s="11">
        <f>SUM(D5:D9)</f>
        <v>1147120</v>
      </c>
      <c r="D4" s="22"/>
    </row>
    <row r="5" spans="1:7">
      <c r="A5" s="10" t="s">
        <v>36</v>
      </c>
      <c r="B5" s="26" t="s">
        <v>8</v>
      </c>
      <c r="C5" s="11"/>
      <c r="D5" s="22">
        <v>1000000</v>
      </c>
    </row>
    <row r="6" spans="1:7">
      <c r="A6" s="10" t="s">
        <v>37</v>
      </c>
      <c r="B6" s="26" t="s">
        <v>8</v>
      </c>
      <c r="C6" s="11"/>
      <c r="D6" s="22">
        <f>SUM(D5*10/100)</f>
        <v>100000</v>
      </c>
    </row>
    <row r="7" spans="1:7">
      <c r="A7" s="10" t="s">
        <v>38</v>
      </c>
      <c r="B7" s="26" t="s">
        <v>8</v>
      </c>
      <c r="C7" s="11"/>
      <c r="D7" s="22">
        <f>SUM(D6*2/100)</f>
        <v>2000</v>
      </c>
    </row>
    <row r="8" spans="1:7">
      <c r="A8" s="10" t="s">
        <v>39</v>
      </c>
      <c r="B8" s="26" t="s">
        <v>8</v>
      </c>
      <c r="C8" s="11"/>
      <c r="D8" s="22">
        <f>SUM(D6*1/100)</f>
        <v>1000</v>
      </c>
    </row>
    <row r="9" spans="1:7">
      <c r="A9" s="23" t="s">
        <v>40</v>
      </c>
      <c r="B9" s="26" t="s">
        <v>8</v>
      </c>
      <c r="C9" s="11"/>
      <c r="D9" s="25">
        <f>SUM(D5:D8)*4/100</f>
        <v>44120</v>
      </c>
    </row>
    <row r="10" spans="1:7">
      <c r="A10" s="10"/>
      <c r="B10" s="26"/>
      <c r="C10" s="11"/>
      <c r="D10" s="22"/>
    </row>
    <row r="11" spans="1:7">
      <c r="A11" s="54" t="s">
        <v>41</v>
      </c>
      <c r="B11" s="26"/>
      <c r="C11" s="11"/>
      <c r="D11" s="22"/>
    </row>
    <row r="12" spans="1:7">
      <c r="A12" s="10" t="s">
        <v>35</v>
      </c>
      <c r="B12" s="26" t="s">
        <v>2</v>
      </c>
      <c r="C12" s="11">
        <f>SUM(D13:D17)</f>
        <v>620437.5</v>
      </c>
      <c r="D12" s="22"/>
    </row>
    <row r="13" spans="1:7">
      <c r="A13" s="10" t="s">
        <v>42</v>
      </c>
      <c r="B13" s="26" t="s">
        <v>8</v>
      </c>
      <c r="C13" s="26"/>
      <c r="D13" s="22">
        <v>500000</v>
      </c>
    </row>
    <row r="14" spans="1:7">
      <c r="A14" s="10" t="s">
        <v>37</v>
      </c>
      <c r="B14" s="26" t="s">
        <v>8</v>
      </c>
      <c r="C14" s="26"/>
      <c r="D14" s="22">
        <f>SUM(D13*10/100)</f>
        <v>50000</v>
      </c>
    </row>
    <row r="15" spans="1:7">
      <c r="A15" s="10" t="s">
        <v>38</v>
      </c>
      <c r="B15" s="26" t="s">
        <v>8</v>
      </c>
      <c r="C15" s="26"/>
      <c r="D15" s="22">
        <f>SUM(D14*2/100)</f>
        <v>1000</v>
      </c>
    </row>
    <row r="16" spans="1:7">
      <c r="A16" s="10" t="s">
        <v>39</v>
      </c>
      <c r="B16" s="26" t="s">
        <v>8</v>
      </c>
      <c r="C16" s="26"/>
      <c r="D16" s="22">
        <f>SUM(D14*1/100)</f>
        <v>500</v>
      </c>
    </row>
    <row r="17" spans="1:4">
      <c r="A17" s="23" t="s">
        <v>43</v>
      </c>
      <c r="B17" s="26" t="s">
        <v>8</v>
      </c>
      <c r="C17" s="26"/>
      <c r="D17" s="25">
        <f>SUM(D13:D16)*12.5/100</f>
        <v>68937.5</v>
      </c>
    </row>
    <row r="18" spans="1:4">
      <c r="A18" s="10"/>
      <c r="B18" s="26"/>
      <c r="C18" s="26"/>
      <c r="D18" s="9"/>
    </row>
    <row r="19" spans="1:4" ht="15.75">
      <c r="A19" s="55" t="s">
        <v>44</v>
      </c>
      <c r="B19" s="26"/>
      <c r="C19" s="26"/>
      <c r="D19" s="9"/>
    </row>
    <row r="20" spans="1:4">
      <c r="A20" s="10" t="s">
        <v>35</v>
      </c>
      <c r="B20" s="26" t="s">
        <v>2</v>
      </c>
      <c r="C20" s="11">
        <f>SUM(D21:D25)</f>
        <v>731289</v>
      </c>
      <c r="D20" s="9"/>
    </row>
    <row r="21" spans="1:4">
      <c r="A21" s="10" t="s">
        <v>45</v>
      </c>
      <c r="B21" s="26" t="s">
        <v>8</v>
      </c>
      <c r="C21" s="26"/>
      <c r="D21" s="22">
        <v>650000</v>
      </c>
    </row>
    <row r="22" spans="1:4">
      <c r="A22" s="10" t="s">
        <v>37</v>
      </c>
      <c r="B22" s="26" t="s">
        <v>8</v>
      </c>
      <c r="C22" s="26"/>
      <c r="D22" s="22">
        <f>SUM(D21*10/100)</f>
        <v>65000</v>
      </c>
    </row>
    <row r="23" spans="1:4">
      <c r="A23" s="10" t="s">
        <v>38</v>
      </c>
      <c r="B23" s="26" t="s">
        <v>8</v>
      </c>
      <c r="C23" s="26"/>
      <c r="D23" s="22">
        <f>SUM(D22*2/100)</f>
        <v>1300</v>
      </c>
    </row>
    <row r="24" spans="1:4">
      <c r="A24" s="10" t="s">
        <v>39</v>
      </c>
      <c r="B24" s="26" t="s">
        <v>8</v>
      </c>
      <c r="C24" s="26"/>
      <c r="D24" s="22">
        <f>SUM(D22*1/100)</f>
        <v>650</v>
      </c>
    </row>
    <row r="25" spans="1:4">
      <c r="A25" s="23" t="s">
        <v>46</v>
      </c>
      <c r="B25" s="26" t="s">
        <v>8</v>
      </c>
      <c r="C25" s="26"/>
      <c r="D25" s="25">
        <f>SUM(D21:D24)*2/100</f>
        <v>14339</v>
      </c>
    </row>
    <row r="26" spans="1:4" ht="15.75" thickBot="1">
      <c r="A26" s="29"/>
      <c r="B26" s="30"/>
      <c r="C26" s="30"/>
      <c r="D26" s="19"/>
    </row>
  </sheetData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9"/>
  <sheetViews>
    <sheetView topLeftCell="A7" workbookViewId="0">
      <selection activeCell="F8" sqref="F8"/>
    </sheetView>
  </sheetViews>
  <sheetFormatPr defaultRowHeight="15"/>
  <cols>
    <col min="1" max="1" width="36.42578125" customWidth="1"/>
    <col min="2" max="2" width="4" customWidth="1"/>
    <col min="3" max="3" width="11.28515625" customWidth="1"/>
    <col min="4" max="4" width="11.140625" customWidth="1"/>
  </cols>
  <sheetData>
    <row r="1" spans="1:4" ht="15.75">
      <c r="A1" s="31" t="s">
        <v>54</v>
      </c>
      <c r="B1" s="32"/>
      <c r="C1" s="32"/>
      <c r="D1" s="33"/>
    </row>
    <row r="2" spans="1:4" ht="15.75">
      <c r="A2" s="34" t="s">
        <v>32</v>
      </c>
      <c r="B2" s="35"/>
      <c r="C2" s="35"/>
      <c r="D2" s="36"/>
    </row>
    <row r="3" spans="1:4" ht="15.75">
      <c r="A3" s="42" t="s">
        <v>47</v>
      </c>
      <c r="B3" s="26"/>
      <c r="C3" s="37" t="s">
        <v>0</v>
      </c>
      <c r="D3" s="38" t="s">
        <v>1</v>
      </c>
    </row>
    <row r="4" spans="1:4">
      <c r="A4" s="10" t="s">
        <v>48</v>
      </c>
      <c r="B4" s="26" t="s">
        <v>2</v>
      </c>
      <c r="C4" s="11">
        <f>SUM(D5:D9)</f>
        <v>57356</v>
      </c>
      <c r="D4" s="9"/>
    </row>
    <row r="5" spans="1:4">
      <c r="A5" s="10" t="s">
        <v>51</v>
      </c>
      <c r="B5" s="26" t="s">
        <v>8</v>
      </c>
      <c r="C5" s="26"/>
      <c r="D5" s="22">
        <v>50000</v>
      </c>
    </row>
    <row r="6" spans="1:4">
      <c r="A6" s="10" t="s">
        <v>37</v>
      </c>
      <c r="B6" s="26" t="s">
        <v>8</v>
      </c>
      <c r="C6" s="26"/>
      <c r="D6" s="22">
        <f>SUM(D5*10/100)</f>
        <v>5000</v>
      </c>
    </row>
    <row r="7" spans="1:4">
      <c r="A7" s="10" t="s">
        <v>38</v>
      </c>
      <c r="B7" s="26" t="s">
        <v>8</v>
      </c>
      <c r="C7" s="26"/>
      <c r="D7" s="22">
        <f>SUM(D6*2/100)</f>
        <v>100</v>
      </c>
    </row>
    <row r="8" spans="1:4">
      <c r="A8" s="10" t="s">
        <v>49</v>
      </c>
      <c r="B8" s="26" t="s">
        <v>8</v>
      </c>
      <c r="C8" s="26"/>
      <c r="D8" s="22">
        <f>SUM(D6*1/100)</f>
        <v>50</v>
      </c>
    </row>
    <row r="9" spans="1:4">
      <c r="A9" s="23" t="s">
        <v>50</v>
      </c>
      <c r="B9" s="56" t="s">
        <v>8</v>
      </c>
      <c r="C9" s="56"/>
      <c r="D9" s="25">
        <f>SUM(D5:D8)*4/100</f>
        <v>2206</v>
      </c>
    </row>
    <row r="10" spans="1:4">
      <c r="A10" s="10"/>
      <c r="B10" s="26"/>
      <c r="C10" s="26"/>
      <c r="D10" s="22"/>
    </row>
    <row r="11" spans="1:4" ht="15.75">
      <c r="A11" s="42" t="s">
        <v>52</v>
      </c>
      <c r="B11" s="26"/>
      <c r="C11" s="26"/>
      <c r="D11" s="9"/>
    </row>
    <row r="12" spans="1:4">
      <c r="A12" s="10" t="s">
        <v>48</v>
      </c>
      <c r="B12" s="26" t="s">
        <v>2</v>
      </c>
      <c r="C12" s="11">
        <f>SUM(D13:D17)</f>
        <v>49635</v>
      </c>
      <c r="D12" s="9"/>
    </row>
    <row r="13" spans="1:4">
      <c r="A13" s="10" t="s">
        <v>51</v>
      </c>
      <c r="B13" s="26" t="s">
        <v>8</v>
      </c>
      <c r="C13" s="26"/>
      <c r="D13" s="22">
        <v>40000</v>
      </c>
    </row>
    <row r="14" spans="1:4">
      <c r="A14" s="10" t="s">
        <v>37</v>
      </c>
      <c r="B14" s="26" t="s">
        <v>8</v>
      </c>
      <c r="C14" s="26"/>
      <c r="D14" s="22">
        <f>SUM(D13*10/100)</f>
        <v>4000</v>
      </c>
    </row>
    <row r="15" spans="1:4">
      <c r="A15" s="10" t="s">
        <v>38</v>
      </c>
      <c r="B15" s="26" t="s">
        <v>8</v>
      </c>
      <c r="C15" s="26"/>
      <c r="D15" s="22">
        <f>SUM(D14*2/100)</f>
        <v>80</v>
      </c>
    </row>
    <row r="16" spans="1:4">
      <c r="A16" s="10" t="s">
        <v>49</v>
      </c>
      <c r="B16" s="26" t="s">
        <v>8</v>
      </c>
      <c r="C16" s="26"/>
      <c r="D16" s="22">
        <f>SUM(D14*1/100)</f>
        <v>40</v>
      </c>
    </row>
    <row r="17" spans="1:4">
      <c r="A17" s="23" t="s">
        <v>64</v>
      </c>
      <c r="B17" s="56" t="s">
        <v>8</v>
      </c>
      <c r="C17" s="56"/>
      <c r="D17" s="25">
        <f>SUM(D13:D16)*12.5/100</f>
        <v>5515</v>
      </c>
    </row>
    <row r="18" spans="1:4">
      <c r="A18" s="10"/>
      <c r="B18" s="26"/>
      <c r="C18" s="26"/>
      <c r="D18" s="9"/>
    </row>
    <row r="19" spans="1:4" ht="15.75" thickBot="1">
      <c r="A19" s="29"/>
      <c r="B19" s="30"/>
      <c r="C19" s="30"/>
      <c r="D19" s="19"/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F7" sqref="F7"/>
    </sheetView>
  </sheetViews>
  <sheetFormatPr defaultRowHeight="15"/>
  <cols>
    <col min="1" max="1" width="36.28515625" customWidth="1"/>
    <col min="2" max="2" width="4.28515625" customWidth="1"/>
    <col min="3" max="3" width="12.28515625" customWidth="1"/>
    <col min="4" max="4" width="11.140625" customWidth="1"/>
  </cols>
  <sheetData>
    <row r="1" spans="1:4" ht="15.75">
      <c r="A1" s="31" t="s">
        <v>53</v>
      </c>
      <c r="B1" s="32"/>
      <c r="C1" s="32"/>
      <c r="D1" s="33"/>
    </row>
    <row r="2" spans="1:4" ht="15.75">
      <c r="A2" s="34" t="s">
        <v>32</v>
      </c>
      <c r="B2" s="35"/>
      <c r="C2" s="35"/>
      <c r="D2" s="36"/>
    </row>
    <row r="3" spans="1:4" ht="15.75">
      <c r="A3" s="42" t="s">
        <v>58</v>
      </c>
      <c r="B3" s="8"/>
      <c r="C3" s="8" t="s">
        <v>0</v>
      </c>
      <c r="D3" s="21" t="s">
        <v>1</v>
      </c>
    </row>
    <row r="4" spans="1:4">
      <c r="A4" s="10" t="s">
        <v>57</v>
      </c>
      <c r="B4" s="26" t="s">
        <v>2</v>
      </c>
      <c r="C4" s="11">
        <v>25000</v>
      </c>
      <c r="D4" s="22"/>
    </row>
    <row r="5" spans="1:4">
      <c r="A5" s="10" t="s">
        <v>3</v>
      </c>
      <c r="B5" s="26" t="s">
        <v>2</v>
      </c>
      <c r="C5" s="11">
        <f>SUM(C4*10/100)</f>
        <v>2500</v>
      </c>
      <c r="D5" s="22"/>
    </row>
    <row r="6" spans="1:4">
      <c r="A6" s="10" t="s">
        <v>59</v>
      </c>
      <c r="B6" s="26" t="s">
        <v>2</v>
      </c>
      <c r="C6" s="11">
        <f>SUM(C5*2/100)</f>
        <v>50</v>
      </c>
      <c r="D6" s="22"/>
    </row>
    <row r="7" spans="1:4">
      <c r="A7" s="10" t="s">
        <v>60</v>
      </c>
      <c r="B7" s="26" t="s">
        <v>2</v>
      </c>
      <c r="C7" s="11">
        <f>SUM(C5*1/100)</f>
        <v>25</v>
      </c>
      <c r="D7" s="22"/>
    </row>
    <row r="8" spans="1:4">
      <c r="A8" s="13" t="s">
        <v>28</v>
      </c>
      <c r="B8" s="41" t="s">
        <v>2</v>
      </c>
      <c r="C8" s="14">
        <f>SUM(C4:C7)*4/100</f>
        <v>1103</v>
      </c>
      <c r="D8" s="22"/>
    </row>
    <row r="9" spans="1:4">
      <c r="A9" s="10" t="s">
        <v>61</v>
      </c>
      <c r="B9" s="26" t="s">
        <v>62</v>
      </c>
      <c r="C9" s="11"/>
      <c r="D9" s="22">
        <f>SUM(C4:C8)</f>
        <v>28678</v>
      </c>
    </row>
    <row r="10" spans="1:4">
      <c r="A10" s="10"/>
      <c r="B10" s="26"/>
      <c r="C10" s="11"/>
      <c r="D10" s="22"/>
    </row>
    <row r="11" spans="1:4" ht="15.75">
      <c r="A11" s="42" t="s">
        <v>63</v>
      </c>
      <c r="B11" s="26"/>
      <c r="C11" s="26"/>
      <c r="D11" s="9"/>
    </row>
    <row r="12" spans="1:4">
      <c r="A12" s="10" t="s">
        <v>57</v>
      </c>
      <c r="B12" s="26" t="s">
        <v>2</v>
      </c>
      <c r="C12" s="11">
        <v>40000</v>
      </c>
      <c r="D12" s="22"/>
    </row>
    <row r="13" spans="1:4">
      <c r="A13" s="10" t="s">
        <v>3</v>
      </c>
      <c r="B13" s="26" t="s">
        <v>2</v>
      </c>
      <c r="C13" s="11">
        <f>SUM(C12*10/100)</f>
        <v>4000</v>
      </c>
      <c r="D13" s="22"/>
    </row>
    <row r="14" spans="1:4">
      <c r="A14" s="10" t="s">
        <v>59</v>
      </c>
      <c r="B14" s="26" t="s">
        <v>2</v>
      </c>
      <c r="C14" s="11">
        <f>SUM(C13*2/100)</f>
        <v>80</v>
      </c>
      <c r="D14" s="22"/>
    </row>
    <row r="15" spans="1:4">
      <c r="A15" s="10" t="s">
        <v>60</v>
      </c>
      <c r="B15" s="26" t="s">
        <v>2</v>
      </c>
      <c r="C15" s="11">
        <f>SUM(C13*1/100)</f>
        <v>40</v>
      </c>
      <c r="D15" s="22"/>
    </row>
    <row r="16" spans="1:4">
      <c r="A16" s="13" t="s">
        <v>29</v>
      </c>
      <c r="B16" s="41" t="s">
        <v>2</v>
      </c>
      <c r="C16" s="14">
        <f>SUM(C12:C15)*12.5/100</f>
        <v>5515</v>
      </c>
      <c r="D16" s="22"/>
    </row>
    <row r="17" spans="1:4">
      <c r="A17" s="10" t="s">
        <v>61</v>
      </c>
      <c r="B17" s="26" t="s">
        <v>62</v>
      </c>
      <c r="C17" s="11"/>
      <c r="D17" s="22">
        <f>SUM(C12:C16)</f>
        <v>49635</v>
      </c>
    </row>
    <row r="18" spans="1:4" ht="15.75" thickBot="1">
      <c r="A18" s="29"/>
      <c r="B18" s="30"/>
      <c r="C18" s="30"/>
      <c r="D18" s="19"/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1"/>
  <sheetViews>
    <sheetView topLeftCell="A19" workbookViewId="0">
      <selection activeCell="E10" sqref="E10"/>
    </sheetView>
  </sheetViews>
  <sheetFormatPr defaultRowHeight="15"/>
  <cols>
    <col min="1" max="1" width="35.28515625" customWidth="1"/>
    <col min="2" max="2" width="18.85546875" bestFit="1" customWidth="1"/>
    <col min="3" max="3" width="21.85546875" bestFit="1" customWidth="1"/>
    <col min="4" max="4" width="11.85546875" customWidth="1"/>
    <col min="5" max="5" width="12.42578125" customWidth="1"/>
  </cols>
  <sheetData>
    <row r="1" spans="1:6" ht="15.75">
      <c r="A1" s="31" t="s">
        <v>65</v>
      </c>
      <c r="B1" s="32"/>
      <c r="C1" s="32"/>
      <c r="D1" s="32"/>
      <c r="E1" s="33"/>
      <c r="F1" s="6"/>
    </row>
    <row r="2" spans="1:6" ht="15.75">
      <c r="A2" s="34" t="s">
        <v>74</v>
      </c>
      <c r="B2" s="35"/>
      <c r="C2" s="35"/>
      <c r="D2" s="35"/>
      <c r="E2" s="36"/>
    </row>
    <row r="3" spans="1:6" ht="15.75">
      <c r="A3" s="7" t="s">
        <v>75</v>
      </c>
      <c r="B3" s="8" t="s">
        <v>76</v>
      </c>
      <c r="C3" s="8" t="s">
        <v>77</v>
      </c>
      <c r="D3" s="8" t="s">
        <v>66</v>
      </c>
      <c r="E3" s="9"/>
    </row>
    <row r="4" spans="1:6">
      <c r="A4" s="10" t="s">
        <v>78</v>
      </c>
      <c r="B4" s="11">
        <f>'Pur-RM'!C8</f>
        <v>26472</v>
      </c>
      <c r="C4" s="11">
        <f>'Pur-RM'!C16</f>
        <v>55150</v>
      </c>
      <c r="D4" s="11">
        <f>SUM(B4:C4)</f>
        <v>81622</v>
      </c>
      <c r="E4" s="9"/>
    </row>
    <row r="5" spans="1:6">
      <c r="A5" s="10" t="s">
        <v>79</v>
      </c>
      <c r="B5" s="11">
        <f>'Pur-Con &amp; CG'!C11</f>
        <v>8824</v>
      </c>
      <c r="C5" s="11">
        <f>'Pur-Con &amp; CG'!C24</f>
        <v>41362.5</v>
      </c>
      <c r="D5" s="11">
        <f>SUM(B5:C5)</f>
        <v>50186.5</v>
      </c>
      <c r="E5" s="9"/>
    </row>
    <row r="6" spans="1:6">
      <c r="A6" s="12" t="s">
        <v>66</v>
      </c>
      <c r="B6" s="11">
        <f>SUM(B4:B5)</f>
        <v>35296</v>
      </c>
      <c r="C6" s="11">
        <f t="shared" ref="C6" si="0">SUM(C4:C5)</f>
        <v>96512.5</v>
      </c>
      <c r="D6" s="11">
        <f>SUM(B6:C6)</f>
        <v>131808.5</v>
      </c>
      <c r="E6" s="9"/>
    </row>
    <row r="7" spans="1:6">
      <c r="A7" s="10" t="s">
        <v>80</v>
      </c>
      <c r="B7" s="11">
        <f>'Purchase Return'!D9</f>
        <v>2206</v>
      </c>
      <c r="C7" s="11">
        <f>'Purchase Return'!D17</f>
        <v>5515</v>
      </c>
      <c r="D7" s="11">
        <f>SUM(B7:C7)</f>
        <v>7721</v>
      </c>
      <c r="E7" s="9"/>
    </row>
    <row r="8" spans="1:6">
      <c r="A8" s="13" t="s">
        <v>81</v>
      </c>
      <c r="B8" s="14">
        <f>(B6-B7)</f>
        <v>33090</v>
      </c>
      <c r="C8" s="14">
        <f t="shared" ref="C8:D8" si="1">(C6-C7)</f>
        <v>90997.5</v>
      </c>
      <c r="D8" s="14">
        <f t="shared" si="1"/>
        <v>124087.5</v>
      </c>
      <c r="E8" s="9"/>
    </row>
    <row r="9" spans="1:6">
      <c r="A9" s="15" t="s">
        <v>85</v>
      </c>
      <c r="B9" s="59">
        <f>E19</f>
        <v>29781</v>
      </c>
      <c r="C9" s="59">
        <f>E18</f>
        <v>90997.5</v>
      </c>
      <c r="D9" s="59">
        <f>SUM(B9:C9)</f>
        <v>120778.5</v>
      </c>
      <c r="E9" s="9"/>
    </row>
    <row r="10" spans="1:6">
      <c r="A10" s="15" t="s">
        <v>86</v>
      </c>
      <c r="B10" s="14">
        <f>SUM(B8-B9)</f>
        <v>3309</v>
      </c>
      <c r="C10" s="16">
        <f t="shared" ref="C10:D10" si="2">SUM(C8-C9)</f>
        <v>0</v>
      </c>
      <c r="D10" s="14">
        <f t="shared" si="2"/>
        <v>3309</v>
      </c>
      <c r="E10" s="9"/>
    </row>
    <row r="11" spans="1:6" ht="15.75" thickBot="1">
      <c r="A11" s="17"/>
      <c r="B11" s="18"/>
      <c r="C11" s="18"/>
      <c r="D11" s="18"/>
      <c r="E11" s="19"/>
    </row>
    <row r="12" spans="1:6" ht="15.75" thickBot="1"/>
    <row r="13" spans="1:6" ht="15.75">
      <c r="A13" s="31" t="s">
        <v>82</v>
      </c>
      <c r="B13" s="32"/>
      <c r="C13" s="32"/>
      <c r="D13" s="32"/>
      <c r="E13" s="33"/>
    </row>
    <row r="14" spans="1:6" ht="15.75">
      <c r="A14" s="7" t="s">
        <v>68</v>
      </c>
      <c r="B14" s="20" t="s">
        <v>69</v>
      </c>
      <c r="C14" s="20" t="s">
        <v>70</v>
      </c>
      <c r="D14" s="8" t="s">
        <v>71</v>
      </c>
      <c r="E14" s="21" t="s">
        <v>66</v>
      </c>
    </row>
    <row r="15" spans="1:6">
      <c r="A15" s="10" t="s">
        <v>72</v>
      </c>
      <c r="B15" s="11">
        <f>Sales!D9</f>
        <v>44120</v>
      </c>
      <c r="C15" s="11">
        <f>Sales!D17</f>
        <v>68937.5</v>
      </c>
      <c r="D15" s="11">
        <f>Sales!D25</f>
        <v>14339</v>
      </c>
      <c r="E15" s="22">
        <f>SUM(B15:D15)</f>
        <v>127396.5</v>
      </c>
    </row>
    <row r="16" spans="1:6">
      <c r="A16" s="10" t="s">
        <v>73</v>
      </c>
      <c r="B16" s="11">
        <f>'Sales Return'!C8</f>
        <v>1103</v>
      </c>
      <c r="C16" s="11">
        <f>'Sales Return'!C16</f>
        <v>5515</v>
      </c>
      <c r="D16" s="11">
        <v>0</v>
      </c>
      <c r="E16" s="22">
        <f t="shared" ref="E16:E17" si="3">SUM(B16:D16)</f>
        <v>6618</v>
      </c>
    </row>
    <row r="17" spans="1:5">
      <c r="A17" s="23" t="s">
        <v>67</v>
      </c>
      <c r="B17" s="24">
        <f>SUM(B15-B16)</f>
        <v>43017</v>
      </c>
      <c r="C17" s="24">
        <f t="shared" ref="C17:D17" si="4">SUM(C15-C16)</f>
        <v>63422.5</v>
      </c>
      <c r="D17" s="24">
        <f t="shared" si="4"/>
        <v>14339</v>
      </c>
      <c r="E17" s="25">
        <f t="shared" si="3"/>
        <v>120778.5</v>
      </c>
    </row>
    <row r="18" spans="1:5">
      <c r="A18" s="10" t="s">
        <v>84</v>
      </c>
      <c r="B18" s="26"/>
      <c r="C18" s="26"/>
      <c r="D18" s="26"/>
      <c r="E18" s="22">
        <f>C8</f>
        <v>90997.5</v>
      </c>
    </row>
    <row r="19" spans="1:5">
      <c r="A19" s="10" t="s">
        <v>83</v>
      </c>
      <c r="B19" s="26"/>
      <c r="C19" s="26"/>
      <c r="D19" s="26"/>
      <c r="E19" s="22">
        <f>SUM(E17-E18)</f>
        <v>29781</v>
      </c>
    </row>
    <row r="20" spans="1:5">
      <c r="A20" s="27" t="s">
        <v>87</v>
      </c>
      <c r="B20" s="26"/>
      <c r="C20" s="26"/>
      <c r="D20" s="26"/>
      <c r="E20" s="28">
        <f>SUM(E17-E18-E19)</f>
        <v>0</v>
      </c>
    </row>
    <row r="21" spans="1:5" ht="15.75" thickBot="1">
      <c r="A21" s="29"/>
      <c r="B21" s="30"/>
      <c r="C21" s="30"/>
      <c r="D21" s="30"/>
      <c r="E21" s="19"/>
    </row>
  </sheetData>
  <mergeCells count="3">
    <mergeCell ref="A1:E1"/>
    <mergeCell ref="A2:E2"/>
    <mergeCell ref="A13:E13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5"/>
  <sheetViews>
    <sheetView tabSelected="1" topLeftCell="A4" workbookViewId="0">
      <selection activeCell="B15" sqref="B15"/>
    </sheetView>
  </sheetViews>
  <sheetFormatPr defaultRowHeight="15"/>
  <cols>
    <col min="1" max="1" width="10.7109375" bestFit="1" customWidth="1"/>
    <col min="2" max="2" width="47.85546875" customWidth="1"/>
    <col min="3" max="3" width="4" customWidth="1"/>
    <col min="4" max="4" width="13.28515625" customWidth="1"/>
    <col min="5" max="6" width="15.28515625" customWidth="1"/>
    <col min="7" max="7" width="10.5703125" customWidth="1"/>
    <col min="8" max="8" width="13.140625" customWidth="1"/>
    <col min="9" max="9" width="12.140625" customWidth="1"/>
    <col min="10" max="10" width="12.42578125" customWidth="1"/>
  </cols>
  <sheetData>
    <row r="1" spans="1:10" ht="15.75">
      <c r="A1" s="31" t="s">
        <v>88</v>
      </c>
      <c r="B1" s="32"/>
      <c r="C1" s="32"/>
      <c r="D1" s="32"/>
      <c r="E1" s="33"/>
      <c r="F1" s="8"/>
      <c r="G1" s="31" t="s">
        <v>106</v>
      </c>
      <c r="H1" s="32"/>
      <c r="I1" s="32"/>
      <c r="J1" s="33"/>
    </row>
    <row r="2" spans="1:10" ht="15.75">
      <c r="A2" s="12" t="s">
        <v>89</v>
      </c>
      <c r="B2" s="37" t="s">
        <v>90</v>
      </c>
      <c r="C2" s="37"/>
      <c r="D2" s="37" t="s">
        <v>0</v>
      </c>
      <c r="E2" s="38" t="s">
        <v>1</v>
      </c>
      <c r="F2" s="5"/>
      <c r="G2" s="12"/>
      <c r="H2" s="8" t="s">
        <v>92</v>
      </c>
      <c r="I2" s="26"/>
      <c r="J2" s="21" t="s">
        <v>93</v>
      </c>
    </row>
    <row r="3" spans="1:10">
      <c r="A3" s="10" t="s">
        <v>91</v>
      </c>
      <c r="B3" s="26" t="s">
        <v>113</v>
      </c>
      <c r="C3" s="26"/>
      <c r="D3" s="11">
        <f>Sales!D9+'Purchase Return'!D9</f>
        <v>46326</v>
      </c>
      <c r="E3" s="9"/>
      <c r="G3" s="39" t="s">
        <v>94</v>
      </c>
      <c r="H3" s="11">
        <f>'Pur-RM'!C8</f>
        <v>26472</v>
      </c>
      <c r="I3" s="26" t="s">
        <v>100</v>
      </c>
      <c r="J3" s="22">
        <f>Sales!D9</f>
        <v>44120</v>
      </c>
    </row>
    <row r="4" spans="1:10">
      <c r="A4" s="10"/>
      <c r="B4" s="26" t="s">
        <v>112</v>
      </c>
      <c r="C4" s="26"/>
      <c r="D4" s="11">
        <f>Sales!D17+'Purchase Return'!D17</f>
        <v>74452.5</v>
      </c>
      <c r="E4" s="9"/>
      <c r="G4" s="40" t="s">
        <v>95</v>
      </c>
      <c r="H4" s="11">
        <f>'Pur-RM'!C16</f>
        <v>55150</v>
      </c>
      <c r="I4" s="26" t="s">
        <v>101</v>
      </c>
      <c r="J4" s="22">
        <f>Sales!D17</f>
        <v>68937.5</v>
      </c>
    </row>
    <row r="5" spans="1:10">
      <c r="A5" s="10"/>
      <c r="B5" s="26" t="s">
        <v>111</v>
      </c>
      <c r="C5" s="26"/>
      <c r="D5" s="11">
        <f>Sales!D25</f>
        <v>14339</v>
      </c>
      <c r="E5" s="9"/>
      <c r="G5" s="10" t="s">
        <v>96</v>
      </c>
      <c r="H5" s="11">
        <f>'Pur-Con &amp; CG'!C11</f>
        <v>8824</v>
      </c>
      <c r="I5" s="26" t="s">
        <v>102</v>
      </c>
      <c r="J5" s="22">
        <f>Sales!D25</f>
        <v>14339</v>
      </c>
    </row>
    <row r="6" spans="1:10">
      <c r="A6" s="10"/>
      <c r="B6" s="26" t="s">
        <v>110</v>
      </c>
      <c r="C6" s="26" t="s">
        <v>8</v>
      </c>
      <c r="D6" s="26"/>
      <c r="E6" s="28">
        <f>'Sales Return'!C8+23163</f>
        <v>24266</v>
      </c>
      <c r="F6" s="4"/>
      <c r="G6" s="10" t="s">
        <v>97</v>
      </c>
      <c r="H6" s="11">
        <f>'Pur-Con &amp; CG'!C24</f>
        <v>41362.5</v>
      </c>
      <c r="I6" s="26" t="s">
        <v>103</v>
      </c>
      <c r="J6" s="22">
        <f>'Purchase Return'!D9</f>
        <v>2206</v>
      </c>
    </row>
    <row r="7" spans="1:10">
      <c r="A7" s="10"/>
      <c r="B7" s="26" t="s">
        <v>109</v>
      </c>
      <c r="C7" s="26" t="s">
        <v>8</v>
      </c>
      <c r="D7" s="26"/>
      <c r="E7" s="22">
        <f>'Pur-RM'!C16+'Sales Return'!C16</f>
        <v>60665</v>
      </c>
      <c r="F7" s="4"/>
      <c r="G7" s="10" t="s">
        <v>98</v>
      </c>
      <c r="H7" s="11">
        <f>'Sales Return'!C8</f>
        <v>1103</v>
      </c>
      <c r="I7" s="26" t="s">
        <v>104</v>
      </c>
      <c r="J7" s="22">
        <f>'Purchase Return'!D17</f>
        <v>5515</v>
      </c>
    </row>
    <row r="8" spans="1:10">
      <c r="A8" s="10"/>
      <c r="B8" s="26" t="s">
        <v>107</v>
      </c>
      <c r="C8" s="26" t="s">
        <v>8</v>
      </c>
      <c r="D8" s="26"/>
      <c r="E8" s="22">
        <f>'Pur-Con &amp; CG'!C11</f>
        <v>8824</v>
      </c>
      <c r="G8" s="10" t="s">
        <v>99</v>
      </c>
      <c r="H8" s="11">
        <f>'Sales Return'!C16</f>
        <v>5515</v>
      </c>
      <c r="I8" s="26"/>
      <c r="J8" s="9"/>
    </row>
    <row r="9" spans="1:10">
      <c r="A9" s="10"/>
      <c r="B9" s="26" t="s">
        <v>108</v>
      </c>
      <c r="C9" s="26" t="s">
        <v>8</v>
      </c>
      <c r="D9" s="26"/>
      <c r="E9" s="22">
        <f>'Pur-Con &amp; CG'!C24</f>
        <v>41362.5</v>
      </c>
      <c r="G9" s="10" t="s">
        <v>66</v>
      </c>
      <c r="H9" s="14">
        <f>SUM(H3:H8)</f>
        <v>138426.5</v>
      </c>
      <c r="I9" s="26"/>
      <c r="J9" s="25">
        <f>SUM(J3:J7)</f>
        <v>135117.5</v>
      </c>
    </row>
    <row r="10" spans="1:10">
      <c r="A10" s="10"/>
      <c r="B10" s="26" t="s">
        <v>114</v>
      </c>
      <c r="C10" s="26"/>
      <c r="D10" s="26"/>
      <c r="E10" s="9"/>
      <c r="G10" s="10"/>
      <c r="H10" s="26"/>
      <c r="I10" s="26"/>
      <c r="J10" s="9"/>
    </row>
    <row r="11" spans="1:10" ht="15.75" thickBot="1">
      <c r="A11" s="29"/>
      <c r="B11" s="30"/>
      <c r="C11" s="30"/>
      <c r="D11" s="30"/>
      <c r="E11" s="19"/>
      <c r="G11" s="10"/>
      <c r="H11" s="41" t="s">
        <v>105</v>
      </c>
      <c r="I11" s="14">
        <f>SUM(H9-J9)</f>
        <v>3309</v>
      </c>
      <c r="J11" s="9"/>
    </row>
    <row r="12" spans="1:10" ht="15.75" thickBot="1">
      <c r="G12" s="29"/>
      <c r="H12" s="30"/>
      <c r="I12" s="30"/>
      <c r="J12" s="19"/>
    </row>
    <row r="13" spans="1:10" ht="15.75">
      <c r="B13" s="57" t="s">
        <v>121</v>
      </c>
    </row>
    <row r="14" spans="1:10">
      <c r="B14" s="58" t="s">
        <v>122</v>
      </c>
    </row>
    <row r="15" spans="1:10" ht="15.75">
      <c r="B15" s="57"/>
    </row>
  </sheetData>
  <mergeCells count="2">
    <mergeCell ref="A1:E1"/>
    <mergeCell ref="G1:J1"/>
  </mergeCells>
  <hyperlinks>
    <hyperlink ref="B14" r:id="rId1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Pur-RM</vt:lpstr>
      <vt:lpstr>Pur-Con &amp; CG</vt:lpstr>
      <vt:lpstr>Sales</vt:lpstr>
      <vt:lpstr>Purchase Return</vt:lpstr>
      <vt:lpstr>Sales Return</vt:lpstr>
      <vt:lpstr>VAT Adjustment</vt:lpstr>
      <vt:lpstr>Adjustment Entries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2012-02-23T07:54:13Z</dcterms:modified>
</cp:coreProperties>
</file>