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30" windowWidth="12120" windowHeight="9120" activeTab="1"/>
  </bookViews>
  <sheets>
    <sheet name="2A refresh auto pivot table" sheetId="4" r:id="rId1"/>
    <sheet name="Purchase Register from tally" sheetId="1" r:id="rId2"/>
    <sheet name="Dvat30 vlookup comm" sheetId="5" r:id="rId3"/>
  </sheets>
  <definedNames>
    <definedName name="_xlnm.Print_Area" localSheetId="2">'Dvat30 vlookup comm'!$B$2:$Z$73</definedName>
  </definedNames>
  <calcPr calcId="124519"/>
  <pivotCaches>
    <pivotCache cacheId="23" r:id="rId4"/>
  </pivotCaches>
</workbook>
</file>

<file path=xl/calcChain.xml><?xml version="1.0" encoding="utf-8"?>
<calcChain xmlns="http://schemas.openxmlformats.org/spreadsheetml/2006/main">
  <c r="H32" i="1"/>
  <c r="H7"/>
  <c r="H28"/>
  <c r="H17"/>
  <c r="P53"/>
  <c r="P54"/>
  <c r="P55"/>
  <c r="P56"/>
  <c r="P57"/>
  <c r="P41"/>
  <c r="P42"/>
  <c r="P43"/>
  <c r="P44"/>
  <c r="P45"/>
  <c r="P46"/>
  <c r="P47"/>
  <c r="P48"/>
  <c r="P49"/>
  <c r="P50"/>
  <c r="P51"/>
  <c r="P52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2"/>
  <c r="P94"/>
  <c r="P95"/>
  <c r="P96"/>
  <c r="P97"/>
  <c r="L3"/>
  <c r="M3" s="1"/>
  <c r="N3"/>
  <c r="O3"/>
  <c r="L4"/>
  <c r="M4" s="1"/>
  <c r="N4"/>
  <c r="O4"/>
  <c r="L5"/>
  <c r="M5"/>
  <c r="N5"/>
  <c r="O5"/>
  <c r="L6"/>
  <c r="M6" s="1"/>
  <c r="N6"/>
  <c r="O6"/>
  <c r="L7"/>
  <c r="M7" s="1"/>
  <c r="N7"/>
  <c r="O7"/>
  <c r="L8"/>
  <c r="M8" s="1"/>
  <c r="N8"/>
  <c r="O8"/>
  <c r="L9"/>
  <c r="M9"/>
  <c r="N9"/>
  <c r="O9"/>
  <c r="L10"/>
  <c r="M10" s="1"/>
  <c r="N10"/>
  <c r="O10"/>
  <c r="L11"/>
  <c r="M11"/>
  <c r="N11"/>
  <c r="O11"/>
  <c r="L12"/>
  <c r="M12" s="1"/>
  <c r="N12"/>
  <c r="O12"/>
  <c r="L13"/>
  <c r="M13"/>
  <c r="N13"/>
  <c r="O13"/>
  <c r="L14"/>
  <c r="M14" s="1"/>
  <c r="N14"/>
  <c r="O14"/>
  <c r="L15"/>
  <c r="M15"/>
  <c r="N15"/>
  <c r="O15"/>
  <c r="L16"/>
  <c r="M16" s="1"/>
  <c r="N16"/>
  <c r="O16"/>
  <c r="L17"/>
  <c r="M17" s="1"/>
  <c r="N17"/>
  <c r="O17"/>
  <c r="L18"/>
  <c r="M18" s="1"/>
  <c r="N18"/>
  <c r="O18"/>
  <c r="L19"/>
  <c r="M19"/>
  <c r="N19"/>
  <c r="O19"/>
  <c r="L20"/>
  <c r="M20" s="1"/>
  <c r="N20"/>
  <c r="O20"/>
  <c r="L21"/>
  <c r="M21"/>
  <c r="N21"/>
  <c r="O21"/>
  <c r="L22"/>
  <c r="M22" s="1"/>
  <c r="N22"/>
  <c r="O22"/>
  <c r="L23"/>
  <c r="M23"/>
  <c r="N23"/>
  <c r="O23"/>
  <c r="L24"/>
  <c r="M24" s="1"/>
  <c r="N24"/>
  <c r="O24"/>
  <c r="L25"/>
  <c r="M25"/>
  <c r="N25"/>
  <c r="O25"/>
  <c r="L26"/>
  <c r="M26" s="1"/>
  <c r="N26"/>
  <c r="O26"/>
  <c r="L27"/>
  <c r="M27"/>
  <c r="N27"/>
  <c r="O27"/>
  <c r="L28"/>
  <c r="M28" s="1"/>
  <c r="N28"/>
  <c r="O28"/>
  <c r="L29"/>
  <c r="M29"/>
  <c r="N29"/>
  <c r="O29"/>
  <c r="L30"/>
  <c r="M30" s="1"/>
  <c r="N30"/>
  <c r="O30"/>
  <c r="L31"/>
  <c r="M31"/>
  <c r="N31"/>
  <c r="O31"/>
  <c r="L32"/>
  <c r="M32" s="1"/>
  <c r="N32"/>
  <c r="O32"/>
  <c r="L33"/>
  <c r="M33"/>
  <c r="N33"/>
  <c r="O33"/>
  <c r="L34"/>
  <c r="M34" s="1"/>
  <c r="N34"/>
  <c r="O34"/>
  <c r="L35"/>
  <c r="M35" s="1"/>
  <c r="N35"/>
  <c r="O35"/>
  <c r="L36"/>
  <c r="M36" s="1"/>
  <c r="N36"/>
  <c r="O36"/>
  <c r="L37"/>
  <c r="M37"/>
  <c r="N37"/>
  <c r="O37"/>
  <c r="L38"/>
  <c r="M38" s="1"/>
  <c r="N38"/>
  <c r="O38"/>
  <c r="L39"/>
  <c r="M39"/>
  <c r="N39"/>
  <c r="O39"/>
  <c r="L40"/>
  <c r="M40" s="1"/>
  <c r="N40"/>
  <c r="O40"/>
  <c r="L41"/>
  <c r="M41"/>
  <c r="N41"/>
  <c r="O41"/>
  <c r="L42"/>
  <c r="M42" s="1"/>
  <c r="N42"/>
  <c r="L43"/>
  <c r="M43"/>
  <c r="N43"/>
  <c r="L44"/>
  <c r="M44" s="1"/>
  <c r="N44"/>
  <c r="L45"/>
  <c r="M45"/>
  <c r="N45"/>
  <c r="L46"/>
  <c r="M46" s="1"/>
  <c r="N46"/>
  <c r="L47"/>
  <c r="M47"/>
  <c r="N47"/>
  <c r="L48"/>
  <c r="M48" s="1"/>
  <c r="N48"/>
  <c r="L49"/>
  <c r="M49" s="1"/>
  <c r="N49"/>
  <c r="L50"/>
  <c r="M50" s="1"/>
  <c r="N50"/>
  <c r="L51"/>
  <c r="M51"/>
  <c r="N51"/>
  <c r="L52"/>
  <c r="M52" s="1"/>
  <c r="N52"/>
  <c r="L53"/>
  <c r="M53"/>
  <c r="N53"/>
  <c r="L54"/>
  <c r="M54" s="1"/>
  <c r="N54"/>
  <c r="L55"/>
  <c r="M55"/>
  <c r="N55"/>
  <c r="L56"/>
  <c r="M56" s="1"/>
  <c r="N56"/>
  <c r="L57"/>
  <c r="M57"/>
  <c r="N57"/>
  <c r="L58"/>
  <c r="M58" s="1"/>
  <c r="N58"/>
  <c r="L59"/>
  <c r="M59"/>
  <c r="N59"/>
  <c r="L60"/>
  <c r="M60" s="1"/>
  <c r="N60"/>
  <c r="O60"/>
  <c r="L61"/>
  <c r="M61"/>
  <c r="N61"/>
  <c r="O61"/>
  <c r="L62"/>
  <c r="M62" s="1"/>
  <c r="N62"/>
  <c r="O62"/>
  <c r="L63"/>
  <c r="M63"/>
  <c r="N63"/>
  <c r="O63"/>
  <c r="L64"/>
  <c r="M64" s="1"/>
  <c r="N64"/>
  <c r="O64"/>
  <c r="L65"/>
  <c r="M65"/>
  <c r="N65"/>
  <c r="O65"/>
  <c r="L66"/>
  <c r="M66" s="1"/>
  <c r="N66"/>
  <c r="O66"/>
  <c r="L67"/>
  <c r="M67"/>
  <c r="N67"/>
  <c r="O67"/>
  <c r="L68"/>
  <c r="M68" s="1"/>
  <c r="N68"/>
  <c r="O68"/>
  <c r="L69"/>
  <c r="M69"/>
  <c r="N69"/>
  <c r="O69"/>
  <c r="L70"/>
  <c r="M70" s="1"/>
  <c r="N70"/>
  <c r="O70"/>
  <c r="L71"/>
  <c r="M71"/>
  <c r="N71"/>
  <c r="O71"/>
  <c r="L72"/>
  <c r="M72" s="1"/>
  <c r="N72"/>
  <c r="O72"/>
  <c r="L73"/>
  <c r="M73"/>
  <c r="N73"/>
  <c r="O73"/>
  <c r="L74"/>
  <c r="M74" s="1"/>
  <c r="N74"/>
  <c r="O74"/>
  <c r="L75"/>
  <c r="M75"/>
  <c r="N75"/>
  <c r="O75"/>
  <c r="L76"/>
  <c r="M76" s="1"/>
  <c r="N76"/>
  <c r="O76"/>
  <c r="L77"/>
  <c r="M77"/>
  <c r="N77"/>
  <c r="O77"/>
  <c r="L78"/>
  <c r="M78" s="1"/>
  <c r="N78"/>
  <c r="O78"/>
  <c r="L79"/>
  <c r="M79"/>
  <c r="N79"/>
  <c r="O79"/>
  <c r="L80"/>
  <c r="M80" s="1"/>
  <c r="N80"/>
  <c r="O80"/>
  <c r="L81"/>
  <c r="M81"/>
  <c r="N81"/>
  <c r="O81"/>
  <c r="L82"/>
  <c r="M82" s="1"/>
  <c r="N82"/>
  <c r="O82"/>
  <c r="L83"/>
  <c r="M83"/>
  <c r="N83"/>
  <c r="O83"/>
  <c r="L84"/>
  <c r="M84" s="1"/>
  <c r="N84"/>
  <c r="O84"/>
  <c r="L85"/>
  <c r="M85"/>
  <c r="N85"/>
  <c r="O85"/>
  <c r="L86"/>
  <c r="M86" s="1"/>
  <c r="N86"/>
  <c r="O86"/>
  <c r="L87"/>
  <c r="M87"/>
  <c r="N87"/>
  <c r="O87"/>
  <c r="L88"/>
  <c r="M88" s="1"/>
  <c r="N88"/>
  <c r="O88"/>
  <c r="L89"/>
  <c r="M89"/>
  <c r="N89"/>
  <c r="O89"/>
  <c r="L90"/>
  <c r="M90" s="1"/>
  <c r="N90"/>
  <c r="O90"/>
  <c r="L91"/>
  <c r="M91"/>
  <c r="N91"/>
  <c r="O91"/>
  <c r="L92"/>
  <c r="M92" s="1"/>
  <c r="N92"/>
  <c r="O92"/>
  <c r="L93"/>
  <c r="M93"/>
  <c r="N93"/>
  <c r="O93"/>
  <c r="L94"/>
  <c r="M94" s="1"/>
  <c r="N94"/>
  <c r="O94"/>
  <c r="L95"/>
  <c r="M95"/>
  <c r="N95"/>
  <c r="O95"/>
  <c r="L96"/>
  <c r="M96" s="1"/>
  <c r="N96"/>
  <c r="O96"/>
  <c r="L97"/>
  <c r="M97"/>
  <c r="N97"/>
  <c r="O97"/>
  <c r="G49"/>
  <c r="A59"/>
  <c r="A60"/>
  <c r="A61"/>
  <c r="A62"/>
  <c r="A63"/>
  <c r="A64"/>
  <c r="A65"/>
  <c r="A66"/>
  <c r="A67"/>
  <c r="A68"/>
  <c r="A69"/>
  <c r="F55"/>
  <c r="F6"/>
  <c r="A70" l="1"/>
  <c r="A71"/>
  <c r="A72"/>
  <c r="A73"/>
  <c r="A74"/>
  <c r="A75"/>
  <c r="A76"/>
  <c r="A77"/>
  <c r="A78"/>
  <c r="A79"/>
  <c r="A80"/>
  <c r="A81"/>
  <c r="A82"/>
  <c r="A83"/>
  <c r="A84"/>
  <c r="A85"/>
  <c r="A86"/>
  <c r="A87" l="1"/>
  <c r="A88"/>
  <c r="A89"/>
  <c r="A90"/>
  <c r="A91"/>
  <c r="A92"/>
  <c r="A93"/>
  <c r="A94"/>
  <c r="A95"/>
  <c r="A96" l="1"/>
  <c r="A97"/>
  <c r="A2"/>
  <c r="Y16" i="5" l="1"/>
  <c r="X16" s="1"/>
  <c r="W16"/>
  <c r="L16"/>
  <c r="G16"/>
  <c r="F16"/>
  <c r="E16"/>
  <c r="D16"/>
  <c r="C16"/>
  <c r="B16"/>
  <c r="A3" i="1"/>
  <c r="O2"/>
  <c r="N2"/>
  <c r="L2"/>
  <c r="M2" s="1"/>
  <c r="L17" i="5" l="1"/>
  <c r="W17"/>
  <c r="Z16"/>
  <c r="Y17"/>
  <c r="X17" s="1"/>
  <c r="F17"/>
  <c r="G17"/>
  <c r="B17"/>
  <c r="C17"/>
  <c r="D17"/>
  <c r="E17"/>
  <c r="A4" i="1"/>
  <c r="Z17" i="5" l="1"/>
  <c r="W18"/>
  <c r="L18"/>
  <c r="Y18"/>
  <c r="X18" s="1"/>
  <c r="G18"/>
  <c r="F18"/>
  <c r="E18"/>
  <c r="D18"/>
  <c r="C18"/>
  <c r="B18"/>
  <c r="A5" i="1"/>
  <c r="Z18" i="5" l="1"/>
  <c r="W19"/>
  <c r="Y19"/>
  <c r="L19"/>
  <c r="F19"/>
  <c r="G19"/>
  <c r="A6" i="1"/>
  <c r="B19" i="5"/>
  <c r="C19"/>
  <c r="D19"/>
  <c r="E19"/>
  <c r="X19" l="1"/>
  <c r="W20"/>
  <c r="A7" i="1"/>
  <c r="Y20" i="5"/>
  <c r="X20" s="1"/>
  <c r="L20"/>
  <c r="W21"/>
  <c r="Z19"/>
  <c r="L21"/>
  <c r="G20"/>
  <c r="G21"/>
  <c r="F21"/>
  <c r="F20"/>
  <c r="C20"/>
  <c r="E21"/>
  <c r="C21"/>
  <c r="A8" i="1"/>
  <c r="E22" i="5" s="1"/>
  <c r="D20"/>
  <c r="B20"/>
  <c r="D21"/>
  <c r="B21"/>
  <c r="E20"/>
  <c r="A9" i="1"/>
  <c r="C22" i="5" l="1"/>
  <c r="Z20"/>
  <c r="B23"/>
  <c r="A10" i="1"/>
  <c r="D24" i="5" l="1"/>
  <c r="A11" i="1"/>
  <c r="A12" l="1"/>
  <c r="A13" l="1"/>
  <c r="A14" l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E65" i="5" l="1"/>
  <c r="C64"/>
  <c r="B64"/>
  <c r="E64"/>
  <c r="D64"/>
  <c r="B65"/>
  <c r="C65" l="1"/>
  <c r="D65"/>
  <c r="B67" l="1"/>
  <c r="C66"/>
  <c r="B66"/>
  <c r="E66"/>
  <c r="D66"/>
  <c r="C67"/>
  <c r="D67"/>
  <c r="E67" l="1"/>
  <c r="A56" i="1"/>
  <c r="A57" l="1"/>
  <c r="D69" i="5"/>
  <c r="C68"/>
  <c r="D68"/>
  <c r="B69"/>
  <c r="B68"/>
  <c r="E68"/>
  <c r="C69"/>
  <c r="E69" l="1"/>
  <c r="A58" i="1"/>
  <c r="W22" i="5" l="1"/>
  <c r="L24"/>
  <c r="W38"/>
  <c r="Y21"/>
  <c r="W34"/>
  <c r="W66"/>
  <c r="L23"/>
  <c r="Y49"/>
  <c r="L54"/>
  <c r="W29"/>
  <c r="W61"/>
  <c r="L25"/>
  <c r="Y48"/>
  <c r="L60"/>
  <c r="W32"/>
  <c r="W64"/>
  <c r="L27"/>
  <c r="Y43"/>
  <c r="L66"/>
  <c r="W27"/>
  <c r="W59"/>
  <c r="L37"/>
  <c r="Y38"/>
  <c r="X38" s="1"/>
  <c r="Y70"/>
  <c r="W54"/>
  <c r="Y37"/>
  <c r="Y69"/>
  <c r="W41"/>
  <c r="L65"/>
  <c r="Y28"/>
  <c r="Y60"/>
  <c r="L36"/>
  <c r="W36"/>
  <c r="W68"/>
  <c r="Y31"/>
  <c r="Y63"/>
  <c r="L26"/>
  <c r="W47"/>
  <c r="L61"/>
  <c r="Y34"/>
  <c r="Y66"/>
  <c r="X66" s="1"/>
  <c r="W46"/>
  <c r="L63"/>
  <c r="Y29"/>
  <c r="X29" s="1"/>
  <c r="Y61"/>
  <c r="X61" s="1"/>
  <c r="L30"/>
  <c r="W49"/>
  <c r="Z49" s="1"/>
  <c r="L49"/>
  <c r="Y36"/>
  <c r="X36" s="1"/>
  <c r="Y68"/>
  <c r="X68" s="1"/>
  <c r="W44"/>
  <c r="L67"/>
  <c r="Y23"/>
  <c r="Y55"/>
  <c r="L42"/>
  <c r="W39"/>
  <c r="W71"/>
  <c r="Y26"/>
  <c r="Y58"/>
  <c r="L40"/>
  <c r="W42"/>
  <c r="L71"/>
  <c r="Y25"/>
  <c r="Y57"/>
  <c r="L38"/>
  <c r="W37"/>
  <c r="Z37" s="1"/>
  <c r="W69"/>
  <c r="Z69" s="1"/>
  <c r="Y24"/>
  <c r="Y56"/>
  <c r="L44"/>
  <c r="W40"/>
  <c r="W72"/>
  <c r="Y35"/>
  <c r="Y67"/>
  <c r="W51"/>
  <c r="L53"/>
  <c r="Y30"/>
  <c r="Y62"/>
  <c r="L32"/>
  <c r="W70"/>
  <c r="Z70" s="1"/>
  <c r="L46"/>
  <c r="W50"/>
  <c r="L55"/>
  <c r="Y33"/>
  <c r="Y65"/>
  <c r="L22"/>
  <c r="W45"/>
  <c r="L57"/>
  <c r="Y32"/>
  <c r="X32" s="1"/>
  <c r="Y64"/>
  <c r="X64" s="1"/>
  <c r="L28"/>
  <c r="W48"/>
  <c r="L59"/>
  <c r="Y27"/>
  <c r="X27" s="1"/>
  <c r="Y59"/>
  <c r="X59" s="1"/>
  <c r="L34"/>
  <c r="W43"/>
  <c r="Z43" s="1"/>
  <c r="L69"/>
  <c r="Y22"/>
  <c r="X22" s="1"/>
  <c r="Y54"/>
  <c r="L48"/>
  <c r="L47"/>
  <c r="Y53"/>
  <c r="W25"/>
  <c r="W57"/>
  <c r="Z57" s="1"/>
  <c r="L33"/>
  <c r="Y44"/>
  <c r="X44" s="1"/>
  <c r="L68"/>
  <c r="W52"/>
  <c r="L51"/>
  <c r="Y47"/>
  <c r="X47" s="1"/>
  <c r="L58"/>
  <c r="W31"/>
  <c r="Z31" s="1"/>
  <c r="W63"/>
  <c r="Z63" s="1"/>
  <c r="L29"/>
  <c r="Y50"/>
  <c r="X50" s="1"/>
  <c r="L56"/>
  <c r="W30"/>
  <c r="W62"/>
  <c r="Z62" s="1"/>
  <c r="L31"/>
  <c r="Y45"/>
  <c r="X45" s="1"/>
  <c r="L62"/>
  <c r="W33"/>
  <c r="Z33" s="1"/>
  <c r="W65"/>
  <c r="Y52"/>
  <c r="X52" s="1"/>
  <c r="L52"/>
  <c r="W28"/>
  <c r="Z28" s="1"/>
  <c r="W60"/>
  <c r="L35"/>
  <c r="Y39"/>
  <c r="X39" s="1"/>
  <c r="Y71"/>
  <c r="X71" s="1"/>
  <c r="W23"/>
  <c r="W55"/>
  <c r="Z55" s="1"/>
  <c r="L45"/>
  <c r="Y42"/>
  <c r="X42" s="1"/>
  <c r="L72"/>
  <c r="W26"/>
  <c r="Z26" s="1"/>
  <c r="W58"/>
  <c r="L39"/>
  <c r="Y41"/>
  <c r="X41" s="1"/>
  <c r="L70"/>
  <c r="W53"/>
  <c r="L41"/>
  <c r="Y40"/>
  <c r="Y72"/>
  <c r="X72" s="1"/>
  <c r="W24"/>
  <c r="Z24" s="1"/>
  <c r="W56"/>
  <c r="Z56" s="1"/>
  <c r="L43"/>
  <c r="Y51"/>
  <c r="X51" s="1"/>
  <c r="L50"/>
  <c r="W35"/>
  <c r="Z35" s="1"/>
  <c r="W67"/>
  <c r="Z67" s="1"/>
  <c r="Y46"/>
  <c r="X46" s="1"/>
  <c r="L64"/>
  <c r="F66"/>
  <c r="F64"/>
  <c r="F65"/>
  <c r="F62"/>
  <c r="F63"/>
  <c r="G72"/>
  <c r="F22"/>
  <c r="F38"/>
  <c r="F70"/>
  <c r="G49"/>
  <c r="F29"/>
  <c r="F61"/>
  <c r="G38"/>
  <c r="G70"/>
  <c r="F44"/>
  <c r="G35"/>
  <c r="G67"/>
  <c r="F43"/>
  <c r="G52"/>
  <c r="F26"/>
  <c r="F58"/>
  <c r="G37"/>
  <c r="G69"/>
  <c r="F49"/>
  <c r="G34"/>
  <c r="G66"/>
  <c r="F48"/>
  <c r="G23"/>
  <c r="G55"/>
  <c r="F31"/>
  <c r="G40"/>
  <c r="F30"/>
  <c r="G41"/>
  <c r="F53"/>
  <c r="G30"/>
  <c r="G62"/>
  <c r="F36"/>
  <c r="F68"/>
  <c r="G43"/>
  <c r="F35"/>
  <c r="F67"/>
  <c r="G44"/>
  <c r="F34"/>
  <c r="G45"/>
  <c r="F25"/>
  <c r="F57"/>
  <c r="G42"/>
  <c r="F24"/>
  <c r="F56"/>
  <c r="G31"/>
  <c r="G63"/>
  <c r="F39"/>
  <c r="F71"/>
  <c r="G48"/>
  <c r="G64"/>
  <c r="F54"/>
  <c r="G33"/>
  <c r="G65"/>
  <c r="F45"/>
  <c r="G22"/>
  <c r="G54"/>
  <c r="F28"/>
  <c r="F60"/>
  <c r="G51"/>
  <c r="F27"/>
  <c r="F59"/>
  <c r="G36"/>
  <c r="G68"/>
  <c r="F42"/>
  <c r="G53"/>
  <c r="F33"/>
  <c r="G50"/>
  <c r="F32"/>
  <c r="G39"/>
  <c r="G71"/>
  <c r="F47"/>
  <c r="G24"/>
  <c r="G56"/>
  <c r="F46"/>
  <c r="G25"/>
  <c r="G57"/>
  <c r="F37"/>
  <c r="F69"/>
  <c r="G46"/>
  <c r="F52"/>
  <c r="G27"/>
  <c r="G59"/>
  <c r="F51"/>
  <c r="G28"/>
  <c r="G60"/>
  <c r="F50"/>
  <c r="G29"/>
  <c r="G61"/>
  <c r="F41"/>
  <c r="G26"/>
  <c r="G58"/>
  <c r="F40"/>
  <c r="F72"/>
  <c r="G47"/>
  <c r="F23"/>
  <c r="F55"/>
  <c r="G32"/>
  <c r="E71"/>
  <c r="D72"/>
  <c r="C72"/>
  <c r="D71"/>
  <c r="B71"/>
  <c r="B72"/>
  <c r="C71"/>
  <c r="E72"/>
  <c r="D32"/>
  <c r="D36"/>
  <c r="C56"/>
  <c r="E47"/>
  <c r="D63"/>
  <c r="D26"/>
  <c r="C42"/>
  <c r="B58"/>
  <c r="E41"/>
  <c r="C25"/>
  <c r="B49"/>
  <c r="C44"/>
  <c r="D51"/>
  <c r="E62"/>
  <c r="C30"/>
  <c r="B46"/>
  <c r="D29"/>
  <c r="C45"/>
  <c r="B61"/>
  <c r="D28"/>
  <c r="C48"/>
  <c r="E39"/>
  <c r="D55"/>
  <c r="E34"/>
  <c r="C34"/>
  <c r="E49"/>
  <c r="C33"/>
  <c r="B57"/>
  <c r="B40"/>
  <c r="D27"/>
  <c r="E38"/>
  <c r="D54"/>
  <c r="B22"/>
  <c r="E53"/>
  <c r="B37"/>
  <c r="E32"/>
  <c r="D52"/>
  <c r="B28"/>
  <c r="E63"/>
  <c r="C31"/>
  <c r="E26"/>
  <c r="D42"/>
  <c r="C58"/>
  <c r="E57"/>
  <c r="C41"/>
  <c r="C28"/>
  <c r="B48"/>
  <c r="E51"/>
  <c r="E46"/>
  <c r="D62"/>
  <c r="B30"/>
  <c r="E61"/>
  <c r="C29"/>
  <c r="B45"/>
  <c r="E24"/>
  <c r="D44"/>
  <c r="E55"/>
  <c r="C23"/>
  <c r="E50"/>
  <c r="C50"/>
  <c r="D25"/>
  <c r="C49"/>
  <c r="D48"/>
  <c r="B24"/>
  <c r="E59"/>
  <c r="C27"/>
  <c r="D38"/>
  <c r="C54"/>
  <c r="E37"/>
  <c r="D53"/>
  <c r="B53"/>
  <c r="D40"/>
  <c r="E48"/>
  <c r="C24"/>
  <c r="B44"/>
  <c r="D31"/>
  <c r="E42"/>
  <c r="D58"/>
  <c r="B26"/>
  <c r="D33"/>
  <c r="C57"/>
  <c r="D56"/>
  <c r="B32"/>
  <c r="E35"/>
  <c r="C35"/>
  <c r="E30"/>
  <c r="D46"/>
  <c r="C62"/>
  <c r="E45"/>
  <c r="D61"/>
  <c r="B29"/>
  <c r="E40"/>
  <c r="D60"/>
  <c r="B36"/>
  <c r="D23"/>
  <c r="D34"/>
  <c r="B34"/>
  <c r="D41"/>
  <c r="B25"/>
  <c r="C52"/>
  <c r="E43"/>
  <c r="D59"/>
  <c r="D22"/>
  <c r="C38"/>
  <c r="B54"/>
  <c r="D37"/>
  <c r="C53"/>
  <c r="C40"/>
  <c r="B60"/>
  <c r="E31"/>
  <c r="D47"/>
  <c r="E58"/>
  <c r="C26"/>
  <c r="B42"/>
  <c r="E25"/>
  <c r="D49"/>
  <c r="B33"/>
  <c r="C60"/>
  <c r="D35"/>
  <c r="D30"/>
  <c r="C46"/>
  <c r="B62"/>
  <c r="E29"/>
  <c r="D45"/>
  <c r="C61"/>
  <c r="E56"/>
  <c r="C32"/>
  <c r="B52"/>
  <c r="E23"/>
  <c r="D39"/>
  <c r="D50"/>
  <c r="B50"/>
  <c r="E33"/>
  <c r="D57"/>
  <c r="B41"/>
  <c r="C36"/>
  <c r="B56"/>
  <c r="E27"/>
  <c r="D43"/>
  <c r="E54"/>
  <c r="B38"/>
  <c r="C37"/>
  <c r="C63"/>
  <c r="C39"/>
  <c r="B63"/>
  <c r="C51"/>
  <c r="C55"/>
  <c r="B55"/>
  <c r="C43"/>
  <c r="E28"/>
  <c r="B35"/>
  <c r="B43"/>
  <c r="B39"/>
  <c r="B51"/>
  <c r="B27"/>
  <c r="E44"/>
  <c r="C47"/>
  <c r="C59"/>
  <c r="E52"/>
  <c r="B47"/>
  <c r="B59"/>
  <c r="E60"/>
  <c r="B31"/>
  <c r="E36"/>
  <c r="B70"/>
  <c r="E70"/>
  <c r="C70"/>
  <c r="D70"/>
  <c r="X40" l="1"/>
  <c r="Z53"/>
  <c r="Z58"/>
  <c r="Z23"/>
  <c r="Z60"/>
  <c r="Z65"/>
  <c r="Z30"/>
  <c r="Z25"/>
  <c r="X54"/>
  <c r="Z48"/>
  <c r="X34"/>
  <c r="X53"/>
  <c r="X65"/>
  <c r="X30"/>
  <c r="X35"/>
  <c r="X56"/>
  <c r="X25"/>
  <c r="X58"/>
  <c r="X23"/>
  <c r="X31"/>
  <c r="X60"/>
  <c r="X69"/>
  <c r="X48"/>
  <c r="Z21"/>
  <c r="X21"/>
  <c r="X33"/>
  <c r="X62"/>
  <c r="X67"/>
  <c r="X24"/>
  <c r="X57"/>
  <c r="X26"/>
  <c r="X55"/>
  <c r="X63"/>
  <c r="X28"/>
  <c r="X37"/>
  <c r="X70"/>
  <c r="X43"/>
  <c r="X49"/>
  <c r="Z22"/>
  <c r="W73"/>
  <c r="Y73"/>
  <c r="Z52"/>
  <c r="Z45"/>
  <c r="Z51"/>
  <c r="Z40"/>
  <c r="Z42"/>
  <c r="Z71"/>
  <c r="Z44"/>
  <c r="Z36"/>
  <c r="Z54"/>
  <c r="Z59"/>
  <c r="Z32"/>
  <c r="Z61"/>
  <c r="Z34"/>
  <c r="Z38"/>
  <c r="L73"/>
  <c r="Z50"/>
  <c r="Z72"/>
  <c r="Z39"/>
  <c r="Z46"/>
  <c r="Z47"/>
  <c r="Z68"/>
  <c r="Z41"/>
  <c r="Z27"/>
  <c r="Z64"/>
  <c r="Z29"/>
  <c r="Z66"/>
  <c r="F73"/>
  <c r="G73"/>
  <c r="Z73" l="1"/>
</calcChain>
</file>

<file path=xl/sharedStrings.xml><?xml version="1.0" encoding="utf-8"?>
<sst xmlns="http://schemas.openxmlformats.org/spreadsheetml/2006/main" count="324" uniqueCount="175">
  <si>
    <t>Date</t>
  </si>
  <si>
    <t>Particulars</t>
  </si>
  <si>
    <t>Supplier Invoice No. &amp; Dt.</t>
  </si>
  <si>
    <t>TIN/Sales Tax No.</t>
  </si>
  <si>
    <t>Gross Total</t>
  </si>
  <si>
    <t>Input Vat 4%</t>
  </si>
  <si>
    <t>Central</t>
  </si>
  <si>
    <t>Vat</t>
  </si>
  <si>
    <t>Government of NCT of Delhi</t>
  </si>
  <si>
    <t>Form DVAT 30</t>
  </si>
  <si>
    <t>Seller's Name</t>
  </si>
  <si>
    <t>Others</t>
  </si>
  <si>
    <t>Input Vat 5%</t>
  </si>
  <si>
    <t>Capital Goods</t>
  </si>
  <si>
    <t>Rate of Tax</t>
  </si>
  <si>
    <t>Import</t>
  </si>
  <si>
    <t>07350285411</t>
  </si>
  <si>
    <t>Input Vat 12.5%</t>
  </si>
  <si>
    <t>05001975430</t>
  </si>
  <si>
    <t>09589103236</t>
  </si>
  <si>
    <t>(blank)</t>
  </si>
  <si>
    <t>Grand Total</t>
  </si>
  <si>
    <t>Values</t>
  </si>
  <si>
    <t>Local</t>
  </si>
  <si>
    <t>TIN No.</t>
  </si>
  <si>
    <t xml:space="preserve"> Central</t>
  </si>
  <si>
    <t xml:space="preserve"> Local</t>
  </si>
  <si>
    <t xml:space="preserve"> Vat</t>
  </si>
  <si>
    <t xml:space="preserve"> Import</t>
  </si>
  <si>
    <t>Import1</t>
  </si>
  <si>
    <t>SL</t>
  </si>
  <si>
    <t>03562065651</t>
  </si>
  <si>
    <t>07610137149</t>
  </si>
  <si>
    <t>09390900003</t>
  </si>
  <si>
    <t>06281701957</t>
  </si>
  <si>
    <t>07060119458</t>
  </si>
  <si>
    <t>07560073108</t>
  </si>
  <si>
    <t>Highseas</t>
  </si>
  <si>
    <t>Department of Trade &amp; Taxes</t>
  </si>
  <si>
    <t>(See Rule 42)</t>
  </si>
  <si>
    <t>C-Form</t>
  </si>
  <si>
    <t>H-Form</t>
  </si>
  <si>
    <t>C/E1/E2/Forms</t>
  </si>
  <si>
    <t>None</t>
  </si>
  <si>
    <t>As Amended vide Notification No. F.3(23)/Fin(Rev-1)/2011-12/DSC-III/68 dated 27/01/2012</t>
  </si>
  <si>
    <t>Specimen of Purchase/inward Branch Transfer Register</t>
  </si>
  <si>
    <t>Registration Number :</t>
  </si>
  <si>
    <t>Purchase for the tax period</t>
  </si>
  <si>
    <t>Name of Dealer :</t>
  </si>
  <si>
    <t>Address :</t>
  </si>
  <si>
    <t>(All amount in Rupees)</t>
  </si>
  <si>
    <t>Invoice/Debit Note/Credit Note No.</t>
  </si>
  <si>
    <t>Seller's TIN</t>
  </si>
  <si>
    <t xml:space="preserve">Purchases not Eligible for Credit of Input Tax </t>
  </si>
  <si>
    <t xml:space="preserve">Purchases Eligible for Credit of Input Tax </t>
  </si>
  <si>
    <t>Import from Outside India</t>
  </si>
  <si>
    <t>High Sea Purchase</t>
  </si>
  <si>
    <t>Purchases from Exemptetd Units</t>
  </si>
  <si>
    <t>Purchases from Unregistered Dealer/Composition Dealer/Non-creditable goods/against Retail Invoices</t>
  </si>
  <si>
    <t xml:space="preserve">Purchases of Tax Exemptetd Goods </t>
  </si>
  <si>
    <t>Inter-State Purchase/Stock Transfer</t>
  </si>
  <si>
    <t xml:space="preserve">Capital Goods </t>
  </si>
  <si>
    <t>Inter-State Purchase</t>
  </si>
  <si>
    <t>Stock Transfer</t>
  </si>
  <si>
    <t xml:space="preserve">Purchase Amount </t>
  </si>
  <si>
    <t>Input Tax Paid</t>
  </si>
  <si>
    <t>Total Purchase (Including Tax)</t>
  </si>
  <si>
    <t xml:space="preserve">Type of Purchase </t>
  </si>
  <si>
    <t>Purchase Amount</t>
  </si>
  <si>
    <t>Branch Transfer</t>
  </si>
  <si>
    <t>Consignment Transfer</t>
  </si>
  <si>
    <t>Purchase  of Goods /Work Contract</t>
  </si>
  <si>
    <t>TOTAL</t>
  </si>
  <si>
    <t>Note: The Entries of the Debit /Credit Note Nos. in the 2nd Column of the table are to made showing (+ / -) sign specifically, as the case may be.</t>
  </si>
  <si>
    <t>Date of Purchases (dd/mm/yy)</t>
  </si>
  <si>
    <t>Method of Accounting : Cash/ Accrual</t>
  </si>
  <si>
    <t>1048 / 3-1-2012</t>
  </si>
  <si>
    <t>07930233585</t>
  </si>
  <si>
    <t>1120 / 3-1-2012</t>
  </si>
  <si>
    <t>07770081771</t>
  </si>
  <si>
    <t>1119 / 3-1-2012</t>
  </si>
  <si>
    <t>1118/ 3-1-2012</t>
  </si>
  <si>
    <t>7 / 2-1-2012</t>
  </si>
  <si>
    <t>425 / 2-1-2012</t>
  </si>
  <si>
    <t>06391302208</t>
  </si>
  <si>
    <t>4922 / 3-1-2012</t>
  </si>
  <si>
    <t>06601700229</t>
  </si>
  <si>
    <t>2692 / 5-1-2012</t>
  </si>
  <si>
    <t>2524 / 7-1-2012</t>
  </si>
  <si>
    <t>2525 / 7-1-2012</t>
  </si>
  <si>
    <t>1056 / 8-1-2012</t>
  </si>
  <si>
    <t>1211 / 6-1-2012</t>
  </si>
  <si>
    <t>2529 / 9-1-2012</t>
  </si>
  <si>
    <t>2530 / 9-1-2012</t>
  </si>
  <si>
    <t>2531 / 9-1-2012</t>
  </si>
  <si>
    <t>427 / 10-1-2012</t>
  </si>
  <si>
    <t>07250175565</t>
  </si>
  <si>
    <t>380 / 10-1-2012</t>
  </si>
  <si>
    <t>07610319800</t>
  </si>
  <si>
    <t>73 / 10-1-2012</t>
  </si>
  <si>
    <t>5148 / 10-1-2012</t>
  </si>
  <si>
    <t>5149 / 10-1-2012</t>
  </si>
  <si>
    <t>1847 / 10-1-2012</t>
  </si>
  <si>
    <t>422 / 12-1-2012</t>
  </si>
  <si>
    <t>07920157300</t>
  </si>
  <si>
    <t>38 / 7-1-2012</t>
  </si>
  <si>
    <t>33341347865</t>
  </si>
  <si>
    <t>39 / 7-1-2012</t>
  </si>
  <si>
    <t>8 / 12-1-2012</t>
  </si>
  <si>
    <t>5219 / 13-1-2012</t>
  </si>
  <si>
    <t>5298 / 17-1-2012</t>
  </si>
  <si>
    <t>78 / 19-1-2012</t>
  </si>
  <si>
    <t>2612 / 19-1-2012</t>
  </si>
  <si>
    <t>2613 / 19-1-2012</t>
  </si>
  <si>
    <t>2614 / 19-1-2012</t>
  </si>
  <si>
    <t>5346 / 19-1-2012</t>
  </si>
  <si>
    <t>2615 / 20-1-2012</t>
  </si>
  <si>
    <t>2616 / 20-1-2012</t>
  </si>
  <si>
    <t>401 / 21-1-2012</t>
  </si>
  <si>
    <t>06981328510</t>
  </si>
  <si>
    <t>21 / 21-1-2012</t>
  </si>
  <si>
    <t>07680156268</t>
  </si>
  <si>
    <t>22 / 21-1-2012</t>
  </si>
  <si>
    <t>98 / 21-1-2012</t>
  </si>
  <si>
    <t>07100251550</t>
  </si>
  <si>
    <t>2632 / 23-1-2012</t>
  </si>
  <si>
    <t>2633 / 23-1-2012</t>
  </si>
  <si>
    <t>2634 / 23-1-2012</t>
  </si>
  <si>
    <t>168 / 9-1-2012</t>
  </si>
  <si>
    <t>33373242404</t>
  </si>
  <si>
    <t>371 / 25-1-2012</t>
  </si>
  <si>
    <t>80 / 27-1-2012</t>
  </si>
  <si>
    <t>Detail of Purchase</t>
  </si>
  <si>
    <t>From 01.01.2012 to 31.01.2012</t>
  </si>
  <si>
    <t xml:space="preserve">Highseas </t>
  </si>
  <si>
    <t xml:space="preserve"> Highseas </t>
  </si>
  <si>
    <t>5711925/11.1.12</t>
  </si>
  <si>
    <t>5740065/16.1.12</t>
  </si>
  <si>
    <t>5589792/28.12.11</t>
  </si>
  <si>
    <t>56000018/29.12.11</t>
  </si>
  <si>
    <t>5598039/29.12.11</t>
  </si>
  <si>
    <t>5652446/4.1.12</t>
  </si>
  <si>
    <t>5659024/5.1.12</t>
  </si>
  <si>
    <t>5665721/6.1.12</t>
  </si>
  <si>
    <t>5647464/4.1.12</t>
  </si>
  <si>
    <t>5698544/10.1.12</t>
  </si>
  <si>
    <t>5698580/10.1.12</t>
  </si>
  <si>
    <t>5748157/17.1.12</t>
  </si>
  <si>
    <t>5748203/17.1.12</t>
  </si>
  <si>
    <t>Detail of Purchase (2A) for the month of January-2012</t>
  </si>
  <si>
    <t>M/s XYZ Limited</t>
  </si>
  <si>
    <t>M/s XYZ Ltd</t>
  </si>
  <si>
    <t>dfdgsd</t>
  </si>
  <si>
    <t>fvdfdsvdfsbv</t>
  </si>
  <si>
    <t>0798013110</t>
  </si>
  <si>
    <t>dfdsgdrthtjytjtr</t>
  </si>
  <si>
    <t>safsdfgdsfhfgjh</t>
  </si>
  <si>
    <t>gsdfgfdhfghdf</t>
  </si>
  <si>
    <t>dfsdfgsg</t>
  </si>
  <si>
    <t>fsdfsd</t>
  </si>
  <si>
    <t>vfdsfvds</t>
  </si>
  <si>
    <t>ddsfv</t>
  </si>
  <si>
    <t>cxvzxcv</t>
  </si>
  <si>
    <t>cvzxv</t>
  </si>
  <si>
    <t>fvdf</t>
  </si>
  <si>
    <t>vvdffd</t>
  </si>
  <si>
    <t>fvdfdfsxb</t>
  </si>
  <si>
    <t>vbvghhgn</t>
  </si>
  <si>
    <t>gfhdf</t>
  </si>
  <si>
    <t>tyhtfyjhtr</t>
  </si>
  <si>
    <t>hdyhte</t>
  </si>
  <si>
    <t>hteryher</t>
  </si>
  <si>
    <t>fdggfs</t>
  </si>
  <si>
    <t>gsg</t>
  </si>
  <si>
    <t>trhtehe</t>
  </si>
</sst>
</file>

<file path=xl/styles.xml><?xml version="1.0" encoding="utf-8"?>
<styleSheet xmlns="http://schemas.openxmlformats.org/spreadsheetml/2006/main">
  <numFmts count="8">
    <numFmt numFmtId="44" formatCode="_(&quot;`&quot;* #,##0.00_);_(&quot;`&quot;* \(#,##0.00\);_(&quot;`&quot;* &quot;-&quot;??_);_(@_)"/>
    <numFmt numFmtId="43" formatCode="_(* #,##0.00_);_(* \(#,##0.00\);_(* &quot;-&quot;??_);_(@_)"/>
    <numFmt numFmtId="164" formatCode="&quot;&quot;0.00"/>
    <numFmt numFmtId="165" formatCode="[$-409]d\-mmm\-yy;@"/>
    <numFmt numFmtId="166" formatCode="0.0%"/>
    <numFmt numFmtId="167" formatCode="[$-409]d/mmm/yy;@"/>
    <numFmt numFmtId="168" formatCode="_(&quot;$&quot;* #,##0.00_);_(&quot;$&quot;* \(#,##0.00\);_(&quot;$&quot;* &quot;-&quot;??_);_(@_)"/>
    <numFmt numFmtId="169" formatCode="d\.mm\.yy;@"/>
  </numFmts>
  <fonts count="20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1"/>
      <color theme="1" tint="4.9989318521683403E-2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4.9989318521683403E-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138">
    <xf numFmtId="0" fontId="0" fillId="0" borderId="0" xfId="0"/>
    <xf numFmtId="0" fontId="4" fillId="0" borderId="1" xfId="0" applyFont="1" applyBorder="1" applyAlignment="1">
      <alignment vertical="top"/>
    </xf>
    <xf numFmtId="0" fontId="4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horizontal="right" vertical="top"/>
    </xf>
    <xf numFmtId="164" fontId="4" fillId="0" borderId="2" xfId="0" applyNumberFormat="1" applyFont="1" applyBorder="1" applyAlignment="1">
      <alignment horizontal="right" vertical="top"/>
    </xf>
    <xf numFmtId="164" fontId="5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0" fontId="0" fillId="2" borderId="3" xfId="0" applyFill="1" applyBorder="1"/>
    <xf numFmtId="1" fontId="0" fillId="3" borderId="3" xfId="0" applyNumberFormat="1" applyFill="1" applyBorder="1"/>
    <xf numFmtId="0" fontId="0" fillId="3" borderId="3" xfId="0" applyFill="1" applyBorder="1"/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right" vertical="top"/>
    </xf>
    <xf numFmtId="0" fontId="5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/>
    <xf numFmtId="164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165" fontId="7" fillId="0" borderId="3" xfId="1" applyNumberFormat="1" applyFont="1" applyFill="1" applyBorder="1" applyProtection="1">
      <protection hidden="1"/>
    </xf>
    <xf numFmtId="0" fontId="0" fillId="0" borderId="3" xfId="0" applyBorder="1"/>
    <xf numFmtId="164" fontId="5" fillId="0" borderId="4" xfId="0" applyNumberFormat="1" applyFont="1" applyBorder="1" applyAlignment="1">
      <alignment horizontal="right" vertical="top"/>
    </xf>
    <xf numFmtId="0" fontId="8" fillId="0" borderId="3" xfId="0" applyNumberFormat="1" applyFont="1" applyFill="1" applyBorder="1" applyAlignment="1" applyProtection="1">
      <alignment horizontal="right" vertical="top"/>
      <protection hidden="1"/>
    </xf>
    <xf numFmtId="0" fontId="0" fillId="0" borderId="5" xfId="0" applyBorder="1" applyAlignment="1">
      <alignment horizontal="center"/>
    </xf>
    <xf numFmtId="0" fontId="0" fillId="0" borderId="0" xfId="0"/>
    <xf numFmtId="164" fontId="5" fillId="0" borderId="4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0" fontId="9" fillId="0" borderId="0" xfId="0" applyFont="1" applyFill="1" applyProtection="1">
      <protection hidden="1"/>
    </xf>
    <xf numFmtId="165" fontId="12" fillId="0" borderId="3" xfId="1" applyNumberFormat="1" applyFont="1" applyFill="1" applyBorder="1" applyProtection="1">
      <protection hidden="1"/>
    </xf>
    <xf numFmtId="1" fontId="12" fillId="0" borderId="3" xfId="1" applyNumberFormat="1" applyFont="1" applyFill="1" applyBorder="1" applyProtection="1">
      <protection hidden="1"/>
    </xf>
    <xf numFmtId="1" fontId="11" fillId="0" borderId="3" xfId="0" applyNumberFormat="1" applyFont="1" applyBorder="1"/>
    <xf numFmtId="0" fontId="4" fillId="0" borderId="4" xfId="0" applyFont="1" applyBorder="1" applyAlignment="1">
      <alignment horizontal="right" vertical="top"/>
    </xf>
    <xf numFmtId="166" fontId="11" fillId="0" borderId="3" xfId="2" applyNumberFormat="1" applyFont="1" applyBorder="1"/>
    <xf numFmtId="0" fontId="0" fillId="0" borderId="0" xfId="0"/>
    <xf numFmtId="164" fontId="5" fillId="0" borderId="4" xfId="0" applyNumberFormat="1" applyFont="1" applyBorder="1" applyAlignment="1">
      <alignment horizontal="right" vertical="top"/>
    </xf>
    <xf numFmtId="164" fontId="5" fillId="0" borderId="2" xfId="0" applyNumberFormat="1" applyFont="1" applyBorder="1" applyAlignment="1">
      <alignment horizontal="right" vertical="top"/>
    </xf>
    <xf numFmtId="0" fontId="0" fillId="0" borderId="0" xfId="0" pivotButton="1"/>
    <xf numFmtId="0" fontId="0" fillId="4" borderId="3" xfId="0" applyFill="1" applyBorder="1"/>
    <xf numFmtId="0" fontId="0" fillId="0" borderId="3" xfId="0" applyNumberFormat="1" applyBorder="1"/>
    <xf numFmtId="0" fontId="0" fillId="4" borderId="5" xfId="0" applyFill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vertical="top"/>
    </xf>
    <xf numFmtId="14" fontId="4" fillId="0" borderId="4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vertical="top"/>
    </xf>
    <xf numFmtId="164" fontId="5" fillId="0" borderId="4" xfId="0" applyNumberFormat="1" applyFont="1" applyBorder="1" applyAlignment="1">
      <alignment horizontal="right" vertical="top"/>
    </xf>
    <xf numFmtId="14" fontId="4" fillId="0" borderId="2" xfId="0" applyNumberFormat="1" applyFont="1" applyBorder="1" applyAlignment="1">
      <alignment horizontal="right" vertical="top"/>
    </xf>
    <xf numFmtId="49" fontId="5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horizontal="right" vertical="top"/>
    </xf>
    <xf numFmtId="164" fontId="4" fillId="0" borderId="2" xfId="0" applyNumberFormat="1" applyFont="1" applyBorder="1" applyAlignment="1">
      <alignment horizontal="right" vertical="top"/>
    </xf>
    <xf numFmtId="164" fontId="5" fillId="0" borderId="4" xfId="0" applyNumberFormat="1" applyFont="1" applyBorder="1" applyAlignment="1">
      <alignment horizontal="right" vertical="top"/>
    </xf>
    <xf numFmtId="14" fontId="4" fillId="0" borderId="2" xfId="0" applyNumberFormat="1" applyFont="1" applyBorder="1" applyAlignment="1">
      <alignment horizontal="right" vertical="top"/>
    </xf>
    <xf numFmtId="49" fontId="5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horizontal="right" vertical="top"/>
    </xf>
    <xf numFmtId="164" fontId="5" fillId="0" borderId="0" xfId="0" applyNumberFormat="1" applyFont="1" applyBorder="1" applyAlignment="1">
      <alignment horizontal="right" vertical="top"/>
    </xf>
    <xf numFmtId="14" fontId="4" fillId="0" borderId="4" xfId="0" applyNumberFormat="1" applyFont="1" applyBorder="1" applyAlignment="1">
      <alignment horizontal="right" vertical="top"/>
    </xf>
    <xf numFmtId="49" fontId="4" fillId="0" borderId="4" xfId="0" applyNumberFormat="1" applyFont="1" applyBorder="1" applyAlignment="1">
      <alignment vertical="top"/>
    </xf>
    <xf numFmtId="164" fontId="5" fillId="0" borderId="4" xfId="0" applyNumberFormat="1" applyFont="1" applyBorder="1" applyAlignment="1">
      <alignment horizontal="right" vertical="top"/>
    </xf>
    <xf numFmtId="0" fontId="0" fillId="0" borderId="0" xfId="0"/>
    <xf numFmtId="0" fontId="4" fillId="0" borderId="2" xfId="0" applyFont="1" applyBorder="1" applyAlignment="1">
      <alignment horizontal="right" vertical="top"/>
    </xf>
    <xf numFmtId="14" fontId="4" fillId="0" borderId="2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vertical="top"/>
    </xf>
    <xf numFmtId="164" fontId="5" fillId="0" borderId="2" xfId="0" applyNumberFormat="1" applyFont="1" applyBorder="1" applyAlignment="1">
      <alignment horizontal="right" vertical="top"/>
    </xf>
    <xf numFmtId="164" fontId="4" fillId="0" borderId="2" xfId="0" applyNumberFormat="1" applyFont="1" applyBorder="1" applyAlignment="1">
      <alignment horizontal="right" vertical="top"/>
    </xf>
    <xf numFmtId="167" fontId="0" fillId="0" borderId="0" xfId="0" applyNumberFormat="1"/>
    <xf numFmtId="43" fontId="0" fillId="0" borderId="0" xfId="1" applyFont="1"/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7" fontId="0" fillId="0" borderId="3" xfId="0" applyNumberFormat="1" applyBorder="1"/>
    <xf numFmtId="0" fontId="13" fillId="0" borderId="0" xfId="0" applyFont="1" applyBorder="1" applyAlignment="1">
      <alignment wrapText="1"/>
    </xf>
    <xf numFmtId="0" fontId="2" fillId="0" borderId="0" xfId="0" applyFont="1"/>
    <xf numFmtId="167" fontId="13" fillId="0" borderId="0" xfId="0" applyNumberFormat="1" applyFont="1"/>
    <xf numFmtId="167" fontId="0" fillId="0" borderId="0" xfId="0" applyNumberFormat="1" applyBorder="1"/>
    <xf numFmtId="43" fontId="0" fillId="0" borderId="0" xfId="1" applyFont="1" applyBorder="1"/>
    <xf numFmtId="0" fontId="13" fillId="0" borderId="0" xfId="0" applyFont="1" applyBorder="1" applyAlignment="1"/>
    <xf numFmtId="49" fontId="15" fillId="0" borderId="0" xfId="0" applyNumberFormat="1" applyFont="1" applyBorder="1" applyAlignment="1"/>
    <xf numFmtId="43" fontId="13" fillId="0" borderId="0" xfId="1" applyFont="1" applyBorder="1"/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0" fontId="17" fillId="0" borderId="0" xfId="0" applyFont="1" applyBorder="1" applyAlignment="1"/>
    <xf numFmtId="0" fontId="0" fillId="4" borderId="0" xfId="0" applyFill="1"/>
    <xf numFmtId="164" fontId="4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164" fontId="4" fillId="0" borderId="7" xfId="0" applyNumberFormat="1" applyFont="1" applyBorder="1" applyAlignment="1">
      <alignment horizontal="right" vertical="top"/>
    </xf>
    <xf numFmtId="14" fontId="4" fillId="0" borderId="4" xfId="12" applyNumberFormat="1" applyFont="1" applyBorder="1" applyAlignment="1">
      <alignment horizontal="right" vertical="top"/>
    </xf>
    <xf numFmtId="164" fontId="4" fillId="0" borderId="4" xfId="12" applyNumberFormat="1" applyFont="1" applyBorder="1" applyAlignment="1">
      <alignment horizontal="right" vertical="top"/>
    </xf>
    <xf numFmtId="14" fontId="4" fillId="0" borderId="2" xfId="12" applyNumberFormat="1" applyFont="1" applyBorder="1" applyAlignment="1">
      <alignment horizontal="right" vertical="top"/>
    </xf>
    <xf numFmtId="164" fontId="4" fillId="0" borderId="2" xfId="12" applyNumberFormat="1" applyFont="1" applyBorder="1" applyAlignment="1">
      <alignment horizontal="right" vertical="top"/>
    </xf>
    <xf numFmtId="1" fontId="13" fillId="4" borderId="3" xfId="0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37" fontId="13" fillId="4" borderId="3" xfId="1" applyNumberFormat="1" applyFont="1" applyFill="1" applyBorder="1" applyAlignment="1">
      <alignment horizontal="center" vertical="center" wrapText="1"/>
    </xf>
    <xf numFmtId="0" fontId="10" fillId="0" borderId="0" xfId="0" applyFont="1" applyFill="1" applyProtection="1">
      <protection hidden="1"/>
    </xf>
    <xf numFmtId="0" fontId="15" fillId="0" borderId="0" xfId="0" applyFont="1" applyBorder="1" applyAlignment="1"/>
    <xf numFmtId="0" fontId="19" fillId="0" borderId="3" xfId="0" applyFont="1" applyBorder="1" applyAlignment="1">
      <alignment horizontal="left" vertical="top" wrapText="1"/>
    </xf>
    <xf numFmtId="169" fontId="12" fillId="0" borderId="3" xfId="1" applyNumberFormat="1" applyFont="1" applyFill="1" applyBorder="1" applyProtection="1">
      <protection hidden="1"/>
    </xf>
    <xf numFmtId="167" fontId="2" fillId="4" borderId="9" xfId="0" applyNumberFormat="1" applyFont="1" applyFill="1" applyBorder="1"/>
    <xf numFmtId="0" fontId="2" fillId="4" borderId="9" xfId="0" applyFont="1" applyFill="1" applyBorder="1"/>
    <xf numFmtId="1" fontId="13" fillId="4" borderId="9" xfId="0" applyNumberFormat="1" applyFont="1" applyFill="1" applyBorder="1"/>
    <xf numFmtId="14" fontId="4" fillId="0" borderId="4" xfId="13" applyNumberFormat="1" applyFont="1" applyBorder="1" applyAlignment="1">
      <alignment horizontal="right" vertical="top"/>
    </xf>
    <xf numFmtId="14" fontId="4" fillId="0" borderId="2" xfId="13" applyNumberFormat="1" applyFont="1" applyBorder="1" applyAlignment="1">
      <alignment horizontal="right" vertical="top"/>
    </xf>
    <xf numFmtId="164" fontId="4" fillId="0" borderId="4" xfId="13" applyNumberFormat="1" applyFont="1" applyBorder="1" applyAlignment="1">
      <alignment horizontal="right" vertical="top"/>
    </xf>
    <xf numFmtId="164" fontId="4" fillId="0" borderId="2" xfId="13" applyNumberFormat="1" applyFont="1" applyBorder="1" applyAlignment="1">
      <alignment horizontal="right" vertical="top"/>
    </xf>
    <xf numFmtId="0" fontId="18" fillId="0" borderId="3" xfId="0" applyFont="1" applyBorder="1" applyAlignment="1">
      <alignment horizontal="left" vertical="top" wrapText="1"/>
    </xf>
    <xf numFmtId="0" fontId="18" fillId="0" borderId="3" xfId="0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right" vertical="top"/>
      <protection hidden="1"/>
    </xf>
    <xf numFmtId="0" fontId="17" fillId="0" borderId="6" xfId="0" applyFont="1" applyBorder="1" applyAlignment="1"/>
    <xf numFmtId="0" fontId="10" fillId="0" borderId="0" xfId="0" applyFont="1" applyFill="1" applyAlignment="1" applyProtection="1">
      <protection hidden="1"/>
    </xf>
    <xf numFmtId="0" fontId="10" fillId="0" borderId="0" xfId="0" quotePrefix="1" applyFont="1" applyFill="1" applyAlignment="1" applyProtection="1">
      <protection hidden="1"/>
    </xf>
    <xf numFmtId="0" fontId="13" fillId="0" borderId="6" xfId="0" applyFont="1" applyBorder="1" applyAlignment="1"/>
    <xf numFmtId="0" fontId="16" fillId="0" borderId="0" xfId="0" applyFont="1" applyBorder="1" applyAlignme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8" fillId="0" borderId="5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/>
    </xf>
    <xf numFmtId="0" fontId="18" fillId="4" borderId="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center" vertical="center" wrapText="1"/>
    </xf>
    <xf numFmtId="167" fontId="18" fillId="0" borderId="5" xfId="0" applyNumberFormat="1" applyFont="1" applyBorder="1" applyAlignment="1">
      <alignment horizontal="left" vertical="top" wrapText="1"/>
    </xf>
    <xf numFmtId="167" fontId="18" fillId="0" borderId="7" xfId="0" applyNumberFormat="1" applyFont="1" applyBorder="1" applyAlignment="1">
      <alignment horizontal="left" vertical="top" wrapText="1"/>
    </xf>
    <xf numFmtId="167" fontId="18" fillId="0" borderId="8" xfId="0" applyNumberFormat="1" applyFont="1" applyBorder="1" applyAlignment="1">
      <alignment horizontal="left" vertical="top" wrapText="1"/>
    </xf>
    <xf numFmtId="0" fontId="18" fillId="0" borderId="3" xfId="0" applyFont="1" applyFill="1" applyBorder="1" applyAlignment="1">
      <alignment horizontal="center" vertical="center" wrapText="1"/>
    </xf>
    <xf numFmtId="168" fontId="18" fillId="0" borderId="3" xfId="11" applyNumberFormat="1" applyFont="1" applyFill="1" applyBorder="1" applyAlignment="1">
      <alignment horizontal="center" vertical="center" wrapText="1"/>
    </xf>
  </cellXfs>
  <cellStyles count="14">
    <cellStyle name="Comma" xfId="1" builtinId="3"/>
    <cellStyle name="Currency" xfId="11" builtinId="4"/>
    <cellStyle name="Normal" xfId="0" builtinId="0"/>
    <cellStyle name="Normal 2" xfId="3"/>
    <cellStyle name="Normal 3" xfId="4"/>
    <cellStyle name="Normal 38" xfId="12"/>
    <cellStyle name="Normal 39" xfId="13"/>
    <cellStyle name="Normal 4" xfId="5"/>
    <cellStyle name="Normal 5" xfId="6"/>
    <cellStyle name="Normal 6" xfId="7"/>
    <cellStyle name="Normal 7" xfId="8"/>
    <cellStyle name="Normal 8" xfId="9"/>
    <cellStyle name="Normal 9" xfId="10"/>
    <cellStyle name="Percent" xfId="2" builtinId="5"/>
  </cellStyles>
  <dxfs count="192"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>
          <bgColor auto="1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>
          <bgColor auto="1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>
          <bgColor auto="1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249977111117893"/>
        </patternFill>
      </fill>
    </dxf>
    <dxf>
      <fill>
        <patternFill patternType="solid">
          <fgColor indexed="64"/>
          <bgColor theme="0" tint="-0.249977111117893"/>
        </patternFill>
      </fill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Administrator" refreshedDate="40959.479937384262" createdVersion="3" refreshedVersion="3" minRefreshableVersion="3" recordCount="96">
  <cacheSource type="worksheet">
    <worksheetSource ref="B1:O97" sheet="Purchase Register from tally"/>
  </cacheSource>
  <cacheFields count="14">
    <cacheField name="Date" numFmtId="14">
      <sharedItems containsNonDate="0" containsDate="1" containsString="0" containsBlank="1" minDate="2012-01-03T00:00:00" maxDate="2012-01-28T00:00:00"/>
    </cacheField>
    <cacheField name="Particulars" numFmtId="0">
      <sharedItems containsBlank="1" count="95">
        <s v="dfdsgdrthtjytjtr"/>
        <s v="dfsdfgsg"/>
        <s v="fsdfsd"/>
        <s v="vfdsfvds"/>
        <s v="ddsfv"/>
        <s v="safsdfgdsfhfgjh"/>
        <s v="fvdf"/>
        <s v="cvzxv"/>
        <s v="Import"/>
        <s v="cxvzxcv"/>
        <s v="gsdfgfdhfghdf"/>
        <s v="vvdffd"/>
        <s v="fvdfdfsxb"/>
        <s v="vbvghhgn"/>
        <s v="tyhtfyjhtr"/>
        <s v="gfhdf"/>
        <s v="Highseas"/>
        <s v="hdyhte"/>
        <s v="hteryher"/>
        <s v="fdggfs"/>
        <s v="trhtehe"/>
        <s v="gsg"/>
        <m/>
        <s v="Metal Tube Traders" u="1"/>
        <s v="Mm Ceramics and Ferro Alloys( Ahmedabad)" u="1"/>
        <s v="London Metal Ltd" u="1"/>
        <s v="Vision Metal Aids P.Ltd" u="1"/>
        <s v="Batra Steel(Delhi)" u="1"/>
        <s v="Pheonix Appliances P.Ltd" u="1"/>
        <s v="Arihant Stamping" u="1"/>
        <s v="sdfdsdsfgfdsh" u="1"/>
        <s v="AL Doha Metal Trading" u="1"/>
        <s v="Amar Steel Syndicate(Naraina)" u="1"/>
        <s v="Donald Mcarthy Trading Pte.Ltd." u="1"/>
        <s v="Kavita Ceramics (Fbd)" u="1"/>
        <s v="P M Steel &amp; Alloys Industries" u="1"/>
        <s v="Good Luck Engg.Co.(Gzd)" u="1"/>
        <s v="S. B. International" u="1"/>
        <s v="Phool Chand Bhagatsingh" u="1"/>
        <s v="Bansal Iron &amp; Sheet Traders(Gurgaon)" u="1"/>
        <s v="Kothari Metals Ltd(Okhla)" u="1"/>
        <s v="Essem Metachem Ind. P. Ltd" u="1"/>
        <s v="MF Rings &amp; Bearing Races Ltd." u="1"/>
        <s v="Singhania International Ltd (Unit-II)" u="1"/>
        <s v="xvdfbvdxfbs" u="1"/>
        <s v="Sara Sae Private Ltd." u="1"/>
        <s v="Inductotherm (India)P.Ltd(DEL)" u="1"/>
        <s v="One Steel Recycling (Hong Kong)" u="1"/>
        <s v="Metal Forgings" u="1"/>
        <s v="Elmgeda Traders &amp; Agencies" u="1"/>
        <s v="Honsberg Saws India P.Ltd" u="1"/>
        <s v="Advance Valves Pvt.Ltd." u="1"/>
        <s v="Durga Hardware &amp; Mill Store" u="1"/>
        <s v="Swastik Pipes Ltd (Jhajjar)" u="1"/>
        <s v="Metal Forgings P. Ltd" u="1"/>
        <s v="SSS Technical Services P.Ltd" u="1"/>
        <s v="Krishna Traders" u="1"/>
        <s v="Annu Chemicals" u="1"/>
        <s v="Adithya Chemicals" u="1"/>
        <s v="One Steel Recycling" u="1"/>
        <s v="Jyoti Steel Industries (Thane)" u="1"/>
        <s v="Sakamur Interenational Inc." u="1"/>
        <s v="Ahmedabad Strips P. Ltd(Ahmedabad)" u="1"/>
        <s v="Vikram India Ltd(HOWRAH)" u="1"/>
        <s v="Esun International Pte Ltd" u="1"/>
        <s v="B.L. Enterprises" u="1"/>
        <s v="R. K. Traders" u="1"/>
        <s v="CHW Forge Pvt.Ltd." u="1"/>
        <s v="Inductothem (India) P.Ltd (AMD)" u="1"/>
        <s v="SMF FLANGETECH" u="1"/>
        <s v="Bay Forge Limited" u="1"/>
        <s v="Sanghvi &amp; Associates (P)Ltd." u="1"/>
        <s v="Supama Metal Pvt.Ltd." u="1"/>
        <s v="fgesgsd" u="1"/>
        <s v="vfdfbvfdsb" u="1"/>
        <s v="Aarshabh Ferro Alloys P.Ltd" u="1"/>
        <s v="Gopal Industries" u="1"/>
        <s v="CPP Thermo Devices P.Ltd" u="1"/>
        <s v="Deetansa Singapore PTE Ltd" u="1"/>
        <s v="Sum Metal casting" u="1"/>
        <s v="V.M. Metal Corpn.(Delhi)" u="1"/>
        <s v="Elmageda Traders &amp; Agencies" u="1"/>
        <s v="Laxcon Steels Ltd" u="1"/>
        <s v="Sun Metal Casting" u="1"/>
        <s v="Gupta Abrasives P.Ltd" u="1"/>
        <s v="Sidhant Steels(Naraina)" u="1"/>
        <s v="Niran Saws" u="1"/>
        <s v="Metallic Alloys" u="1"/>
        <s v="Atul Metfab P.Ltd." u="1"/>
        <s v="Allied Holdings P.Ltd" u="1"/>
        <s v="R.M.Creations" u="1"/>
        <s v="J.K. Forgings(Delhi)" u="1"/>
        <s v="Super Tech Inc.(Naraina)" u="1"/>
        <s v="Super Ceramics" u="1"/>
        <s v="Allied Strips Ltd" u="1"/>
      </sharedItems>
    </cacheField>
    <cacheField name="Supplier Invoice No. &amp; Dt." numFmtId="0">
      <sharedItems containsBlank="1"/>
    </cacheField>
    <cacheField name="TIN/Sales Tax No." numFmtId="0">
      <sharedItems containsBlank="1" count="56">
        <s v="07930233585"/>
        <s v="07770081771"/>
        <s v="Import"/>
        <s v="07560073108"/>
        <s v="06391302208"/>
        <s v="06601700229"/>
        <s v="09390900003"/>
        <s v="09589103236"/>
        <s v="05001975430"/>
        <s v="03562065651"/>
        <s v="07250175565"/>
        <s v="07610319800"/>
        <s v="07350285411"/>
        <s v="06281701957"/>
        <s v="07060119458"/>
        <s v="07920157300"/>
        <s v="33341347865"/>
        <s v="06981328510"/>
        <s v="07680156268"/>
        <s v="07100251550"/>
        <s v="Highseas"/>
        <s v="33373242404"/>
        <s v="07610137149"/>
        <m/>
        <s v="07440131180" u="1"/>
        <s v="02080300443" u="1"/>
        <s v="07760102971" u="1"/>
        <s v="07400124315" u="1"/>
        <s v="07520195932" u="1"/>
        <s v="05000761184" u="1"/>
        <s v="06561820822" u="1"/>
        <s v="07770299148" u="1"/>
        <s v="07160072746" u="1"/>
        <s v="24575500936" u="1"/>
        <s v="06801309985 dt 3.12.90" u="1"/>
        <s v="7610137149" u="1"/>
        <s v="06821217048" u="1"/>
        <s v="24574300598" u="1"/>
        <s v="06801309985 " u="1"/>
        <s v="24074601077" u="1"/>
        <s v="27030003181" u="1"/>
        <s v="07600163005" u="1"/>
        <s v="7610230560" u="1"/>
        <s v="07530170367" u="1"/>
        <s v="07540349666" u="1"/>
        <s v="08560854184" u="1"/>
        <s v="6821701272" u="1"/>
        <s v="03642053773" u="1"/>
        <s v="33890820513" u="1"/>
        <s v="07950239491" u="1"/>
        <s v="27100680348" u="1"/>
        <s v="09165900241" u="1"/>
        <s v="19470389021" u="1"/>
        <s v="24560101787" u="1"/>
        <s v="24074601077 DT 27.5.2002" u="1"/>
        <s v="27440297787" u="1"/>
      </sharedItems>
    </cacheField>
    <cacheField name="Import1" numFmtId="0">
      <sharedItems containsString="0" containsBlank="1" containsNumber="1" minValue="676313.5" maxValue="3685077.5"/>
    </cacheField>
    <cacheField name="Highseas " numFmtId="0">
      <sharedItems containsString="0" containsBlank="1" containsNumber="1" minValue="808098.5" maxValue="1669988"/>
    </cacheField>
    <cacheField name="Gross Total" numFmtId="0">
      <sharedItems containsString="0" containsBlank="1" containsNumber="1" minValue="1275.75" maxValue="1638468"/>
    </cacheField>
    <cacheField name="Input Vat 4%" numFmtId="0">
      <sharedItems containsNonDate="0" containsString="0" containsBlank="1"/>
    </cacheField>
    <cacheField name="Input Vat 5%" numFmtId="0">
      <sharedItems containsString="0" containsBlank="1" containsNumber="1" minValue="1986.5" maxValue="48121"/>
    </cacheField>
    <cacheField name="Input Vat 12.5%" numFmtId="0">
      <sharedItems containsString="0" containsBlank="1" containsNumber="1" minValue="141.75" maxValue="141.75"/>
    </cacheField>
    <cacheField name="Local" numFmtId="0">
      <sharedItems containsMixedTypes="1" containsNumber="1" containsInteger="1" minValue="1134" maxValue="962423"/>
    </cacheField>
    <cacheField name="Central" numFmtId="1">
      <sharedItems containsMixedTypes="1" containsNumber="1" minValue="0" maxValue="1638468"/>
    </cacheField>
    <cacheField name="Vat" numFmtId="0">
      <sharedItems containsMixedTypes="1" containsNumber="1" minValue="141.75" maxValue="48121"/>
    </cacheField>
    <cacheField name="Import" numFmtId="1">
      <sharedItems containsMixedTypes="1" containsNumber="1" minValue="0" maxValue="3685077.5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6">
  <r>
    <d v="2012-01-03T00:00:00"/>
    <x v="0"/>
    <s v="1048 / 3-1-2012"/>
    <x v="0"/>
    <m/>
    <m/>
    <n v="586781"/>
    <m/>
    <n v="27942"/>
    <m/>
    <n v="558839"/>
    <s v=""/>
    <n v="27942"/>
    <s v=""/>
  </r>
  <r>
    <d v="2012-01-03T00:00:00"/>
    <x v="1"/>
    <s v="1120 / 3-1-2012"/>
    <x v="1"/>
    <m/>
    <m/>
    <n v="138744.9"/>
    <m/>
    <n v="6606.9"/>
    <m/>
    <n v="132138"/>
    <s v=""/>
    <n v="6606.9"/>
    <s v=""/>
  </r>
  <r>
    <d v="2012-01-03T00:00:00"/>
    <x v="2"/>
    <s v="1119 / 3-1-2012"/>
    <x v="1"/>
    <m/>
    <m/>
    <n v="41716.5"/>
    <m/>
    <n v="1986.5"/>
    <m/>
    <n v="39730"/>
    <s v=""/>
    <n v="1986.5"/>
    <s v=""/>
  </r>
  <r>
    <d v="2012-01-03T00:00:00"/>
    <x v="3"/>
    <s v="1118/ 3-1-2012"/>
    <x v="1"/>
    <m/>
    <m/>
    <n v="60606"/>
    <m/>
    <n v="2886"/>
    <m/>
    <n v="57720"/>
    <s v=""/>
    <n v="2886"/>
    <s v=""/>
  </r>
  <r>
    <d v="2012-01-03T00:00:00"/>
    <x v="4"/>
    <s v="5589792/28.12.11"/>
    <x v="2"/>
    <n v="2305900"/>
    <m/>
    <m/>
    <m/>
    <m/>
    <m/>
    <s v=""/>
    <n v="0"/>
    <s v=""/>
    <n v="2305900"/>
  </r>
  <r>
    <d v="2012-01-03T00:00:00"/>
    <x v="5"/>
    <s v="7 / 2-1-2012"/>
    <x v="3"/>
    <m/>
    <m/>
    <n v="1010544"/>
    <m/>
    <n v="48121"/>
    <m/>
    <n v="962423"/>
    <s v=""/>
    <n v="48121"/>
    <s v=""/>
  </r>
  <r>
    <d v="2012-01-03T00:00:00"/>
    <x v="6"/>
    <s v="425 / 2-1-2012"/>
    <x v="4"/>
    <m/>
    <m/>
    <n v="68943.67"/>
    <m/>
    <m/>
    <m/>
    <s v=""/>
    <n v="68943.67"/>
    <s v=""/>
    <s v=""/>
  </r>
  <r>
    <d v="2012-01-04T00:00:00"/>
    <x v="7"/>
    <s v="4922 / 3-1-2012"/>
    <x v="5"/>
    <m/>
    <m/>
    <n v="530079"/>
    <m/>
    <m/>
    <m/>
    <s v=""/>
    <n v="530079"/>
    <s v=""/>
    <s v=""/>
  </r>
  <r>
    <d v="2012-01-05T00:00:00"/>
    <x v="8"/>
    <s v="56000018/29.12.11"/>
    <x v="2"/>
    <n v="2086574.5"/>
    <m/>
    <m/>
    <m/>
    <m/>
    <m/>
    <s v=""/>
    <n v="0"/>
    <s v=""/>
    <n v="2086574.5"/>
  </r>
  <r>
    <d v="2012-01-06T00:00:00"/>
    <x v="9"/>
    <s v="2692 / 5-1-2012"/>
    <x v="6"/>
    <m/>
    <m/>
    <n v="870796"/>
    <m/>
    <m/>
    <m/>
    <s v=""/>
    <n v="870796"/>
    <s v=""/>
    <s v=""/>
  </r>
  <r>
    <d v="2012-01-07T00:00:00"/>
    <x v="8"/>
    <s v="5598039/29.12.11"/>
    <x v="2"/>
    <n v="2333518"/>
    <m/>
    <m/>
    <m/>
    <m/>
    <m/>
    <s v=""/>
    <n v="0"/>
    <s v=""/>
    <n v="2333518"/>
  </r>
  <r>
    <d v="2012-01-08T00:00:00"/>
    <x v="8"/>
    <s v="5652446/4.1.12"/>
    <x v="2"/>
    <n v="676313.5"/>
    <m/>
    <m/>
    <m/>
    <m/>
    <m/>
    <s v=""/>
    <n v="0"/>
    <s v=""/>
    <n v="676313.5"/>
  </r>
  <r>
    <d v="2012-01-08T00:00:00"/>
    <x v="10"/>
    <s v="2524 / 7-1-2012"/>
    <x v="7"/>
    <m/>
    <m/>
    <n v="508831"/>
    <m/>
    <m/>
    <m/>
    <s v=""/>
    <n v="508831"/>
    <s v=""/>
    <s v=""/>
  </r>
  <r>
    <d v="2012-01-08T00:00:00"/>
    <x v="11"/>
    <s v="2525 / 7-1-2012"/>
    <x v="7"/>
    <m/>
    <m/>
    <n v="84042"/>
    <m/>
    <m/>
    <m/>
    <s v=""/>
    <n v="84042"/>
    <s v=""/>
    <s v=""/>
  </r>
  <r>
    <d v="2012-01-09T00:00:00"/>
    <x v="12"/>
    <s v="1056 / 8-1-2012"/>
    <x v="8"/>
    <m/>
    <m/>
    <n v="104541"/>
    <m/>
    <m/>
    <m/>
    <s v=""/>
    <n v="104541"/>
    <s v=""/>
    <s v=""/>
  </r>
  <r>
    <d v="2012-01-09T00:00:00"/>
    <x v="0"/>
    <s v="1211 / 6-1-2012"/>
    <x v="9"/>
    <m/>
    <m/>
    <n v="41852"/>
    <m/>
    <m/>
    <m/>
    <s v=""/>
    <n v="41852"/>
    <s v=""/>
    <s v=""/>
  </r>
  <r>
    <d v="2012-01-10T00:00:00"/>
    <x v="1"/>
    <s v="5659024/5.1.12"/>
    <x v="2"/>
    <n v="2577670.5"/>
    <m/>
    <m/>
    <m/>
    <m/>
    <m/>
    <s v=""/>
    <n v="0"/>
    <s v=""/>
    <n v="2577670.5"/>
  </r>
  <r>
    <d v="2012-01-10T00:00:00"/>
    <x v="2"/>
    <s v="2529 / 9-1-2012"/>
    <x v="7"/>
    <m/>
    <m/>
    <n v="125692"/>
    <m/>
    <m/>
    <m/>
    <s v=""/>
    <n v="125692"/>
    <s v=""/>
    <s v=""/>
  </r>
  <r>
    <d v="2012-01-10T00:00:00"/>
    <x v="3"/>
    <s v="2530 / 9-1-2012"/>
    <x v="7"/>
    <m/>
    <m/>
    <n v="490076"/>
    <m/>
    <m/>
    <m/>
    <s v=""/>
    <n v="490076"/>
    <s v=""/>
    <s v=""/>
  </r>
  <r>
    <d v="2012-01-10T00:00:00"/>
    <x v="4"/>
    <s v="2531 / 9-1-2012"/>
    <x v="7"/>
    <m/>
    <m/>
    <n v="73714"/>
    <m/>
    <m/>
    <m/>
    <s v=""/>
    <n v="73714"/>
    <s v=""/>
    <s v=""/>
  </r>
  <r>
    <d v="2012-01-10T00:00:00"/>
    <x v="5"/>
    <s v="427 / 10-1-2012"/>
    <x v="10"/>
    <m/>
    <m/>
    <n v="1275.75"/>
    <m/>
    <m/>
    <n v="141.75"/>
    <n v="1134"/>
    <s v=""/>
    <n v="141.75"/>
    <s v=""/>
  </r>
  <r>
    <d v="2012-01-11T00:00:00"/>
    <x v="6"/>
    <s v="380 / 10-1-2012"/>
    <x v="11"/>
    <m/>
    <m/>
    <n v="323092"/>
    <m/>
    <n v="15385"/>
    <m/>
    <n v="307707"/>
    <s v=""/>
    <n v="15385"/>
    <s v=""/>
  </r>
  <r>
    <d v="2012-01-11T00:00:00"/>
    <x v="7"/>
    <s v="73 / 10-1-2012"/>
    <x v="12"/>
    <m/>
    <m/>
    <n v="199150"/>
    <m/>
    <n v="9483"/>
    <m/>
    <n v="189667"/>
    <s v=""/>
    <n v="9483"/>
    <s v=""/>
  </r>
  <r>
    <d v="2012-01-11T00:00:00"/>
    <x v="8"/>
    <s v="5148 / 10-1-2012"/>
    <x v="13"/>
    <m/>
    <m/>
    <n v="401355"/>
    <m/>
    <m/>
    <m/>
    <s v=""/>
    <n v="401355"/>
    <s v=""/>
    <s v=""/>
  </r>
  <r>
    <d v="2012-01-11T00:00:00"/>
    <x v="9"/>
    <s v="5149 / 10-1-2012"/>
    <x v="13"/>
    <m/>
    <m/>
    <n v="477838"/>
    <m/>
    <m/>
    <m/>
    <s v=""/>
    <n v="477838"/>
    <s v=""/>
    <s v=""/>
  </r>
  <r>
    <d v="2012-01-12T00:00:00"/>
    <x v="8"/>
    <s v="1847 / 10-1-2012"/>
    <x v="14"/>
    <m/>
    <m/>
    <n v="81837"/>
    <m/>
    <n v="3897"/>
    <m/>
    <n v="77940"/>
    <s v=""/>
    <n v="3897"/>
    <s v=""/>
  </r>
  <r>
    <d v="2012-01-12T00:00:00"/>
    <x v="8"/>
    <s v="422 / 12-1-2012"/>
    <x v="15"/>
    <m/>
    <m/>
    <n v="362250"/>
    <m/>
    <n v="17250"/>
    <m/>
    <n v="345000"/>
    <s v=""/>
    <n v="17250"/>
    <s v=""/>
  </r>
  <r>
    <d v="2012-01-13T00:00:00"/>
    <x v="10"/>
    <s v="5665721/6.1.12"/>
    <x v="2"/>
    <n v="2097824"/>
    <m/>
    <m/>
    <m/>
    <m/>
    <m/>
    <s v=""/>
    <n v="0"/>
    <s v=""/>
    <n v="2097824"/>
  </r>
  <r>
    <d v="2012-01-13T00:00:00"/>
    <x v="11"/>
    <s v="38 / 7-1-2012"/>
    <x v="16"/>
    <m/>
    <m/>
    <n v="221829"/>
    <m/>
    <m/>
    <m/>
    <s v=""/>
    <n v="221829"/>
    <s v=""/>
    <s v=""/>
  </r>
  <r>
    <d v="2012-01-13T00:00:00"/>
    <x v="12"/>
    <s v="39 / 7-1-2012"/>
    <x v="16"/>
    <m/>
    <m/>
    <n v="1638468"/>
    <m/>
    <m/>
    <m/>
    <s v=""/>
    <n v="1638468"/>
    <s v=""/>
    <s v=""/>
  </r>
  <r>
    <d v="2012-01-13T00:00:00"/>
    <x v="0"/>
    <s v="8 / 12-1-2012"/>
    <x v="3"/>
    <m/>
    <m/>
    <n v="995673"/>
    <m/>
    <n v="47413"/>
    <m/>
    <n v="948260"/>
    <s v=""/>
    <n v="47413"/>
    <s v=""/>
  </r>
  <r>
    <d v="2012-01-14T00:00:00"/>
    <x v="1"/>
    <s v="5219 / 13-1-2012"/>
    <x v="13"/>
    <m/>
    <m/>
    <n v="413978"/>
    <m/>
    <m/>
    <m/>
    <s v=""/>
    <n v="413978"/>
    <s v=""/>
    <s v=""/>
  </r>
  <r>
    <d v="2012-01-16T00:00:00"/>
    <x v="2"/>
    <s v="5647464/4.1.12"/>
    <x v="2"/>
    <n v="3685077.5"/>
    <m/>
    <m/>
    <m/>
    <m/>
    <m/>
    <s v=""/>
    <n v="0"/>
    <s v=""/>
    <n v="3685077.5"/>
  </r>
  <r>
    <d v="2012-01-18T00:00:00"/>
    <x v="3"/>
    <s v="5698544/10.1.12"/>
    <x v="2"/>
    <n v="979428.5"/>
    <m/>
    <m/>
    <m/>
    <m/>
    <m/>
    <s v=""/>
    <n v="0"/>
    <s v=""/>
    <n v="979428.5"/>
  </r>
  <r>
    <d v="2012-01-18T00:00:00"/>
    <x v="4"/>
    <s v="5698580/10.1.12"/>
    <x v="2"/>
    <n v="677837.5"/>
    <m/>
    <m/>
    <m/>
    <m/>
    <m/>
    <s v=""/>
    <n v="0"/>
    <s v=""/>
    <n v="677837.5"/>
  </r>
  <r>
    <d v="2012-01-18T00:00:00"/>
    <x v="5"/>
    <s v="5298 / 17-1-2012"/>
    <x v="13"/>
    <m/>
    <m/>
    <n v="466329"/>
    <m/>
    <m/>
    <m/>
    <s v=""/>
    <n v="466329"/>
    <s v=""/>
    <s v=""/>
  </r>
  <r>
    <d v="2012-01-19T00:00:00"/>
    <x v="6"/>
    <s v="78 / 19-1-2012"/>
    <x v="12"/>
    <m/>
    <m/>
    <n v="179658"/>
    <m/>
    <n v="8555"/>
    <m/>
    <n v="171103"/>
    <s v=""/>
    <n v="8555"/>
    <s v=""/>
  </r>
  <r>
    <d v="2012-01-20T00:00:00"/>
    <x v="7"/>
    <s v="2612 / 19-1-2012"/>
    <x v="7"/>
    <m/>
    <m/>
    <n v="857633"/>
    <m/>
    <m/>
    <m/>
    <s v=""/>
    <n v="857633"/>
    <s v=""/>
    <s v=""/>
  </r>
  <r>
    <d v="2012-01-20T00:00:00"/>
    <x v="8"/>
    <s v="2613 / 19-1-2012"/>
    <x v="7"/>
    <m/>
    <m/>
    <n v="30601"/>
    <m/>
    <m/>
    <m/>
    <s v=""/>
    <n v="30601"/>
    <s v=""/>
    <s v=""/>
  </r>
  <r>
    <d v="2012-01-20T00:00:00"/>
    <x v="9"/>
    <s v="2614 / 19-1-2012"/>
    <x v="7"/>
    <m/>
    <m/>
    <n v="20701"/>
    <m/>
    <m/>
    <m/>
    <s v=""/>
    <n v="20701"/>
    <s v=""/>
    <s v=""/>
  </r>
  <r>
    <d v="2012-01-20T00:00:00"/>
    <x v="8"/>
    <s v="5346 / 19-1-2012"/>
    <x v="13"/>
    <m/>
    <m/>
    <n v="494732"/>
    <m/>
    <m/>
    <m/>
    <s v=""/>
    <n v="494732"/>
    <s v=""/>
    <s v=""/>
  </r>
  <r>
    <d v="2012-01-21T00:00:00"/>
    <x v="8"/>
    <s v="2615 / 20-1-2012"/>
    <x v="7"/>
    <m/>
    <m/>
    <n v="218993"/>
    <m/>
    <m/>
    <m/>
    <s v=""/>
    <n v="218993"/>
    <s v=""/>
    <s v=""/>
  </r>
  <r>
    <d v="2012-01-21T00:00:00"/>
    <x v="10"/>
    <s v="2616 / 20-1-2012"/>
    <x v="7"/>
    <m/>
    <m/>
    <n v="88599"/>
    <m/>
    <m/>
    <m/>
    <s v=""/>
    <n v="88599"/>
    <s v=""/>
    <s v=""/>
  </r>
  <r>
    <d v="2012-01-21T00:00:00"/>
    <x v="11"/>
    <s v="401 / 21-1-2012"/>
    <x v="17"/>
    <m/>
    <m/>
    <n v="87821"/>
    <m/>
    <m/>
    <m/>
    <s v=""/>
    <n v="87821"/>
    <s v=""/>
    <s v=""/>
  </r>
  <r>
    <d v="2012-01-21T00:00:00"/>
    <x v="12"/>
    <s v="21 / 21-1-2012"/>
    <x v="18"/>
    <m/>
    <m/>
    <n v="432915"/>
    <m/>
    <n v="20615"/>
    <m/>
    <n v="412300"/>
    <s v=""/>
    <n v="20615"/>
    <s v=""/>
  </r>
  <r>
    <d v="2012-01-21T00:00:00"/>
    <x v="13"/>
    <s v="22 / 21-1-2012"/>
    <x v="18"/>
    <m/>
    <m/>
    <n v="331013"/>
    <m/>
    <n v="15763"/>
    <m/>
    <n v="315250"/>
    <s v=""/>
    <n v="15763"/>
    <s v=""/>
  </r>
  <r>
    <d v="2012-01-21T00:00:00"/>
    <x v="14"/>
    <s v="98 / 21-1-2012"/>
    <x v="19"/>
    <m/>
    <m/>
    <n v="223859"/>
    <m/>
    <n v="10660"/>
    <m/>
    <n v="213199"/>
    <s v=""/>
    <n v="10660"/>
    <s v=""/>
  </r>
  <r>
    <d v="2012-01-22T00:00:00"/>
    <x v="15"/>
    <s v="5711925/11.1.12"/>
    <x v="20"/>
    <m/>
    <n v="1669988"/>
    <m/>
    <m/>
    <m/>
    <m/>
    <s v=""/>
    <n v="0"/>
    <s v=""/>
    <n v="0"/>
  </r>
  <r>
    <d v="2012-01-24T00:00:00"/>
    <x v="16"/>
    <s v="5740065/16.1.12"/>
    <x v="20"/>
    <m/>
    <n v="808098.5"/>
    <m/>
    <m/>
    <m/>
    <m/>
    <s v=""/>
    <n v="0"/>
    <s v=""/>
    <n v="0"/>
  </r>
  <r>
    <d v="2012-01-24T00:00:00"/>
    <x v="17"/>
    <s v="2632 / 23-1-2012"/>
    <x v="7"/>
    <m/>
    <m/>
    <n v="652254"/>
    <m/>
    <m/>
    <m/>
    <s v=""/>
    <n v="652254"/>
    <s v=""/>
    <s v=""/>
  </r>
  <r>
    <d v="2012-01-24T00:00:00"/>
    <x v="18"/>
    <s v="2633 / 23-1-2012"/>
    <x v="7"/>
    <m/>
    <m/>
    <n v="20083"/>
    <m/>
    <m/>
    <m/>
    <s v=""/>
    <n v="20083"/>
    <s v=""/>
    <s v=""/>
  </r>
  <r>
    <d v="2012-01-24T00:00:00"/>
    <x v="15"/>
    <s v="2634 / 23-1-2012"/>
    <x v="7"/>
    <m/>
    <m/>
    <n v="91805"/>
    <m/>
    <m/>
    <m/>
    <s v=""/>
    <n v="91805"/>
    <s v=""/>
    <s v=""/>
  </r>
  <r>
    <d v="2012-01-24T00:00:00"/>
    <x v="8"/>
    <s v="5748157/17.1.12"/>
    <x v="2"/>
    <n v="903318.5"/>
    <m/>
    <m/>
    <m/>
    <m/>
    <m/>
    <s v=""/>
    <n v="0"/>
    <s v=""/>
    <n v="903318.5"/>
  </r>
  <r>
    <d v="2012-01-25T00:00:00"/>
    <x v="8"/>
    <s v="5748203/17.1.12"/>
    <x v="2"/>
    <n v="1049576"/>
    <m/>
    <m/>
    <m/>
    <m/>
    <m/>
    <s v=""/>
    <n v="0"/>
    <s v=""/>
    <n v="1049576"/>
  </r>
  <r>
    <d v="2012-01-25T00:00:00"/>
    <x v="19"/>
    <s v="168 / 9-1-2012"/>
    <x v="21"/>
    <m/>
    <m/>
    <n v="503370"/>
    <m/>
    <m/>
    <m/>
    <s v=""/>
    <n v="503370"/>
    <s v=""/>
    <s v=""/>
  </r>
  <r>
    <d v="2012-01-25T00:00:00"/>
    <x v="20"/>
    <s v="371 / 25-1-2012"/>
    <x v="22"/>
    <m/>
    <m/>
    <n v="321187"/>
    <m/>
    <n v="15295"/>
    <m/>
    <n v="305892"/>
    <s v=""/>
    <n v="15295"/>
    <s v=""/>
  </r>
  <r>
    <d v="2012-01-27T00:00:00"/>
    <x v="21"/>
    <s v="80 / 27-1-2012"/>
    <x v="12"/>
    <m/>
    <m/>
    <n v="307929"/>
    <m/>
    <n v="14663"/>
    <m/>
    <n v="293266"/>
    <s v=""/>
    <n v="14663"/>
    <s v="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  <r>
    <m/>
    <x v="22"/>
    <m/>
    <x v="23"/>
    <m/>
    <m/>
    <m/>
    <m/>
    <m/>
    <m/>
    <s v=""/>
    <n v="0"/>
    <s v="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23" applyNumberFormats="0" applyBorderFormats="0" applyFontFormats="0" applyPatternFormats="0" applyAlignmentFormats="0" applyWidthHeightFormats="1" dataCaption="Values" updatedVersion="3" minRefreshableVersion="3" showCalcMbrs="0" showDrill="0" useAutoFormatting="1" itemPrintTitles="1" createdVersion="3" indent="0" compact="0" compactData="0" multipleFieldFilters="0" fieldListSortAscending="1">
  <location ref="B3:H55" firstHeaderRow="1" firstDataRow="2" firstDataCol="2"/>
  <pivotFields count="14">
    <pivotField compact="0" outline="0" showAll="0" defaultSubtotal="0"/>
    <pivotField axis="axisRow" compact="0" outline="0" showAll="0" sortType="ascending" defaultSubtotal="0">
      <items count="95">
        <item m="1" x="75"/>
        <item m="1" x="58"/>
        <item m="1" x="51"/>
        <item m="1" x="62"/>
        <item m="1" x="31"/>
        <item m="1" x="89"/>
        <item m="1" x="94"/>
        <item m="1" x="32"/>
        <item m="1" x="57"/>
        <item m="1" x="29"/>
        <item m="1" x="88"/>
        <item m="1" x="65"/>
        <item m="1" x="39"/>
        <item m="1" x="27"/>
        <item m="1" x="70"/>
        <item m="1" x="67"/>
        <item m="1" x="77"/>
        <item x="7"/>
        <item x="9"/>
        <item x="4"/>
        <item m="1" x="78"/>
        <item x="0"/>
        <item x="1"/>
        <item m="1" x="33"/>
        <item m="1" x="52"/>
        <item m="1" x="81"/>
        <item m="1" x="49"/>
        <item m="1" x="41"/>
        <item m="1" x="64"/>
        <item x="19"/>
        <item m="1" x="73"/>
        <item x="2"/>
        <item x="6"/>
        <item x="12"/>
        <item x="15"/>
        <item m="1" x="36"/>
        <item m="1" x="76"/>
        <item x="10"/>
        <item x="21"/>
        <item m="1" x="84"/>
        <item x="17"/>
        <item x="16"/>
        <item m="1" x="50"/>
        <item x="18"/>
        <item x="8"/>
        <item m="1" x="68"/>
        <item m="1" x="46"/>
        <item m="1" x="91"/>
        <item m="1" x="60"/>
        <item m="1" x="34"/>
        <item m="1" x="40"/>
        <item m="1" x="56"/>
        <item m="1" x="82"/>
        <item m="1" x="25"/>
        <item m="1" x="48"/>
        <item m="1" x="54"/>
        <item m="1" x="23"/>
        <item m="1" x="87"/>
        <item m="1" x="42"/>
        <item m="1" x="24"/>
        <item m="1" x="86"/>
        <item m="1" x="59"/>
        <item m="1" x="47"/>
        <item m="1" x="35"/>
        <item m="1" x="28"/>
        <item m="1" x="38"/>
        <item m="1" x="66"/>
        <item m="1" x="90"/>
        <item m="1" x="37"/>
        <item x="5"/>
        <item m="1" x="61"/>
        <item m="1" x="71"/>
        <item m="1" x="45"/>
        <item m="1" x="30"/>
        <item m="1" x="85"/>
        <item m="1" x="43"/>
        <item m="1" x="69"/>
        <item m="1" x="55"/>
        <item m="1" x="79"/>
        <item m="1" x="83"/>
        <item m="1" x="72"/>
        <item m="1" x="93"/>
        <item m="1" x="92"/>
        <item m="1" x="53"/>
        <item x="20"/>
        <item x="14"/>
        <item m="1" x="80"/>
        <item x="13"/>
        <item m="1" x="74"/>
        <item x="3"/>
        <item m="1" x="63"/>
        <item m="1" x="26"/>
        <item x="11"/>
        <item m="1" x="44"/>
        <item x="22"/>
      </items>
    </pivotField>
    <pivotField compact="0" outline="0" showAll="0" defaultSubtotal="0"/>
    <pivotField name="TIN No." axis="axisRow" compact="0" outline="0" showAll="0" defaultSubtotal="0">
      <items count="56">
        <item m="1" x="47"/>
        <item x="8"/>
        <item x="4"/>
        <item m="1" x="34"/>
        <item x="17"/>
        <item x="14"/>
        <item m="1" x="32"/>
        <item x="12"/>
        <item m="1" x="24"/>
        <item m="1" x="41"/>
        <item x="11"/>
        <item m="1" x="31"/>
        <item x="15"/>
        <item m="1" x="49"/>
        <item m="1" x="51"/>
        <item x="6"/>
        <item x="7"/>
        <item x="16"/>
        <item m="1" x="46"/>
        <item m="1" x="35"/>
        <item m="1" x="42"/>
        <item x="23"/>
        <item x="2"/>
        <item m="1" x="38"/>
        <item m="1" x="33"/>
        <item m="1" x="37"/>
        <item x="9"/>
        <item x="22"/>
        <item x="21"/>
        <item m="1" x="44"/>
        <item m="1" x="55"/>
        <item m="1" x="28"/>
        <item m="1" x="43"/>
        <item x="3"/>
        <item m="1" x="26"/>
        <item m="1" x="30"/>
        <item x="19"/>
        <item m="1" x="48"/>
        <item m="1" x="54"/>
        <item x="13"/>
        <item m="1" x="27"/>
        <item m="1" x="36"/>
        <item x="1"/>
        <item m="1" x="53"/>
        <item m="1" x="29"/>
        <item m="1" x="50"/>
        <item m="1" x="39"/>
        <item m="1" x="45"/>
        <item m="1" x="25"/>
        <item m="1" x="40"/>
        <item m="1" x="52"/>
        <item x="20"/>
        <item x="0"/>
        <item x="5"/>
        <item x="10"/>
        <item x="18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</pivotFields>
  <rowFields count="2">
    <field x="1"/>
    <field x="3"/>
  </rowFields>
  <rowItems count="51">
    <i>
      <x v="17"/>
      <x v="7"/>
    </i>
    <i r="1">
      <x v="16"/>
    </i>
    <i r="1">
      <x v="53"/>
    </i>
    <i>
      <x v="18"/>
      <x v="15"/>
    </i>
    <i r="1">
      <x v="16"/>
    </i>
    <i r="1">
      <x v="39"/>
    </i>
    <i>
      <x v="19"/>
      <x v="16"/>
    </i>
    <i r="1">
      <x v="22"/>
    </i>
    <i>
      <x v="21"/>
      <x v="26"/>
    </i>
    <i r="1">
      <x v="33"/>
    </i>
    <i r="1">
      <x v="52"/>
    </i>
    <i>
      <x v="22"/>
      <x v="22"/>
    </i>
    <i r="1">
      <x v="39"/>
    </i>
    <i r="1">
      <x v="42"/>
    </i>
    <i>
      <x v="29"/>
      <x v="28"/>
    </i>
    <i>
      <x v="31"/>
      <x v="16"/>
    </i>
    <i r="1">
      <x v="22"/>
    </i>
    <i r="1">
      <x v="42"/>
    </i>
    <i>
      <x v="32"/>
      <x v="2"/>
    </i>
    <i r="1">
      <x v="7"/>
    </i>
    <i r="1">
      <x v="10"/>
    </i>
    <i>
      <x v="33"/>
      <x v="1"/>
    </i>
    <i r="1">
      <x v="17"/>
    </i>
    <i r="1">
      <x v="55"/>
    </i>
    <i>
      <x v="34"/>
      <x v="16"/>
    </i>
    <i r="1">
      <x v="51"/>
    </i>
    <i>
      <x v="37"/>
      <x v="16"/>
    </i>
    <i r="1">
      <x v="22"/>
    </i>
    <i>
      <x v="38"/>
      <x v="7"/>
    </i>
    <i>
      <x v="40"/>
      <x v="16"/>
    </i>
    <i>
      <x v="41"/>
      <x v="51"/>
    </i>
    <i>
      <x v="43"/>
      <x v="16"/>
    </i>
    <i>
      <x v="44"/>
      <x v="5"/>
    </i>
    <i r="1">
      <x v="12"/>
    </i>
    <i r="1">
      <x v="16"/>
    </i>
    <i r="1">
      <x v="22"/>
    </i>
    <i r="1">
      <x v="39"/>
    </i>
    <i>
      <x v="69"/>
      <x v="33"/>
    </i>
    <i r="1">
      <x v="39"/>
    </i>
    <i r="1">
      <x v="54"/>
    </i>
    <i>
      <x v="84"/>
      <x v="27"/>
    </i>
    <i>
      <x v="85"/>
      <x v="36"/>
    </i>
    <i>
      <x v="87"/>
      <x v="55"/>
    </i>
    <i>
      <x v="89"/>
      <x v="16"/>
    </i>
    <i r="1">
      <x v="22"/>
    </i>
    <i r="1">
      <x v="42"/>
    </i>
    <i>
      <x v="92"/>
      <x v="4"/>
    </i>
    <i r="1">
      <x v="16"/>
    </i>
    <i r="1">
      <x v="17"/>
    </i>
    <i>
      <x v="94"/>
      <x v="2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 Import" fld="13" baseField="0" baseItem="0"/>
    <dataField name=" Highseas " fld="5" baseField="0" baseItem="0"/>
    <dataField name=" Central" fld="11" baseField="0" baseItem="0"/>
    <dataField name=" Local" fld="10" baseField="0" baseItem="0"/>
    <dataField name=" Vat" fld="12" baseField="0" baseItem="0"/>
  </dataFields>
  <formats count="48">
    <format dxfId="191">
      <pivotArea field="1" type="button" dataOnly="0" labelOnly="1" outline="0" axis="axisRow" fieldPosition="0"/>
    </format>
    <format dxfId="190">
      <pivotArea field="3" type="button" dataOnly="0" labelOnly="1" outline="0" axis="axisRow" fieldPosition="1"/>
    </format>
    <format dxfId="189">
      <pivotArea dataOnly="0" labelOnly="1" outline="0" fieldPosition="0">
        <references count="1">
          <reference field="4294967294" count="4">
            <x v="0"/>
            <x v="2"/>
            <x v="3"/>
            <x v="4"/>
          </reference>
        </references>
      </pivotArea>
    </format>
    <format dxfId="188">
      <pivotArea grandRow="1" outline="0" collapsedLevelsAreSubtotals="1" fieldPosition="0"/>
    </format>
    <format dxfId="187">
      <pivotArea dataOnly="0" labelOnly="1" grandRow="1" outline="0" fieldPosition="0"/>
    </format>
    <format dxfId="186">
      <pivotArea outline="0" collapsedLevelsAreSubtotals="1" fieldPosition="0"/>
    </format>
    <format dxfId="185">
      <pivotArea field="1" type="button" dataOnly="0" labelOnly="1" outline="0" axis="axisRow" fieldPosition="0"/>
    </format>
    <format dxfId="184">
      <pivotArea field="3" type="button" dataOnly="0" labelOnly="1" outline="0" axis="axisRow" fieldPosition="1"/>
    </format>
    <format dxfId="183">
      <pivotArea dataOnly="0" labelOnly="1" outline="0" fieldPosition="0">
        <references count="1">
          <reference field="1" count="0"/>
        </references>
      </pivotArea>
    </format>
    <format dxfId="182">
      <pivotArea dataOnly="0" labelOnly="1" grandRow="1" outline="0" fieldPosition="0"/>
    </format>
    <format dxfId="181">
      <pivotArea dataOnly="0" labelOnly="1" outline="0" fieldPosition="0">
        <references count="2">
          <reference field="1" count="1" selected="0">
            <x v="0"/>
          </reference>
          <reference field="3" count="1">
            <x v="13"/>
          </reference>
        </references>
      </pivotArea>
    </format>
    <format dxfId="180">
      <pivotArea dataOnly="0" labelOnly="1" outline="0" fieldPosition="0">
        <references count="2">
          <reference field="1" count="1" selected="0">
            <x v="7"/>
          </reference>
          <reference field="3" count="1">
            <x v="19"/>
          </reference>
        </references>
      </pivotArea>
    </format>
    <format dxfId="179">
      <pivotArea dataOnly="0" labelOnly="1" outline="0" fieldPosition="0">
        <references count="2">
          <reference field="1" count="1" selected="0">
            <x v="8"/>
          </reference>
          <reference field="3" count="1">
            <x v="23"/>
          </reference>
        </references>
      </pivotArea>
    </format>
    <format dxfId="178">
      <pivotArea dataOnly="0" labelOnly="1" outline="0" fieldPosition="0">
        <references count="2">
          <reference field="1" count="1" selected="0">
            <x v="11"/>
          </reference>
          <reference field="3" count="1">
            <x v="7"/>
          </reference>
        </references>
      </pivotArea>
    </format>
    <format dxfId="177">
      <pivotArea dataOnly="0" labelOnly="1" outline="0" fieldPosition="0">
        <references count="2">
          <reference field="1" count="1" selected="0">
            <x v="13"/>
          </reference>
          <reference field="3" count="1">
            <x v="11"/>
          </reference>
        </references>
      </pivotArea>
    </format>
    <format dxfId="176">
      <pivotArea dataOnly="0" labelOnly="1" outline="0" fieldPosition="0">
        <references count="2">
          <reference field="1" count="1" selected="0">
            <x v="15"/>
          </reference>
          <reference field="3" count="1">
            <x v="15"/>
          </reference>
        </references>
      </pivotArea>
    </format>
    <format dxfId="175">
      <pivotArea dataOnly="0" labelOnly="1" outline="0" fieldPosition="0">
        <references count="2">
          <reference field="1" count="1" selected="0">
            <x v="16"/>
          </reference>
          <reference field="3" count="1">
            <x v="14"/>
          </reference>
        </references>
      </pivotArea>
    </format>
    <format dxfId="174">
      <pivotArea dataOnly="0" labelOnly="1" outline="0" fieldPosition="0">
        <references count="2">
          <reference field="1" count="1" selected="0">
            <x v="20"/>
          </reference>
          <reference field="3" count="1">
            <x v="22"/>
          </reference>
        </references>
      </pivotArea>
    </format>
    <format dxfId="173">
      <pivotArea dataOnly="0" labelOnly="1" outline="0" fieldPosition="0">
        <references count="2">
          <reference field="1" count="1" selected="0">
            <x v="24"/>
          </reference>
          <reference field="3" count="1">
            <x v="8"/>
          </reference>
        </references>
      </pivotArea>
    </format>
    <format dxfId="172">
      <pivotArea dataOnly="0" labelOnly="1" outline="0" fieldPosition="0">
        <references count="2">
          <reference field="1" count="1" selected="0">
            <x v="27"/>
          </reference>
          <reference field="3" count="1">
            <x v="18"/>
          </reference>
        </references>
      </pivotArea>
    </format>
    <format dxfId="171">
      <pivotArea dataOnly="0" labelOnly="1" outline="0" fieldPosition="0">
        <references count="2">
          <reference field="1" count="1" selected="0">
            <x v="35"/>
          </reference>
          <reference field="3" count="1">
            <x v="16"/>
          </reference>
        </references>
      </pivotArea>
    </format>
    <format dxfId="170">
      <pivotArea dataOnly="0" labelOnly="1" outline="0" fieldPosition="0">
        <references count="2">
          <reference field="1" count="1" selected="0">
            <x v="39"/>
          </reference>
          <reference field="3" count="1">
            <x v="12"/>
          </reference>
        </references>
      </pivotArea>
    </format>
    <format dxfId="169">
      <pivotArea dataOnly="0" labelOnly="1" outline="0" fieldPosition="0">
        <references count="2">
          <reference field="1" count="1" selected="0">
            <x v="47"/>
          </reference>
          <reference field="3" count="1">
            <x v="6"/>
          </reference>
        </references>
      </pivotArea>
    </format>
    <format dxfId="168">
      <pivotArea dataOnly="0" labelOnly="1" outline="0" fieldPosition="0">
        <references count="2">
          <reference field="1" count="1" selected="0">
            <x v="49"/>
          </reference>
          <reference field="3" count="1">
            <x v="4"/>
          </reference>
        </references>
      </pivotArea>
    </format>
    <format dxfId="167">
      <pivotArea dataOnly="0" labelOnly="1" outline="0" fieldPosition="0">
        <references count="2">
          <reference field="1" count="1" selected="0">
            <x v="58"/>
          </reference>
          <reference field="3" count="1">
            <x v="9"/>
          </reference>
        </references>
      </pivotArea>
    </format>
    <format dxfId="166">
      <pivotArea dataOnly="0" labelOnly="1" outline="0" fieldPosition="0">
        <references count="2">
          <reference field="1" count="1" selected="0">
            <x v="66"/>
          </reference>
          <reference field="3" count="1">
            <x v="17"/>
          </reference>
        </references>
      </pivotArea>
    </format>
    <format dxfId="165">
      <pivotArea dataOnly="0" labelOnly="1" outline="0" fieldPosition="0">
        <references count="2">
          <reference field="1" count="1" selected="0">
            <x v="70"/>
          </reference>
          <reference field="3" count="1">
            <x v="5"/>
          </reference>
        </references>
      </pivotArea>
    </format>
    <format dxfId="164">
      <pivotArea dataOnly="0" labelOnly="1" outline="0" fieldPosition="0">
        <references count="2">
          <reference field="1" count="1" selected="0">
            <x v="75"/>
          </reference>
          <reference field="3" count="1">
            <x v="0"/>
          </reference>
        </references>
      </pivotArea>
    </format>
    <format dxfId="163">
      <pivotArea dataOnly="0" labelOnly="1" outline="0" fieldPosition="0">
        <references count="2">
          <reference field="1" count="1" selected="0">
            <x v="76"/>
          </reference>
          <reference field="3" count="1">
            <x v="10"/>
          </reference>
        </references>
      </pivotArea>
    </format>
    <format dxfId="162">
      <pivotArea dataOnly="0" labelOnly="1" outline="0" fieldPosition="0">
        <references count="2">
          <reference field="1" count="1" selected="0">
            <x v="77"/>
          </reference>
          <reference field="3" count="1">
            <x v="21"/>
          </reference>
        </references>
      </pivotArea>
    </format>
    <format dxfId="161">
      <pivotArea dataOnly="0" labelOnly="1" outline="0" fieldPosition="0">
        <references count="2">
          <reference field="1" count="1" selected="0">
            <x v="79"/>
          </reference>
          <reference field="3" count="1">
            <x v="22"/>
          </reference>
        </references>
      </pivotArea>
    </format>
    <format dxfId="160">
      <pivotArea dataOnly="0" labelOnly="1" outline="0" fieldPosition="0">
        <references count="2">
          <reference field="1" count="1" selected="0">
            <x v="81"/>
          </reference>
          <reference field="3" count="1">
            <x v="2"/>
          </reference>
        </references>
      </pivotArea>
    </format>
    <format dxfId="159">
      <pivotArea dataOnly="0" labelOnly="1" outline="0" fieldPosition="0">
        <references count="2">
          <reference field="1" count="1" selected="0">
            <x v="82"/>
          </reference>
          <reference field="3" count="1">
            <x v="20"/>
          </reference>
        </references>
      </pivotArea>
    </format>
    <format dxfId="158">
      <pivotArea dataOnly="0" labelOnly="1" outline="0" fieldPosition="0">
        <references count="2">
          <reference field="1" count="1" selected="0">
            <x v="91"/>
          </reference>
          <reference field="3" count="1">
            <x v="1"/>
          </reference>
        </references>
      </pivotArea>
    </format>
    <format dxfId="157">
      <pivotArea dataOnly="0" labelOnly="1" outline="0" fieldPosition="0">
        <references count="2">
          <reference field="1" count="1" selected="0">
            <x v="94"/>
          </reference>
          <reference field="3" count="1">
            <x v="21"/>
          </reference>
        </references>
      </pivotArea>
    </format>
    <format dxfId="156">
      <pivotArea dataOnly="0" labelOnly="1" outline="0" fieldPosition="0">
        <references count="1">
          <reference field="4294967294" count="4">
            <x v="0"/>
            <x v="2"/>
            <x v="3"/>
            <x v="4"/>
          </reference>
        </references>
      </pivotArea>
    </format>
    <format dxfId="155">
      <pivotArea dataOnly="0" labelOnly="1" outline="0" fieldPosition="0">
        <references count="1">
          <reference field="1" count="29">
            <x v="3"/>
            <x v="6"/>
            <x v="7"/>
            <x v="9"/>
            <x v="10"/>
            <x v="11"/>
            <x v="13"/>
            <x v="14"/>
            <x v="15"/>
            <x v="16"/>
            <x v="20"/>
            <x v="27"/>
            <x v="28"/>
            <x v="35"/>
            <x v="48"/>
            <x v="51"/>
            <x v="52"/>
            <x v="56"/>
            <x v="57"/>
            <x v="60"/>
            <x v="65"/>
            <x v="66"/>
            <x v="70"/>
            <x v="71"/>
            <x v="72"/>
            <x v="76"/>
            <x v="80"/>
            <x v="81"/>
            <x v="91"/>
          </reference>
        </references>
      </pivotArea>
    </format>
    <format dxfId="154">
      <pivotArea outline="0" collapsedLevelsAreSubtotals="1" fieldPosition="0">
        <references count="2">
          <reference field="1" count="6" selected="0">
            <x v="72"/>
            <x v="76"/>
            <x v="80"/>
            <x v="81"/>
            <x v="91"/>
            <x v="94"/>
          </reference>
          <reference field="3" count="6" selected="0">
            <x v="1"/>
            <x v="2"/>
            <x v="10"/>
            <x v="21"/>
            <x v="44"/>
            <x v="45"/>
          </reference>
        </references>
      </pivotArea>
    </format>
    <format dxfId="153">
      <pivotArea grandRow="1" outline="0" collapsedLevelsAreSubtotals="1" fieldPosition="0"/>
    </format>
    <format dxfId="152">
      <pivotArea dataOnly="0" labelOnly="1" outline="0" fieldPosition="0">
        <references count="1">
          <reference field="1" count="6">
            <x v="72"/>
            <x v="76"/>
            <x v="80"/>
            <x v="81"/>
            <x v="91"/>
            <x v="94"/>
          </reference>
        </references>
      </pivotArea>
    </format>
    <format dxfId="151">
      <pivotArea dataOnly="0" labelOnly="1" grandRow="1" outline="0" fieldPosition="0"/>
    </format>
    <format dxfId="150">
      <pivotArea dataOnly="0" labelOnly="1" outline="0" fieldPosition="0">
        <references count="2">
          <reference field="1" count="1" selected="0">
            <x v="72"/>
          </reference>
          <reference field="3" count="1">
            <x v="44"/>
          </reference>
        </references>
      </pivotArea>
    </format>
    <format dxfId="149">
      <pivotArea dataOnly="0" labelOnly="1" outline="0" fieldPosition="0">
        <references count="2">
          <reference field="1" count="1" selected="0">
            <x v="76"/>
          </reference>
          <reference field="3" count="1">
            <x v="10"/>
          </reference>
        </references>
      </pivotArea>
    </format>
    <format dxfId="148">
      <pivotArea dataOnly="0" labelOnly="1" outline="0" fieldPosition="0">
        <references count="2">
          <reference field="1" count="1" selected="0">
            <x v="80"/>
          </reference>
          <reference field="3" count="1">
            <x v="45"/>
          </reference>
        </references>
      </pivotArea>
    </format>
    <format dxfId="147">
      <pivotArea dataOnly="0" labelOnly="1" outline="0" fieldPosition="0">
        <references count="2">
          <reference field="1" count="1" selected="0">
            <x v="81"/>
          </reference>
          <reference field="3" count="1">
            <x v="2"/>
          </reference>
        </references>
      </pivotArea>
    </format>
    <format dxfId="146">
      <pivotArea dataOnly="0" labelOnly="1" outline="0" fieldPosition="0">
        <references count="2">
          <reference field="1" count="1" selected="0">
            <x v="91"/>
          </reference>
          <reference field="3" count="1">
            <x v="1"/>
          </reference>
        </references>
      </pivotArea>
    </format>
    <format dxfId="145">
      <pivotArea dataOnly="0" labelOnly="1" outline="0" fieldPosition="0">
        <references count="2">
          <reference field="1" count="1" selected="0">
            <x v="94"/>
          </reference>
          <reference field="3" count="1">
            <x v="21"/>
          </reference>
        </references>
      </pivotArea>
    </format>
    <format dxfId="144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showZeros="0" view="pageBreakPreview" zoomScaleSheetLayoutView="100" workbookViewId="0">
      <selection activeCell="B22" sqref="B22"/>
    </sheetView>
  </sheetViews>
  <sheetFormatPr defaultRowHeight="15"/>
  <cols>
    <col min="1" max="1" width="3.5703125" style="37" customWidth="1"/>
    <col min="2" max="2" width="30.42578125" bestFit="1" customWidth="1"/>
    <col min="3" max="3" width="12" customWidth="1"/>
    <col min="4" max="4" width="11" customWidth="1"/>
    <col min="5" max="5" width="10" bestFit="1" customWidth="1"/>
    <col min="6" max="6" width="11" customWidth="1"/>
    <col min="7" max="7" width="8" customWidth="1"/>
    <col min="8" max="8" width="10" bestFit="1" customWidth="1"/>
  </cols>
  <sheetData>
    <row r="1" spans="1:8">
      <c r="B1" s="118" t="s">
        <v>150</v>
      </c>
      <c r="C1" s="118"/>
      <c r="D1" s="118"/>
      <c r="E1" s="118"/>
      <c r="F1" s="118"/>
      <c r="G1" s="118"/>
    </row>
    <row r="2" spans="1:8">
      <c r="B2" s="118" t="s">
        <v>149</v>
      </c>
      <c r="C2" s="118"/>
      <c r="D2" s="118"/>
      <c r="E2" s="118"/>
      <c r="F2" s="118"/>
      <c r="G2" s="118"/>
    </row>
    <row r="3" spans="1:8" ht="2.25" customHeight="1">
      <c r="D3" s="40" t="s">
        <v>22</v>
      </c>
    </row>
    <row r="4" spans="1:8">
      <c r="A4" s="41" t="s">
        <v>30</v>
      </c>
      <c r="B4" s="43" t="s">
        <v>1</v>
      </c>
      <c r="C4" s="43" t="s">
        <v>24</v>
      </c>
      <c r="D4" s="43" t="s">
        <v>28</v>
      </c>
      <c r="E4" s="84" t="s">
        <v>135</v>
      </c>
      <c r="F4" s="43" t="s">
        <v>25</v>
      </c>
      <c r="G4" s="43" t="s">
        <v>26</v>
      </c>
      <c r="H4" s="43" t="s">
        <v>27</v>
      </c>
    </row>
    <row r="5" spans="1:8">
      <c r="A5" s="23">
        <v>1</v>
      </c>
      <c r="B5" s="23" t="s">
        <v>163</v>
      </c>
      <c r="C5" s="62" t="s">
        <v>16</v>
      </c>
      <c r="D5" s="42">
        <v>0</v>
      </c>
      <c r="E5" s="42"/>
      <c r="F5" s="42">
        <v>0</v>
      </c>
      <c r="G5" s="42">
        <v>189667</v>
      </c>
      <c r="H5" s="42">
        <v>9483</v>
      </c>
    </row>
    <row r="6" spans="1:8">
      <c r="A6" s="23">
        <v>2</v>
      </c>
      <c r="B6" s="23"/>
      <c r="C6" s="62" t="s">
        <v>19</v>
      </c>
      <c r="D6" s="42">
        <v>0</v>
      </c>
      <c r="E6" s="42"/>
      <c r="F6" s="42">
        <v>857633</v>
      </c>
      <c r="G6" s="42">
        <v>0</v>
      </c>
      <c r="H6" s="42">
        <v>0</v>
      </c>
    </row>
    <row r="7" spans="1:8">
      <c r="A7" s="23">
        <v>3</v>
      </c>
      <c r="B7" s="23"/>
      <c r="C7" s="62" t="s">
        <v>86</v>
      </c>
      <c r="D7" s="42">
        <v>0</v>
      </c>
      <c r="E7" s="42"/>
      <c r="F7" s="42">
        <v>530079</v>
      </c>
      <c r="G7" s="42">
        <v>0</v>
      </c>
      <c r="H7" s="42">
        <v>0</v>
      </c>
    </row>
    <row r="8" spans="1:8">
      <c r="A8" s="23">
        <v>4</v>
      </c>
      <c r="B8" s="23" t="s">
        <v>162</v>
      </c>
      <c r="C8" s="62" t="s">
        <v>33</v>
      </c>
      <c r="D8" s="42">
        <v>0</v>
      </c>
      <c r="E8" s="42"/>
      <c r="F8" s="42">
        <v>870796</v>
      </c>
      <c r="G8" s="42">
        <v>0</v>
      </c>
      <c r="H8" s="42">
        <v>0</v>
      </c>
    </row>
    <row r="9" spans="1:8">
      <c r="A9" s="23">
        <v>5</v>
      </c>
      <c r="B9" s="23"/>
      <c r="C9" s="62" t="s">
        <v>19</v>
      </c>
      <c r="D9" s="42">
        <v>0</v>
      </c>
      <c r="E9" s="42"/>
      <c r="F9" s="42">
        <v>20701</v>
      </c>
      <c r="G9" s="42">
        <v>0</v>
      </c>
      <c r="H9" s="42">
        <v>0</v>
      </c>
    </row>
    <row r="10" spans="1:8">
      <c r="A10" s="23">
        <v>6</v>
      </c>
      <c r="B10" s="23"/>
      <c r="C10" s="62" t="s">
        <v>34</v>
      </c>
      <c r="D10" s="42">
        <v>0</v>
      </c>
      <c r="E10" s="42"/>
      <c r="F10" s="42">
        <v>477838</v>
      </c>
      <c r="G10" s="42">
        <v>0</v>
      </c>
      <c r="H10" s="42">
        <v>0</v>
      </c>
    </row>
    <row r="11" spans="1:8">
      <c r="A11" s="23">
        <v>7</v>
      </c>
      <c r="B11" s="23" t="s">
        <v>161</v>
      </c>
      <c r="C11" s="62" t="s">
        <v>19</v>
      </c>
      <c r="D11" s="42">
        <v>0</v>
      </c>
      <c r="E11" s="42"/>
      <c r="F11" s="42">
        <v>73714</v>
      </c>
      <c r="G11" s="42">
        <v>0</v>
      </c>
      <c r="H11" s="42">
        <v>0</v>
      </c>
    </row>
    <row r="12" spans="1:8">
      <c r="A12" s="23">
        <v>8</v>
      </c>
      <c r="B12" s="23"/>
      <c r="C12" s="62" t="s">
        <v>15</v>
      </c>
      <c r="D12" s="42">
        <v>2983737.5</v>
      </c>
      <c r="E12" s="42"/>
      <c r="F12" s="42">
        <v>0</v>
      </c>
      <c r="G12" s="42">
        <v>0</v>
      </c>
      <c r="H12" s="42">
        <v>0</v>
      </c>
    </row>
    <row r="13" spans="1:8">
      <c r="A13" s="23">
        <v>9</v>
      </c>
      <c r="B13" s="23" t="s">
        <v>155</v>
      </c>
      <c r="C13" s="62" t="s">
        <v>31</v>
      </c>
      <c r="D13" s="42">
        <v>0</v>
      </c>
      <c r="E13" s="42"/>
      <c r="F13" s="42">
        <v>41852</v>
      </c>
      <c r="G13" s="42">
        <v>0</v>
      </c>
      <c r="H13" s="42">
        <v>0</v>
      </c>
    </row>
    <row r="14" spans="1:8">
      <c r="A14" s="23">
        <v>10</v>
      </c>
      <c r="B14" s="23"/>
      <c r="C14" s="62" t="s">
        <v>36</v>
      </c>
      <c r="D14" s="42">
        <v>0</v>
      </c>
      <c r="E14" s="42"/>
      <c r="F14" s="42">
        <v>0</v>
      </c>
      <c r="G14" s="42">
        <v>948260</v>
      </c>
      <c r="H14" s="42">
        <v>47413</v>
      </c>
    </row>
    <row r="15" spans="1:8">
      <c r="A15" s="23">
        <v>11</v>
      </c>
      <c r="B15" s="23"/>
      <c r="C15" s="62" t="s">
        <v>77</v>
      </c>
      <c r="D15" s="42">
        <v>0</v>
      </c>
      <c r="E15" s="42"/>
      <c r="F15" s="42">
        <v>0</v>
      </c>
      <c r="G15" s="42">
        <v>558839</v>
      </c>
      <c r="H15" s="42">
        <v>27942</v>
      </c>
    </row>
    <row r="16" spans="1:8">
      <c r="A16" s="23">
        <v>12</v>
      </c>
      <c r="B16" s="23" t="s">
        <v>158</v>
      </c>
      <c r="C16" s="62" t="s">
        <v>15</v>
      </c>
      <c r="D16" s="42">
        <v>2577670.5</v>
      </c>
      <c r="E16" s="42"/>
      <c r="F16" s="42">
        <v>0</v>
      </c>
      <c r="G16" s="42">
        <v>0</v>
      </c>
      <c r="H16" s="42">
        <v>0</v>
      </c>
    </row>
    <row r="17" spans="1:8">
      <c r="A17" s="23">
        <v>13</v>
      </c>
      <c r="B17" s="23"/>
      <c r="C17" s="62" t="s">
        <v>34</v>
      </c>
      <c r="D17" s="42">
        <v>0</v>
      </c>
      <c r="E17" s="42"/>
      <c r="F17" s="42">
        <v>413978</v>
      </c>
      <c r="G17" s="42">
        <v>0</v>
      </c>
      <c r="H17" s="42">
        <v>0</v>
      </c>
    </row>
    <row r="18" spans="1:8">
      <c r="A18" s="23">
        <v>14</v>
      </c>
      <c r="B18" s="23"/>
      <c r="C18" s="62" t="s">
        <v>79</v>
      </c>
      <c r="D18" s="42">
        <v>0</v>
      </c>
      <c r="E18" s="42"/>
      <c r="F18" s="42">
        <v>0</v>
      </c>
      <c r="G18" s="42">
        <v>132138</v>
      </c>
      <c r="H18" s="42">
        <v>6606.9</v>
      </c>
    </row>
    <row r="19" spans="1:8">
      <c r="A19" s="23">
        <v>15</v>
      </c>
      <c r="B19" s="23" t="s">
        <v>172</v>
      </c>
      <c r="C19" s="62" t="s">
        <v>129</v>
      </c>
      <c r="D19" s="42">
        <v>0</v>
      </c>
      <c r="E19" s="42"/>
      <c r="F19" s="42">
        <v>503370</v>
      </c>
      <c r="G19" s="42">
        <v>0</v>
      </c>
      <c r="H19" s="42">
        <v>0</v>
      </c>
    </row>
    <row r="20" spans="1:8">
      <c r="A20" s="23">
        <v>16</v>
      </c>
      <c r="B20" s="23" t="s">
        <v>159</v>
      </c>
      <c r="C20" s="62" t="s">
        <v>19</v>
      </c>
      <c r="D20" s="42">
        <v>0</v>
      </c>
      <c r="E20" s="42"/>
      <c r="F20" s="42">
        <v>125692</v>
      </c>
      <c r="G20" s="42">
        <v>0</v>
      </c>
      <c r="H20" s="42">
        <v>0</v>
      </c>
    </row>
    <row r="21" spans="1:8">
      <c r="A21" s="23">
        <v>17</v>
      </c>
      <c r="B21" s="23"/>
      <c r="C21" s="62" t="s">
        <v>15</v>
      </c>
      <c r="D21" s="42">
        <v>3685077.5</v>
      </c>
      <c r="E21" s="42"/>
      <c r="F21" s="42">
        <v>0</v>
      </c>
      <c r="G21" s="42">
        <v>0</v>
      </c>
      <c r="H21" s="42">
        <v>0</v>
      </c>
    </row>
    <row r="22" spans="1:8">
      <c r="A22" s="23">
        <v>18</v>
      </c>
      <c r="B22" s="23"/>
      <c r="C22" s="62" t="s">
        <v>79</v>
      </c>
      <c r="D22" s="42">
        <v>0</v>
      </c>
      <c r="E22" s="42"/>
      <c r="F22" s="42">
        <v>0</v>
      </c>
      <c r="G22" s="42">
        <v>39730</v>
      </c>
      <c r="H22" s="42">
        <v>1986.5</v>
      </c>
    </row>
    <row r="23" spans="1:8">
      <c r="A23" s="23">
        <v>19</v>
      </c>
      <c r="B23" s="23" t="s">
        <v>164</v>
      </c>
      <c r="C23" s="62" t="s">
        <v>84</v>
      </c>
      <c r="D23" s="42">
        <v>0</v>
      </c>
      <c r="E23" s="42"/>
      <c r="F23" s="42">
        <v>68943.67</v>
      </c>
      <c r="G23" s="42">
        <v>0</v>
      </c>
      <c r="H23" s="42">
        <v>0</v>
      </c>
    </row>
    <row r="24" spans="1:8">
      <c r="A24" s="23">
        <v>20</v>
      </c>
      <c r="B24" s="23"/>
      <c r="C24" s="62" t="s">
        <v>16</v>
      </c>
      <c r="D24" s="42">
        <v>0</v>
      </c>
      <c r="E24" s="42"/>
      <c r="F24" s="42">
        <v>0</v>
      </c>
      <c r="G24" s="42">
        <v>171103</v>
      </c>
      <c r="H24" s="42">
        <v>8555</v>
      </c>
    </row>
    <row r="25" spans="1:8">
      <c r="A25" s="23">
        <v>21</v>
      </c>
      <c r="B25" s="23"/>
      <c r="C25" s="62" t="s">
        <v>98</v>
      </c>
      <c r="D25" s="42">
        <v>0</v>
      </c>
      <c r="E25" s="42"/>
      <c r="F25" s="42">
        <v>0</v>
      </c>
      <c r="G25" s="42">
        <v>307707</v>
      </c>
      <c r="H25" s="42">
        <v>15385</v>
      </c>
    </row>
    <row r="26" spans="1:8">
      <c r="A26" s="23">
        <v>22</v>
      </c>
      <c r="B26" s="23" t="s">
        <v>166</v>
      </c>
      <c r="C26" s="62" t="s">
        <v>18</v>
      </c>
      <c r="D26" s="42">
        <v>0</v>
      </c>
      <c r="E26" s="42"/>
      <c r="F26" s="42">
        <v>104541</v>
      </c>
      <c r="G26" s="42">
        <v>0</v>
      </c>
      <c r="H26" s="42">
        <v>0</v>
      </c>
    </row>
    <row r="27" spans="1:8">
      <c r="A27" s="23">
        <v>23</v>
      </c>
      <c r="B27" s="23"/>
      <c r="C27" s="62" t="s">
        <v>106</v>
      </c>
      <c r="D27" s="42">
        <v>0</v>
      </c>
      <c r="E27" s="42"/>
      <c r="F27" s="42">
        <v>1638468</v>
      </c>
      <c r="G27" s="42">
        <v>0</v>
      </c>
      <c r="H27" s="42">
        <v>0</v>
      </c>
    </row>
    <row r="28" spans="1:8">
      <c r="A28" s="23">
        <v>24</v>
      </c>
      <c r="B28" s="23"/>
      <c r="C28" s="62" t="s">
        <v>121</v>
      </c>
      <c r="D28" s="42">
        <v>0</v>
      </c>
      <c r="E28" s="42"/>
      <c r="F28" s="42">
        <v>0</v>
      </c>
      <c r="G28" s="42">
        <v>412300</v>
      </c>
      <c r="H28" s="42">
        <v>20615</v>
      </c>
    </row>
    <row r="29" spans="1:8">
      <c r="A29" s="23">
        <v>25</v>
      </c>
      <c r="B29" s="23" t="s">
        <v>168</v>
      </c>
      <c r="C29" s="62" t="s">
        <v>19</v>
      </c>
      <c r="D29" s="42">
        <v>0</v>
      </c>
      <c r="E29" s="42"/>
      <c r="F29" s="42">
        <v>91805</v>
      </c>
      <c r="G29" s="42">
        <v>0</v>
      </c>
      <c r="H29" s="42">
        <v>0</v>
      </c>
    </row>
    <row r="30" spans="1:8">
      <c r="A30" s="23">
        <v>26</v>
      </c>
      <c r="B30" s="23"/>
      <c r="C30" s="62" t="s">
        <v>37</v>
      </c>
      <c r="D30" s="42">
        <v>0</v>
      </c>
      <c r="E30" s="42">
        <v>1669988</v>
      </c>
      <c r="F30" s="42">
        <v>0</v>
      </c>
      <c r="G30" s="42">
        <v>0</v>
      </c>
      <c r="H30" s="42">
        <v>0</v>
      </c>
    </row>
    <row r="31" spans="1:8" ht="15" customHeight="1">
      <c r="A31" s="23">
        <v>27</v>
      </c>
      <c r="B31" s="23" t="s">
        <v>157</v>
      </c>
      <c r="C31" s="62" t="s">
        <v>19</v>
      </c>
      <c r="D31" s="42">
        <v>0</v>
      </c>
      <c r="E31" s="42"/>
      <c r="F31" s="42">
        <v>597430</v>
      </c>
      <c r="G31" s="42">
        <v>0</v>
      </c>
      <c r="H31" s="42">
        <v>0</v>
      </c>
    </row>
    <row r="32" spans="1:8">
      <c r="A32" s="23">
        <v>28</v>
      </c>
      <c r="B32" s="23"/>
      <c r="C32" s="62" t="s">
        <v>15</v>
      </c>
      <c r="D32" s="42">
        <v>2097824</v>
      </c>
      <c r="E32" s="42"/>
      <c r="F32" s="42">
        <v>0</v>
      </c>
      <c r="G32" s="42">
        <v>0</v>
      </c>
      <c r="H32" s="42">
        <v>0</v>
      </c>
    </row>
    <row r="33" spans="1:8">
      <c r="A33" s="23">
        <v>29</v>
      </c>
      <c r="B33" s="23" t="s">
        <v>173</v>
      </c>
      <c r="C33" s="62" t="s">
        <v>16</v>
      </c>
      <c r="D33" s="42">
        <v>0</v>
      </c>
      <c r="E33" s="42"/>
      <c r="F33" s="42">
        <v>0</v>
      </c>
      <c r="G33" s="42">
        <v>293266</v>
      </c>
      <c r="H33" s="42">
        <v>14663</v>
      </c>
    </row>
    <row r="34" spans="1:8">
      <c r="A34" s="23">
        <v>30</v>
      </c>
      <c r="B34" s="23" t="s">
        <v>170</v>
      </c>
      <c r="C34" s="62" t="s">
        <v>19</v>
      </c>
      <c r="D34" s="42">
        <v>0</v>
      </c>
      <c r="E34" s="42"/>
      <c r="F34" s="42">
        <v>652254</v>
      </c>
      <c r="G34" s="42">
        <v>0</v>
      </c>
      <c r="H34" s="42">
        <v>0</v>
      </c>
    </row>
    <row r="35" spans="1:8" ht="14.25" customHeight="1">
      <c r="A35" s="23">
        <v>31</v>
      </c>
      <c r="B35" s="23" t="s">
        <v>37</v>
      </c>
      <c r="C35" s="62" t="s">
        <v>37</v>
      </c>
      <c r="D35" s="42">
        <v>0</v>
      </c>
      <c r="E35" s="42">
        <v>808098.5</v>
      </c>
      <c r="F35" s="42">
        <v>0</v>
      </c>
      <c r="G35" s="42">
        <v>0</v>
      </c>
      <c r="H35" s="42">
        <v>0</v>
      </c>
    </row>
    <row r="36" spans="1:8">
      <c r="B36" s="23" t="s">
        <v>171</v>
      </c>
      <c r="C36" s="62" t="s">
        <v>19</v>
      </c>
      <c r="D36" s="42">
        <v>0</v>
      </c>
      <c r="E36" s="42"/>
      <c r="F36" s="42">
        <v>20083</v>
      </c>
      <c r="G36" s="42">
        <v>0</v>
      </c>
      <c r="H36" s="42">
        <v>0</v>
      </c>
    </row>
    <row r="37" spans="1:8">
      <c r="B37" s="23" t="s">
        <v>15</v>
      </c>
      <c r="C37" s="62" t="s">
        <v>35</v>
      </c>
      <c r="D37" s="42">
        <v>0</v>
      </c>
      <c r="E37" s="42"/>
      <c r="F37" s="42">
        <v>0</v>
      </c>
      <c r="G37" s="42">
        <v>77940</v>
      </c>
      <c r="H37" s="42">
        <v>3897</v>
      </c>
    </row>
    <row r="38" spans="1:8">
      <c r="B38" s="23"/>
      <c r="C38" s="62" t="s">
        <v>104</v>
      </c>
      <c r="D38" s="42">
        <v>0</v>
      </c>
      <c r="E38" s="42"/>
      <c r="F38" s="42">
        <v>0</v>
      </c>
      <c r="G38" s="42">
        <v>345000</v>
      </c>
      <c r="H38" s="42">
        <v>17250</v>
      </c>
    </row>
    <row r="39" spans="1:8">
      <c r="B39" s="23"/>
      <c r="C39" s="62" t="s">
        <v>19</v>
      </c>
      <c r="D39" s="42">
        <v>0</v>
      </c>
      <c r="E39" s="42"/>
      <c r="F39" s="42">
        <v>249594</v>
      </c>
      <c r="G39" s="42">
        <v>0</v>
      </c>
      <c r="H39" s="42">
        <v>0</v>
      </c>
    </row>
    <row r="40" spans="1:8">
      <c r="B40" s="23"/>
      <c r="C40" s="62" t="s">
        <v>15</v>
      </c>
      <c r="D40" s="42">
        <v>7049300.5</v>
      </c>
      <c r="E40" s="42"/>
      <c r="F40" s="42">
        <v>0</v>
      </c>
      <c r="G40" s="42">
        <v>0</v>
      </c>
      <c r="H40" s="42">
        <v>0</v>
      </c>
    </row>
    <row r="41" spans="1:8">
      <c r="B41" s="23"/>
      <c r="C41" s="62" t="s">
        <v>34</v>
      </c>
      <c r="D41" s="42">
        <v>0</v>
      </c>
      <c r="E41" s="42"/>
      <c r="F41" s="42">
        <v>896087</v>
      </c>
      <c r="G41" s="42">
        <v>0</v>
      </c>
      <c r="H41" s="42">
        <v>0</v>
      </c>
    </row>
    <row r="42" spans="1:8">
      <c r="B42" s="23" t="s">
        <v>156</v>
      </c>
      <c r="C42" s="62" t="s">
        <v>36</v>
      </c>
      <c r="D42" s="42">
        <v>0</v>
      </c>
      <c r="E42" s="42"/>
      <c r="F42" s="42">
        <v>0</v>
      </c>
      <c r="G42" s="42">
        <v>962423</v>
      </c>
      <c r="H42" s="42">
        <v>48121</v>
      </c>
    </row>
    <row r="43" spans="1:8">
      <c r="B43" s="23"/>
      <c r="C43" s="62" t="s">
        <v>34</v>
      </c>
      <c r="D43" s="42">
        <v>0</v>
      </c>
      <c r="E43" s="42"/>
      <c r="F43" s="42">
        <v>466329</v>
      </c>
      <c r="G43" s="42">
        <v>0</v>
      </c>
      <c r="H43" s="42">
        <v>0</v>
      </c>
    </row>
    <row r="44" spans="1:8">
      <c r="B44" s="23"/>
      <c r="C44" s="62" t="s">
        <v>96</v>
      </c>
      <c r="D44" s="42">
        <v>0</v>
      </c>
      <c r="E44" s="42"/>
      <c r="F44" s="42">
        <v>0</v>
      </c>
      <c r="G44" s="42">
        <v>1134</v>
      </c>
      <c r="H44" s="42">
        <v>141.75</v>
      </c>
    </row>
    <row r="45" spans="1:8">
      <c r="B45" s="23" t="s">
        <v>174</v>
      </c>
      <c r="C45" s="62" t="s">
        <v>32</v>
      </c>
      <c r="D45" s="42">
        <v>0</v>
      </c>
      <c r="E45" s="42"/>
      <c r="F45" s="42">
        <v>0</v>
      </c>
      <c r="G45" s="42">
        <v>305892</v>
      </c>
      <c r="H45" s="42">
        <v>15295</v>
      </c>
    </row>
    <row r="46" spans="1:8">
      <c r="B46" s="23" t="s">
        <v>169</v>
      </c>
      <c r="C46" s="62" t="s">
        <v>124</v>
      </c>
      <c r="D46" s="42">
        <v>0</v>
      </c>
      <c r="E46" s="42"/>
      <c r="F46" s="42">
        <v>0</v>
      </c>
      <c r="G46" s="42">
        <v>213199</v>
      </c>
      <c r="H46" s="42">
        <v>10660</v>
      </c>
    </row>
    <row r="47" spans="1:8">
      <c r="B47" s="23" t="s">
        <v>167</v>
      </c>
      <c r="C47" s="62" t="s">
        <v>121</v>
      </c>
      <c r="D47" s="42">
        <v>0</v>
      </c>
      <c r="E47" s="42"/>
      <c r="F47" s="42">
        <v>0</v>
      </c>
      <c r="G47" s="42">
        <v>315250</v>
      </c>
      <c r="H47" s="42">
        <v>15763</v>
      </c>
    </row>
    <row r="48" spans="1:8">
      <c r="B48" s="23" t="s">
        <v>160</v>
      </c>
      <c r="C48" s="62" t="s">
        <v>19</v>
      </c>
      <c r="D48" s="42">
        <v>0</v>
      </c>
      <c r="E48" s="42"/>
      <c r="F48" s="42">
        <v>490076</v>
      </c>
      <c r="G48" s="42">
        <v>0</v>
      </c>
      <c r="H48" s="42">
        <v>0</v>
      </c>
    </row>
    <row r="49" spans="2:8">
      <c r="B49" s="23"/>
      <c r="C49" s="62" t="s">
        <v>15</v>
      </c>
      <c r="D49" s="42">
        <v>979428.5</v>
      </c>
      <c r="E49" s="42"/>
      <c r="F49" s="42">
        <v>0</v>
      </c>
      <c r="G49" s="42">
        <v>0</v>
      </c>
      <c r="H49" s="42">
        <v>0</v>
      </c>
    </row>
    <row r="50" spans="2:8">
      <c r="B50" s="23"/>
      <c r="C50" s="62" t="s">
        <v>79</v>
      </c>
      <c r="D50" s="42">
        <v>0</v>
      </c>
      <c r="E50" s="42"/>
      <c r="F50" s="42">
        <v>0</v>
      </c>
      <c r="G50" s="42">
        <v>57720</v>
      </c>
      <c r="H50" s="42">
        <v>2886</v>
      </c>
    </row>
    <row r="51" spans="2:8">
      <c r="B51" s="23" t="s">
        <v>165</v>
      </c>
      <c r="C51" s="62" t="s">
        <v>119</v>
      </c>
      <c r="D51" s="42">
        <v>0</v>
      </c>
      <c r="E51" s="42"/>
      <c r="F51" s="42">
        <v>87821</v>
      </c>
      <c r="G51" s="42">
        <v>0</v>
      </c>
      <c r="H51" s="42">
        <v>0</v>
      </c>
    </row>
    <row r="52" spans="2:8">
      <c r="B52" s="23"/>
      <c r="C52" s="62" t="s">
        <v>19</v>
      </c>
      <c r="D52" s="42">
        <v>0</v>
      </c>
      <c r="E52" s="42"/>
      <c r="F52" s="42">
        <v>84042</v>
      </c>
      <c r="G52" s="42">
        <v>0</v>
      </c>
      <c r="H52" s="42">
        <v>0</v>
      </c>
    </row>
    <row r="53" spans="2:8">
      <c r="B53" s="23"/>
      <c r="C53" s="62" t="s">
        <v>106</v>
      </c>
      <c r="D53" s="42">
        <v>0</v>
      </c>
      <c r="E53" s="42"/>
      <c r="F53" s="42">
        <v>221829</v>
      </c>
      <c r="G53" s="42">
        <v>0</v>
      </c>
      <c r="H53" s="42">
        <v>0</v>
      </c>
    </row>
    <row r="54" spans="2:8">
      <c r="B54" s="23" t="s">
        <v>20</v>
      </c>
      <c r="C54" s="23" t="s">
        <v>20</v>
      </c>
      <c r="D54" s="42">
        <v>0</v>
      </c>
      <c r="E54" s="42"/>
      <c r="F54" s="42">
        <v>0</v>
      </c>
      <c r="G54" s="42">
        <v>0</v>
      </c>
      <c r="H54" s="42">
        <v>0</v>
      </c>
    </row>
    <row r="55" spans="2:8">
      <c r="B55" s="23" t="s">
        <v>21</v>
      </c>
      <c r="C55" s="23"/>
      <c r="D55" s="42">
        <v>19373038.5</v>
      </c>
      <c r="E55" s="42">
        <v>2478086.5</v>
      </c>
      <c r="F55" s="42">
        <v>9584955.6699999999</v>
      </c>
      <c r="G55" s="42">
        <v>5331568</v>
      </c>
      <c r="H55" s="42">
        <v>266663.15000000002</v>
      </c>
    </row>
  </sheetData>
  <mergeCells count="2">
    <mergeCell ref="B1:G1"/>
    <mergeCell ref="B2:G2"/>
  </mergeCells>
  <pageMargins left="0.5" right="0" top="0.5" bottom="0.25" header="0" footer="0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7"/>
  <sheetViews>
    <sheetView tabSelected="1" workbookViewId="0">
      <selection activeCell="C1" sqref="C1"/>
    </sheetView>
  </sheetViews>
  <sheetFormatPr defaultRowHeight="15"/>
  <cols>
    <col min="1" max="1" width="4.28515625" customWidth="1"/>
    <col min="2" max="2" width="11.5703125" customWidth="1"/>
    <col min="3" max="3" width="26" bestFit="1" customWidth="1"/>
    <col min="4" max="4" width="20.7109375" bestFit="1" customWidth="1"/>
    <col min="5" max="5" width="12.140625" customWidth="1"/>
    <col min="6" max="6" width="13.42578125" bestFit="1" customWidth="1"/>
    <col min="7" max="7" width="10.42578125" style="62" bestFit="1" customWidth="1"/>
    <col min="8" max="8" width="12" bestFit="1" customWidth="1"/>
    <col min="9" max="9" width="11.140625" customWidth="1"/>
    <col min="10" max="10" width="10.7109375" bestFit="1" customWidth="1"/>
    <col min="11" max="11" width="8.42578125" bestFit="1" customWidth="1"/>
    <col min="15" max="15" width="9.5703125" bestFit="1" customWidth="1"/>
  </cols>
  <sheetData>
    <row r="1" spans="1:26" ht="24">
      <c r="B1" s="11" t="s">
        <v>0</v>
      </c>
      <c r="C1" s="12" t="s">
        <v>1</v>
      </c>
      <c r="D1" s="11" t="s">
        <v>2</v>
      </c>
      <c r="E1" s="11" t="s">
        <v>3</v>
      </c>
      <c r="F1" s="18" t="s">
        <v>29</v>
      </c>
      <c r="G1" s="18" t="s">
        <v>134</v>
      </c>
      <c r="H1" s="11" t="s">
        <v>4</v>
      </c>
      <c r="I1" s="11" t="s">
        <v>5</v>
      </c>
      <c r="J1" s="11" t="s">
        <v>12</v>
      </c>
      <c r="K1" s="11" t="s">
        <v>17</v>
      </c>
      <c r="L1" s="8" t="s">
        <v>23</v>
      </c>
      <c r="M1" s="8" t="s">
        <v>6</v>
      </c>
      <c r="N1" s="8" t="s">
        <v>7</v>
      </c>
      <c r="O1" s="8" t="s">
        <v>15</v>
      </c>
      <c r="P1" s="8" t="s">
        <v>37</v>
      </c>
      <c r="Q1" s="18"/>
      <c r="R1" s="18"/>
      <c r="S1" s="18"/>
      <c r="T1" s="19"/>
      <c r="U1" s="18"/>
      <c r="V1" s="18"/>
      <c r="W1" s="18"/>
      <c r="X1" s="18"/>
      <c r="Y1" s="19"/>
      <c r="Z1" s="18"/>
    </row>
    <row r="2" spans="1:26">
      <c r="A2" s="26">
        <f>IF(B2&gt;1,MAX($A$1:$A1)+1,"")</f>
        <v>1</v>
      </c>
      <c r="B2" s="59">
        <v>40911</v>
      </c>
      <c r="C2" s="60" t="s">
        <v>155</v>
      </c>
      <c r="D2" s="60" t="s">
        <v>76</v>
      </c>
      <c r="E2" s="60" t="s">
        <v>77</v>
      </c>
      <c r="F2" s="24"/>
      <c r="G2" s="61"/>
      <c r="H2" s="61">
        <v>586781</v>
      </c>
      <c r="I2" s="35"/>
      <c r="J2" s="85">
        <v>27942</v>
      </c>
      <c r="K2" s="86"/>
      <c r="L2" s="10">
        <f>IF(I2&gt;0,(H2-I2),IF(J2&gt;0,(H2-J2),IF(K2&gt;0,(H2-K2),"")))</f>
        <v>558839</v>
      </c>
      <c r="M2" s="9" t="str">
        <f>IF(L2="",H2,"")</f>
        <v/>
      </c>
      <c r="N2" s="10">
        <f>IF(I2+J2+K2=0,"",I2+J2+K2)</f>
        <v>27942</v>
      </c>
      <c r="O2" s="9" t="str">
        <f>IF(H2="",F2,"")</f>
        <v/>
      </c>
      <c r="P2" s="9">
        <f>IF(I2="",G2,"")</f>
        <v>0</v>
      </c>
      <c r="Q2" s="21"/>
      <c r="R2" s="21"/>
      <c r="S2" s="21"/>
      <c r="T2" s="19"/>
      <c r="U2" s="21"/>
      <c r="V2" s="21"/>
      <c r="W2" s="21"/>
      <c r="X2" s="21"/>
      <c r="Y2" s="19"/>
      <c r="Z2" s="21"/>
    </row>
    <row r="3" spans="1:26">
      <c r="A3" s="26">
        <f>IF(B3&gt;1,MAX($A$1:$A2)+1,"")</f>
        <v>2</v>
      </c>
      <c r="B3" s="64">
        <v>40911</v>
      </c>
      <c r="C3" s="65" t="s">
        <v>158</v>
      </c>
      <c r="D3" s="65" t="s">
        <v>78</v>
      </c>
      <c r="E3" s="65" t="s">
        <v>79</v>
      </c>
      <c r="F3" s="4"/>
      <c r="G3" s="66"/>
      <c r="H3" s="66">
        <v>138744.9</v>
      </c>
      <c r="I3" s="29"/>
      <c r="J3" s="67">
        <v>6606.9</v>
      </c>
      <c r="K3" s="87"/>
      <c r="L3" s="10">
        <f t="shared" ref="L3:L66" si="0">IF(I3&gt;0,(H3-I3),IF(J3&gt;0,(H3-J3),IF(K3&gt;0,(H3-K3),"")))</f>
        <v>132138</v>
      </c>
      <c r="M3" s="9" t="str">
        <f t="shared" ref="M3:M66" si="1">IF(L3="",H3,"")</f>
        <v/>
      </c>
      <c r="N3" s="10">
        <f t="shared" ref="N3:N66" si="2">IF(I3+J3+K3=0,"",I3+J3+K3)</f>
        <v>6606.9</v>
      </c>
      <c r="O3" s="9" t="str">
        <f t="shared" ref="O3:O66" si="3">IF(H3="",F3,"")</f>
        <v/>
      </c>
      <c r="P3" s="9">
        <f t="shared" ref="P3:P66" si="4">IF(I3="",G3,"")</f>
        <v>0</v>
      </c>
      <c r="Q3" s="21"/>
      <c r="R3" s="21"/>
      <c r="S3" s="21"/>
      <c r="T3" s="19"/>
      <c r="U3" s="21"/>
      <c r="V3" s="21"/>
      <c r="W3" s="21"/>
      <c r="X3" s="21"/>
      <c r="Y3" s="19"/>
      <c r="Z3" s="21"/>
    </row>
    <row r="4" spans="1:26" s="27" customFormat="1">
      <c r="A4" s="26">
        <f>IF(B4&gt;1,MAX($A$1:$A3)+1,"")</f>
        <v>3</v>
      </c>
      <c r="B4" s="64">
        <v>40911</v>
      </c>
      <c r="C4" s="65" t="s">
        <v>159</v>
      </c>
      <c r="D4" s="65" t="s">
        <v>80</v>
      </c>
      <c r="E4" s="65" t="s">
        <v>79</v>
      </c>
      <c r="F4" s="30"/>
      <c r="G4" s="66"/>
      <c r="H4" s="66">
        <v>41716.5</v>
      </c>
      <c r="I4" s="29"/>
      <c r="J4" s="67">
        <v>1986.5</v>
      </c>
      <c r="K4" s="87"/>
      <c r="L4" s="10">
        <f t="shared" si="0"/>
        <v>39730</v>
      </c>
      <c r="M4" s="9" t="str">
        <f t="shared" si="1"/>
        <v/>
      </c>
      <c r="N4" s="10">
        <f t="shared" si="2"/>
        <v>1986.5</v>
      </c>
      <c r="O4" s="9" t="str">
        <f t="shared" si="3"/>
        <v/>
      </c>
      <c r="P4" s="9">
        <f t="shared" si="4"/>
        <v>0</v>
      </c>
      <c r="Q4" s="21"/>
      <c r="R4" s="21"/>
      <c r="S4" s="21"/>
      <c r="T4" s="19"/>
      <c r="U4" s="21"/>
      <c r="V4" s="21"/>
      <c r="W4" s="21"/>
      <c r="X4" s="21"/>
      <c r="Y4" s="19"/>
      <c r="Z4" s="21"/>
    </row>
    <row r="5" spans="1:26" s="62" customFormat="1">
      <c r="A5" s="26">
        <f>IF(B5&gt;1,MAX($A$1:$A4)+1,"")</f>
        <v>4</v>
      </c>
      <c r="B5" s="64">
        <v>40911</v>
      </c>
      <c r="C5" s="65" t="s">
        <v>160</v>
      </c>
      <c r="D5" s="65" t="s">
        <v>81</v>
      </c>
      <c r="E5" s="65" t="s">
        <v>79</v>
      </c>
      <c r="F5" s="58"/>
      <c r="G5" s="58"/>
      <c r="H5" s="66">
        <v>60606</v>
      </c>
      <c r="I5" s="21"/>
      <c r="J5" s="67">
        <v>2886</v>
      </c>
      <c r="K5" s="87"/>
      <c r="L5" s="10">
        <f t="shared" si="0"/>
        <v>57720</v>
      </c>
      <c r="M5" s="9" t="str">
        <f t="shared" si="1"/>
        <v/>
      </c>
      <c r="N5" s="10">
        <f t="shared" si="2"/>
        <v>2886</v>
      </c>
      <c r="O5" s="9" t="str">
        <f t="shared" si="3"/>
        <v/>
      </c>
      <c r="P5" s="9">
        <f t="shared" si="4"/>
        <v>0</v>
      </c>
      <c r="Q5" s="21"/>
      <c r="R5" s="21"/>
      <c r="S5" s="21"/>
      <c r="T5" s="19"/>
      <c r="U5" s="21"/>
      <c r="V5" s="21"/>
      <c r="W5" s="21"/>
      <c r="X5" s="21"/>
      <c r="Y5" s="19"/>
      <c r="Z5" s="21"/>
    </row>
    <row r="6" spans="1:26" s="62" customFormat="1">
      <c r="A6" s="26">
        <f>IF(B6&gt;1,MAX($A$1:$A5)+1,"")</f>
        <v>5</v>
      </c>
      <c r="B6" s="89">
        <v>40911</v>
      </c>
      <c r="C6" s="65" t="s">
        <v>161</v>
      </c>
      <c r="D6" s="65" t="s">
        <v>138</v>
      </c>
      <c r="E6" s="65" t="s">
        <v>15</v>
      </c>
      <c r="F6" s="90">
        <f>2305900</f>
        <v>2305900</v>
      </c>
      <c r="G6" s="92"/>
      <c r="H6" s="66"/>
      <c r="I6" s="21"/>
      <c r="J6" s="67"/>
      <c r="K6" s="87"/>
      <c r="L6" s="10" t="str">
        <f t="shared" si="0"/>
        <v/>
      </c>
      <c r="M6" s="9">
        <f t="shared" si="1"/>
        <v>0</v>
      </c>
      <c r="N6" s="10" t="str">
        <f t="shared" si="2"/>
        <v/>
      </c>
      <c r="O6" s="9">
        <f t="shared" si="3"/>
        <v>2305900</v>
      </c>
      <c r="P6" s="9">
        <f t="shared" si="4"/>
        <v>0</v>
      </c>
      <c r="Q6" s="21"/>
      <c r="R6" s="21"/>
      <c r="S6" s="21"/>
      <c r="T6" s="19"/>
      <c r="U6" s="21"/>
      <c r="V6" s="21"/>
      <c r="W6" s="21"/>
      <c r="X6" s="21"/>
      <c r="Y6" s="19"/>
      <c r="Z6" s="21"/>
    </row>
    <row r="7" spans="1:26">
      <c r="A7" s="26">
        <f>IF(B7&gt;1,MAX($A$1:$A6)+1,"")</f>
        <v>6</v>
      </c>
      <c r="B7" s="64">
        <v>40911</v>
      </c>
      <c r="C7" s="65" t="s">
        <v>156</v>
      </c>
      <c r="D7" s="65" t="s">
        <v>82</v>
      </c>
      <c r="E7" s="65" t="s">
        <v>36</v>
      </c>
      <c r="H7" s="66">
        <f>1011969-1425</f>
        <v>1010544</v>
      </c>
      <c r="J7" s="67">
        <v>48121</v>
      </c>
      <c r="K7" s="87"/>
      <c r="L7" s="10">
        <f t="shared" si="0"/>
        <v>962423</v>
      </c>
      <c r="M7" s="9" t="str">
        <f t="shared" si="1"/>
        <v/>
      </c>
      <c r="N7" s="10">
        <f t="shared" si="2"/>
        <v>48121</v>
      </c>
      <c r="O7" s="9" t="str">
        <f t="shared" si="3"/>
        <v/>
      </c>
      <c r="P7" s="9">
        <f t="shared" si="4"/>
        <v>0</v>
      </c>
      <c r="Q7" s="21"/>
      <c r="R7" s="21"/>
      <c r="S7" s="21"/>
      <c r="T7" s="19"/>
      <c r="U7" s="21"/>
      <c r="V7" s="21"/>
      <c r="W7" s="21"/>
      <c r="X7" s="21"/>
      <c r="Y7" s="19"/>
      <c r="Z7" s="21"/>
    </row>
    <row r="8" spans="1:26">
      <c r="A8" s="26">
        <f>IF(B8&gt;1,MAX($A$1:$A7)+1,"")</f>
        <v>7</v>
      </c>
      <c r="B8" s="64">
        <v>40911</v>
      </c>
      <c r="C8" s="65" t="s">
        <v>164</v>
      </c>
      <c r="D8" s="65" t="s">
        <v>83</v>
      </c>
      <c r="E8" s="65" t="s">
        <v>84</v>
      </c>
      <c r="F8" s="28"/>
      <c r="G8" s="66"/>
      <c r="H8" s="66">
        <v>68943.67</v>
      </c>
      <c r="I8" s="29"/>
      <c r="J8" s="63"/>
      <c r="K8" s="87"/>
      <c r="L8" s="10" t="str">
        <f t="shared" si="0"/>
        <v/>
      </c>
      <c r="M8" s="9">
        <f t="shared" si="1"/>
        <v>68943.67</v>
      </c>
      <c r="N8" s="10" t="str">
        <f t="shared" si="2"/>
        <v/>
      </c>
      <c r="O8" s="9" t="str">
        <f t="shared" si="3"/>
        <v/>
      </c>
      <c r="P8" s="9">
        <f t="shared" si="4"/>
        <v>0</v>
      </c>
      <c r="Q8" s="21"/>
      <c r="R8" s="21"/>
      <c r="S8" s="21"/>
      <c r="T8" s="19"/>
      <c r="U8" s="21"/>
      <c r="V8" s="21"/>
      <c r="W8" s="21"/>
      <c r="X8" s="21"/>
      <c r="Y8" s="19"/>
      <c r="Z8" s="21"/>
    </row>
    <row r="9" spans="1:26">
      <c r="A9" s="26">
        <f>IF(B9&gt;1,MAX($A$1:$A8)+1,"")</f>
        <v>8</v>
      </c>
      <c r="B9" s="64">
        <v>40912</v>
      </c>
      <c r="C9" s="65" t="s">
        <v>163</v>
      </c>
      <c r="D9" s="65" t="s">
        <v>85</v>
      </c>
      <c r="E9" s="65" t="s">
        <v>86</v>
      </c>
      <c r="F9" s="30"/>
      <c r="G9" s="66"/>
      <c r="H9" s="66">
        <v>530079</v>
      </c>
      <c r="I9" s="29"/>
      <c r="J9" s="63"/>
      <c r="K9" s="87"/>
      <c r="L9" s="10" t="str">
        <f t="shared" si="0"/>
        <v/>
      </c>
      <c r="M9" s="9">
        <f t="shared" si="1"/>
        <v>530079</v>
      </c>
      <c r="N9" s="10" t="str">
        <f t="shared" si="2"/>
        <v/>
      </c>
      <c r="O9" s="9" t="str">
        <f t="shared" si="3"/>
        <v/>
      </c>
      <c r="P9" s="9">
        <f t="shared" si="4"/>
        <v>0</v>
      </c>
      <c r="Q9" s="21"/>
      <c r="R9" s="21"/>
      <c r="S9" s="21"/>
      <c r="T9" s="19"/>
      <c r="U9" s="21"/>
      <c r="V9" s="21"/>
      <c r="W9" s="21"/>
      <c r="X9" s="21"/>
      <c r="Y9" s="19"/>
      <c r="Z9" s="21"/>
    </row>
    <row r="10" spans="1:26" s="62" customFormat="1">
      <c r="A10" s="26">
        <f>IF(B10&gt;1,MAX($A$1:$A9)+1,"")</f>
        <v>9</v>
      </c>
      <c r="B10" s="91">
        <v>40913</v>
      </c>
      <c r="C10" s="65" t="s">
        <v>15</v>
      </c>
      <c r="D10" s="65" t="s">
        <v>139</v>
      </c>
      <c r="E10" s="65" t="s">
        <v>15</v>
      </c>
      <c r="F10" s="92">
        <v>2086574.5</v>
      </c>
      <c r="G10" s="92"/>
      <c r="H10" s="66"/>
      <c r="I10" s="21"/>
      <c r="J10" s="63"/>
      <c r="K10" s="87"/>
      <c r="L10" s="10" t="str">
        <f t="shared" si="0"/>
        <v/>
      </c>
      <c r="M10" s="9">
        <f t="shared" si="1"/>
        <v>0</v>
      </c>
      <c r="N10" s="10" t="str">
        <f t="shared" si="2"/>
        <v/>
      </c>
      <c r="O10" s="9">
        <f t="shared" si="3"/>
        <v>2086574.5</v>
      </c>
      <c r="P10" s="9">
        <f t="shared" si="4"/>
        <v>0</v>
      </c>
      <c r="Q10" s="21"/>
      <c r="R10" s="21"/>
      <c r="S10" s="21"/>
      <c r="T10" s="19"/>
      <c r="U10" s="21"/>
      <c r="V10" s="21"/>
      <c r="W10" s="21"/>
      <c r="X10" s="21"/>
      <c r="Y10" s="19"/>
      <c r="Z10" s="21"/>
    </row>
    <row r="11" spans="1:26" s="62" customFormat="1">
      <c r="A11" s="26">
        <f>IF(B11&gt;1,MAX($A$1:$A10)+1,"")</f>
        <v>10</v>
      </c>
      <c r="B11" s="64">
        <v>40914</v>
      </c>
      <c r="C11" s="65" t="s">
        <v>162</v>
      </c>
      <c r="D11" s="65" t="s">
        <v>87</v>
      </c>
      <c r="E11" s="65" t="s">
        <v>33</v>
      </c>
      <c r="F11" s="58"/>
      <c r="G11" s="58"/>
      <c r="H11" s="66">
        <v>870796</v>
      </c>
      <c r="I11" s="21"/>
      <c r="J11" s="63"/>
      <c r="K11" s="87"/>
      <c r="L11" s="10" t="str">
        <f t="shared" si="0"/>
        <v/>
      </c>
      <c r="M11" s="9">
        <f t="shared" si="1"/>
        <v>870796</v>
      </c>
      <c r="N11" s="10" t="str">
        <f t="shared" si="2"/>
        <v/>
      </c>
      <c r="O11" s="9" t="str">
        <f t="shared" si="3"/>
        <v/>
      </c>
      <c r="P11" s="9">
        <f t="shared" si="4"/>
        <v>0</v>
      </c>
      <c r="Q11" s="21"/>
      <c r="R11" s="21"/>
      <c r="S11" s="21"/>
      <c r="T11" s="19"/>
      <c r="U11" s="21"/>
      <c r="V11" s="21"/>
      <c r="W11" s="21"/>
      <c r="X11" s="21"/>
      <c r="Y11" s="19"/>
      <c r="Z11" s="21"/>
    </row>
    <row r="12" spans="1:26" s="62" customFormat="1">
      <c r="A12" s="26">
        <f>IF(B12&gt;1,MAX($A$1:$A11)+1,"")</f>
        <v>11</v>
      </c>
      <c r="B12" s="91">
        <v>40915</v>
      </c>
      <c r="C12" s="65" t="s">
        <v>15</v>
      </c>
      <c r="D12" s="65" t="s">
        <v>140</v>
      </c>
      <c r="E12" s="65" t="s">
        <v>15</v>
      </c>
      <c r="F12" s="92">
        <v>2333518</v>
      </c>
      <c r="G12" s="92"/>
      <c r="H12" s="66"/>
      <c r="I12" s="21"/>
      <c r="J12" s="63"/>
      <c r="K12" s="87"/>
      <c r="L12" s="10" t="str">
        <f t="shared" si="0"/>
        <v/>
      </c>
      <c r="M12" s="9">
        <f t="shared" si="1"/>
        <v>0</v>
      </c>
      <c r="N12" s="10" t="str">
        <f t="shared" si="2"/>
        <v/>
      </c>
      <c r="O12" s="9">
        <f t="shared" si="3"/>
        <v>2333518</v>
      </c>
      <c r="P12" s="9">
        <f t="shared" si="4"/>
        <v>0</v>
      </c>
      <c r="Q12" s="21"/>
      <c r="R12" s="21"/>
      <c r="S12" s="21"/>
      <c r="T12" s="19"/>
      <c r="U12" s="21"/>
      <c r="V12" s="21"/>
      <c r="W12" s="21"/>
      <c r="X12" s="21"/>
      <c r="Y12" s="19"/>
      <c r="Z12" s="21"/>
    </row>
    <row r="13" spans="1:26" s="62" customFormat="1">
      <c r="A13" s="26">
        <f>IF(B13&gt;1,MAX($A$1:$A12)+1,"")</f>
        <v>12</v>
      </c>
      <c r="B13" s="91">
        <v>40916</v>
      </c>
      <c r="C13" s="65" t="s">
        <v>15</v>
      </c>
      <c r="D13" s="65" t="s">
        <v>141</v>
      </c>
      <c r="E13" s="65" t="s">
        <v>15</v>
      </c>
      <c r="F13" s="92">
        <v>676313.5</v>
      </c>
      <c r="G13" s="92"/>
      <c r="H13" s="66"/>
      <c r="I13" s="21"/>
      <c r="J13" s="63"/>
      <c r="K13" s="87"/>
      <c r="L13" s="10" t="str">
        <f t="shared" si="0"/>
        <v/>
      </c>
      <c r="M13" s="9">
        <f t="shared" si="1"/>
        <v>0</v>
      </c>
      <c r="N13" s="10" t="str">
        <f t="shared" si="2"/>
        <v/>
      </c>
      <c r="O13" s="9">
        <f t="shared" si="3"/>
        <v>676313.5</v>
      </c>
      <c r="P13" s="9">
        <f t="shared" si="4"/>
        <v>0</v>
      </c>
      <c r="Q13" s="21"/>
      <c r="R13" s="21"/>
      <c r="S13" s="21"/>
      <c r="T13" s="19"/>
      <c r="U13" s="21"/>
      <c r="V13" s="21"/>
      <c r="W13" s="21"/>
      <c r="X13" s="21"/>
      <c r="Y13" s="19"/>
      <c r="Z13" s="21"/>
    </row>
    <row r="14" spans="1:26">
      <c r="A14" s="26">
        <f>IF(B14&gt;1,MAX($A$1:$A13)+1,"")</f>
        <v>13</v>
      </c>
      <c r="B14" s="64">
        <v>40916</v>
      </c>
      <c r="C14" s="65" t="s">
        <v>157</v>
      </c>
      <c r="D14" s="65" t="s">
        <v>88</v>
      </c>
      <c r="E14" s="65" t="s">
        <v>19</v>
      </c>
      <c r="H14" s="66">
        <v>508831</v>
      </c>
      <c r="J14" s="63"/>
      <c r="K14" s="87"/>
      <c r="L14" s="10" t="str">
        <f t="shared" si="0"/>
        <v/>
      </c>
      <c r="M14" s="9">
        <f t="shared" si="1"/>
        <v>508831</v>
      </c>
      <c r="N14" s="10" t="str">
        <f t="shared" si="2"/>
        <v/>
      </c>
      <c r="O14" s="9" t="str">
        <f t="shared" si="3"/>
        <v/>
      </c>
      <c r="P14" s="9">
        <f t="shared" si="4"/>
        <v>0</v>
      </c>
      <c r="Q14" s="20"/>
      <c r="R14" s="20"/>
      <c r="S14" s="20"/>
      <c r="T14" s="19"/>
      <c r="U14" s="21"/>
      <c r="V14" s="21"/>
      <c r="W14" s="21"/>
      <c r="X14" s="21"/>
      <c r="Y14" s="19"/>
      <c r="Z14" s="21"/>
    </row>
    <row r="15" spans="1:26">
      <c r="A15" s="26">
        <f>IF(B15&gt;1,MAX($A$1:$A14)+1,"")</f>
        <v>14</v>
      </c>
      <c r="B15" s="64">
        <v>40916</v>
      </c>
      <c r="C15" s="65" t="s">
        <v>165</v>
      </c>
      <c r="D15" s="65" t="s">
        <v>89</v>
      </c>
      <c r="E15" s="65" t="s">
        <v>19</v>
      </c>
      <c r="F15" s="30"/>
      <c r="G15" s="66"/>
      <c r="H15" s="66">
        <v>84042</v>
      </c>
      <c r="I15" s="29"/>
      <c r="J15" s="63"/>
      <c r="K15" s="87"/>
      <c r="L15" s="10" t="str">
        <f t="shared" si="0"/>
        <v/>
      </c>
      <c r="M15" s="9">
        <f t="shared" si="1"/>
        <v>84042</v>
      </c>
      <c r="N15" s="10" t="str">
        <f t="shared" si="2"/>
        <v/>
      </c>
      <c r="O15" s="9" t="str">
        <f t="shared" si="3"/>
        <v/>
      </c>
      <c r="P15" s="9">
        <f t="shared" si="4"/>
        <v>0</v>
      </c>
      <c r="Q15" s="21"/>
      <c r="R15" s="21"/>
      <c r="S15" s="21"/>
      <c r="T15" s="19"/>
      <c r="U15" s="20"/>
      <c r="V15" s="21"/>
      <c r="W15" s="21"/>
      <c r="X15" s="21"/>
      <c r="Y15" s="19"/>
      <c r="Z15" s="21"/>
    </row>
    <row r="16" spans="1:26" s="62" customFormat="1">
      <c r="A16" s="26">
        <f>IF(B16&gt;1,MAX($A$1:$A15)+1,"")</f>
        <v>15</v>
      </c>
      <c r="B16" s="64">
        <v>40917</v>
      </c>
      <c r="C16" s="65" t="s">
        <v>166</v>
      </c>
      <c r="D16" s="65" t="s">
        <v>90</v>
      </c>
      <c r="E16" s="65" t="s">
        <v>18</v>
      </c>
      <c r="F16" s="58"/>
      <c r="G16" s="58"/>
      <c r="H16" s="66">
        <v>104541</v>
      </c>
      <c r="I16" s="21"/>
      <c r="J16" s="63"/>
      <c r="K16" s="87"/>
      <c r="L16" s="10" t="str">
        <f t="shared" si="0"/>
        <v/>
      </c>
      <c r="M16" s="9">
        <f t="shared" si="1"/>
        <v>104541</v>
      </c>
      <c r="N16" s="10" t="str">
        <f t="shared" si="2"/>
        <v/>
      </c>
      <c r="O16" s="9" t="str">
        <f t="shared" si="3"/>
        <v/>
      </c>
      <c r="P16" s="9">
        <f t="shared" si="4"/>
        <v>0</v>
      </c>
      <c r="Q16" s="21"/>
      <c r="R16" s="21"/>
      <c r="S16" s="21"/>
      <c r="T16" s="19"/>
      <c r="U16" s="20"/>
      <c r="V16" s="21"/>
      <c r="W16" s="21"/>
      <c r="X16" s="21"/>
      <c r="Y16" s="19"/>
      <c r="Z16" s="21"/>
    </row>
    <row r="17" spans="1:26">
      <c r="A17" s="26">
        <f>IF(B17&gt;1,MAX($A$1:$A16)+1,"")</f>
        <v>16</v>
      </c>
      <c r="B17" s="64">
        <v>40917</v>
      </c>
      <c r="C17" s="60" t="s">
        <v>155</v>
      </c>
      <c r="D17" s="65" t="s">
        <v>91</v>
      </c>
      <c r="E17" s="65" t="s">
        <v>31</v>
      </c>
      <c r="H17" s="66">
        <f>42202-350</f>
        <v>41852</v>
      </c>
      <c r="J17" s="63"/>
      <c r="K17" s="87"/>
      <c r="L17" s="10" t="str">
        <f t="shared" si="0"/>
        <v/>
      </c>
      <c r="M17" s="9">
        <f t="shared" si="1"/>
        <v>41852</v>
      </c>
      <c r="N17" s="10" t="str">
        <f t="shared" si="2"/>
        <v/>
      </c>
      <c r="O17" s="9" t="str">
        <f t="shared" si="3"/>
        <v/>
      </c>
      <c r="P17" s="9">
        <f t="shared" si="4"/>
        <v>0</v>
      </c>
      <c r="Q17" s="21"/>
      <c r="R17" s="21"/>
      <c r="S17" s="21"/>
      <c r="T17" s="19"/>
      <c r="U17" s="20"/>
      <c r="V17" s="21"/>
      <c r="W17" s="21"/>
      <c r="X17" s="21"/>
      <c r="Y17" s="19"/>
      <c r="Z17" s="21"/>
    </row>
    <row r="18" spans="1:26" s="62" customFormat="1">
      <c r="A18" s="26">
        <f>IF(B18&gt;1,MAX($A$1:$A17)+1,"")</f>
        <v>17</v>
      </c>
      <c r="B18" s="91">
        <v>40918</v>
      </c>
      <c r="C18" s="65" t="s">
        <v>158</v>
      </c>
      <c r="D18" s="65" t="s">
        <v>142</v>
      </c>
      <c r="E18" s="65" t="s">
        <v>15</v>
      </c>
      <c r="F18" s="92">
        <v>2577670.5</v>
      </c>
      <c r="G18" s="92"/>
      <c r="H18" s="66"/>
      <c r="J18" s="63"/>
      <c r="K18" s="87"/>
      <c r="L18" s="10" t="str">
        <f t="shared" si="0"/>
        <v/>
      </c>
      <c r="M18" s="9">
        <f t="shared" si="1"/>
        <v>0</v>
      </c>
      <c r="N18" s="10" t="str">
        <f t="shared" si="2"/>
        <v/>
      </c>
      <c r="O18" s="9">
        <f t="shared" si="3"/>
        <v>2577670.5</v>
      </c>
      <c r="P18" s="9">
        <f t="shared" si="4"/>
        <v>0</v>
      </c>
      <c r="Q18" s="21"/>
      <c r="R18" s="21"/>
      <c r="S18" s="21"/>
      <c r="T18" s="19"/>
      <c r="U18" s="20"/>
      <c r="V18" s="21"/>
      <c r="W18" s="21"/>
      <c r="X18" s="21"/>
      <c r="Y18" s="19"/>
      <c r="Z18" s="21"/>
    </row>
    <row r="19" spans="1:26">
      <c r="A19" s="26">
        <f>IF(B19&gt;1,MAX($A$1:$A18)+1,"")</f>
        <v>18</v>
      </c>
      <c r="B19" s="64">
        <v>40918</v>
      </c>
      <c r="C19" s="65" t="s">
        <v>159</v>
      </c>
      <c r="D19" s="65" t="s">
        <v>92</v>
      </c>
      <c r="E19" s="65" t="s">
        <v>19</v>
      </c>
      <c r="F19" s="38"/>
      <c r="G19" s="66"/>
      <c r="H19" s="66">
        <v>125692</v>
      </c>
      <c r="I19" s="29"/>
      <c r="J19" s="63"/>
      <c r="K19" s="87"/>
      <c r="L19" s="10" t="str">
        <f t="shared" si="0"/>
        <v/>
      </c>
      <c r="M19" s="9">
        <f t="shared" si="1"/>
        <v>125692</v>
      </c>
      <c r="N19" s="10" t="str">
        <f t="shared" si="2"/>
        <v/>
      </c>
      <c r="O19" s="9" t="str">
        <f t="shared" si="3"/>
        <v/>
      </c>
      <c r="P19" s="9">
        <f t="shared" si="4"/>
        <v>0</v>
      </c>
      <c r="Q19" s="21"/>
      <c r="R19" s="21"/>
      <c r="S19" s="21"/>
      <c r="T19" s="19"/>
      <c r="U19" s="21"/>
      <c r="V19" s="21"/>
      <c r="W19" s="21"/>
      <c r="X19" s="21"/>
      <c r="Y19" s="19"/>
      <c r="Z19" s="21"/>
    </row>
    <row r="20" spans="1:26">
      <c r="A20" s="26">
        <f>IF(B20&gt;1,MAX($A$1:$A19)+1,"")</f>
        <v>19</v>
      </c>
      <c r="B20" s="64">
        <v>40918</v>
      </c>
      <c r="C20" s="65" t="s">
        <v>160</v>
      </c>
      <c r="D20" s="65" t="s">
        <v>93</v>
      </c>
      <c r="E20" s="65" t="s">
        <v>19</v>
      </c>
      <c r="F20" s="39"/>
      <c r="G20" s="66"/>
      <c r="H20" s="66">
        <v>490076</v>
      </c>
      <c r="I20" s="29"/>
      <c r="J20" s="63"/>
      <c r="K20" s="87"/>
      <c r="L20" s="10" t="str">
        <f t="shared" si="0"/>
        <v/>
      </c>
      <c r="M20" s="9">
        <f t="shared" si="1"/>
        <v>490076</v>
      </c>
      <c r="N20" s="10" t="str">
        <f t="shared" si="2"/>
        <v/>
      </c>
      <c r="O20" s="9" t="str">
        <f t="shared" si="3"/>
        <v/>
      </c>
      <c r="P20" s="9">
        <f t="shared" si="4"/>
        <v>0</v>
      </c>
      <c r="Q20" s="21"/>
      <c r="R20" s="21"/>
      <c r="S20" s="21"/>
      <c r="T20" s="19"/>
      <c r="U20" s="20"/>
      <c r="V20" s="21"/>
      <c r="W20" s="21"/>
      <c r="X20" s="21"/>
      <c r="Y20" s="19"/>
      <c r="Z20" s="21"/>
    </row>
    <row r="21" spans="1:26">
      <c r="A21" s="26">
        <f>IF(B21&gt;1,MAX($A$1:$A20)+1,"")</f>
        <v>20</v>
      </c>
      <c r="B21" s="64">
        <v>40918</v>
      </c>
      <c r="C21" s="65" t="s">
        <v>161</v>
      </c>
      <c r="D21" s="65" t="s">
        <v>94</v>
      </c>
      <c r="E21" s="65" t="s">
        <v>19</v>
      </c>
      <c r="F21" s="39"/>
      <c r="G21" s="66"/>
      <c r="H21" s="66">
        <v>73714</v>
      </c>
      <c r="I21" s="29"/>
      <c r="J21" s="63"/>
      <c r="K21" s="87"/>
      <c r="L21" s="10" t="str">
        <f t="shared" si="0"/>
        <v/>
      </c>
      <c r="M21" s="9">
        <f t="shared" si="1"/>
        <v>73714</v>
      </c>
      <c r="N21" s="10" t="str">
        <f t="shared" si="2"/>
        <v/>
      </c>
      <c r="O21" s="9" t="str">
        <f t="shared" si="3"/>
        <v/>
      </c>
      <c r="P21" s="9">
        <f t="shared" si="4"/>
        <v>0</v>
      </c>
      <c r="Q21" s="21"/>
      <c r="R21" s="21"/>
      <c r="S21" s="21"/>
      <c r="T21" s="19"/>
      <c r="U21" s="21"/>
      <c r="V21" s="21"/>
      <c r="W21" s="21"/>
      <c r="X21" s="21"/>
      <c r="Y21" s="19"/>
      <c r="Z21" s="21"/>
    </row>
    <row r="22" spans="1:26">
      <c r="A22" s="26">
        <f>IF(B22&gt;1,MAX($A$1:$A21)+1,"")</f>
        <v>21</v>
      </c>
      <c r="B22" s="64">
        <v>40918</v>
      </c>
      <c r="C22" s="65" t="s">
        <v>156</v>
      </c>
      <c r="D22" s="65" t="s">
        <v>95</v>
      </c>
      <c r="E22" s="65" t="s">
        <v>96</v>
      </c>
      <c r="F22" s="54"/>
      <c r="G22" s="66"/>
      <c r="H22" s="66">
        <v>1275.75</v>
      </c>
      <c r="I22" s="29"/>
      <c r="J22" s="63"/>
      <c r="K22" s="88">
        <v>141.75</v>
      </c>
      <c r="L22" s="10">
        <f t="shared" si="0"/>
        <v>1134</v>
      </c>
      <c r="M22" s="9" t="str">
        <f t="shared" si="1"/>
        <v/>
      </c>
      <c r="N22" s="10">
        <f t="shared" si="2"/>
        <v>141.75</v>
      </c>
      <c r="O22" s="9" t="str">
        <f t="shared" si="3"/>
        <v/>
      </c>
      <c r="P22" s="9">
        <f t="shared" si="4"/>
        <v>0</v>
      </c>
      <c r="Q22" s="21"/>
      <c r="R22" s="21"/>
      <c r="S22" s="21"/>
      <c r="T22" s="19"/>
      <c r="U22" s="20"/>
      <c r="V22" s="21"/>
      <c r="W22" s="21"/>
      <c r="X22" s="21"/>
      <c r="Y22" s="19"/>
      <c r="Z22" s="21"/>
    </row>
    <row r="23" spans="1:26">
      <c r="A23" s="26">
        <f>IF(B23&gt;1,MAX($A$1:$A22)+1,"")</f>
        <v>22</v>
      </c>
      <c r="B23" s="64">
        <v>40919</v>
      </c>
      <c r="C23" s="65" t="s">
        <v>164</v>
      </c>
      <c r="D23" s="65" t="s">
        <v>97</v>
      </c>
      <c r="E23" s="65" t="s">
        <v>98</v>
      </c>
      <c r="F23" s="52"/>
      <c r="G23" s="66"/>
      <c r="H23" s="66">
        <v>323092</v>
      </c>
      <c r="I23" s="45"/>
      <c r="J23" s="67">
        <v>15385</v>
      </c>
      <c r="K23" s="87"/>
      <c r="L23" s="10">
        <f t="shared" si="0"/>
        <v>307707</v>
      </c>
      <c r="M23" s="9" t="str">
        <f t="shared" si="1"/>
        <v/>
      </c>
      <c r="N23" s="10">
        <f t="shared" si="2"/>
        <v>15385</v>
      </c>
      <c r="O23" s="9" t="str">
        <f t="shared" si="3"/>
        <v/>
      </c>
      <c r="P23" s="9">
        <f t="shared" si="4"/>
        <v>0</v>
      </c>
      <c r="Q23" s="21"/>
      <c r="R23" s="21"/>
      <c r="S23" s="21"/>
      <c r="T23" s="19"/>
      <c r="U23" s="20"/>
      <c r="V23" s="21"/>
      <c r="W23" s="21"/>
      <c r="X23" s="21"/>
      <c r="Y23" s="19"/>
      <c r="Z23" s="21"/>
    </row>
    <row r="24" spans="1:26">
      <c r="A24" s="26">
        <f>IF(B24&gt;1,MAX($A$1:$A23)+1,"")</f>
        <v>23</v>
      </c>
      <c r="B24" s="64">
        <v>40919</v>
      </c>
      <c r="C24" s="65" t="s">
        <v>163</v>
      </c>
      <c r="D24" s="65" t="s">
        <v>99</v>
      </c>
      <c r="E24" s="65" t="s">
        <v>16</v>
      </c>
      <c r="F24" s="52"/>
      <c r="G24" s="66"/>
      <c r="H24" s="66">
        <v>199150</v>
      </c>
      <c r="I24" s="45"/>
      <c r="J24" s="67">
        <v>9483</v>
      </c>
      <c r="K24" s="87"/>
      <c r="L24" s="10">
        <f t="shared" si="0"/>
        <v>189667</v>
      </c>
      <c r="M24" s="9" t="str">
        <f t="shared" si="1"/>
        <v/>
      </c>
      <c r="N24" s="10">
        <f t="shared" si="2"/>
        <v>9483</v>
      </c>
      <c r="O24" s="9" t="str">
        <f t="shared" si="3"/>
        <v/>
      </c>
      <c r="P24" s="9">
        <f t="shared" si="4"/>
        <v>0</v>
      </c>
      <c r="Q24" s="21"/>
      <c r="R24" s="21"/>
      <c r="S24" s="21"/>
      <c r="T24" s="19"/>
      <c r="U24" s="21"/>
      <c r="V24" s="21"/>
      <c r="W24" s="21"/>
      <c r="X24" s="21"/>
      <c r="Y24" s="19"/>
      <c r="Z24" s="21"/>
    </row>
    <row r="25" spans="1:26" s="62" customFormat="1">
      <c r="A25" s="26">
        <f>IF(B25&gt;1,MAX($A$1:$A24)+1,"")</f>
        <v>24</v>
      </c>
      <c r="B25" s="64">
        <v>40919</v>
      </c>
      <c r="C25" s="65" t="s">
        <v>15</v>
      </c>
      <c r="D25" s="65" t="s">
        <v>100</v>
      </c>
      <c r="E25" s="65" t="s">
        <v>34</v>
      </c>
      <c r="F25" s="66"/>
      <c r="G25" s="66"/>
      <c r="H25" s="66">
        <v>401355</v>
      </c>
      <c r="I25" s="63"/>
      <c r="J25" s="63"/>
      <c r="K25" s="87"/>
      <c r="L25" s="10" t="str">
        <f t="shared" si="0"/>
        <v/>
      </c>
      <c r="M25" s="9">
        <f t="shared" si="1"/>
        <v>401355</v>
      </c>
      <c r="N25" s="10" t="str">
        <f t="shared" si="2"/>
        <v/>
      </c>
      <c r="O25" s="9" t="str">
        <f t="shared" si="3"/>
        <v/>
      </c>
      <c r="P25" s="9">
        <f t="shared" si="4"/>
        <v>0</v>
      </c>
      <c r="Q25" s="21"/>
      <c r="R25" s="21"/>
      <c r="S25" s="21"/>
      <c r="T25" s="19"/>
      <c r="U25" s="21"/>
      <c r="V25" s="21"/>
      <c r="W25" s="21"/>
      <c r="X25" s="21"/>
      <c r="Y25" s="19"/>
      <c r="Z25" s="21"/>
    </row>
    <row r="26" spans="1:26" s="27" customFormat="1">
      <c r="A26" s="26">
        <f>IF(B26&gt;1,MAX($A$1:$A25)+1,"")</f>
        <v>25</v>
      </c>
      <c r="B26" s="64">
        <v>40919</v>
      </c>
      <c r="C26" s="65" t="s">
        <v>162</v>
      </c>
      <c r="D26" s="65" t="s">
        <v>101</v>
      </c>
      <c r="E26" s="65" t="s">
        <v>34</v>
      </c>
      <c r="F26" s="52"/>
      <c r="G26" s="66"/>
      <c r="H26" s="66">
        <v>477838</v>
      </c>
      <c r="I26" s="53"/>
      <c r="J26" s="63"/>
      <c r="K26" s="87"/>
      <c r="L26" s="10" t="str">
        <f t="shared" si="0"/>
        <v/>
      </c>
      <c r="M26" s="9">
        <f t="shared" si="1"/>
        <v>477838</v>
      </c>
      <c r="N26" s="10" t="str">
        <f t="shared" si="2"/>
        <v/>
      </c>
      <c r="O26" s="9" t="str">
        <f t="shared" si="3"/>
        <v/>
      </c>
      <c r="P26" s="9">
        <f t="shared" si="4"/>
        <v>0</v>
      </c>
      <c r="Q26" s="21"/>
      <c r="R26" s="21"/>
      <c r="S26" s="21"/>
      <c r="T26" s="19"/>
      <c r="U26" s="21"/>
      <c r="V26" s="21"/>
      <c r="W26" s="21"/>
      <c r="X26" s="21"/>
      <c r="Y26" s="19"/>
      <c r="Z26" s="21"/>
    </row>
    <row r="27" spans="1:26">
      <c r="A27" s="26">
        <f>IF(B27&gt;1,MAX($A$1:$A26)+1,"")</f>
        <v>26</v>
      </c>
      <c r="B27" s="64">
        <v>40920</v>
      </c>
      <c r="C27" s="65" t="s">
        <v>15</v>
      </c>
      <c r="D27" s="65" t="s">
        <v>102</v>
      </c>
      <c r="E27" s="65" t="s">
        <v>35</v>
      </c>
      <c r="F27" s="52"/>
      <c r="G27" s="66"/>
      <c r="H27" s="66">
        <v>81837</v>
      </c>
      <c r="I27" s="45"/>
      <c r="J27" s="67">
        <v>3897</v>
      </c>
      <c r="K27" s="87"/>
      <c r="L27" s="10">
        <f t="shared" si="0"/>
        <v>77940</v>
      </c>
      <c r="M27" s="9" t="str">
        <f t="shared" si="1"/>
        <v/>
      </c>
      <c r="N27" s="10">
        <f t="shared" si="2"/>
        <v>3897</v>
      </c>
      <c r="O27" s="9" t="str">
        <f t="shared" si="3"/>
        <v/>
      </c>
      <c r="P27" s="9">
        <f t="shared" si="4"/>
        <v>0</v>
      </c>
      <c r="Q27" s="20"/>
      <c r="R27" s="20"/>
      <c r="S27" s="20"/>
      <c r="T27" s="19"/>
      <c r="U27" s="21"/>
      <c r="V27" s="20"/>
      <c r="W27" s="21"/>
      <c r="X27" s="21"/>
      <c r="Y27" s="19"/>
      <c r="Z27" s="21"/>
    </row>
    <row r="28" spans="1:26">
      <c r="A28" s="26">
        <f>IF(B28&gt;1,MAX($A$1:$A27)+1,"")</f>
        <v>27</v>
      </c>
      <c r="B28" s="64">
        <v>40920</v>
      </c>
      <c r="C28" s="65" t="s">
        <v>15</v>
      </c>
      <c r="D28" s="65" t="s">
        <v>103</v>
      </c>
      <c r="E28" s="65" t="s">
        <v>104</v>
      </c>
      <c r="F28" s="52"/>
      <c r="G28" s="66"/>
      <c r="H28" s="66">
        <f>362750-500</f>
        <v>362250</v>
      </c>
      <c r="I28" s="53"/>
      <c r="J28" s="67">
        <v>17250</v>
      </c>
      <c r="K28" s="87"/>
      <c r="L28" s="10">
        <f t="shared" si="0"/>
        <v>345000</v>
      </c>
      <c r="M28" s="9" t="str">
        <f t="shared" si="1"/>
        <v/>
      </c>
      <c r="N28" s="10">
        <f t="shared" si="2"/>
        <v>17250</v>
      </c>
      <c r="O28" s="9" t="str">
        <f t="shared" si="3"/>
        <v/>
      </c>
      <c r="P28" s="9">
        <f t="shared" si="4"/>
        <v>0</v>
      </c>
      <c r="Q28" s="21"/>
      <c r="R28" s="21"/>
      <c r="S28" s="21"/>
      <c r="T28" s="19"/>
      <c r="U28" s="20"/>
      <c r="V28" s="21"/>
      <c r="W28" s="21"/>
      <c r="X28" s="21"/>
      <c r="Y28" s="19"/>
      <c r="Z28" s="21"/>
    </row>
    <row r="29" spans="1:26" s="62" customFormat="1">
      <c r="A29" s="26">
        <f>IF(B29&gt;1,MAX($A$1:$A28)+1,"")</f>
        <v>28</v>
      </c>
      <c r="B29" s="91">
        <v>40921</v>
      </c>
      <c r="C29" s="65" t="s">
        <v>157</v>
      </c>
      <c r="D29" s="65" t="s">
        <v>143</v>
      </c>
      <c r="E29" s="65" t="s">
        <v>15</v>
      </c>
      <c r="F29" s="92">
        <v>2097824</v>
      </c>
      <c r="G29" s="92"/>
      <c r="H29" s="66"/>
      <c r="I29" s="67"/>
      <c r="J29" s="67"/>
      <c r="K29" s="87"/>
      <c r="L29" s="10" t="str">
        <f t="shared" si="0"/>
        <v/>
      </c>
      <c r="M29" s="9">
        <f t="shared" si="1"/>
        <v>0</v>
      </c>
      <c r="N29" s="10" t="str">
        <f t="shared" si="2"/>
        <v/>
      </c>
      <c r="O29" s="9">
        <f t="shared" si="3"/>
        <v>2097824</v>
      </c>
      <c r="P29" s="9">
        <f t="shared" si="4"/>
        <v>0</v>
      </c>
      <c r="Q29" s="21"/>
      <c r="R29" s="21"/>
      <c r="S29" s="21"/>
      <c r="T29" s="19"/>
      <c r="U29" s="20"/>
      <c r="V29" s="21"/>
      <c r="W29" s="21"/>
      <c r="X29" s="21"/>
      <c r="Y29" s="19"/>
      <c r="Z29" s="21"/>
    </row>
    <row r="30" spans="1:26" s="37" customFormat="1">
      <c r="A30" s="26">
        <f>IF(B30&gt;1,MAX($A$1:$A29)+1,"")</f>
        <v>29</v>
      </c>
      <c r="B30" s="64">
        <v>40921</v>
      </c>
      <c r="C30" s="65" t="s">
        <v>165</v>
      </c>
      <c r="D30" s="65" t="s">
        <v>105</v>
      </c>
      <c r="E30" s="65" t="s">
        <v>106</v>
      </c>
      <c r="F30" s="52"/>
      <c r="G30" s="66"/>
      <c r="H30" s="66">
        <v>221829</v>
      </c>
      <c r="I30" s="53"/>
      <c r="J30" s="63"/>
      <c r="K30" s="87"/>
      <c r="L30" s="10" t="str">
        <f t="shared" si="0"/>
        <v/>
      </c>
      <c r="M30" s="9">
        <f t="shared" si="1"/>
        <v>221829</v>
      </c>
      <c r="N30" s="10" t="str">
        <f t="shared" si="2"/>
        <v/>
      </c>
      <c r="O30" s="9" t="str">
        <f t="shared" si="3"/>
        <v/>
      </c>
      <c r="P30" s="9">
        <f t="shared" si="4"/>
        <v>0</v>
      </c>
      <c r="Q30" s="21"/>
      <c r="R30" s="21"/>
      <c r="S30" s="21"/>
      <c r="T30" s="19"/>
      <c r="U30" s="20"/>
      <c r="V30" s="21"/>
      <c r="W30" s="21"/>
      <c r="X30" s="21"/>
      <c r="Y30" s="19"/>
      <c r="Z30" s="21"/>
    </row>
    <row r="31" spans="1:26" s="37" customFormat="1">
      <c r="A31" s="26">
        <f>IF(B31&gt;1,MAX($A$1:$A30)+1,"")</f>
        <v>30</v>
      </c>
      <c r="B31" s="64">
        <v>40921</v>
      </c>
      <c r="C31" s="65" t="s">
        <v>166</v>
      </c>
      <c r="D31" s="65" t="s">
        <v>107</v>
      </c>
      <c r="E31" s="65" t="s">
        <v>106</v>
      </c>
      <c r="F31" s="52"/>
      <c r="G31" s="66"/>
      <c r="H31" s="66">
        <v>1638468</v>
      </c>
      <c r="I31" s="53"/>
      <c r="J31" s="63"/>
      <c r="K31" s="87"/>
      <c r="L31" s="10" t="str">
        <f t="shared" si="0"/>
        <v/>
      </c>
      <c r="M31" s="9">
        <f t="shared" si="1"/>
        <v>1638468</v>
      </c>
      <c r="N31" s="10" t="str">
        <f t="shared" si="2"/>
        <v/>
      </c>
      <c r="O31" s="9" t="str">
        <f t="shared" si="3"/>
        <v/>
      </c>
      <c r="P31" s="9">
        <f t="shared" si="4"/>
        <v>0</v>
      </c>
      <c r="Q31" s="21"/>
      <c r="R31" s="21"/>
      <c r="S31" s="21"/>
      <c r="T31" s="19"/>
      <c r="U31" s="20"/>
      <c r="V31" s="21"/>
      <c r="W31" s="21"/>
      <c r="X31" s="21"/>
      <c r="Y31" s="19"/>
      <c r="Z31" s="21"/>
    </row>
    <row r="32" spans="1:26" s="27" customFormat="1">
      <c r="A32" s="26">
        <f>IF(B32&gt;1,MAX($A$1:$A31)+1,"")</f>
        <v>31</v>
      </c>
      <c r="B32" s="64">
        <v>40921</v>
      </c>
      <c r="C32" s="60" t="s">
        <v>155</v>
      </c>
      <c r="D32" s="65" t="s">
        <v>108</v>
      </c>
      <c r="E32" s="65" t="s">
        <v>36</v>
      </c>
      <c r="F32" s="52"/>
      <c r="G32" s="66"/>
      <c r="H32" s="66">
        <f>996615-942</f>
        <v>995673</v>
      </c>
      <c r="I32" s="53"/>
      <c r="J32" s="67">
        <v>47413</v>
      </c>
      <c r="K32" s="87"/>
      <c r="L32" s="10">
        <f t="shared" si="0"/>
        <v>948260</v>
      </c>
      <c r="M32" s="9" t="str">
        <f t="shared" si="1"/>
        <v/>
      </c>
      <c r="N32" s="10">
        <f t="shared" si="2"/>
        <v>47413</v>
      </c>
      <c r="O32" s="9" t="str">
        <f t="shared" si="3"/>
        <v/>
      </c>
      <c r="P32" s="9">
        <f t="shared" si="4"/>
        <v>0</v>
      </c>
      <c r="Q32" s="21"/>
      <c r="R32" s="21"/>
      <c r="S32" s="21"/>
      <c r="T32" s="19"/>
      <c r="U32" s="20"/>
      <c r="V32" s="21"/>
      <c r="W32" s="21"/>
      <c r="X32" s="21"/>
      <c r="Y32" s="19"/>
      <c r="Z32" s="21"/>
    </row>
    <row r="33" spans="1:26">
      <c r="A33" s="26">
        <f>IF(B33&gt;1,MAX($A$1:$A32)+1,"")</f>
        <v>32</v>
      </c>
      <c r="B33" s="64">
        <v>40922</v>
      </c>
      <c r="C33" s="65" t="s">
        <v>158</v>
      </c>
      <c r="D33" s="65" t="s">
        <v>109</v>
      </c>
      <c r="E33" s="65" t="s">
        <v>34</v>
      </c>
      <c r="F33" s="52"/>
      <c r="G33" s="66"/>
      <c r="H33" s="66">
        <v>413978</v>
      </c>
      <c r="I33" s="53"/>
      <c r="J33" s="63"/>
      <c r="K33" s="87"/>
      <c r="L33" s="10" t="str">
        <f t="shared" si="0"/>
        <v/>
      </c>
      <c r="M33" s="9">
        <f t="shared" si="1"/>
        <v>413978</v>
      </c>
      <c r="N33" s="10" t="str">
        <f t="shared" si="2"/>
        <v/>
      </c>
      <c r="O33" s="9" t="str">
        <f t="shared" si="3"/>
        <v/>
      </c>
      <c r="P33" s="9">
        <f t="shared" si="4"/>
        <v>0</v>
      </c>
      <c r="Q33" s="21"/>
      <c r="R33" s="21"/>
      <c r="S33" s="21"/>
      <c r="T33" s="19"/>
      <c r="U33" s="20"/>
      <c r="V33" s="21"/>
      <c r="W33" s="21"/>
      <c r="X33" s="21"/>
      <c r="Y33" s="19"/>
      <c r="Z33" s="21"/>
    </row>
    <row r="34" spans="1:26" s="62" customFormat="1">
      <c r="A34" s="26">
        <f>IF(B34&gt;1,MAX($A$1:$A33)+1,"")</f>
        <v>33</v>
      </c>
      <c r="B34" s="91">
        <v>40924</v>
      </c>
      <c r="C34" s="65" t="s">
        <v>159</v>
      </c>
      <c r="D34" s="65" t="s">
        <v>144</v>
      </c>
      <c r="E34" s="65" t="s">
        <v>15</v>
      </c>
      <c r="F34" s="92">
        <v>3685077.5</v>
      </c>
      <c r="G34" s="92"/>
      <c r="H34" s="66"/>
      <c r="I34" s="67"/>
      <c r="J34" s="63"/>
      <c r="K34" s="87"/>
      <c r="L34" s="10" t="str">
        <f t="shared" si="0"/>
        <v/>
      </c>
      <c r="M34" s="9">
        <f t="shared" si="1"/>
        <v>0</v>
      </c>
      <c r="N34" s="10" t="str">
        <f t="shared" si="2"/>
        <v/>
      </c>
      <c r="O34" s="9">
        <f t="shared" si="3"/>
        <v>3685077.5</v>
      </c>
      <c r="P34" s="9">
        <f t="shared" si="4"/>
        <v>0</v>
      </c>
      <c r="Q34" s="21"/>
      <c r="R34" s="21"/>
      <c r="S34" s="21"/>
      <c r="T34" s="19"/>
      <c r="U34" s="20"/>
      <c r="V34" s="21"/>
      <c r="W34" s="21"/>
      <c r="X34" s="21"/>
      <c r="Y34" s="19"/>
      <c r="Z34" s="21"/>
    </row>
    <row r="35" spans="1:26" s="62" customFormat="1">
      <c r="A35" s="26">
        <f>IF(B35&gt;1,MAX($A$1:$A34)+1,"")</f>
        <v>34</v>
      </c>
      <c r="B35" s="91">
        <v>40926</v>
      </c>
      <c r="C35" s="65" t="s">
        <v>160</v>
      </c>
      <c r="D35" s="65" t="s">
        <v>145</v>
      </c>
      <c r="E35" s="65" t="s">
        <v>15</v>
      </c>
      <c r="F35" s="92">
        <v>979428.5</v>
      </c>
      <c r="G35" s="92"/>
      <c r="H35" s="66"/>
      <c r="I35" s="67"/>
      <c r="J35" s="63"/>
      <c r="K35" s="87"/>
      <c r="L35" s="10" t="str">
        <f t="shared" si="0"/>
        <v/>
      </c>
      <c r="M35" s="9">
        <f t="shared" si="1"/>
        <v>0</v>
      </c>
      <c r="N35" s="10" t="str">
        <f t="shared" si="2"/>
        <v/>
      </c>
      <c r="O35" s="9">
        <f t="shared" si="3"/>
        <v>979428.5</v>
      </c>
      <c r="P35" s="9">
        <f t="shared" si="4"/>
        <v>0</v>
      </c>
      <c r="Q35" s="21"/>
      <c r="R35" s="21"/>
      <c r="S35" s="21"/>
      <c r="T35" s="19"/>
      <c r="U35" s="20"/>
      <c r="V35" s="21"/>
      <c r="W35" s="21"/>
      <c r="X35" s="21"/>
      <c r="Y35" s="19"/>
      <c r="Z35" s="21"/>
    </row>
    <row r="36" spans="1:26" s="62" customFormat="1">
      <c r="A36" s="26">
        <f>IF(B36&gt;1,MAX($A$1:$A35)+1,"")</f>
        <v>35</v>
      </c>
      <c r="B36" s="91">
        <v>40926</v>
      </c>
      <c r="C36" s="65" t="s">
        <v>161</v>
      </c>
      <c r="D36" s="65" t="s">
        <v>146</v>
      </c>
      <c r="E36" s="65" t="s">
        <v>15</v>
      </c>
      <c r="F36" s="92">
        <v>677837.5</v>
      </c>
      <c r="G36" s="92"/>
      <c r="H36" s="66"/>
      <c r="I36" s="67"/>
      <c r="J36" s="63"/>
      <c r="K36" s="87"/>
      <c r="L36" s="10" t="str">
        <f t="shared" si="0"/>
        <v/>
      </c>
      <c r="M36" s="9">
        <f t="shared" si="1"/>
        <v>0</v>
      </c>
      <c r="N36" s="10" t="str">
        <f t="shared" si="2"/>
        <v/>
      </c>
      <c r="O36" s="9">
        <f t="shared" si="3"/>
        <v>677837.5</v>
      </c>
      <c r="P36" s="9">
        <f t="shared" si="4"/>
        <v>0</v>
      </c>
      <c r="Q36" s="21"/>
      <c r="R36" s="21"/>
      <c r="S36" s="21"/>
      <c r="T36" s="19"/>
      <c r="U36" s="20"/>
      <c r="V36" s="21"/>
      <c r="W36" s="21"/>
      <c r="X36" s="21"/>
      <c r="Y36" s="19"/>
      <c r="Z36" s="21"/>
    </row>
    <row r="37" spans="1:26" s="62" customFormat="1">
      <c r="A37" s="26">
        <f>IF(B37&gt;1,MAX($A$1:$A36)+1,"")</f>
        <v>36</v>
      </c>
      <c r="B37" s="64">
        <v>40926</v>
      </c>
      <c r="C37" s="65" t="s">
        <v>156</v>
      </c>
      <c r="D37" s="65" t="s">
        <v>110</v>
      </c>
      <c r="E37" s="65" t="s">
        <v>34</v>
      </c>
      <c r="F37" s="66"/>
      <c r="G37" s="66"/>
      <c r="H37" s="66">
        <v>466329</v>
      </c>
      <c r="I37" s="67"/>
      <c r="J37" s="63"/>
      <c r="K37" s="87"/>
      <c r="L37" s="10" t="str">
        <f t="shared" si="0"/>
        <v/>
      </c>
      <c r="M37" s="9">
        <f t="shared" si="1"/>
        <v>466329</v>
      </c>
      <c r="N37" s="10" t="str">
        <f t="shared" si="2"/>
        <v/>
      </c>
      <c r="O37" s="9" t="str">
        <f t="shared" si="3"/>
        <v/>
      </c>
      <c r="P37" s="9">
        <f t="shared" si="4"/>
        <v>0</v>
      </c>
      <c r="Q37" s="21"/>
      <c r="R37" s="21"/>
      <c r="S37" s="21"/>
      <c r="T37" s="19"/>
      <c r="U37" s="20"/>
      <c r="V37" s="21"/>
      <c r="W37" s="21"/>
      <c r="X37" s="21"/>
      <c r="Y37" s="19"/>
      <c r="Z37" s="21"/>
    </row>
    <row r="38" spans="1:26">
      <c r="A38" s="26">
        <f>IF(B38&gt;1,MAX($A$1:$A37)+1,"")</f>
        <v>37</v>
      </c>
      <c r="B38" s="64">
        <v>40927</v>
      </c>
      <c r="C38" s="65" t="s">
        <v>164</v>
      </c>
      <c r="D38" s="65" t="s">
        <v>111</v>
      </c>
      <c r="E38" s="65" t="s">
        <v>16</v>
      </c>
      <c r="F38" s="52"/>
      <c r="G38" s="66"/>
      <c r="H38" s="66">
        <v>179658</v>
      </c>
      <c r="I38" s="53"/>
      <c r="J38" s="67">
        <v>8555</v>
      </c>
      <c r="K38" s="87"/>
      <c r="L38" s="10">
        <f t="shared" si="0"/>
        <v>171103</v>
      </c>
      <c r="M38" s="9" t="str">
        <f t="shared" si="1"/>
        <v/>
      </c>
      <c r="N38" s="10">
        <f t="shared" si="2"/>
        <v>8555</v>
      </c>
      <c r="O38" s="9" t="str">
        <f t="shared" si="3"/>
        <v/>
      </c>
      <c r="P38" s="9">
        <f t="shared" si="4"/>
        <v>0</v>
      </c>
      <c r="Q38" s="21"/>
      <c r="R38" s="21"/>
      <c r="S38" s="21"/>
      <c r="T38" s="19"/>
      <c r="U38" s="20"/>
      <c r="V38" s="21"/>
      <c r="W38" s="21"/>
      <c r="X38" s="21"/>
      <c r="Y38" s="19"/>
      <c r="Z38" s="21"/>
    </row>
    <row r="39" spans="1:26">
      <c r="A39" s="26">
        <f>IF(B39&gt;1,MAX($A$1:$A38)+1,"")</f>
        <v>38</v>
      </c>
      <c r="B39" s="64">
        <v>40928</v>
      </c>
      <c r="C39" s="65" t="s">
        <v>163</v>
      </c>
      <c r="D39" s="65" t="s">
        <v>112</v>
      </c>
      <c r="E39" s="65" t="s">
        <v>19</v>
      </c>
      <c r="F39" s="52"/>
      <c r="G39" s="66"/>
      <c r="H39" s="66">
        <v>857633</v>
      </c>
      <c r="I39" s="53"/>
      <c r="J39" s="63"/>
      <c r="K39" s="87"/>
      <c r="L39" s="10" t="str">
        <f t="shared" si="0"/>
        <v/>
      </c>
      <c r="M39" s="9">
        <f t="shared" si="1"/>
        <v>857633</v>
      </c>
      <c r="N39" s="10" t="str">
        <f t="shared" si="2"/>
        <v/>
      </c>
      <c r="O39" s="9" t="str">
        <f t="shared" si="3"/>
        <v/>
      </c>
      <c r="P39" s="9">
        <f t="shared" si="4"/>
        <v>0</v>
      </c>
      <c r="Q39" s="21"/>
      <c r="R39" s="21"/>
      <c r="S39" s="21"/>
      <c r="T39" s="19"/>
      <c r="U39" s="20"/>
      <c r="V39" s="21"/>
      <c r="W39" s="21"/>
      <c r="X39" s="21"/>
      <c r="Y39" s="19"/>
      <c r="Z39" s="21"/>
    </row>
    <row r="40" spans="1:26">
      <c r="A40" s="26">
        <f>IF(B40&gt;1,MAX($A$1:$A39)+1,"")</f>
        <v>39</v>
      </c>
      <c r="B40" s="64">
        <v>40928</v>
      </c>
      <c r="C40" s="65" t="s">
        <v>15</v>
      </c>
      <c r="D40" s="65" t="s">
        <v>113</v>
      </c>
      <c r="E40" s="65" t="s">
        <v>19</v>
      </c>
      <c r="F40" s="52"/>
      <c r="G40" s="66"/>
      <c r="H40" s="66">
        <v>30601</v>
      </c>
      <c r="I40" s="53"/>
      <c r="J40" s="63"/>
      <c r="K40" s="87"/>
      <c r="L40" s="10" t="str">
        <f t="shared" si="0"/>
        <v/>
      </c>
      <c r="M40" s="9">
        <f t="shared" si="1"/>
        <v>30601</v>
      </c>
      <c r="N40" s="10" t="str">
        <f t="shared" si="2"/>
        <v/>
      </c>
      <c r="O40" s="9" t="str">
        <f t="shared" si="3"/>
        <v/>
      </c>
      <c r="P40" s="9">
        <f t="shared" si="4"/>
        <v>0</v>
      </c>
      <c r="Q40" s="21"/>
      <c r="R40" s="21"/>
      <c r="S40" s="21"/>
      <c r="T40" s="19"/>
      <c r="U40" s="20"/>
      <c r="V40" s="21"/>
      <c r="W40" s="21"/>
      <c r="X40" s="21"/>
      <c r="Y40" s="19"/>
      <c r="Z40" s="21"/>
    </row>
    <row r="41" spans="1:26">
      <c r="A41" s="26">
        <f>IF(B41&gt;1,MAX($A$1:$A40)+1,"")</f>
        <v>40</v>
      </c>
      <c r="B41" s="64">
        <v>40928</v>
      </c>
      <c r="C41" s="65" t="s">
        <v>162</v>
      </c>
      <c r="D41" s="65" t="s">
        <v>114</v>
      </c>
      <c r="E41" s="65" t="s">
        <v>19</v>
      </c>
      <c r="F41" s="52"/>
      <c r="G41" s="66"/>
      <c r="H41" s="66">
        <v>20701</v>
      </c>
      <c r="I41" s="45"/>
      <c r="J41" s="63"/>
      <c r="K41" s="87"/>
      <c r="L41" s="10" t="str">
        <f t="shared" si="0"/>
        <v/>
      </c>
      <c r="M41" s="9">
        <f t="shared" si="1"/>
        <v>20701</v>
      </c>
      <c r="N41" s="10" t="str">
        <f t="shared" si="2"/>
        <v/>
      </c>
      <c r="O41" s="9" t="str">
        <f t="shared" si="3"/>
        <v/>
      </c>
      <c r="P41" s="9">
        <f t="shared" si="4"/>
        <v>0</v>
      </c>
      <c r="Q41" s="21"/>
      <c r="R41" s="21"/>
      <c r="S41" s="21"/>
      <c r="T41" s="19"/>
      <c r="U41" s="21"/>
      <c r="V41" s="21"/>
      <c r="W41" s="21"/>
      <c r="X41" s="21"/>
      <c r="Y41" s="19"/>
      <c r="Z41" s="21"/>
    </row>
    <row r="42" spans="1:26">
      <c r="A42" s="26">
        <f>IF(B42&gt;1,MAX($A$1:$A41)+1,"")</f>
        <v>41</v>
      </c>
      <c r="B42" s="64">
        <v>40928</v>
      </c>
      <c r="C42" s="65" t="s">
        <v>15</v>
      </c>
      <c r="D42" s="65" t="s">
        <v>115</v>
      </c>
      <c r="E42" s="65" t="s">
        <v>34</v>
      </c>
      <c r="F42" s="52"/>
      <c r="G42" s="66"/>
      <c r="H42" s="66">
        <v>494732</v>
      </c>
      <c r="I42" s="45"/>
      <c r="J42" s="63"/>
      <c r="K42" s="87"/>
      <c r="L42" s="10" t="str">
        <f t="shared" si="0"/>
        <v/>
      </c>
      <c r="M42" s="9">
        <f t="shared" si="1"/>
        <v>494732</v>
      </c>
      <c r="N42" s="10" t="str">
        <f t="shared" si="2"/>
        <v/>
      </c>
      <c r="O42" s="9" t="str">
        <f t="shared" si="3"/>
        <v/>
      </c>
      <c r="P42" s="9">
        <f t="shared" si="4"/>
        <v>0</v>
      </c>
      <c r="Q42" s="21"/>
      <c r="R42" s="21"/>
      <c r="S42" s="21"/>
      <c r="T42" s="19"/>
      <c r="U42" s="21"/>
      <c r="V42" s="21"/>
      <c r="W42" s="21"/>
      <c r="X42" s="21"/>
      <c r="Y42" s="19"/>
      <c r="Z42" s="21"/>
    </row>
    <row r="43" spans="1:26">
      <c r="A43" s="26">
        <f>IF(B43&gt;1,MAX($A$1:$A42)+1,"")</f>
        <v>42</v>
      </c>
      <c r="B43" s="64">
        <v>40929</v>
      </c>
      <c r="C43" s="65" t="s">
        <v>15</v>
      </c>
      <c r="D43" s="65" t="s">
        <v>116</v>
      </c>
      <c r="E43" s="65" t="s">
        <v>19</v>
      </c>
      <c r="F43" s="52"/>
      <c r="G43" s="66"/>
      <c r="H43" s="66">
        <v>218993</v>
      </c>
      <c r="I43" s="53"/>
      <c r="J43" s="63"/>
      <c r="K43" s="87"/>
      <c r="L43" s="10" t="str">
        <f t="shared" si="0"/>
        <v/>
      </c>
      <c r="M43" s="9">
        <f t="shared" si="1"/>
        <v>218993</v>
      </c>
      <c r="N43" s="10" t="str">
        <f t="shared" si="2"/>
        <v/>
      </c>
      <c r="O43" s="9" t="str">
        <f t="shared" si="3"/>
        <v/>
      </c>
      <c r="P43" s="9">
        <f t="shared" si="4"/>
        <v>0</v>
      </c>
      <c r="Q43" s="21"/>
      <c r="R43" s="21"/>
      <c r="S43" s="21"/>
      <c r="T43" s="19"/>
      <c r="U43" s="21"/>
      <c r="V43" s="21"/>
      <c r="W43" s="21"/>
      <c r="X43" s="21"/>
      <c r="Y43" s="19"/>
      <c r="Z43" s="21"/>
    </row>
    <row r="44" spans="1:26" s="62" customFormat="1">
      <c r="A44" s="26">
        <f>IF(B44&gt;1,MAX($A$1:$A43)+1,"")</f>
        <v>43</v>
      </c>
      <c r="B44" s="64">
        <v>40929</v>
      </c>
      <c r="C44" s="65" t="s">
        <v>157</v>
      </c>
      <c r="D44" s="65" t="s">
        <v>117</v>
      </c>
      <c r="E44" s="65" t="s">
        <v>19</v>
      </c>
      <c r="F44" s="66"/>
      <c r="G44" s="66"/>
      <c r="H44" s="66">
        <v>88599</v>
      </c>
      <c r="I44" s="67"/>
      <c r="J44" s="63"/>
      <c r="K44" s="87"/>
      <c r="L44" s="10" t="str">
        <f t="shared" si="0"/>
        <v/>
      </c>
      <c r="M44" s="9">
        <f t="shared" si="1"/>
        <v>88599</v>
      </c>
      <c r="N44" s="10" t="str">
        <f t="shared" si="2"/>
        <v/>
      </c>
      <c r="O44" s="9" t="str">
        <f t="shared" si="3"/>
        <v/>
      </c>
      <c r="P44" s="9">
        <f t="shared" si="4"/>
        <v>0</v>
      </c>
      <c r="Q44" s="21"/>
      <c r="R44" s="21"/>
      <c r="S44" s="21"/>
      <c r="T44" s="19"/>
      <c r="U44" s="21"/>
      <c r="V44" s="21"/>
      <c r="W44" s="21"/>
      <c r="X44" s="21"/>
      <c r="Y44" s="19"/>
      <c r="Z44" s="21"/>
    </row>
    <row r="45" spans="1:26">
      <c r="A45" s="26">
        <f>IF(B45&gt;1,MAX($A$1:$A44)+1,"")</f>
        <v>44</v>
      </c>
      <c r="B45" s="64">
        <v>40929</v>
      </c>
      <c r="C45" s="65" t="s">
        <v>165</v>
      </c>
      <c r="D45" s="65" t="s">
        <v>118</v>
      </c>
      <c r="E45" s="65" t="s">
        <v>119</v>
      </c>
      <c r="F45" s="52"/>
      <c r="G45" s="66"/>
      <c r="H45" s="66">
        <v>87821</v>
      </c>
      <c r="I45" s="53"/>
      <c r="J45" s="63"/>
      <c r="K45" s="87"/>
      <c r="L45" s="10" t="str">
        <f t="shared" si="0"/>
        <v/>
      </c>
      <c r="M45" s="9">
        <f t="shared" si="1"/>
        <v>87821</v>
      </c>
      <c r="N45" s="10" t="str">
        <f t="shared" si="2"/>
        <v/>
      </c>
      <c r="O45" s="9" t="str">
        <f t="shared" si="3"/>
        <v/>
      </c>
      <c r="P45" s="9">
        <f t="shared" si="4"/>
        <v>0</v>
      </c>
      <c r="Q45" s="20"/>
      <c r="R45" s="20"/>
      <c r="S45" s="20"/>
      <c r="T45" s="19"/>
      <c r="U45" s="21"/>
      <c r="V45" s="20"/>
      <c r="W45" s="21"/>
      <c r="X45" s="21"/>
      <c r="Y45" s="19"/>
      <c r="Z45" s="21"/>
    </row>
    <row r="46" spans="1:26">
      <c r="A46" s="26">
        <f>IF(B46&gt;1,MAX($A$1:$A45)+1,"")</f>
        <v>45</v>
      </c>
      <c r="B46" s="64">
        <v>40929</v>
      </c>
      <c r="C46" s="65" t="s">
        <v>166</v>
      </c>
      <c r="D46" s="65" t="s">
        <v>120</v>
      </c>
      <c r="E46" s="65" t="s">
        <v>121</v>
      </c>
      <c r="F46" s="52"/>
      <c r="G46" s="66"/>
      <c r="H46" s="66">
        <v>432915</v>
      </c>
      <c r="I46" s="53"/>
      <c r="J46" s="67">
        <v>20615</v>
      </c>
      <c r="K46" s="87"/>
      <c r="L46" s="10">
        <f t="shared" si="0"/>
        <v>412300</v>
      </c>
      <c r="M46" s="9" t="str">
        <f t="shared" si="1"/>
        <v/>
      </c>
      <c r="N46" s="10">
        <f t="shared" si="2"/>
        <v>20615</v>
      </c>
      <c r="O46" s="9" t="str">
        <f t="shared" si="3"/>
        <v/>
      </c>
      <c r="P46" s="9">
        <f t="shared" si="4"/>
        <v>0</v>
      </c>
      <c r="Q46" s="21"/>
      <c r="R46" s="21"/>
      <c r="S46" s="21"/>
      <c r="T46" s="19"/>
      <c r="U46" s="20"/>
      <c r="V46" s="21"/>
      <c r="W46" s="21"/>
      <c r="X46" s="21"/>
      <c r="Y46" s="19"/>
      <c r="Z46" s="21"/>
    </row>
    <row r="47" spans="1:26">
      <c r="A47" s="26">
        <f>IF(B47&gt;1,MAX($A$1:$A46)+1,"")</f>
        <v>46</v>
      </c>
      <c r="B47" s="64">
        <v>40929</v>
      </c>
      <c r="C47" s="65" t="s">
        <v>167</v>
      </c>
      <c r="D47" s="65" t="s">
        <v>122</v>
      </c>
      <c r="E47" s="65" t="s">
        <v>121</v>
      </c>
      <c r="F47" s="52"/>
      <c r="G47" s="66"/>
      <c r="H47" s="66">
        <v>331013</v>
      </c>
      <c r="I47" s="53"/>
      <c r="J47" s="67">
        <v>15763</v>
      </c>
      <c r="K47" s="87"/>
      <c r="L47" s="10">
        <f t="shared" si="0"/>
        <v>315250</v>
      </c>
      <c r="M47" s="9" t="str">
        <f t="shared" si="1"/>
        <v/>
      </c>
      <c r="N47" s="10">
        <f t="shared" si="2"/>
        <v>15763</v>
      </c>
      <c r="O47" s="9" t="str">
        <f t="shared" si="3"/>
        <v/>
      </c>
      <c r="P47" s="9">
        <f t="shared" si="4"/>
        <v>0</v>
      </c>
      <c r="Q47" s="21"/>
      <c r="R47" s="21"/>
      <c r="S47" s="21"/>
      <c r="T47" s="19"/>
      <c r="U47" s="20"/>
      <c r="V47" s="21"/>
      <c r="W47" s="21"/>
      <c r="X47" s="21"/>
      <c r="Y47" s="19"/>
      <c r="Z47" s="21"/>
    </row>
    <row r="48" spans="1:26">
      <c r="A48" s="26">
        <f>IF(B48&gt;1,MAX($A$1:$A47)+1,"")</f>
        <v>47</v>
      </c>
      <c r="B48" s="64">
        <v>40929</v>
      </c>
      <c r="C48" s="65" t="s">
        <v>169</v>
      </c>
      <c r="D48" s="65" t="s">
        <v>123</v>
      </c>
      <c r="E48" s="65" t="s">
        <v>124</v>
      </c>
      <c r="F48" s="66"/>
      <c r="G48" s="66"/>
      <c r="H48" s="66">
        <v>223859</v>
      </c>
      <c r="I48" s="53"/>
      <c r="J48" s="67">
        <v>10660</v>
      </c>
      <c r="K48" s="87"/>
      <c r="L48" s="10">
        <f t="shared" si="0"/>
        <v>213199</v>
      </c>
      <c r="M48" s="9" t="str">
        <f t="shared" si="1"/>
        <v/>
      </c>
      <c r="N48" s="10">
        <f t="shared" si="2"/>
        <v>10660</v>
      </c>
      <c r="O48" s="9" t="str">
        <f t="shared" si="3"/>
        <v/>
      </c>
      <c r="P48" s="9">
        <f t="shared" si="4"/>
        <v>0</v>
      </c>
      <c r="Q48" s="21"/>
      <c r="R48" s="21"/>
      <c r="S48" s="21"/>
      <c r="T48" s="19"/>
      <c r="U48" s="20"/>
      <c r="V48" s="21"/>
      <c r="W48" s="21"/>
      <c r="X48" s="21"/>
      <c r="Y48" s="19"/>
      <c r="Z48" s="21"/>
    </row>
    <row r="49" spans="1:26" s="62" customFormat="1">
      <c r="A49" s="26">
        <f>IF(B49&gt;1,MAX($A$1:$A48)+1,"")</f>
        <v>48</v>
      </c>
      <c r="B49" s="103">
        <v>40930</v>
      </c>
      <c r="C49" s="65" t="s">
        <v>168</v>
      </c>
      <c r="D49" s="65" t="s">
        <v>136</v>
      </c>
      <c r="E49" s="65" t="s">
        <v>37</v>
      </c>
      <c r="F49" s="66"/>
      <c r="G49" s="105">
        <f>1625788+44200</f>
        <v>1669988</v>
      </c>
      <c r="H49" s="66"/>
      <c r="I49" s="67"/>
      <c r="J49" s="67"/>
      <c r="K49" s="87"/>
      <c r="L49" s="10" t="str">
        <f t="shared" si="0"/>
        <v/>
      </c>
      <c r="M49" s="9">
        <f t="shared" si="1"/>
        <v>0</v>
      </c>
      <c r="N49" s="10" t="str">
        <f t="shared" si="2"/>
        <v/>
      </c>
      <c r="O49" s="9">
        <f t="shared" si="3"/>
        <v>0</v>
      </c>
      <c r="P49" s="9">
        <f t="shared" si="4"/>
        <v>1669988</v>
      </c>
      <c r="Q49" s="21"/>
      <c r="R49" s="21"/>
      <c r="S49" s="21"/>
      <c r="T49" s="19"/>
      <c r="U49" s="20"/>
      <c r="V49" s="21"/>
      <c r="W49" s="21"/>
      <c r="X49" s="21"/>
      <c r="Y49" s="19"/>
      <c r="Z49" s="21"/>
    </row>
    <row r="50" spans="1:26" s="62" customFormat="1">
      <c r="A50" s="26">
        <f>IF(B50&gt;1,MAX($A$1:$A49)+1,"")</f>
        <v>49</v>
      </c>
      <c r="B50" s="104">
        <v>40932</v>
      </c>
      <c r="C50" s="65" t="s">
        <v>37</v>
      </c>
      <c r="D50" s="65" t="s">
        <v>137</v>
      </c>
      <c r="E50" s="65" t="s">
        <v>37</v>
      </c>
      <c r="F50" s="66"/>
      <c r="G50" s="106">
        <v>808098.5</v>
      </c>
      <c r="H50" s="66"/>
      <c r="I50" s="67"/>
      <c r="J50" s="67"/>
      <c r="K50" s="87"/>
      <c r="L50" s="10" t="str">
        <f t="shared" si="0"/>
        <v/>
      </c>
      <c r="M50" s="9">
        <f t="shared" si="1"/>
        <v>0</v>
      </c>
      <c r="N50" s="10" t="str">
        <f t="shared" si="2"/>
        <v/>
      </c>
      <c r="O50" s="9">
        <f t="shared" si="3"/>
        <v>0</v>
      </c>
      <c r="P50" s="9">
        <f t="shared" si="4"/>
        <v>808098.5</v>
      </c>
      <c r="Q50" s="21"/>
      <c r="R50" s="21"/>
      <c r="S50" s="21"/>
      <c r="T50" s="19"/>
      <c r="U50" s="20"/>
      <c r="V50" s="21"/>
      <c r="W50" s="21"/>
      <c r="X50" s="21"/>
      <c r="Y50" s="19"/>
      <c r="Z50" s="21"/>
    </row>
    <row r="51" spans="1:26">
      <c r="A51" s="26">
        <f>IF(B51&gt;1,MAX($A$1:$A50)+1,"")</f>
        <v>50</v>
      </c>
      <c r="B51" s="64">
        <v>40932</v>
      </c>
      <c r="C51" s="65" t="s">
        <v>170</v>
      </c>
      <c r="D51" s="65" t="s">
        <v>125</v>
      </c>
      <c r="E51" s="65" t="s">
        <v>19</v>
      </c>
      <c r="F51" s="66"/>
      <c r="G51" s="66"/>
      <c r="H51" s="66">
        <v>652254</v>
      </c>
      <c r="I51" s="53"/>
      <c r="J51" s="63"/>
      <c r="K51" s="87"/>
      <c r="L51" s="10" t="str">
        <f t="shared" si="0"/>
        <v/>
      </c>
      <c r="M51" s="9">
        <f t="shared" si="1"/>
        <v>652254</v>
      </c>
      <c r="N51" s="10" t="str">
        <f t="shared" si="2"/>
        <v/>
      </c>
      <c r="O51" s="9" t="str">
        <f t="shared" si="3"/>
        <v/>
      </c>
      <c r="P51" s="9">
        <f t="shared" si="4"/>
        <v>0</v>
      </c>
      <c r="Q51" s="21"/>
      <c r="R51" s="21"/>
      <c r="S51" s="21"/>
      <c r="T51" s="19"/>
      <c r="U51" s="20"/>
      <c r="V51" s="21"/>
      <c r="W51" s="21"/>
      <c r="X51" s="21"/>
      <c r="Y51" s="19"/>
      <c r="Z51" s="21"/>
    </row>
    <row r="52" spans="1:26">
      <c r="A52" s="26">
        <f>IF(B52&gt;1,MAX($A$1:$A51)+1,"")</f>
        <v>51</v>
      </c>
      <c r="B52" s="64">
        <v>40932</v>
      </c>
      <c r="C52" s="65" t="s">
        <v>171</v>
      </c>
      <c r="D52" s="65" t="s">
        <v>126</v>
      </c>
      <c r="E52" s="65" t="s">
        <v>19</v>
      </c>
      <c r="F52" s="52"/>
      <c r="G52" s="66"/>
      <c r="H52" s="66">
        <v>20083</v>
      </c>
      <c r="I52" s="45"/>
      <c r="J52" s="63"/>
      <c r="K52" s="87"/>
      <c r="L52" s="10" t="str">
        <f t="shared" si="0"/>
        <v/>
      </c>
      <c r="M52" s="9">
        <f t="shared" si="1"/>
        <v>20083</v>
      </c>
      <c r="N52" s="10" t="str">
        <f t="shared" si="2"/>
        <v/>
      </c>
      <c r="O52" s="9" t="str">
        <f t="shared" si="3"/>
        <v/>
      </c>
      <c r="P52" s="9">
        <f t="shared" si="4"/>
        <v>0</v>
      </c>
      <c r="Q52" s="20"/>
      <c r="R52" s="20"/>
      <c r="S52" s="20"/>
      <c r="T52" s="19"/>
      <c r="U52" s="21"/>
      <c r="V52" s="21"/>
      <c r="W52" s="20"/>
      <c r="X52" s="21"/>
      <c r="Y52" s="19"/>
      <c r="Z52" s="21"/>
    </row>
    <row r="53" spans="1:26">
      <c r="A53" s="26">
        <f>IF(B53&gt;1,MAX($A$1:$A52)+1,"")</f>
        <v>52</v>
      </c>
      <c r="B53" s="64">
        <v>40932</v>
      </c>
      <c r="C53" s="65" t="s">
        <v>168</v>
      </c>
      <c r="D53" s="65" t="s">
        <v>127</v>
      </c>
      <c r="E53" s="65" t="s">
        <v>19</v>
      </c>
      <c r="F53" s="52"/>
      <c r="G53" s="66"/>
      <c r="H53" s="66">
        <v>91805</v>
      </c>
      <c r="I53" s="45"/>
      <c r="J53" s="63"/>
      <c r="K53" s="87"/>
      <c r="L53" s="10" t="str">
        <f t="shared" si="0"/>
        <v/>
      </c>
      <c r="M53" s="9">
        <f t="shared" si="1"/>
        <v>91805</v>
      </c>
      <c r="N53" s="10" t="str">
        <f t="shared" si="2"/>
        <v/>
      </c>
      <c r="O53" s="9" t="str">
        <f t="shared" si="3"/>
        <v/>
      </c>
      <c r="P53" s="9">
        <f t="shared" si="4"/>
        <v>0</v>
      </c>
      <c r="Q53" s="21"/>
      <c r="R53" s="21"/>
      <c r="S53" s="21"/>
      <c r="T53" s="19"/>
      <c r="U53" s="20"/>
      <c r="V53" s="21"/>
      <c r="W53" s="21"/>
      <c r="X53" s="21"/>
      <c r="Y53" s="19"/>
      <c r="Z53" s="21"/>
    </row>
    <row r="54" spans="1:26" s="62" customFormat="1">
      <c r="A54" s="26">
        <f>IF(B54&gt;1,MAX($A$1:$A53)+1,"")</f>
        <v>53</v>
      </c>
      <c r="B54" s="91">
        <v>40932</v>
      </c>
      <c r="C54" s="65" t="s">
        <v>15</v>
      </c>
      <c r="D54" s="65" t="s">
        <v>147</v>
      </c>
      <c r="E54" s="65" t="s">
        <v>15</v>
      </c>
      <c r="F54" s="92">
        <v>903318.5</v>
      </c>
      <c r="G54" s="92"/>
      <c r="H54" s="66"/>
      <c r="I54" s="63"/>
      <c r="J54" s="63"/>
      <c r="K54" s="87"/>
      <c r="L54" s="10" t="str">
        <f t="shared" si="0"/>
        <v/>
      </c>
      <c r="M54" s="9">
        <f t="shared" si="1"/>
        <v>0</v>
      </c>
      <c r="N54" s="10" t="str">
        <f t="shared" si="2"/>
        <v/>
      </c>
      <c r="O54" s="9">
        <f t="shared" si="3"/>
        <v>903318.5</v>
      </c>
      <c r="P54" s="9">
        <f t="shared" si="4"/>
        <v>0</v>
      </c>
      <c r="Q54" s="21"/>
      <c r="R54" s="21"/>
      <c r="S54" s="21"/>
      <c r="T54" s="19"/>
      <c r="U54" s="20"/>
      <c r="V54" s="21"/>
      <c r="W54" s="21"/>
      <c r="X54" s="21"/>
      <c r="Y54" s="19"/>
      <c r="Z54" s="21"/>
    </row>
    <row r="55" spans="1:26" s="62" customFormat="1">
      <c r="A55" s="26">
        <f>IF(B55&gt;1,MAX($A$1:$A54)+1,"")</f>
        <v>54</v>
      </c>
      <c r="B55" s="91">
        <v>40933</v>
      </c>
      <c r="C55" s="65" t="s">
        <v>15</v>
      </c>
      <c r="D55" s="65" t="s">
        <v>148</v>
      </c>
      <c r="E55" s="65" t="s">
        <v>15</v>
      </c>
      <c r="F55" s="92">
        <f>1166246-116670</f>
        <v>1049576</v>
      </c>
      <c r="G55" s="92"/>
      <c r="H55" s="66"/>
      <c r="I55" s="63"/>
      <c r="J55" s="63"/>
      <c r="K55" s="87"/>
      <c r="L55" s="10" t="str">
        <f t="shared" si="0"/>
        <v/>
      </c>
      <c r="M55" s="9">
        <f t="shared" si="1"/>
        <v>0</v>
      </c>
      <c r="N55" s="10" t="str">
        <f t="shared" si="2"/>
        <v/>
      </c>
      <c r="O55" s="9">
        <f t="shared" si="3"/>
        <v>1049576</v>
      </c>
      <c r="P55" s="9">
        <f t="shared" si="4"/>
        <v>0</v>
      </c>
      <c r="Q55" s="21"/>
      <c r="R55" s="21"/>
      <c r="S55" s="21"/>
      <c r="T55" s="19"/>
      <c r="U55" s="20"/>
      <c r="V55" s="21"/>
      <c r="W55" s="21"/>
      <c r="X55" s="21"/>
      <c r="Y55" s="19"/>
      <c r="Z55" s="21"/>
    </row>
    <row r="56" spans="1:26">
      <c r="A56" s="26">
        <f>IF(B56&gt;1,MAX($A$1:$A55)+1,"")</f>
        <v>55</v>
      </c>
      <c r="B56" s="64">
        <v>40933</v>
      </c>
      <c r="C56" s="65" t="s">
        <v>172</v>
      </c>
      <c r="D56" s="65" t="s">
        <v>128</v>
      </c>
      <c r="E56" s="65" t="s">
        <v>129</v>
      </c>
      <c r="F56" s="52"/>
      <c r="G56" s="66"/>
      <c r="H56" s="66">
        <v>503370</v>
      </c>
      <c r="I56" s="53"/>
      <c r="J56" s="63"/>
      <c r="K56" s="87"/>
      <c r="L56" s="10" t="str">
        <f t="shared" si="0"/>
        <v/>
      </c>
      <c r="M56" s="9">
        <f t="shared" si="1"/>
        <v>503370</v>
      </c>
      <c r="N56" s="10" t="str">
        <f t="shared" si="2"/>
        <v/>
      </c>
      <c r="O56" s="9" t="str">
        <f t="shared" si="3"/>
        <v/>
      </c>
      <c r="P56" s="9">
        <f t="shared" si="4"/>
        <v>0</v>
      </c>
      <c r="Q56" s="21"/>
      <c r="R56" s="21"/>
      <c r="S56" s="21"/>
      <c r="T56" s="19"/>
      <c r="U56" s="21"/>
      <c r="V56" s="21"/>
      <c r="W56" s="21"/>
      <c r="X56" s="20"/>
      <c r="Y56" s="19"/>
      <c r="Z56" s="20"/>
    </row>
    <row r="57" spans="1:26">
      <c r="A57" s="26">
        <f>IF(B57&gt;1,MAX($A$1:$A56)+1,"")</f>
        <v>56</v>
      </c>
      <c r="B57" s="64">
        <v>40933</v>
      </c>
      <c r="C57" s="65" t="s">
        <v>174</v>
      </c>
      <c r="D57" s="65" t="s">
        <v>130</v>
      </c>
      <c r="E57" s="65" t="s">
        <v>32</v>
      </c>
      <c r="F57" s="52"/>
      <c r="G57" s="66"/>
      <c r="H57" s="66">
        <v>321187</v>
      </c>
      <c r="I57" s="53"/>
      <c r="J57" s="67">
        <v>15295</v>
      </c>
      <c r="K57" s="87"/>
      <c r="L57" s="10">
        <f t="shared" si="0"/>
        <v>305892</v>
      </c>
      <c r="M57" s="9" t="str">
        <f t="shared" si="1"/>
        <v/>
      </c>
      <c r="N57" s="10">
        <f t="shared" si="2"/>
        <v>15295</v>
      </c>
      <c r="O57" s="9" t="str">
        <f t="shared" si="3"/>
        <v/>
      </c>
      <c r="P57" s="9">
        <f t="shared" si="4"/>
        <v>0</v>
      </c>
      <c r="Q57" s="21"/>
      <c r="R57" s="21"/>
      <c r="S57" s="21"/>
      <c r="T57" s="19"/>
      <c r="U57" s="20"/>
      <c r="V57" s="21"/>
      <c r="W57" s="21"/>
      <c r="X57" s="21"/>
      <c r="Y57" s="19"/>
      <c r="Z57" s="21"/>
    </row>
    <row r="58" spans="1:26">
      <c r="A58" s="26">
        <f>IF(B58&gt;1,MAX($A$1:$A57)+1,"")</f>
        <v>57</v>
      </c>
      <c r="B58" s="64">
        <v>40935</v>
      </c>
      <c r="C58" s="65" t="s">
        <v>173</v>
      </c>
      <c r="D58" s="65" t="s">
        <v>131</v>
      </c>
      <c r="E58" s="65" t="s">
        <v>16</v>
      </c>
      <c r="F58" s="52"/>
      <c r="G58" s="66"/>
      <c r="H58" s="66">
        <v>307929</v>
      </c>
      <c r="I58" s="45"/>
      <c r="J58" s="67">
        <v>14663</v>
      </c>
      <c r="K58" s="87"/>
      <c r="L58" s="10">
        <f t="shared" si="0"/>
        <v>293266</v>
      </c>
      <c r="M58" s="9" t="str">
        <f t="shared" si="1"/>
        <v/>
      </c>
      <c r="N58" s="10">
        <f t="shared" si="2"/>
        <v>14663</v>
      </c>
      <c r="O58" s="9" t="str">
        <f t="shared" si="3"/>
        <v/>
      </c>
      <c r="P58" s="9">
        <f t="shared" si="4"/>
        <v>0</v>
      </c>
      <c r="Q58" s="21"/>
      <c r="R58" s="21"/>
      <c r="S58" s="21"/>
      <c r="T58" s="19"/>
      <c r="U58" s="20"/>
      <c r="V58" s="21"/>
      <c r="W58" s="21"/>
      <c r="X58" s="21"/>
      <c r="Y58" s="19"/>
      <c r="Z58" s="21"/>
    </row>
    <row r="59" spans="1:26" s="27" customFormat="1">
      <c r="A59" s="26" t="str">
        <f>IF(B59&gt;1,MAX($A$1:$A58)+1,"")</f>
        <v/>
      </c>
      <c r="B59" s="50"/>
      <c r="C59" s="51"/>
      <c r="D59" s="46"/>
      <c r="E59" s="46"/>
      <c r="F59" s="52"/>
      <c r="G59" s="66"/>
      <c r="H59" s="52"/>
      <c r="I59" s="53"/>
      <c r="J59" s="45"/>
      <c r="K59" s="45"/>
      <c r="L59" s="10" t="str">
        <f t="shared" si="0"/>
        <v/>
      </c>
      <c r="M59" s="9">
        <f t="shared" si="1"/>
        <v>0</v>
      </c>
      <c r="N59" s="10" t="str">
        <f t="shared" si="2"/>
        <v/>
      </c>
      <c r="O59" s="9">
        <f t="shared" si="3"/>
        <v>0</v>
      </c>
      <c r="P59" s="9">
        <f t="shared" si="4"/>
        <v>0</v>
      </c>
      <c r="Q59" s="21"/>
      <c r="R59" s="21"/>
      <c r="S59" s="21"/>
      <c r="T59" s="19"/>
      <c r="U59" s="20"/>
      <c r="V59" s="21"/>
      <c r="W59" s="21"/>
      <c r="X59" s="21"/>
      <c r="Y59" s="19"/>
      <c r="Z59" s="21"/>
    </row>
    <row r="60" spans="1:26" s="27" customFormat="1">
      <c r="A60" s="26" t="str">
        <f>IF(B60&gt;1,MAX($A$1:$A59)+1,"")</f>
        <v/>
      </c>
      <c r="B60" s="50"/>
      <c r="C60" s="51"/>
      <c r="D60" s="46"/>
      <c r="E60" s="46"/>
      <c r="F60" s="52"/>
      <c r="G60" s="66"/>
      <c r="H60" s="52"/>
      <c r="I60" s="53"/>
      <c r="J60" s="45"/>
      <c r="K60" s="45"/>
      <c r="L60" s="10" t="str">
        <f t="shared" si="0"/>
        <v/>
      </c>
      <c r="M60" s="9">
        <f t="shared" si="1"/>
        <v>0</v>
      </c>
      <c r="N60" s="10" t="str">
        <f t="shared" si="2"/>
        <v/>
      </c>
      <c r="O60" s="9">
        <f t="shared" si="3"/>
        <v>0</v>
      </c>
      <c r="P60" s="9">
        <f t="shared" si="4"/>
        <v>0</v>
      </c>
      <c r="Q60" s="21"/>
      <c r="R60" s="21"/>
      <c r="S60" s="21"/>
      <c r="T60" s="19"/>
      <c r="U60" s="20"/>
      <c r="V60" s="21"/>
      <c r="W60" s="21"/>
      <c r="X60" s="21"/>
      <c r="Y60" s="19"/>
      <c r="Z60" s="21"/>
    </row>
    <row r="61" spans="1:26">
      <c r="A61" s="26" t="str">
        <f>IF(B61&gt;1,MAX($A$1:$A60)+1,"")</f>
        <v/>
      </c>
      <c r="B61" s="50"/>
      <c r="C61" s="51"/>
      <c r="D61" s="46"/>
      <c r="E61" s="46"/>
      <c r="F61" s="52"/>
      <c r="G61" s="66"/>
      <c r="H61" s="52"/>
      <c r="I61" s="45"/>
      <c r="J61" s="53"/>
      <c r="K61" s="45"/>
      <c r="L61" s="10" t="str">
        <f t="shared" si="0"/>
        <v/>
      </c>
      <c r="M61" s="9">
        <f t="shared" si="1"/>
        <v>0</v>
      </c>
      <c r="N61" s="10" t="str">
        <f t="shared" si="2"/>
        <v/>
      </c>
      <c r="O61" s="9">
        <f t="shared" si="3"/>
        <v>0</v>
      </c>
      <c r="P61" s="9">
        <f t="shared" si="4"/>
        <v>0</v>
      </c>
      <c r="Q61" s="21"/>
      <c r="R61" s="21"/>
      <c r="S61" s="21"/>
      <c r="T61" s="19"/>
      <c r="U61" s="21"/>
      <c r="V61" s="20"/>
      <c r="W61" s="21"/>
      <c r="X61" s="21"/>
      <c r="Y61" s="19"/>
      <c r="Z61" s="21"/>
    </row>
    <row r="62" spans="1:26">
      <c r="A62" s="26" t="str">
        <f>IF(B62&gt;1,MAX($A$1:$A61)+1,"")</f>
        <v/>
      </c>
      <c r="B62" s="50"/>
      <c r="C62" s="51"/>
      <c r="D62" s="46"/>
      <c r="E62" s="46"/>
      <c r="F62" s="52"/>
      <c r="G62" s="66"/>
      <c r="H62" s="52"/>
      <c r="I62" s="45"/>
      <c r="J62" s="45"/>
      <c r="K62" s="45"/>
      <c r="L62" s="10" t="str">
        <f t="shared" si="0"/>
        <v/>
      </c>
      <c r="M62" s="9">
        <f t="shared" si="1"/>
        <v>0</v>
      </c>
      <c r="N62" s="10" t="str">
        <f t="shared" si="2"/>
        <v/>
      </c>
      <c r="O62" s="9">
        <f t="shared" si="3"/>
        <v>0</v>
      </c>
      <c r="P62" s="9">
        <f t="shared" si="4"/>
        <v>0</v>
      </c>
      <c r="Q62" s="21"/>
      <c r="R62" s="21"/>
      <c r="S62" s="21"/>
      <c r="T62" s="19"/>
      <c r="U62" s="21"/>
      <c r="V62" s="21"/>
      <c r="W62" s="21"/>
      <c r="X62" s="21"/>
      <c r="Y62" s="19"/>
      <c r="Z62" s="21"/>
    </row>
    <row r="63" spans="1:26">
      <c r="A63" s="26" t="str">
        <f>IF(B63&gt;1,MAX($A$1:$A62)+1,"")</f>
        <v/>
      </c>
      <c r="B63" s="50"/>
      <c r="C63" s="51"/>
      <c r="D63" s="46"/>
      <c r="E63" s="46"/>
      <c r="F63" s="52"/>
      <c r="G63" s="66"/>
      <c r="H63" s="52"/>
      <c r="I63" s="45"/>
      <c r="J63" s="45"/>
      <c r="K63" s="45"/>
      <c r="L63" s="10" t="str">
        <f t="shared" si="0"/>
        <v/>
      </c>
      <c r="M63" s="9">
        <f t="shared" si="1"/>
        <v>0</v>
      </c>
      <c r="N63" s="10" t="str">
        <f t="shared" si="2"/>
        <v/>
      </c>
      <c r="O63" s="9">
        <f t="shared" si="3"/>
        <v>0</v>
      </c>
      <c r="P63" s="9">
        <f t="shared" si="4"/>
        <v>0</v>
      </c>
      <c r="Q63" s="20"/>
      <c r="R63" s="20"/>
      <c r="S63" s="20"/>
      <c r="T63" s="19"/>
      <c r="U63" s="21"/>
      <c r="V63" s="20"/>
      <c r="W63" s="21"/>
      <c r="X63" s="21"/>
      <c r="Y63" s="19"/>
      <c r="Z63" s="21"/>
    </row>
    <row r="64" spans="1:26" s="27" customFormat="1">
      <c r="A64" s="26" t="str">
        <f>IF(B64&gt;1,MAX($A$1:$A63)+1,"")</f>
        <v/>
      </c>
      <c r="B64" s="50"/>
      <c r="C64" s="51"/>
      <c r="D64" s="46"/>
      <c r="E64" s="46"/>
      <c r="F64" s="52"/>
      <c r="G64" s="66"/>
      <c r="H64" s="52"/>
      <c r="I64" s="53"/>
      <c r="J64" s="45"/>
      <c r="K64" s="45"/>
      <c r="L64" s="10" t="str">
        <f t="shared" si="0"/>
        <v/>
      </c>
      <c r="M64" s="9">
        <f t="shared" si="1"/>
        <v>0</v>
      </c>
      <c r="N64" s="10" t="str">
        <f t="shared" si="2"/>
        <v/>
      </c>
      <c r="O64" s="9">
        <f t="shared" si="3"/>
        <v>0</v>
      </c>
      <c r="P64" s="9">
        <f t="shared" si="4"/>
        <v>0</v>
      </c>
      <c r="Q64" s="20"/>
      <c r="R64" s="20"/>
      <c r="S64" s="20"/>
      <c r="T64" s="19"/>
      <c r="U64" s="21"/>
      <c r="V64" s="20"/>
      <c r="W64" s="21"/>
      <c r="X64" s="21"/>
      <c r="Y64" s="19"/>
      <c r="Z64" s="21"/>
    </row>
    <row r="65" spans="1:26" s="27" customFormat="1">
      <c r="A65" s="26" t="str">
        <f>IF(B65&gt;1,MAX($A$1:$A64)+1,"")</f>
        <v/>
      </c>
      <c r="B65" s="50"/>
      <c r="C65" s="51"/>
      <c r="D65" s="46"/>
      <c r="E65" s="46"/>
      <c r="F65" s="52"/>
      <c r="G65" s="66"/>
      <c r="H65" s="52"/>
      <c r="I65" s="53"/>
      <c r="J65" s="45"/>
      <c r="K65" s="45"/>
      <c r="L65" s="10" t="str">
        <f t="shared" si="0"/>
        <v/>
      </c>
      <c r="M65" s="9">
        <f t="shared" si="1"/>
        <v>0</v>
      </c>
      <c r="N65" s="10" t="str">
        <f t="shared" si="2"/>
        <v/>
      </c>
      <c r="O65" s="9">
        <f t="shared" si="3"/>
        <v>0</v>
      </c>
      <c r="P65" s="9">
        <f t="shared" si="4"/>
        <v>0</v>
      </c>
      <c r="Q65" s="20"/>
      <c r="R65" s="20"/>
      <c r="S65" s="20"/>
      <c r="T65" s="19"/>
      <c r="U65" s="21"/>
      <c r="V65" s="20"/>
      <c r="W65" s="21"/>
      <c r="X65" s="21"/>
      <c r="Y65" s="19"/>
      <c r="Z65" s="21"/>
    </row>
    <row r="66" spans="1:26">
      <c r="A66" s="26" t="str">
        <f>IF(B66&gt;1,MAX($A$1:$A65)+1,"")</f>
        <v/>
      </c>
      <c r="B66" s="50"/>
      <c r="C66" s="51"/>
      <c r="D66" s="46"/>
      <c r="E66" s="46"/>
      <c r="F66" s="52"/>
      <c r="G66" s="66"/>
      <c r="H66" s="52"/>
      <c r="I66" s="53"/>
      <c r="J66" s="45"/>
      <c r="K66" s="45"/>
      <c r="L66" s="10" t="str">
        <f t="shared" si="0"/>
        <v/>
      </c>
      <c r="M66" s="9">
        <f t="shared" si="1"/>
        <v>0</v>
      </c>
      <c r="N66" s="10" t="str">
        <f t="shared" si="2"/>
        <v/>
      </c>
      <c r="O66" s="9">
        <f t="shared" si="3"/>
        <v>0</v>
      </c>
      <c r="P66" s="9">
        <f t="shared" si="4"/>
        <v>0</v>
      </c>
      <c r="Q66" s="20"/>
      <c r="R66" s="20"/>
      <c r="S66" s="20"/>
      <c r="T66" s="19"/>
      <c r="U66" s="21"/>
      <c r="V66" s="20"/>
      <c r="W66" s="21"/>
      <c r="X66" s="21"/>
      <c r="Y66" s="19"/>
      <c r="Z66" s="21"/>
    </row>
    <row r="67" spans="1:26">
      <c r="A67" s="26" t="str">
        <f>IF(B67&gt;1,MAX($A$1:$A66)+1,"")</f>
        <v/>
      </c>
      <c r="B67" s="50"/>
      <c r="C67" s="51"/>
      <c r="D67" s="46"/>
      <c r="E67" s="46"/>
      <c r="F67" s="52"/>
      <c r="G67" s="66"/>
      <c r="H67" s="52"/>
      <c r="I67" s="45"/>
      <c r="J67" s="45"/>
      <c r="K67" s="45"/>
      <c r="L67" s="10" t="str">
        <f t="shared" ref="L67:L97" si="5">IF(I67&gt;0,(H67-I67),IF(J67&gt;0,(H67-J67),IF(K67&gt;0,(H67-K67),"")))</f>
        <v/>
      </c>
      <c r="M67" s="9">
        <f t="shared" ref="M67:M97" si="6">IF(L67="",H67,"")</f>
        <v>0</v>
      </c>
      <c r="N67" s="10" t="str">
        <f t="shared" ref="N67:N97" si="7">IF(I67+J67+K67=0,"",I67+J67+K67)</f>
        <v/>
      </c>
      <c r="O67" s="9">
        <f t="shared" ref="O67:O97" si="8">IF(H67="",F67,"")</f>
        <v>0</v>
      </c>
      <c r="P67" s="9">
        <f t="shared" ref="P67:P93" si="9">IF(I67="",G67,"")</f>
        <v>0</v>
      </c>
      <c r="Q67" s="21"/>
      <c r="R67" s="21"/>
      <c r="S67" s="21"/>
      <c r="T67" s="19"/>
      <c r="U67" s="20"/>
      <c r="V67" s="21"/>
      <c r="W67" s="21"/>
      <c r="X67" s="21"/>
      <c r="Y67" s="19"/>
      <c r="Z67" s="21"/>
    </row>
    <row r="68" spans="1:26">
      <c r="A68" s="26" t="str">
        <f>IF(B68&gt;1,MAX($A$1:$A67)+1,"")</f>
        <v/>
      </c>
      <c r="B68" s="50"/>
      <c r="C68" s="51"/>
      <c r="D68" s="46"/>
      <c r="E68" s="46"/>
      <c r="F68" s="52"/>
      <c r="G68" s="66"/>
      <c r="H68" s="52"/>
      <c r="I68" s="45"/>
      <c r="J68" s="45"/>
      <c r="K68" s="45"/>
      <c r="L68" s="10" t="str">
        <f t="shared" si="5"/>
        <v/>
      </c>
      <c r="M68" s="9">
        <f t="shared" si="6"/>
        <v>0</v>
      </c>
      <c r="N68" s="10" t="str">
        <f t="shared" si="7"/>
        <v/>
      </c>
      <c r="O68" s="9">
        <f t="shared" si="8"/>
        <v>0</v>
      </c>
      <c r="P68" s="9">
        <f t="shared" si="9"/>
        <v>0</v>
      </c>
      <c r="Q68" s="21"/>
      <c r="R68" s="21"/>
      <c r="S68" s="21"/>
      <c r="T68" s="19"/>
      <c r="U68" s="20"/>
      <c r="V68" s="21"/>
      <c r="W68" s="21"/>
      <c r="X68" s="21"/>
      <c r="Y68" s="19"/>
      <c r="Z68" s="21"/>
    </row>
    <row r="69" spans="1:26">
      <c r="A69" s="26" t="str">
        <f>IF(B69&gt;1,MAX($A$1:$A68)+1,"")</f>
        <v/>
      </c>
      <c r="B69" s="50"/>
      <c r="C69" s="51"/>
      <c r="D69" s="46"/>
      <c r="E69" s="46"/>
      <c r="F69" s="52"/>
      <c r="G69" s="66"/>
      <c r="H69" s="52"/>
      <c r="I69" s="45"/>
      <c r="J69" s="53"/>
      <c r="K69" s="45"/>
      <c r="L69" s="10" t="str">
        <f t="shared" si="5"/>
        <v/>
      </c>
      <c r="M69" s="9">
        <f t="shared" si="6"/>
        <v>0</v>
      </c>
      <c r="N69" s="10" t="str">
        <f t="shared" si="7"/>
        <v/>
      </c>
      <c r="O69" s="9">
        <f t="shared" si="8"/>
        <v>0</v>
      </c>
      <c r="P69" s="9">
        <f t="shared" si="9"/>
        <v>0</v>
      </c>
      <c r="Q69" s="21"/>
      <c r="R69" s="21"/>
      <c r="S69" s="21"/>
      <c r="T69" s="19"/>
      <c r="U69" s="20"/>
      <c r="V69" s="21"/>
      <c r="W69" s="21"/>
      <c r="X69" s="21"/>
      <c r="Y69" s="19"/>
      <c r="Z69" s="21"/>
    </row>
    <row r="70" spans="1:26">
      <c r="A70" s="26" t="str">
        <f>IF(B70&gt;1,MAX($A$1:$A69)+1,"")</f>
        <v/>
      </c>
      <c r="B70" s="50"/>
      <c r="C70" s="51"/>
      <c r="D70" s="46"/>
      <c r="E70" s="46"/>
      <c r="F70" s="52"/>
      <c r="G70" s="66"/>
      <c r="H70" s="52"/>
      <c r="I70" s="53"/>
      <c r="J70" s="45"/>
      <c r="K70" s="45"/>
      <c r="L70" s="10" t="str">
        <f t="shared" si="5"/>
        <v/>
      </c>
      <c r="M70" s="9">
        <f t="shared" si="6"/>
        <v>0</v>
      </c>
      <c r="N70" s="10" t="str">
        <f t="shared" si="7"/>
        <v/>
      </c>
      <c r="O70" s="9">
        <f t="shared" si="8"/>
        <v>0</v>
      </c>
      <c r="P70" s="9">
        <f t="shared" si="9"/>
        <v>0</v>
      </c>
      <c r="Q70" s="21"/>
      <c r="R70" s="21"/>
      <c r="S70" s="21"/>
      <c r="T70" s="19"/>
      <c r="U70" s="20"/>
      <c r="V70" s="21"/>
      <c r="W70" s="21"/>
      <c r="X70" s="21"/>
      <c r="Y70" s="19"/>
      <c r="Z70" s="21"/>
    </row>
    <row r="71" spans="1:26">
      <c r="A71" s="26" t="str">
        <f>IF(B71&gt;1,MAX($A$1:$A70)+1,"")</f>
        <v/>
      </c>
      <c r="B71" s="50"/>
      <c r="C71" s="51"/>
      <c r="D71" s="46"/>
      <c r="E71" s="46"/>
      <c r="F71" s="52"/>
      <c r="G71" s="66"/>
      <c r="H71" s="52"/>
      <c r="I71" s="45"/>
      <c r="J71" s="45"/>
      <c r="K71" s="45"/>
      <c r="L71" s="10" t="str">
        <f t="shared" si="5"/>
        <v/>
      </c>
      <c r="M71" s="9">
        <f t="shared" si="6"/>
        <v>0</v>
      </c>
      <c r="N71" s="10" t="str">
        <f t="shared" si="7"/>
        <v/>
      </c>
      <c r="O71" s="9">
        <f t="shared" si="8"/>
        <v>0</v>
      </c>
      <c r="P71" s="9">
        <f t="shared" si="9"/>
        <v>0</v>
      </c>
      <c r="Q71" s="21"/>
      <c r="R71" s="21"/>
      <c r="S71" s="21"/>
      <c r="T71" s="19"/>
      <c r="U71" s="20"/>
      <c r="V71" s="21"/>
      <c r="W71" s="21"/>
      <c r="X71" s="21"/>
      <c r="Y71" s="19"/>
      <c r="Z71" s="21"/>
    </row>
    <row r="72" spans="1:26">
      <c r="A72" s="26" t="str">
        <f>IF(B72&gt;1,MAX($A$1:$A71)+1,"")</f>
        <v/>
      </c>
      <c r="B72" s="50"/>
      <c r="C72" s="51"/>
      <c r="D72" s="46"/>
      <c r="E72" s="46"/>
      <c r="F72" s="52"/>
      <c r="G72" s="66"/>
      <c r="H72" s="52"/>
      <c r="I72" s="45"/>
      <c r="J72" s="53"/>
      <c r="K72" s="45"/>
      <c r="L72" s="10" t="str">
        <f t="shared" si="5"/>
        <v/>
      </c>
      <c r="M72" s="9">
        <f t="shared" si="6"/>
        <v>0</v>
      </c>
      <c r="N72" s="10" t="str">
        <f t="shared" si="7"/>
        <v/>
      </c>
      <c r="O72" s="9">
        <f t="shared" si="8"/>
        <v>0</v>
      </c>
      <c r="P72" s="9">
        <f t="shared" si="9"/>
        <v>0</v>
      </c>
      <c r="Q72" s="21"/>
      <c r="R72" s="21"/>
      <c r="S72" s="21"/>
      <c r="T72" s="19"/>
      <c r="U72" s="20"/>
      <c r="V72" s="21"/>
      <c r="W72" s="21"/>
      <c r="X72" s="21"/>
      <c r="Y72" s="19"/>
      <c r="Z72" s="21"/>
    </row>
    <row r="73" spans="1:26">
      <c r="A73" s="26" t="str">
        <f>IF(B73&gt;1,MAX($A$1:$A72)+1,"")</f>
        <v/>
      </c>
      <c r="B73" s="50"/>
      <c r="C73" s="51"/>
      <c r="D73" s="46"/>
      <c r="E73" s="46"/>
      <c r="F73" s="52"/>
      <c r="G73" s="66"/>
      <c r="H73" s="52"/>
      <c r="I73" s="53"/>
      <c r="J73" s="53"/>
      <c r="K73" s="45"/>
      <c r="L73" s="10" t="str">
        <f t="shared" si="5"/>
        <v/>
      </c>
      <c r="M73" s="9">
        <f t="shared" si="6"/>
        <v>0</v>
      </c>
      <c r="N73" s="10" t="str">
        <f t="shared" si="7"/>
        <v/>
      </c>
      <c r="O73" s="9">
        <f t="shared" si="8"/>
        <v>0</v>
      </c>
      <c r="P73" s="9">
        <f t="shared" si="9"/>
        <v>0</v>
      </c>
      <c r="Q73" s="21"/>
      <c r="R73" s="21"/>
      <c r="S73" s="21"/>
      <c r="T73" s="19"/>
      <c r="U73" s="20"/>
      <c r="V73" s="21"/>
      <c r="W73" s="21"/>
      <c r="X73" s="21"/>
      <c r="Y73" s="19"/>
      <c r="Z73" s="21"/>
    </row>
    <row r="74" spans="1:26">
      <c r="A74" s="26" t="str">
        <f>IF(B74&gt;1,MAX($A$1:$A73)+1,"")</f>
        <v/>
      </c>
      <c r="B74" s="50"/>
      <c r="C74" s="51"/>
      <c r="D74" s="46"/>
      <c r="E74" s="46"/>
      <c r="F74" s="52"/>
      <c r="G74" s="66"/>
      <c r="H74" s="52"/>
      <c r="I74" s="53"/>
      <c r="J74" s="53"/>
      <c r="K74" s="45"/>
      <c r="L74" s="10" t="str">
        <f t="shared" si="5"/>
        <v/>
      </c>
      <c r="M74" s="9">
        <f t="shared" si="6"/>
        <v>0</v>
      </c>
      <c r="N74" s="10" t="str">
        <f t="shared" si="7"/>
        <v/>
      </c>
      <c r="O74" s="9">
        <f t="shared" si="8"/>
        <v>0</v>
      </c>
      <c r="P74" s="9">
        <f t="shared" si="9"/>
        <v>0</v>
      </c>
      <c r="Q74" s="21"/>
      <c r="R74" s="21"/>
      <c r="S74" s="21"/>
      <c r="T74" s="19"/>
      <c r="U74" s="21"/>
      <c r="V74" s="21"/>
      <c r="W74" s="21"/>
      <c r="X74" s="21"/>
      <c r="Y74" s="19"/>
      <c r="Z74" s="21"/>
    </row>
    <row r="75" spans="1:26">
      <c r="A75" s="26" t="str">
        <f>IF(B75&gt;1,MAX($A$1:$A74)+1,"")</f>
        <v/>
      </c>
      <c r="B75" s="50"/>
      <c r="C75" s="51"/>
      <c r="D75" s="46"/>
      <c r="E75" s="46"/>
      <c r="F75" s="52"/>
      <c r="G75" s="66"/>
      <c r="H75" s="52"/>
      <c r="I75" s="45"/>
      <c r="J75" s="45"/>
      <c r="K75" s="45"/>
      <c r="L75" s="10" t="str">
        <f t="shared" si="5"/>
        <v/>
      </c>
      <c r="M75" s="9">
        <f t="shared" si="6"/>
        <v>0</v>
      </c>
      <c r="N75" s="10" t="str">
        <f t="shared" si="7"/>
        <v/>
      </c>
      <c r="O75" s="9">
        <f t="shared" si="8"/>
        <v>0</v>
      </c>
      <c r="P75" s="9">
        <f t="shared" si="9"/>
        <v>0</v>
      </c>
      <c r="Q75" s="20"/>
      <c r="R75" s="20"/>
      <c r="S75" s="20"/>
      <c r="T75" s="19"/>
      <c r="U75" s="21"/>
      <c r="V75" s="20"/>
      <c r="W75" s="21"/>
      <c r="X75" s="21"/>
      <c r="Y75" s="19"/>
      <c r="Z75" s="21"/>
    </row>
    <row r="76" spans="1:26">
      <c r="A76" s="26" t="str">
        <f>IF(B76&gt;1,MAX($A$1:$A75)+1,"")</f>
        <v/>
      </c>
      <c r="B76" s="50"/>
      <c r="C76" s="51"/>
      <c r="D76" s="46"/>
      <c r="E76" s="46"/>
      <c r="F76" s="52"/>
      <c r="G76" s="66"/>
      <c r="H76" s="52"/>
      <c r="I76" s="45"/>
      <c r="J76" s="45"/>
      <c r="K76" s="45"/>
      <c r="L76" s="10" t="str">
        <f t="shared" si="5"/>
        <v/>
      </c>
      <c r="M76" s="9">
        <f t="shared" si="6"/>
        <v>0</v>
      </c>
      <c r="N76" s="10" t="str">
        <f t="shared" si="7"/>
        <v/>
      </c>
      <c r="O76" s="9">
        <f t="shared" si="8"/>
        <v>0</v>
      </c>
      <c r="P76" s="9">
        <f t="shared" si="9"/>
        <v>0</v>
      </c>
      <c r="Q76" s="21"/>
      <c r="R76" s="21"/>
      <c r="S76" s="21"/>
      <c r="T76" s="19"/>
      <c r="U76" s="20"/>
      <c r="V76" s="21"/>
      <c r="W76" s="21"/>
      <c r="X76" s="21"/>
      <c r="Y76" s="19"/>
      <c r="Z76" s="21"/>
    </row>
    <row r="77" spans="1:26">
      <c r="A77" s="26" t="str">
        <f>IF(B77&gt;1,MAX($A$1:$A76)+1,"")</f>
        <v/>
      </c>
      <c r="B77" s="50"/>
      <c r="C77" s="51"/>
      <c r="D77" s="46"/>
      <c r="E77" s="46"/>
      <c r="F77" s="52"/>
      <c r="G77" s="66"/>
      <c r="H77" s="52"/>
      <c r="I77" s="45"/>
      <c r="J77" s="45"/>
      <c r="K77" s="45"/>
      <c r="L77" s="10" t="str">
        <f t="shared" si="5"/>
        <v/>
      </c>
      <c r="M77" s="9">
        <f t="shared" si="6"/>
        <v>0</v>
      </c>
      <c r="N77" s="10" t="str">
        <f t="shared" si="7"/>
        <v/>
      </c>
      <c r="O77" s="9">
        <f t="shared" si="8"/>
        <v>0</v>
      </c>
      <c r="P77" s="9">
        <f t="shared" si="9"/>
        <v>0</v>
      </c>
      <c r="Q77" s="21"/>
      <c r="R77" s="21"/>
      <c r="S77" s="21"/>
      <c r="T77" s="19"/>
      <c r="U77" s="20"/>
      <c r="V77" s="21"/>
      <c r="W77" s="21"/>
      <c r="X77" s="21"/>
      <c r="Y77" s="19"/>
      <c r="Z77" s="21"/>
    </row>
    <row r="78" spans="1:26">
      <c r="A78" s="26" t="str">
        <f>IF(B78&gt;1,MAX($A$1:$A77)+1,"")</f>
        <v/>
      </c>
      <c r="B78" s="50"/>
      <c r="C78" s="51"/>
      <c r="D78" s="46"/>
      <c r="E78" s="46"/>
      <c r="F78" s="52"/>
      <c r="G78" s="66"/>
      <c r="H78" s="52"/>
      <c r="I78" s="45"/>
      <c r="J78" s="45"/>
      <c r="K78" s="45"/>
      <c r="L78" s="10" t="str">
        <f t="shared" si="5"/>
        <v/>
      </c>
      <c r="M78" s="9">
        <f t="shared" si="6"/>
        <v>0</v>
      </c>
      <c r="N78" s="10" t="str">
        <f t="shared" si="7"/>
        <v/>
      </c>
      <c r="O78" s="9">
        <f t="shared" si="8"/>
        <v>0</v>
      </c>
      <c r="P78" s="9">
        <f t="shared" si="9"/>
        <v>0</v>
      </c>
      <c r="Q78" s="21"/>
      <c r="R78" s="21"/>
      <c r="S78" s="21"/>
      <c r="T78" s="19"/>
      <c r="U78" s="20"/>
      <c r="V78" s="21"/>
      <c r="W78" s="21"/>
      <c r="X78" s="21"/>
      <c r="Y78" s="19"/>
      <c r="Z78" s="21"/>
    </row>
    <row r="79" spans="1:26">
      <c r="A79" s="26" t="str">
        <f>IF(B79&gt;1,MAX($A$1:$A78)+1,"")</f>
        <v/>
      </c>
      <c r="B79" s="50"/>
      <c r="C79" s="51"/>
      <c r="D79" s="46"/>
      <c r="E79" s="46"/>
      <c r="F79" s="52"/>
      <c r="G79" s="66"/>
      <c r="H79" s="52"/>
      <c r="I79" s="45"/>
      <c r="J79" s="45"/>
      <c r="K79" s="45"/>
      <c r="L79" s="10" t="str">
        <f t="shared" si="5"/>
        <v/>
      </c>
      <c r="M79" s="9">
        <f t="shared" si="6"/>
        <v>0</v>
      </c>
      <c r="N79" s="10" t="str">
        <f t="shared" si="7"/>
        <v/>
      </c>
      <c r="O79" s="9">
        <f t="shared" si="8"/>
        <v>0</v>
      </c>
      <c r="P79" s="9">
        <f t="shared" si="9"/>
        <v>0</v>
      </c>
      <c r="Q79" s="21"/>
      <c r="R79" s="21"/>
      <c r="S79" s="21"/>
      <c r="T79" s="19"/>
      <c r="U79" s="20"/>
      <c r="V79" s="21"/>
      <c r="W79" s="21"/>
      <c r="X79" s="21"/>
      <c r="Y79" s="19"/>
      <c r="Z79" s="21"/>
    </row>
    <row r="80" spans="1:26" ht="15.75">
      <c r="A80" s="26" t="str">
        <f>IF(B80&gt;1,MAX($A$1:$A79)+1,"")</f>
        <v/>
      </c>
      <c r="B80" s="50"/>
      <c r="C80" s="51"/>
      <c r="D80" s="46"/>
      <c r="E80" s="46"/>
      <c r="F80" s="25"/>
      <c r="G80" s="112"/>
      <c r="H80" s="52"/>
      <c r="I80" s="45"/>
      <c r="J80" s="53"/>
      <c r="K80" s="45"/>
      <c r="L80" s="10" t="str">
        <f t="shared" si="5"/>
        <v/>
      </c>
      <c r="M80" s="9">
        <f t="shared" si="6"/>
        <v>0</v>
      </c>
      <c r="N80" s="10" t="str">
        <f t="shared" si="7"/>
        <v/>
      </c>
      <c r="O80" s="9">
        <f t="shared" si="8"/>
        <v>0</v>
      </c>
      <c r="P80" s="9">
        <f t="shared" si="9"/>
        <v>0</v>
      </c>
      <c r="Q80" s="21"/>
      <c r="R80" s="21"/>
      <c r="S80" s="21"/>
      <c r="T80" s="19"/>
      <c r="U80" s="20"/>
      <c r="V80" s="21"/>
      <c r="W80" s="21"/>
      <c r="X80" s="21"/>
      <c r="Y80" s="19"/>
      <c r="Z80" s="21"/>
    </row>
    <row r="81" spans="1:26" ht="15.75">
      <c r="A81" s="26" t="str">
        <f>IF(B81&gt;1,MAX($A$1:$A80)+1,"")</f>
        <v/>
      </c>
      <c r="B81" s="50"/>
      <c r="C81" s="51"/>
      <c r="D81" s="46"/>
      <c r="E81" s="46"/>
      <c r="F81" s="25"/>
      <c r="G81" s="112"/>
      <c r="H81" s="52"/>
      <c r="I81" s="45"/>
      <c r="J81" s="45"/>
      <c r="K81" s="45"/>
      <c r="L81" s="10" t="str">
        <f t="shared" si="5"/>
        <v/>
      </c>
      <c r="M81" s="9">
        <f t="shared" si="6"/>
        <v>0</v>
      </c>
      <c r="N81" s="10" t="str">
        <f t="shared" si="7"/>
        <v/>
      </c>
      <c r="O81" s="9">
        <f t="shared" si="8"/>
        <v>0</v>
      </c>
      <c r="P81" s="9">
        <f t="shared" si="9"/>
        <v>0</v>
      </c>
      <c r="Q81" s="21"/>
      <c r="R81" s="21"/>
      <c r="S81" s="21"/>
      <c r="T81" s="19"/>
      <c r="U81" s="20"/>
      <c r="V81" s="21"/>
      <c r="W81" s="21"/>
      <c r="X81" s="21"/>
      <c r="Y81" s="19"/>
      <c r="Z81" s="21"/>
    </row>
    <row r="82" spans="1:26" ht="15.75">
      <c r="A82" s="26" t="str">
        <f>IF(B82&gt;1,MAX($A$1:$A81)+1,"")</f>
        <v/>
      </c>
      <c r="B82" s="50"/>
      <c r="C82" s="51"/>
      <c r="D82" s="46"/>
      <c r="E82" s="46"/>
      <c r="F82" s="25"/>
      <c r="G82" s="112"/>
      <c r="H82" s="52"/>
      <c r="I82" s="45"/>
      <c r="J82" s="45"/>
      <c r="K82" s="45"/>
      <c r="L82" s="10" t="str">
        <f t="shared" si="5"/>
        <v/>
      </c>
      <c r="M82" s="9">
        <f t="shared" si="6"/>
        <v>0</v>
      </c>
      <c r="N82" s="10" t="str">
        <f t="shared" si="7"/>
        <v/>
      </c>
      <c r="O82" s="9">
        <f t="shared" si="8"/>
        <v>0</v>
      </c>
      <c r="P82" s="9">
        <f t="shared" si="9"/>
        <v>0</v>
      </c>
      <c r="Q82" s="21"/>
      <c r="R82" s="21"/>
      <c r="S82" s="21"/>
      <c r="T82" s="19"/>
      <c r="U82" s="21"/>
      <c r="V82" s="21"/>
      <c r="W82" s="21"/>
      <c r="X82" s="21"/>
      <c r="Y82" s="19"/>
      <c r="Z82" s="21"/>
    </row>
    <row r="83" spans="1:26">
      <c r="A83" s="26" t="str">
        <f>IF(B83&gt;1,MAX($A$1:$A82)+1,"")</f>
        <v/>
      </c>
      <c r="B83" s="50"/>
      <c r="C83" s="51"/>
      <c r="D83" s="46"/>
      <c r="E83" s="46"/>
      <c r="F83" s="52"/>
      <c r="G83" s="66"/>
      <c r="H83" s="52"/>
      <c r="I83" s="53"/>
      <c r="J83" s="45"/>
      <c r="K83" s="45"/>
      <c r="L83" s="10" t="str">
        <f t="shared" si="5"/>
        <v/>
      </c>
      <c r="M83" s="9">
        <f t="shared" si="6"/>
        <v>0</v>
      </c>
      <c r="N83" s="10" t="str">
        <f t="shared" si="7"/>
        <v/>
      </c>
      <c r="O83" s="9">
        <f t="shared" si="8"/>
        <v>0</v>
      </c>
      <c r="P83" s="9">
        <f t="shared" si="9"/>
        <v>0</v>
      </c>
      <c r="Q83" s="21"/>
      <c r="R83" s="21"/>
      <c r="S83" s="21"/>
      <c r="T83" s="19"/>
      <c r="U83" s="20"/>
      <c r="V83" s="21"/>
      <c r="W83" s="21"/>
      <c r="X83" s="21"/>
      <c r="Y83" s="19"/>
      <c r="Z83" s="21"/>
    </row>
    <row r="84" spans="1:26">
      <c r="A84" s="26" t="str">
        <f>IF(B84&gt;1,MAX($A$1:$A83)+1,"")</f>
        <v/>
      </c>
      <c r="B84" s="47"/>
      <c r="C84" s="48"/>
      <c r="D84" s="44"/>
      <c r="E84" s="46"/>
      <c r="F84" s="49"/>
      <c r="G84" s="58"/>
      <c r="I84" s="45"/>
      <c r="J84" s="45"/>
      <c r="K84" s="45"/>
      <c r="L84" s="10" t="str">
        <f t="shared" si="5"/>
        <v/>
      </c>
      <c r="M84" s="9">
        <f t="shared" si="6"/>
        <v>0</v>
      </c>
      <c r="N84" s="10" t="str">
        <f t="shared" si="7"/>
        <v/>
      </c>
      <c r="O84" s="9">
        <f t="shared" si="8"/>
        <v>0</v>
      </c>
      <c r="P84" s="9">
        <f t="shared" si="9"/>
        <v>0</v>
      </c>
      <c r="Q84" s="21"/>
      <c r="R84" s="21"/>
      <c r="S84" s="21"/>
      <c r="T84" s="19"/>
      <c r="U84" s="21"/>
      <c r="V84" s="20"/>
      <c r="W84" s="21"/>
      <c r="X84" s="21"/>
      <c r="Y84" s="19"/>
      <c r="Z84" s="21"/>
    </row>
    <row r="85" spans="1:26">
      <c r="A85" s="26" t="str">
        <f>IF(B85&gt;1,MAX($A$1:$A84)+1,"")</f>
        <v/>
      </c>
      <c r="B85" s="50"/>
      <c r="C85" s="51"/>
      <c r="D85" s="44"/>
      <c r="E85" s="46"/>
      <c r="F85" s="52"/>
      <c r="G85" s="58"/>
      <c r="I85" s="53"/>
      <c r="J85" s="45"/>
      <c r="K85" s="45"/>
      <c r="L85" s="10" t="str">
        <f t="shared" si="5"/>
        <v/>
      </c>
      <c r="M85" s="9">
        <f t="shared" si="6"/>
        <v>0</v>
      </c>
      <c r="N85" s="10" t="str">
        <f t="shared" si="7"/>
        <v/>
      </c>
      <c r="O85" s="9">
        <f t="shared" si="8"/>
        <v>0</v>
      </c>
      <c r="P85" s="9">
        <f t="shared" si="9"/>
        <v>0</v>
      </c>
      <c r="Q85" s="21"/>
      <c r="R85" s="21"/>
      <c r="S85" s="21"/>
      <c r="T85" s="19"/>
      <c r="U85" s="21"/>
      <c r="V85" s="21"/>
      <c r="W85" s="21"/>
      <c r="X85" s="21"/>
      <c r="Y85" s="19"/>
      <c r="Z85" s="21"/>
    </row>
    <row r="86" spans="1:26">
      <c r="A86" s="26" t="str">
        <f>IF(B86&gt;1,MAX($A$1:$A85)+1,"")</f>
        <v/>
      </c>
      <c r="B86" s="55"/>
      <c r="C86" s="56"/>
      <c r="D86" s="22"/>
      <c r="E86" s="46"/>
      <c r="F86" s="57"/>
      <c r="G86" s="66"/>
      <c r="H86" s="4"/>
      <c r="I86" s="2"/>
      <c r="J86" s="5"/>
      <c r="K86" s="2"/>
      <c r="L86" s="10" t="str">
        <f t="shared" si="5"/>
        <v/>
      </c>
      <c r="M86" s="9">
        <f t="shared" si="6"/>
        <v>0</v>
      </c>
      <c r="N86" s="10" t="str">
        <f t="shared" si="7"/>
        <v/>
      </c>
      <c r="O86" s="9">
        <f t="shared" si="8"/>
        <v>0</v>
      </c>
      <c r="P86" s="9">
        <f t="shared" si="9"/>
        <v>0</v>
      </c>
      <c r="Q86" s="21"/>
      <c r="R86" s="21"/>
      <c r="S86" s="21"/>
      <c r="T86" s="19"/>
      <c r="U86" s="21"/>
      <c r="V86" s="21"/>
      <c r="W86" s="21"/>
      <c r="X86" s="21"/>
      <c r="Y86" s="19"/>
      <c r="Z86" s="21"/>
    </row>
    <row r="87" spans="1:26">
      <c r="A87" s="26" t="str">
        <f>IF(B87&gt;1,MAX($A$1:$A86)+1,"")</f>
        <v/>
      </c>
      <c r="B87" s="13"/>
      <c r="C87" s="14"/>
      <c r="D87" s="15"/>
      <c r="E87" s="15"/>
      <c r="F87" s="4"/>
      <c r="G87" s="66"/>
      <c r="H87" s="4"/>
      <c r="I87" s="2"/>
      <c r="J87" s="2"/>
      <c r="K87" s="2"/>
      <c r="L87" s="10" t="str">
        <f t="shared" si="5"/>
        <v/>
      </c>
      <c r="M87" s="9">
        <f t="shared" si="6"/>
        <v>0</v>
      </c>
      <c r="N87" s="10" t="str">
        <f t="shared" si="7"/>
        <v/>
      </c>
      <c r="O87" s="9">
        <f t="shared" si="8"/>
        <v>0</v>
      </c>
      <c r="P87" s="9">
        <f t="shared" si="9"/>
        <v>0</v>
      </c>
      <c r="Q87" s="21"/>
      <c r="R87" s="21"/>
      <c r="S87" s="21"/>
      <c r="T87" s="19"/>
      <c r="U87" s="20"/>
      <c r="V87" s="21"/>
      <c r="W87" s="21"/>
      <c r="X87" s="21"/>
      <c r="Y87" s="19"/>
      <c r="Z87" s="21"/>
    </row>
    <row r="88" spans="1:26">
      <c r="A88" s="26" t="str">
        <f>IF(B88&gt;1,MAX($A$1:$A87)+1,"")</f>
        <v/>
      </c>
      <c r="B88" s="13"/>
      <c r="C88" s="14"/>
      <c r="D88" s="15"/>
      <c r="E88" s="15"/>
      <c r="F88" s="4"/>
      <c r="G88" s="66"/>
      <c r="H88" s="4"/>
      <c r="I88" s="2"/>
      <c r="J88" s="2"/>
      <c r="K88" s="2"/>
      <c r="L88" s="10" t="str">
        <f t="shared" si="5"/>
        <v/>
      </c>
      <c r="M88" s="9">
        <f t="shared" si="6"/>
        <v>0</v>
      </c>
      <c r="N88" s="10" t="str">
        <f t="shared" si="7"/>
        <v/>
      </c>
      <c r="O88" s="9">
        <f t="shared" si="8"/>
        <v>0</v>
      </c>
      <c r="P88" s="9">
        <f t="shared" si="9"/>
        <v>0</v>
      </c>
      <c r="Q88" s="21"/>
      <c r="R88" s="21"/>
      <c r="S88" s="21"/>
      <c r="T88" s="19"/>
      <c r="U88" s="21"/>
      <c r="V88" s="21"/>
      <c r="W88" s="21"/>
      <c r="X88" s="21"/>
      <c r="Y88" s="19"/>
      <c r="Z88" s="21"/>
    </row>
    <row r="89" spans="1:26">
      <c r="A89" s="26" t="str">
        <f>IF(B89&gt;1,MAX($A$1:$A88)+1,"")</f>
        <v/>
      </c>
      <c r="B89" s="13"/>
      <c r="C89" s="14"/>
      <c r="D89" s="15"/>
      <c r="E89" s="3"/>
      <c r="F89" s="4"/>
      <c r="G89" s="66"/>
      <c r="H89" s="4"/>
      <c r="I89" s="2"/>
      <c r="J89" s="2"/>
      <c r="K89" s="2"/>
      <c r="L89" s="10" t="str">
        <f t="shared" si="5"/>
        <v/>
      </c>
      <c r="M89" s="9">
        <f t="shared" si="6"/>
        <v>0</v>
      </c>
      <c r="N89" s="10" t="str">
        <f t="shared" si="7"/>
        <v/>
      </c>
      <c r="O89" s="9">
        <f t="shared" si="8"/>
        <v>0</v>
      </c>
      <c r="P89" s="9">
        <f t="shared" si="9"/>
        <v>0</v>
      </c>
      <c r="Q89" s="21"/>
      <c r="R89" s="21"/>
      <c r="S89" s="21"/>
      <c r="T89" s="19"/>
      <c r="U89" s="21"/>
      <c r="V89" s="21"/>
      <c r="W89" s="21"/>
      <c r="X89" s="21"/>
      <c r="Y89" s="19"/>
      <c r="Z89" s="21"/>
    </row>
    <row r="90" spans="1:26">
      <c r="A90" s="26" t="str">
        <f>IF(B90&gt;1,MAX($A$1:$A89)+1,"")</f>
        <v/>
      </c>
      <c r="B90" s="13"/>
      <c r="C90" s="14"/>
      <c r="D90" s="15"/>
      <c r="E90" s="3"/>
      <c r="F90" s="4"/>
      <c r="G90" s="66"/>
      <c r="H90" s="4"/>
      <c r="I90" s="2"/>
      <c r="J90" s="2"/>
      <c r="K90" s="2"/>
      <c r="L90" s="10" t="str">
        <f t="shared" si="5"/>
        <v/>
      </c>
      <c r="M90" s="9">
        <f t="shared" si="6"/>
        <v>0</v>
      </c>
      <c r="N90" s="10" t="str">
        <f t="shared" si="7"/>
        <v/>
      </c>
      <c r="O90" s="9">
        <f t="shared" si="8"/>
        <v>0</v>
      </c>
      <c r="P90" s="9">
        <f t="shared" si="9"/>
        <v>0</v>
      </c>
      <c r="Q90" s="21"/>
      <c r="R90" s="21"/>
      <c r="S90" s="21"/>
      <c r="T90" s="19"/>
      <c r="U90" s="21"/>
      <c r="V90" s="21"/>
      <c r="W90" s="21"/>
      <c r="X90" s="21"/>
      <c r="Y90" s="19"/>
      <c r="Z90" s="21"/>
    </row>
    <row r="91" spans="1:26">
      <c r="A91" s="26" t="str">
        <f>IF(B91&gt;1,MAX($A$1:$A90)+1,"")</f>
        <v/>
      </c>
      <c r="B91" s="13"/>
      <c r="C91" s="14"/>
      <c r="D91" s="15"/>
      <c r="E91" s="3"/>
      <c r="F91" s="4"/>
      <c r="G91" s="66"/>
      <c r="H91" s="4"/>
      <c r="I91" s="2"/>
      <c r="J91" s="5"/>
      <c r="K91" s="2"/>
      <c r="L91" s="10" t="str">
        <f t="shared" si="5"/>
        <v/>
      </c>
      <c r="M91" s="9">
        <f t="shared" si="6"/>
        <v>0</v>
      </c>
      <c r="N91" s="10" t="str">
        <f t="shared" si="7"/>
        <v/>
      </c>
      <c r="O91" s="9">
        <f t="shared" si="8"/>
        <v>0</v>
      </c>
      <c r="P91" s="9">
        <f t="shared" si="9"/>
        <v>0</v>
      </c>
      <c r="Q91" s="21"/>
      <c r="R91" s="21"/>
      <c r="S91" s="21"/>
      <c r="T91" s="19"/>
      <c r="U91" s="20"/>
      <c r="V91" s="21"/>
      <c r="W91" s="21"/>
      <c r="X91" s="21"/>
      <c r="Y91" s="19"/>
      <c r="Z91" s="21"/>
    </row>
    <row r="92" spans="1:26">
      <c r="A92" s="26" t="str">
        <f>IF(B92&gt;1,MAX($A$1:$A91)+1,"")</f>
        <v/>
      </c>
      <c r="B92" s="13"/>
      <c r="C92" s="14"/>
      <c r="D92" s="15"/>
      <c r="E92" s="3"/>
      <c r="F92" s="4"/>
      <c r="G92" s="66"/>
      <c r="H92" s="4"/>
      <c r="I92" s="5"/>
      <c r="J92" s="2"/>
      <c r="K92" s="2"/>
      <c r="L92" s="10" t="str">
        <f t="shared" si="5"/>
        <v/>
      </c>
      <c r="M92" s="9">
        <f t="shared" si="6"/>
        <v>0</v>
      </c>
      <c r="N92" s="10" t="str">
        <f t="shared" si="7"/>
        <v/>
      </c>
      <c r="O92" s="9">
        <f t="shared" si="8"/>
        <v>0</v>
      </c>
      <c r="P92" s="9">
        <f t="shared" si="9"/>
        <v>0</v>
      </c>
      <c r="Q92" s="21"/>
      <c r="R92" s="21"/>
      <c r="S92" s="21"/>
      <c r="T92" s="19"/>
      <c r="U92" s="20"/>
      <c r="V92" s="21"/>
      <c r="W92" s="21"/>
      <c r="X92" s="21"/>
      <c r="Y92" s="19"/>
      <c r="Z92" s="21"/>
    </row>
    <row r="93" spans="1:26">
      <c r="A93" s="26" t="str">
        <f>IF(B93&gt;1,MAX($A$1:$A92)+1,"")</f>
        <v/>
      </c>
      <c r="B93" s="13"/>
      <c r="C93" s="14"/>
      <c r="D93" s="15"/>
      <c r="E93" s="3"/>
      <c r="F93" s="4"/>
      <c r="G93" s="66"/>
      <c r="H93" s="4"/>
      <c r="I93" s="5"/>
      <c r="J93" s="2"/>
      <c r="K93" s="2"/>
      <c r="L93" s="10" t="str">
        <f t="shared" si="5"/>
        <v/>
      </c>
      <c r="M93" s="9">
        <f t="shared" si="6"/>
        <v>0</v>
      </c>
      <c r="N93" s="10" t="str">
        <f t="shared" si="7"/>
        <v/>
      </c>
      <c r="O93" s="9">
        <f t="shared" si="8"/>
        <v>0</v>
      </c>
      <c r="P93" s="9">
        <f t="shared" si="9"/>
        <v>0</v>
      </c>
      <c r="Q93" s="21"/>
      <c r="R93" s="21"/>
      <c r="S93" s="21"/>
      <c r="T93" s="19"/>
      <c r="U93" s="21"/>
      <c r="V93" s="21"/>
      <c r="W93" s="21"/>
      <c r="X93" s="21"/>
      <c r="Y93" s="19"/>
      <c r="Z93" s="21"/>
    </row>
    <row r="94" spans="1:26">
      <c r="A94" s="26" t="str">
        <f>IF(B94&gt;1,MAX($A$1:$A93)+1,"")</f>
        <v/>
      </c>
      <c r="B94" s="13"/>
      <c r="C94" s="14"/>
      <c r="D94" s="15"/>
      <c r="E94" s="3"/>
      <c r="F94" s="4"/>
      <c r="G94" s="66"/>
      <c r="H94" s="4"/>
      <c r="I94" s="5"/>
      <c r="J94" s="2"/>
      <c r="K94" s="2"/>
      <c r="L94" s="10" t="str">
        <f t="shared" si="5"/>
        <v/>
      </c>
      <c r="M94" s="9">
        <f t="shared" si="6"/>
        <v>0</v>
      </c>
      <c r="N94" s="10" t="str">
        <f t="shared" si="7"/>
        <v/>
      </c>
      <c r="O94" s="9">
        <f t="shared" si="8"/>
        <v>0</v>
      </c>
      <c r="P94" s="9">
        <f t="shared" ref="P94:P97" si="10">IF(H94=0,(H94+G94),"")</f>
        <v>0</v>
      </c>
      <c r="Q94" s="21"/>
      <c r="R94" s="21"/>
      <c r="S94" s="21"/>
      <c r="T94" s="19"/>
      <c r="U94" s="21"/>
      <c r="V94" s="21"/>
      <c r="W94" s="21"/>
      <c r="X94" s="21"/>
      <c r="Y94" s="19"/>
      <c r="Z94" s="21"/>
    </row>
    <row r="95" spans="1:26">
      <c r="A95" s="26" t="str">
        <f>IF(B95&gt;1,MAX($A$1:$A94)+1,"")</f>
        <v/>
      </c>
      <c r="B95" s="13"/>
      <c r="C95" s="14"/>
      <c r="D95" s="15"/>
      <c r="E95" s="3"/>
      <c r="F95" s="4"/>
      <c r="G95" s="66"/>
      <c r="H95" s="4"/>
      <c r="I95" s="2"/>
      <c r="J95" s="2"/>
      <c r="K95" s="2"/>
      <c r="L95" s="10" t="str">
        <f t="shared" si="5"/>
        <v/>
      </c>
      <c r="M95" s="9">
        <f t="shared" si="6"/>
        <v>0</v>
      </c>
      <c r="N95" s="10" t="str">
        <f t="shared" si="7"/>
        <v/>
      </c>
      <c r="O95" s="9">
        <f t="shared" si="8"/>
        <v>0</v>
      </c>
      <c r="P95" s="9">
        <f t="shared" si="10"/>
        <v>0</v>
      </c>
      <c r="Q95" s="21"/>
      <c r="R95" s="21"/>
      <c r="S95" s="21"/>
      <c r="T95" s="19"/>
      <c r="U95" s="21"/>
      <c r="V95" s="21"/>
      <c r="W95" s="21"/>
      <c r="X95" s="21"/>
      <c r="Y95" s="19"/>
      <c r="Z95" s="21"/>
    </row>
    <row r="96" spans="1:26">
      <c r="A96" s="26" t="str">
        <f>IF(B96&gt;1,MAX($A$1:$A95)+1,"")</f>
        <v/>
      </c>
      <c r="B96" s="13"/>
      <c r="C96" s="14"/>
      <c r="D96" s="15"/>
      <c r="E96" s="3"/>
      <c r="H96" s="4"/>
      <c r="I96" s="2"/>
      <c r="J96" s="2"/>
      <c r="K96" s="20"/>
      <c r="L96" s="10" t="str">
        <f t="shared" si="5"/>
        <v/>
      </c>
      <c r="M96" s="9">
        <f t="shared" si="6"/>
        <v>0</v>
      </c>
      <c r="N96" s="10" t="str">
        <f t="shared" si="7"/>
        <v/>
      </c>
      <c r="O96" s="9">
        <f t="shared" si="8"/>
        <v>0</v>
      </c>
      <c r="P96" s="9">
        <f t="shared" si="10"/>
        <v>0</v>
      </c>
      <c r="Q96" s="21"/>
      <c r="R96" s="21"/>
      <c r="S96" s="21"/>
      <c r="T96" s="19"/>
      <c r="U96" s="21"/>
      <c r="V96" s="21"/>
      <c r="W96" s="21"/>
      <c r="X96" s="21"/>
      <c r="Y96" s="19"/>
      <c r="Z96" s="21"/>
    </row>
    <row r="97" spans="1:26">
      <c r="A97" s="26" t="str">
        <f>IF(B97&gt;1,MAX($A$1:$A96)+1,"")</f>
        <v/>
      </c>
      <c r="B97" s="13"/>
      <c r="C97" s="14"/>
      <c r="D97" s="15"/>
      <c r="E97" s="3"/>
      <c r="H97" s="4"/>
      <c r="I97" s="5"/>
      <c r="J97" s="2"/>
      <c r="K97" s="20"/>
      <c r="L97" s="10" t="str">
        <f t="shared" si="5"/>
        <v/>
      </c>
      <c r="M97" s="9">
        <f t="shared" si="6"/>
        <v>0</v>
      </c>
      <c r="N97" s="10" t="str">
        <f t="shared" si="7"/>
        <v/>
      </c>
      <c r="O97" s="9">
        <f t="shared" si="8"/>
        <v>0</v>
      </c>
      <c r="P97" s="9">
        <f t="shared" si="10"/>
        <v>0</v>
      </c>
      <c r="Q97" s="21"/>
      <c r="R97" s="21"/>
      <c r="S97" s="21"/>
      <c r="T97" s="19"/>
      <c r="U97" s="20"/>
      <c r="V97" s="21"/>
      <c r="W97" s="21"/>
      <c r="X97" s="21"/>
      <c r="Y97" s="19"/>
      <c r="Z97" s="21"/>
    </row>
    <row r="98" spans="1:26">
      <c r="B98" s="16"/>
      <c r="C98" s="17"/>
      <c r="D98" s="1"/>
      <c r="E98" s="1"/>
      <c r="H98" s="6"/>
      <c r="I98" s="7"/>
      <c r="J98" s="7"/>
      <c r="K98" s="20"/>
      <c r="L98" s="20"/>
      <c r="M98" s="20"/>
      <c r="N98" s="20"/>
      <c r="O98" s="20"/>
      <c r="P98" s="20"/>
      <c r="Q98" s="20"/>
      <c r="R98" s="20"/>
      <c r="S98" s="20"/>
      <c r="T98" s="19"/>
      <c r="U98" s="20"/>
      <c r="V98" s="20"/>
      <c r="W98" s="20"/>
      <c r="X98" s="20"/>
      <c r="Y98" s="19"/>
      <c r="Z98" s="20"/>
    </row>
    <row r="99" spans="1:26"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75"/>
  <sheetViews>
    <sheetView showZeros="0" view="pageBreakPreview" topLeftCell="A34" zoomScaleSheetLayoutView="100" workbookViewId="0">
      <selection activeCell="E55" sqref="E55"/>
    </sheetView>
  </sheetViews>
  <sheetFormatPr defaultRowHeight="15"/>
  <cols>
    <col min="1" max="1" width="3.85546875" style="62" customWidth="1"/>
    <col min="2" max="2" width="6.85546875" style="68" customWidth="1"/>
    <col min="3" max="3" width="12.5703125" style="62" customWidth="1"/>
    <col min="4" max="4" width="10.42578125" style="62" customWidth="1"/>
    <col min="5" max="5" width="22.85546875" style="62" customWidth="1"/>
    <col min="6" max="6" width="8.85546875" style="62" customWidth="1"/>
    <col min="7" max="7" width="7.85546875" style="69" customWidth="1"/>
    <col min="8" max="8" width="3" style="62" customWidth="1"/>
    <col min="9" max="10" width="3.7109375" style="62" customWidth="1"/>
    <col min="11" max="11" width="2.85546875" style="62" customWidth="1"/>
    <col min="12" max="12" width="8" style="62" bestFit="1" customWidth="1"/>
    <col min="13" max="13" width="3.42578125" style="62" customWidth="1"/>
    <col min="14" max="14" width="3.28515625" style="62" customWidth="1"/>
    <col min="15" max="15" width="2.85546875" style="62" customWidth="1"/>
    <col min="16" max="16" width="3.7109375" style="62" customWidth="1"/>
    <col min="17" max="17" width="3.28515625" style="62" customWidth="1"/>
    <col min="18" max="18" width="2.85546875" style="62" customWidth="1"/>
    <col min="19" max="19" width="3.140625" style="62" customWidth="1"/>
    <col min="20" max="20" width="3" style="62" customWidth="1"/>
    <col min="21" max="21" width="3.140625" style="62" customWidth="1"/>
    <col min="22" max="22" width="3.42578125" style="62" customWidth="1"/>
    <col min="23" max="23" width="7.85546875" style="62" customWidth="1"/>
    <col min="24" max="24" width="5.5703125" style="62" customWidth="1"/>
    <col min="25" max="25" width="6.7109375" style="62" customWidth="1"/>
    <col min="26" max="26" width="8.28515625" style="62" customWidth="1"/>
    <col min="27" max="16384" width="9.140625" style="62"/>
  </cols>
  <sheetData>
    <row r="1" spans="1:29">
      <c r="B1" s="76" t="s">
        <v>44</v>
      </c>
      <c r="C1" s="19"/>
      <c r="D1" s="19"/>
      <c r="E1" s="19"/>
      <c r="F1" s="19"/>
      <c r="G1" s="77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9">
      <c r="B2" s="119" t="s">
        <v>38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</row>
    <row r="3" spans="1:29">
      <c r="B3" s="119" t="s">
        <v>8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spans="1:29" ht="15.75">
      <c r="B4" s="120" t="s">
        <v>9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9">
      <c r="B5" s="119" t="s">
        <v>39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spans="1:29" ht="15.75">
      <c r="B6" s="120" t="s">
        <v>45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9">
      <c r="B7" s="78" t="s">
        <v>46</v>
      </c>
      <c r="C7" s="78"/>
      <c r="D7" s="115" t="s">
        <v>154</v>
      </c>
      <c r="E7" s="114"/>
      <c r="F7" s="79"/>
      <c r="G7" s="80"/>
      <c r="H7" s="81"/>
      <c r="I7" s="81"/>
      <c r="J7" s="81"/>
      <c r="K7" s="19"/>
      <c r="L7" s="19"/>
      <c r="M7" s="19"/>
      <c r="N7" s="81"/>
      <c r="O7" s="81"/>
      <c r="P7" s="19"/>
      <c r="Q7" s="19"/>
      <c r="R7" s="19"/>
      <c r="S7" s="19"/>
      <c r="T7" s="19"/>
      <c r="U7" s="117" t="s">
        <v>47</v>
      </c>
      <c r="V7" s="117"/>
      <c r="W7" s="117"/>
    </row>
    <row r="8" spans="1:29">
      <c r="B8" s="121" t="s">
        <v>48</v>
      </c>
      <c r="C8" s="121"/>
      <c r="D8" s="96" t="s">
        <v>151</v>
      </c>
      <c r="E8" s="31"/>
      <c r="F8" s="78"/>
      <c r="G8" s="80"/>
      <c r="H8" s="81"/>
      <c r="I8" s="81"/>
      <c r="J8" s="81"/>
      <c r="K8" s="19"/>
      <c r="L8" s="19"/>
      <c r="M8" s="19"/>
      <c r="N8" s="81"/>
      <c r="O8" s="81"/>
      <c r="P8" s="19"/>
      <c r="Q8" s="19"/>
      <c r="R8" s="19"/>
      <c r="S8" s="19"/>
      <c r="T8" s="19"/>
      <c r="U8" s="97" t="s">
        <v>133</v>
      </c>
      <c r="V8" s="97"/>
      <c r="W8" s="97"/>
    </row>
    <row r="9" spans="1:29">
      <c r="B9" s="121" t="s">
        <v>49</v>
      </c>
      <c r="C9" s="121"/>
      <c r="D9" s="96" t="s">
        <v>152</v>
      </c>
      <c r="E9" s="31"/>
      <c r="F9" s="78"/>
      <c r="G9" s="80"/>
      <c r="H9" s="81"/>
      <c r="I9" s="81"/>
      <c r="J9" s="81"/>
      <c r="K9" s="19"/>
      <c r="L9" s="19"/>
      <c r="M9" s="19"/>
      <c r="N9" s="81"/>
      <c r="O9" s="81"/>
      <c r="P9" s="19"/>
      <c r="Q9" s="19"/>
      <c r="R9" s="19"/>
      <c r="S9" s="19"/>
      <c r="T9" s="19"/>
      <c r="U9" s="78" t="s">
        <v>75</v>
      </c>
      <c r="V9" s="78"/>
      <c r="W9" s="78"/>
    </row>
    <row r="10" spans="1:29">
      <c r="B10" s="125"/>
      <c r="C10" s="125"/>
      <c r="D10" s="96" t="s">
        <v>153</v>
      </c>
      <c r="E10" s="31"/>
      <c r="F10" s="82"/>
      <c r="G10" s="80"/>
      <c r="H10" s="113" t="s">
        <v>132</v>
      </c>
      <c r="J10" s="19"/>
      <c r="K10" s="83"/>
      <c r="M10" s="113"/>
      <c r="N10" s="83"/>
      <c r="O10" s="81"/>
      <c r="P10" s="19"/>
      <c r="Q10" s="19"/>
      <c r="R10" s="19"/>
      <c r="S10" s="19"/>
      <c r="T10" s="19"/>
      <c r="U10" s="116" t="s">
        <v>50</v>
      </c>
      <c r="V10" s="116"/>
      <c r="W10" s="116"/>
      <c r="AA10" s="19"/>
      <c r="AB10" s="19"/>
      <c r="AC10" s="19"/>
    </row>
    <row r="11" spans="1:29">
      <c r="B11" s="72"/>
      <c r="C11" s="23"/>
      <c r="D11" s="23"/>
      <c r="E11" s="23"/>
      <c r="F11" s="126" t="s">
        <v>53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 t="s">
        <v>54</v>
      </c>
      <c r="S11" s="126"/>
      <c r="T11" s="126"/>
      <c r="U11" s="126"/>
      <c r="V11" s="126"/>
      <c r="W11" s="126"/>
      <c r="X11" s="126"/>
      <c r="Y11" s="126"/>
      <c r="Z11" s="126"/>
      <c r="AA11" s="73"/>
      <c r="AB11" s="73"/>
      <c r="AC11" s="73"/>
    </row>
    <row r="12" spans="1:29">
      <c r="B12" s="133" t="s">
        <v>74</v>
      </c>
      <c r="C12" s="122" t="s">
        <v>51</v>
      </c>
      <c r="D12" s="129" t="s">
        <v>52</v>
      </c>
      <c r="E12" s="129" t="s">
        <v>10</v>
      </c>
      <c r="F12" s="129" t="s">
        <v>55</v>
      </c>
      <c r="G12" s="129" t="s">
        <v>56</v>
      </c>
      <c r="H12" s="129" t="s">
        <v>57</v>
      </c>
      <c r="I12" s="122" t="s">
        <v>58</v>
      </c>
      <c r="J12" s="129" t="s">
        <v>59</v>
      </c>
      <c r="K12" s="129" t="s">
        <v>13</v>
      </c>
      <c r="L12" s="132" t="s">
        <v>60</v>
      </c>
      <c r="M12" s="132"/>
      <c r="N12" s="132"/>
      <c r="O12" s="132"/>
      <c r="P12" s="132"/>
      <c r="Q12" s="132"/>
      <c r="R12" s="136" t="s">
        <v>61</v>
      </c>
      <c r="S12" s="136"/>
      <c r="T12" s="136"/>
      <c r="U12" s="136"/>
      <c r="V12" s="137" t="s">
        <v>11</v>
      </c>
      <c r="W12" s="137"/>
      <c r="X12" s="137"/>
      <c r="Y12" s="137"/>
      <c r="Z12" s="137"/>
      <c r="AA12" s="19"/>
      <c r="AB12" s="19"/>
      <c r="AC12" s="19"/>
    </row>
    <row r="13" spans="1:29" ht="135">
      <c r="B13" s="134"/>
      <c r="C13" s="123"/>
      <c r="D13" s="130"/>
      <c r="E13" s="130"/>
      <c r="F13" s="130"/>
      <c r="G13" s="130"/>
      <c r="H13" s="130"/>
      <c r="I13" s="123"/>
      <c r="J13" s="130"/>
      <c r="K13" s="130"/>
      <c r="L13" s="127" t="s">
        <v>62</v>
      </c>
      <c r="M13" s="127"/>
      <c r="N13" s="127"/>
      <c r="O13" s="127"/>
      <c r="P13" s="128" t="s">
        <v>63</v>
      </c>
      <c r="Q13" s="128"/>
      <c r="R13" s="98" t="s">
        <v>64</v>
      </c>
      <c r="S13" s="98" t="s">
        <v>14</v>
      </c>
      <c r="T13" s="98" t="s">
        <v>65</v>
      </c>
      <c r="U13" s="98" t="s">
        <v>66</v>
      </c>
      <c r="V13" s="111" t="s">
        <v>67</v>
      </c>
      <c r="W13" s="111" t="s">
        <v>68</v>
      </c>
      <c r="X13" s="98" t="s">
        <v>14</v>
      </c>
      <c r="Y13" s="98" t="s">
        <v>65</v>
      </c>
      <c r="Z13" s="98" t="s">
        <v>66</v>
      </c>
    </row>
    <row r="14" spans="1:29" ht="123.75">
      <c r="B14" s="135"/>
      <c r="C14" s="124"/>
      <c r="D14" s="131"/>
      <c r="E14" s="131"/>
      <c r="F14" s="131"/>
      <c r="G14" s="131"/>
      <c r="H14" s="131"/>
      <c r="I14" s="124"/>
      <c r="J14" s="131"/>
      <c r="K14" s="131"/>
      <c r="L14" s="107" t="s">
        <v>40</v>
      </c>
      <c r="M14" s="107" t="s">
        <v>41</v>
      </c>
      <c r="N14" s="107" t="s">
        <v>42</v>
      </c>
      <c r="O14" s="107" t="s">
        <v>43</v>
      </c>
      <c r="P14" s="108" t="s">
        <v>69</v>
      </c>
      <c r="Q14" s="108" t="s">
        <v>70</v>
      </c>
      <c r="R14" s="109"/>
      <c r="S14" s="109"/>
      <c r="T14" s="109"/>
      <c r="U14" s="110"/>
      <c r="V14" s="98" t="s">
        <v>71</v>
      </c>
      <c r="W14" s="109"/>
      <c r="X14" s="109"/>
      <c r="Y14" s="109"/>
      <c r="Z14" s="109"/>
    </row>
    <row r="15" spans="1:29">
      <c r="B15" s="93">
        <v>1</v>
      </c>
      <c r="C15" s="94">
        <v>2</v>
      </c>
      <c r="D15" s="94">
        <v>3</v>
      </c>
      <c r="E15" s="94">
        <v>4</v>
      </c>
      <c r="F15" s="94">
        <v>5</v>
      </c>
      <c r="G15" s="95">
        <v>6</v>
      </c>
      <c r="H15" s="94">
        <v>7</v>
      </c>
      <c r="I15" s="94">
        <v>8</v>
      </c>
      <c r="J15" s="94">
        <v>9</v>
      </c>
      <c r="K15" s="94">
        <v>10</v>
      </c>
      <c r="L15" s="94">
        <v>11</v>
      </c>
      <c r="M15" s="94">
        <v>12</v>
      </c>
      <c r="N15" s="94">
        <v>13</v>
      </c>
      <c r="O15" s="94">
        <v>14</v>
      </c>
      <c r="P15" s="94">
        <v>15</v>
      </c>
      <c r="Q15" s="94">
        <v>16</v>
      </c>
      <c r="R15" s="94">
        <v>17</v>
      </c>
      <c r="S15" s="94">
        <v>18</v>
      </c>
      <c r="T15" s="94">
        <v>19</v>
      </c>
      <c r="U15" s="94">
        <v>20</v>
      </c>
      <c r="V15" s="94">
        <v>21</v>
      </c>
      <c r="W15" s="94">
        <v>22</v>
      </c>
      <c r="X15" s="94">
        <v>23</v>
      </c>
      <c r="Y15" s="94">
        <v>24</v>
      </c>
      <c r="Z15" s="94">
        <v>25</v>
      </c>
    </row>
    <row r="16" spans="1:29">
      <c r="A16" s="62">
        <v>1</v>
      </c>
      <c r="B16" s="99">
        <f>IF(ISNA(VLOOKUP(A16,'Purchase Register from tally'!$A$2:$V$202,2,0)),"",VLOOKUP(A16,'Purchase Register from tally'!$A$2:$V$202,2,0))</f>
        <v>40911</v>
      </c>
      <c r="C16" s="32" t="str">
        <f>IF(ISNA(VLOOKUP(A16,'Purchase Register from tally'!$A$2:$V$202,4,0)),"",VLOOKUP(A16,'Purchase Register from tally'!$A$2:$V$202,4,0))</f>
        <v>1048 / 3-1-2012</v>
      </c>
      <c r="D16" s="32" t="str">
        <f>IF(ISNA(VLOOKUP(A16,'Purchase Register from tally'!$A$2:$V$1902,5,0)),"",VLOOKUP(A16,'Purchase Register from tally'!$A$2:$V$1902,5,0))</f>
        <v>07930233585</v>
      </c>
      <c r="E16" s="32" t="str">
        <f>IF(ISNA(VLOOKUP(A16,'Purchase Register from tally'!$A$2:$V$1701,3,0)),"",VLOOKUP(A16,'Purchase Register from tally'!$A$2:$V$202,3,0))</f>
        <v>dfdsgdrthtjytjtr</v>
      </c>
      <c r="F16" s="33" t="str">
        <f>IF(ISNA(VLOOKUP(A16,'Purchase Register from tally'!$A$2:$V$202,15,0)),"",VLOOKUP(A16,'Purchase Register from tally'!$A$2:$V$202,15,0))</f>
        <v/>
      </c>
      <c r="G16" s="33">
        <f>IF(ISNA(VLOOKUP(A16,'Purchase Register from tally'!$A$2:$V$202,16,0)),"",VLOOKUP(A16,'Purchase Register from tally'!$A$2:$V$202,16,0))</f>
        <v>0</v>
      </c>
      <c r="H16" s="70"/>
      <c r="I16" s="70"/>
      <c r="J16" s="70"/>
      <c r="K16" s="70"/>
      <c r="L16" s="33" t="str">
        <f>IF(ISNA(VLOOKUP(A16,'Purchase Register from tally'!$A$2:$V$202,13,0)),"",VLOOKUP(A16,'Purchase Register from tally'!$A$2:$V$202,13,0))</f>
        <v/>
      </c>
      <c r="M16" s="70"/>
      <c r="N16" s="70"/>
      <c r="O16" s="70"/>
      <c r="P16" s="23"/>
      <c r="Q16" s="23"/>
      <c r="R16" s="23"/>
      <c r="S16" s="23"/>
      <c r="T16" s="23"/>
      <c r="U16" s="23"/>
      <c r="V16" s="23"/>
      <c r="W16" s="33">
        <f>IF(ISNA(VLOOKUP(A16,'Purchase Register from tally'!$A$2:$V$202,12,0)),"",VLOOKUP(A16,'Purchase Register from tally'!$A$2:$V$202,12,0))</f>
        <v>558839</v>
      </c>
      <c r="X16" s="36">
        <f t="shared" ref="X16:X72" si="0">IF(ISERROR(Y16/W16),"",Y16/W16)</f>
        <v>5.0000089471207272E-2</v>
      </c>
      <c r="Y16" s="33">
        <f>IF(ISNA(VLOOKUP(A16,'Purchase Register from tally'!$A$2:$V$202,14,0)),"",VLOOKUP(A16,'Purchase Register from tally'!$A$2:$V$202,14,0))</f>
        <v>27942</v>
      </c>
      <c r="Z16" s="34">
        <f t="shared" ref="Z16:Z72" si="1">IF(ISERROR(V16+W16+Y16),"",V16+W16+Y16)</f>
        <v>586781</v>
      </c>
    </row>
    <row r="17" spans="1:26">
      <c r="A17" s="62">
        <v>2</v>
      </c>
      <c r="B17" s="99">
        <f>IF(ISNA(VLOOKUP(A17,'Purchase Register from tally'!$A$2:$V$202,2,0)),"",VLOOKUP(A17,'Purchase Register from tally'!$A$2:$V$202,2,0))</f>
        <v>40911</v>
      </c>
      <c r="C17" s="32" t="str">
        <f>IF(ISNA(VLOOKUP(A17,'Purchase Register from tally'!$A$2:$V$202,4,0)),"",VLOOKUP(A17,'Purchase Register from tally'!$A$2:$V$202,4,0))</f>
        <v>1120 / 3-1-2012</v>
      </c>
      <c r="D17" s="32" t="str">
        <f>IF(ISNA(VLOOKUP(A17,'Purchase Register from tally'!$A$2:$V$1902,5,0)),"",VLOOKUP(A17,'Purchase Register from tally'!$A$2:$V$1902,5,0))</f>
        <v>07770081771</v>
      </c>
      <c r="E17" s="32" t="str">
        <f>IF(ISNA(VLOOKUP(A17,'Purchase Register from tally'!$A$2:$V$1701,3,0)),"",VLOOKUP(A17,'Purchase Register from tally'!$A$2:$V$202,3,0))</f>
        <v>dfsdfgsg</v>
      </c>
      <c r="F17" s="33" t="str">
        <f>IF(ISNA(VLOOKUP(A17,'Purchase Register from tally'!$A$2:$V$202,15,0)),"",VLOOKUP(A17,'Purchase Register from tally'!$A$2:$V$202,15,0))</f>
        <v/>
      </c>
      <c r="G17" s="33">
        <f>IF(ISNA(VLOOKUP(A17,'Purchase Register from tally'!$A$2:$V$202,16,0)),"",VLOOKUP(A17,'Purchase Register from tally'!$A$2:$V$202,16,0))</f>
        <v>0</v>
      </c>
      <c r="H17" s="70"/>
      <c r="I17" s="70"/>
      <c r="J17" s="70"/>
      <c r="K17" s="70"/>
      <c r="L17" s="33" t="str">
        <f>IF(ISNA(VLOOKUP(A17,'Purchase Register from tally'!$A$2:$V$202,13,0)),"",VLOOKUP(A17,'Purchase Register from tally'!$A$2:$V$202,13,0))</f>
        <v/>
      </c>
      <c r="M17" s="70"/>
      <c r="N17" s="70"/>
      <c r="O17" s="70"/>
      <c r="P17" s="23"/>
      <c r="Q17" s="23"/>
      <c r="R17" s="23"/>
      <c r="S17" s="23"/>
      <c r="T17" s="23"/>
      <c r="U17" s="23"/>
      <c r="V17" s="23"/>
      <c r="W17" s="33">
        <f>IF(ISNA(VLOOKUP(A17,'Purchase Register from tally'!$A$2:$V$202,12,0)),"",VLOOKUP(A17,'Purchase Register from tally'!$A$2:$V$202,12,0))</f>
        <v>132138</v>
      </c>
      <c r="X17" s="36">
        <f t="shared" si="0"/>
        <v>4.9999999999999996E-2</v>
      </c>
      <c r="Y17" s="33">
        <f>IF(ISNA(VLOOKUP(A17,'Purchase Register from tally'!$A$2:$V$202,14,0)),"",VLOOKUP(A17,'Purchase Register from tally'!$A$2:$V$202,14,0))</f>
        <v>6606.9</v>
      </c>
      <c r="Z17" s="34">
        <f t="shared" si="1"/>
        <v>138744.9</v>
      </c>
    </row>
    <row r="18" spans="1:26">
      <c r="A18" s="62">
        <v>3</v>
      </c>
      <c r="B18" s="99">
        <f>IF(ISNA(VLOOKUP(A18,'Purchase Register from tally'!$A$2:$V$202,2,0)),"",VLOOKUP(A18,'Purchase Register from tally'!$A$2:$V$202,2,0))</f>
        <v>40911</v>
      </c>
      <c r="C18" s="32" t="str">
        <f>IF(ISNA(VLOOKUP(A18,'Purchase Register from tally'!$A$2:$V$202,4,0)),"",VLOOKUP(A18,'Purchase Register from tally'!$A$2:$V$202,4,0))</f>
        <v>1119 / 3-1-2012</v>
      </c>
      <c r="D18" s="32" t="str">
        <f>IF(ISNA(VLOOKUP(A18,'Purchase Register from tally'!$A$2:$V$1902,5,0)),"",VLOOKUP(A18,'Purchase Register from tally'!$A$2:$V$1902,5,0))</f>
        <v>07770081771</v>
      </c>
      <c r="E18" s="32" t="str">
        <f>IF(ISNA(VLOOKUP(A18,'Purchase Register from tally'!$A$2:$V$1701,3,0)),"",VLOOKUP(A18,'Purchase Register from tally'!$A$2:$V$202,3,0))</f>
        <v>fsdfsd</v>
      </c>
      <c r="F18" s="33" t="str">
        <f>IF(ISNA(VLOOKUP(A18,'Purchase Register from tally'!$A$2:$V$202,15,0)),"",VLOOKUP(A18,'Purchase Register from tally'!$A$2:$V$202,15,0))</f>
        <v/>
      </c>
      <c r="G18" s="33">
        <f>IF(ISNA(VLOOKUP(A18,'Purchase Register from tally'!$A$2:$V$202,16,0)),"",VLOOKUP(A18,'Purchase Register from tally'!$A$2:$V$202,16,0))</f>
        <v>0</v>
      </c>
      <c r="H18" s="70"/>
      <c r="I18" s="70"/>
      <c r="J18" s="70"/>
      <c r="K18" s="70"/>
      <c r="L18" s="33" t="str">
        <f>IF(ISNA(VLOOKUP(A18,'Purchase Register from tally'!$A$2:$V$202,13,0)),"",VLOOKUP(A18,'Purchase Register from tally'!$A$2:$V$202,13,0))</f>
        <v/>
      </c>
      <c r="M18" s="70"/>
      <c r="N18" s="70"/>
      <c r="O18" s="70"/>
      <c r="P18" s="23"/>
      <c r="Q18" s="23"/>
      <c r="R18" s="23"/>
      <c r="S18" s="23"/>
      <c r="T18" s="23"/>
      <c r="U18" s="23"/>
      <c r="V18" s="23"/>
      <c r="W18" s="33">
        <f>IF(ISNA(VLOOKUP(A18,'Purchase Register from tally'!$A$2:$V$202,12,0)),"",VLOOKUP(A18,'Purchase Register from tally'!$A$2:$V$202,12,0))</f>
        <v>39730</v>
      </c>
      <c r="X18" s="36">
        <f t="shared" si="0"/>
        <v>0.05</v>
      </c>
      <c r="Y18" s="33">
        <f>IF(ISNA(VLOOKUP(A18,'Purchase Register from tally'!$A$2:$V$202,14,0)),"",VLOOKUP(A18,'Purchase Register from tally'!$A$2:$V$202,14,0))</f>
        <v>1986.5</v>
      </c>
      <c r="Z18" s="34">
        <f t="shared" si="1"/>
        <v>41716.5</v>
      </c>
    </row>
    <row r="19" spans="1:26">
      <c r="A19" s="62">
        <v>4</v>
      </c>
      <c r="B19" s="99">
        <f>IF(ISNA(VLOOKUP(A19,'Purchase Register from tally'!$A$2:$V$202,2,0)),"",VLOOKUP(A19,'Purchase Register from tally'!$A$2:$V$202,2,0))</f>
        <v>40911</v>
      </c>
      <c r="C19" s="32" t="str">
        <f>IF(ISNA(VLOOKUP(A19,'Purchase Register from tally'!$A$2:$V$202,4,0)),"",VLOOKUP(A19,'Purchase Register from tally'!$A$2:$V$202,4,0))</f>
        <v>1118/ 3-1-2012</v>
      </c>
      <c r="D19" s="32" t="str">
        <f>IF(ISNA(VLOOKUP(A19,'Purchase Register from tally'!$A$2:$V$1902,5,0)),"",VLOOKUP(A19,'Purchase Register from tally'!$A$2:$V$1902,5,0))</f>
        <v>07770081771</v>
      </c>
      <c r="E19" s="32" t="str">
        <f>IF(ISNA(VLOOKUP(A19,'Purchase Register from tally'!$A$2:$V$1701,3,0)),"",VLOOKUP(A19,'Purchase Register from tally'!$A$2:$V$202,3,0))</f>
        <v>vfdsfvds</v>
      </c>
      <c r="F19" s="33" t="str">
        <f>IF(ISNA(VLOOKUP(A19,'Purchase Register from tally'!$A$2:$V$202,15,0)),"",VLOOKUP(A19,'Purchase Register from tally'!$A$2:$V$202,15,0))</f>
        <v/>
      </c>
      <c r="G19" s="33">
        <f>IF(ISNA(VLOOKUP(A19,'Purchase Register from tally'!$A$2:$V$202,16,0)),"",VLOOKUP(A19,'Purchase Register from tally'!$A$2:$V$202,16,0))</f>
        <v>0</v>
      </c>
      <c r="H19" s="70"/>
      <c r="I19" s="70"/>
      <c r="J19" s="70"/>
      <c r="K19" s="70"/>
      <c r="L19" s="33" t="str">
        <f>IF(ISNA(VLOOKUP(A19,'Purchase Register from tally'!$A$2:$V$202,13,0)),"",VLOOKUP(A19,'Purchase Register from tally'!$A$2:$V$202,13,0))</f>
        <v/>
      </c>
      <c r="M19" s="70"/>
      <c r="N19" s="70"/>
      <c r="O19" s="70"/>
      <c r="P19" s="23"/>
      <c r="Q19" s="23"/>
      <c r="R19" s="23"/>
      <c r="S19" s="23"/>
      <c r="T19" s="23"/>
      <c r="U19" s="23"/>
      <c r="V19" s="23"/>
      <c r="W19" s="33">
        <f>IF(ISNA(VLOOKUP(A19,'Purchase Register from tally'!$A$2:$V$202,12,0)),"",VLOOKUP(A19,'Purchase Register from tally'!$A$2:$V$202,12,0))</f>
        <v>57720</v>
      </c>
      <c r="X19" s="36">
        <f t="shared" si="0"/>
        <v>0.05</v>
      </c>
      <c r="Y19" s="33">
        <f>IF(ISNA(VLOOKUP(A19,'Purchase Register from tally'!$A$2:$V$202,14,0)),"",VLOOKUP(A19,'Purchase Register from tally'!$A$2:$V$202,14,0))</f>
        <v>2886</v>
      </c>
      <c r="Z19" s="34">
        <f t="shared" si="1"/>
        <v>60606</v>
      </c>
    </row>
    <row r="20" spans="1:26">
      <c r="A20" s="62">
        <v>5</v>
      </c>
      <c r="B20" s="99">
        <f>IF(ISNA(VLOOKUP(A20,'Purchase Register from tally'!$A$2:$V$202,2,0)),"",VLOOKUP(A20,'Purchase Register from tally'!$A$2:$V$202,2,0))</f>
        <v>40911</v>
      </c>
      <c r="C20" s="32" t="str">
        <f>IF(ISNA(VLOOKUP(A20,'Purchase Register from tally'!$A$2:$V$202,4,0)),"",VLOOKUP(A20,'Purchase Register from tally'!$A$2:$V$202,4,0))</f>
        <v>5589792/28.12.11</v>
      </c>
      <c r="D20" s="32" t="str">
        <f>IF(ISNA(VLOOKUP(A20,'Purchase Register from tally'!$A$2:$V$1902,5,0)),"",VLOOKUP(A20,'Purchase Register from tally'!$A$2:$V$1902,5,0))</f>
        <v>Import</v>
      </c>
      <c r="E20" s="32" t="str">
        <f>IF(ISNA(VLOOKUP(A20,'Purchase Register from tally'!$A$2:$V$1701,3,0)),"",VLOOKUP(A20,'Purchase Register from tally'!$A$2:$V$202,3,0))</f>
        <v>ddsfv</v>
      </c>
      <c r="F20" s="33">
        <f>IF(ISNA(VLOOKUP(A20,'Purchase Register from tally'!$A$2:$V$202,15,0)),"",VLOOKUP(A20,'Purchase Register from tally'!$A$2:$V$202,15,0))</f>
        <v>2305900</v>
      </c>
      <c r="G20" s="33">
        <f>IF(ISNA(VLOOKUP(A20,'Purchase Register from tally'!$A$2:$V$202,16,0)),"",VLOOKUP(A20,'Purchase Register from tally'!$A$2:$V$202,16,0))</f>
        <v>0</v>
      </c>
      <c r="H20" s="70"/>
      <c r="I20" s="70"/>
      <c r="J20" s="70"/>
      <c r="K20" s="70"/>
      <c r="L20" s="33">
        <f>IF(ISNA(VLOOKUP(A20,'Purchase Register from tally'!$A$2:$V$202,13,0)),"",VLOOKUP(A20,'Purchase Register from tally'!$A$2:$V$202,13,0))</f>
        <v>0</v>
      </c>
      <c r="M20" s="70"/>
      <c r="N20" s="70"/>
      <c r="O20" s="70"/>
      <c r="P20" s="23"/>
      <c r="Q20" s="23"/>
      <c r="R20" s="23"/>
      <c r="S20" s="23"/>
      <c r="T20" s="23"/>
      <c r="U20" s="23"/>
      <c r="V20" s="23"/>
      <c r="W20" s="33" t="str">
        <f>IF(ISNA(VLOOKUP(A20,'Purchase Register from tally'!$A$2:$V$202,12,0)),"",VLOOKUP(A20,'Purchase Register from tally'!$A$2:$V$202,12,0))</f>
        <v/>
      </c>
      <c r="X20" s="36" t="str">
        <f t="shared" si="0"/>
        <v/>
      </c>
      <c r="Y20" s="33" t="str">
        <f>IF(ISNA(VLOOKUP(A20,'Purchase Register from tally'!$A$2:$V$202,14,0)),"",VLOOKUP(A20,'Purchase Register from tally'!$A$2:$V$202,14,0))</f>
        <v/>
      </c>
      <c r="Z20" s="34" t="str">
        <f t="shared" si="1"/>
        <v/>
      </c>
    </row>
    <row r="21" spans="1:26">
      <c r="A21" s="62">
        <v>6</v>
      </c>
      <c r="B21" s="99">
        <f>IF(ISNA(VLOOKUP(A21,'Purchase Register from tally'!$A$2:$V$202,2,0)),"",VLOOKUP(A21,'Purchase Register from tally'!$A$2:$V$202,2,0))</f>
        <v>40911</v>
      </c>
      <c r="C21" s="32" t="str">
        <f>IF(ISNA(VLOOKUP(A21,'Purchase Register from tally'!$A$2:$V$202,4,0)),"",VLOOKUP(A21,'Purchase Register from tally'!$A$2:$V$202,4,0))</f>
        <v>7 / 2-1-2012</v>
      </c>
      <c r="D21" s="32" t="str">
        <f>IF(ISNA(VLOOKUP(A21,'Purchase Register from tally'!$A$2:$V$1902,5,0)),"",VLOOKUP(A21,'Purchase Register from tally'!$A$2:$V$1902,5,0))</f>
        <v>07560073108</v>
      </c>
      <c r="E21" s="32" t="str">
        <f>IF(ISNA(VLOOKUP(A21,'Purchase Register from tally'!$A$2:$V$1701,3,0)),"",VLOOKUP(A21,'Purchase Register from tally'!$A$2:$V$202,3,0))</f>
        <v>safsdfgdsfhfgjh</v>
      </c>
      <c r="F21" s="33" t="str">
        <f>IF(ISNA(VLOOKUP(A21,'Purchase Register from tally'!$A$2:$V$202,15,0)),"",VLOOKUP(A21,'Purchase Register from tally'!$A$2:$V$202,15,0))</f>
        <v/>
      </c>
      <c r="G21" s="33">
        <f>IF(ISNA(VLOOKUP(A21,'Purchase Register from tally'!$A$2:$V$202,16,0)),"",VLOOKUP(A21,'Purchase Register from tally'!$A$2:$V$202,16,0))</f>
        <v>0</v>
      </c>
      <c r="H21" s="70"/>
      <c r="I21" s="70"/>
      <c r="J21" s="70"/>
      <c r="K21" s="70"/>
      <c r="L21" s="33" t="str">
        <f>IF(ISNA(VLOOKUP(A21,'Purchase Register from tally'!$A$2:$V$202,13,0)),"",VLOOKUP(A21,'Purchase Register from tally'!$A$2:$V$202,13,0))</f>
        <v/>
      </c>
      <c r="M21" s="70"/>
      <c r="N21" s="70"/>
      <c r="O21" s="70"/>
      <c r="P21" s="23"/>
      <c r="Q21" s="23"/>
      <c r="R21" s="23"/>
      <c r="S21" s="23"/>
      <c r="T21" s="23"/>
      <c r="U21" s="23"/>
      <c r="V21" s="23"/>
      <c r="W21" s="33">
        <f>IF(ISNA(VLOOKUP(A21,'Purchase Register from tally'!$A$2:$V$202,12,0)),"",VLOOKUP(A21,'Purchase Register from tally'!$A$2:$V$202,12,0))</f>
        <v>962423</v>
      </c>
      <c r="X21" s="36">
        <f t="shared" si="0"/>
        <v>4.9999844143375625E-2</v>
      </c>
      <c r="Y21" s="33">
        <f>IF(ISNA(VLOOKUP(A21,'Purchase Register from tally'!$A$2:$V$202,14,0)),"",VLOOKUP(A21,'Purchase Register from tally'!$A$2:$V$202,14,0))</f>
        <v>48121</v>
      </c>
      <c r="Z21" s="34">
        <f t="shared" si="1"/>
        <v>1010544</v>
      </c>
    </row>
    <row r="22" spans="1:26">
      <c r="A22" s="62">
        <v>7</v>
      </c>
      <c r="B22" s="99">
        <f>IF(ISNA(VLOOKUP(A22,'Purchase Register from tally'!$A$2:$V$202,2,0)),"",VLOOKUP(A22,'Purchase Register from tally'!$A$2:$V$202,2,0))</f>
        <v>40911</v>
      </c>
      <c r="C22" s="32" t="str">
        <f>IF(ISNA(VLOOKUP(A22,'Purchase Register from tally'!$A$2:$V$202,4,0)),"",VLOOKUP(A22,'Purchase Register from tally'!$A$2:$V$202,4,0))</f>
        <v>425 / 2-1-2012</v>
      </c>
      <c r="D22" s="32" t="str">
        <f>IF(ISNA(VLOOKUP(A22,'Purchase Register from tally'!$A$2:$V$1902,5,0)),"",VLOOKUP(A22,'Purchase Register from tally'!$A$2:$V$1902,5,0))</f>
        <v>06391302208</v>
      </c>
      <c r="E22" s="32" t="str">
        <f>IF(ISNA(VLOOKUP(A22,'Purchase Register from tally'!$A$2:$V$1701,3,0)),"",VLOOKUP(A22,'Purchase Register from tally'!$A$2:$V$202,3,0))</f>
        <v>fvdf</v>
      </c>
      <c r="F22" s="33" t="str">
        <f>IF(ISNA(VLOOKUP(A22,'Purchase Register from tally'!$A$2:$V$202,15,0)),"",VLOOKUP(A22,'Purchase Register from tally'!$A$2:$V$202,15,0))</f>
        <v/>
      </c>
      <c r="G22" s="33">
        <f>IF(ISNA(VLOOKUP(A22,'Purchase Register from tally'!$A$2:$V$202,16,0)),"",VLOOKUP(A22,'Purchase Register from tally'!$A$2:$V$202,16,0))</f>
        <v>0</v>
      </c>
      <c r="H22" s="70"/>
      <c r="I22" s="70"/>
      <c r="J22" s="70"/>
      <c r="K22" s="70"/>
      <c r="L22" s="33">
        <f>IF(ISNA(VLOOKUP(A22,'Purchase Register from tally'!$A$2:$V$202,13,0)),"",VLOOKUP(A22,'Purchase Register from tally'!$A$2:$V$202,13,0))</f>
        <v>68943.67</v>
      </c>
      <c r="M22" s="70"/>
      <c r="N22" s="70"/>
      <c r="O22" s="70"/>
      <c r="P22" s="23"/>
      <c r="Q22" s="23"/>
      <c r="R22" s="23"/>
      <c r="S22" s="23"/>
      <c r="T22" s="23"/>
      <c r="U22" s="23"/>
      <c r="V22" s="23"/>
      <c r="W22" s="33" t="str">
        <f>IF(ISNA(VLOOKUP(A22,'Purchase Register from tally'!$A$2:$V$202,12,0)),"",VLOOKUP(A22,'Purchase Register from tally'!$A$2:$V$202,12,0))</f>
        <v/>
      </c>
      <c r="X22" s="36" t="str">
        <f t="shared" si="0"/>
        <v/>
      </c>
      <c r="Y22" s="33" t="str">
        <f>IF(ISNA(VLOOKUP(A22,'Purchase Register from tally'!$A$2:$V$202,14,0)),"",VLOOKUP(A22,'Purchase Register from tally'!$A$2:$V$202,14,0))</f>
        <v/>
      </c>
      <c r="Z22" s="34" t="str">
        <f t="shared" si="1"/>
        <v/>
      </c>
    </row>
    <row r="23" spans="1:26">
      <c r="A23" s="62">
        <v>8</v>
      </c>
      <c r="B23" s="99">
        <f>IF(ISNA(VLOOKUP(A23,'Purchase Register from tally'!$A$2:$V$202,2,0)),"",VLOOKUP(A23,'Purchase Register from tally'!$A$2:$V$202,2,0))</f>
        <v>40912</v>
      </c>
      <c r="C23" s="32" t="str">
        <f>IF(ISNA(VLOOKUP(A23,'Purchase Register from tally'!$A$2:$V$202,4,0)),"",VLOOKUP(A23,'Purchase Register from tally'!$A$2:$V$202,4,0))</f>
        <v>4922 / 3-1-2012</v>
      </c>
      <c r="D23" s="32" t="str">
        <f>IF(ISNA(VLOOKUP(A23,'Purchase Register from tally'!$A$2:$V$1902,5,0)),"",VLOOKUP(A23,'Purchase Register from tally'!$A$2:$V$1902,5,0))</f>
        <v>06601700229</v>
      </c>
      <c r="E23" s="32" t="str">
        <f>IF(ISNA(VLOOKUP(A23,'Purchase Register from tally'!$A$2:$V$1701,3,0)),"",VLOOKUP(A23,'Purchase Register from tally'!$A$2:$V$202,3,0))</f>
        <v>cvzxv</v>
      </c>
      <c r="F23" s="33" t="str">
        <f>IF(ISNA(VLOOKUP(A23,'Purchase Register from tally'!$A$2:$V$202,15,0)),"",VLOOKUP(A23,'Purchase Register from tally'!$A$2:$V$202,15,0))</f>
        <v/>
      </c>
      <c r="G23" s="33">
        <f>IF(ISNA(VLOOKUP(A23,'Purchase Register from tally'!$A$2:$V$202,16,0)),"",VLOOKUP(A23,'Purchase Register from tally'!$A$2:$V$202,16,0))</f>
        <v>0</v>
      </c>
      <c r="H23" s="70"/>
      <c r="I23" s="71"/>
      <c r="J23" s="71"/>
      <c r="K23" s="71"/>
      <c r="L23" s="33">
        <f>IF(ISNA(VLOOKUP(A23,'Purchase Register from tally'!$A$2:$V$202,13,0)),"",VLOOKUP(A23,'Purchase Register from tally'!$A$2:$V$202,13,0))</f>
        <v>530079</v>
      </c>
      <c r="M23" s="23"/>
      <c r="N23" s="71"/>
      <c r="O23" s="71"/>
      <c r="P23" s="23"/>
      <c r="Q23" s="23"/>
      <c r="R23" s="23"/>
      <c r="S23" s="23"/>
      <c r="T23" s="23"/>
      <c r="U23" s="23"/>
      <c r="V23" s="23"/>
      <c r="W23" s="33" t="str">
        <f>IF(ISNA(VLOOKUP(A23,'Purchase Register from tally'!$A$2:$V$202,12,0)),"",VLOOKUP(A23,'Purchase Register from tally'!$A$2:$V$202,12,0))</f>
        <v/>
      </c>
      <c r="X23" s="36" t="str">
        <f t="shared" si="0"/>
        <v/>
      </c>
      <c r="Y23" s="33" t="str">
        <f>IF(ISNA(VLOOKUP(A23,'Purchase Register from tally'!$A$2:$V$202,14,0)),"",VLOOKUP(A23,'Purchase Register from tally'!$A$2:$V$202,14,0))</f>
        <v/>
      </c>
      <c r="Z23" s="34" t="str">
        <f t="shared" si="1"/>
        <v/>
      </c>
    </row>
    <row r="24" spans="1:26" s="19" customFormat="1">
      <c r="A24" s="62">
        <v>9</v>
      </c>
      <c r="B24" s="99">
        <f>IF(ISNA(VLOOKUP(A24,'Purchase Register from tally'!$A$2:$V$202,2,0)),"",VLOOKUP(A24,'Purchase Register from tally'!$A$2:$V$202,2,0))</f>
        <v>40913</v>
      </c>
      <c r="C24" s="32" t="str">
        <f>IF(ISNA(VLOOKUP(A24,'Purchase Register from tally'!$A$2:$V$202,4,0)),"",VLOOKUP(A24,'Purchase Register from tally'!$A$2:$V$202,4,0))</f>
        <v>56000018/29.12.11</v>
      </c>
      <c r="D24" s="32" t="str">
        <f>IF(ISNA(VLOOKUP(A24,'Purchase Register from tally'!$A$2:$V$1902,5,0)),"",VLOOKUP(A24,'Purchase Register from tally'!$A$2:$V$1902,5,0))</f>
        <v>Import</v>
      </c>
      <c r="E24" s="32" t="str">
        <f>IF(ISNA(VLOOKUP(A24,'Purchase Register from tally'!$A$2:$V$1701,3,0)),"",VLOOKUP(A24,'Purchase Register from tally'!$A$2:$V$202,3,0))</f>
        <v>Import</v>
      </c>
      <c r="F24" s="33">
        <f>IF(ISNA(VLOOKUP(A24,'Purchase Register from tally'!$A$2:$V$202,15,0)),"",VLOOKUP(A24,'Purchase Register from tally'!$A$2:$V$202,15,0))</f>
        <v>2086574.5</v>
      </c>
      <c r="G24" s="33">
        <f>IF(ISNA(VLOOKUP(A24,'Purchase Register from tally'!$A$2:$V$202,16,0)),"",VLOOKUP(A24,'Purchase Register from tally'!$A$2:$V$202,16,0))</f>
        <v>0</v>
      </c>
      <c r="H24" s="23"/>
      <c r="I24" s="23"/>
      <c r="J24" s="23"/>
      <c r="K24" s="23"/>
      <c r="L24" s="33">
        <f>IF(ISNA(VLOOKUP(A24,'Purchase Register from tally'!$A$2:$V$202,13,0)),"",VLOOKUP(A24,'Purchase Register from tally'!$A$2:$V$202,13,0))</f>
        <v>0</v>
      </c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33" t="str">
        <f>IF(ISNA(VLOOKUP(A24,'Purchase Register from tally'!$A$2:$V$202,12,0)),"",VLOOKUP(A24,'Purchase Register from tally'!$A$2:$V$202,12,0))</f>
        <v/>
      </c>
      <c r="X24" s="36" t="str">
        <f t="shared" si="0"/>
        <v/>
      </c>
      <c r="Y24" s="33" t="str">
        <f>IF(ISNA(VLOOKUP(A24,'Purchase Register from tally'!$A$2:$V$202,14,0)),"",VLOOKUP(A24,'Purchase Register from tally'!$A$2:$V$202,14,0))</f>
        <v/>
      </c>
      <c r="Z24" s="34" t="str">
        <f t="shared" si="1"/>
        <v/>
      </c>
    </row>
    <row r="25" spans="1:26" s="19" customFormat="1">
      <c r="A25" s="62">
        <v>10</v>
      </c>
      <c r="B25" s="99">
        <f>IF(ISNA(VLOOKUP(A25,'Purchase Register from tally'!$A$2:$V$202,2,0)),"",VLOOKUP(A25,'Purchase Register from tally'!$A$2:$V$202,2,0))</f>
        <v>40914</v>
      </c>
      <c r="C25" s="32" t="str">
        <f>IF(ISNA(VLOOKUP(A25,'Purchase Register from tally'!$A$2:$V$202,4,0)),"",VLOOKUP(A25,'Purchase Register from tally'!$A$2:$V$202,4,0))</f>
        <v>2692 / 5-1-2012</v>
      </c>
      <c r="D25" s="32" t="str">
        <f>IF(ISNA(VLOOKUP(A25,'Purchase Register from tally'!$A$2:$V$1902,5,0)),"",VLOOKUP(A25,'Purchase Register from tally'!$A$2:$V$1902,5,0))</f>
        <v>09390900003</v>
      </c>
      <c r="E25" s="32" t="str">
        <f>IF(ISNA(VLOOKUP(A25,'Purchase Register from tally'!$A$2:$V$1701,3,0)),"",VLOOKUP(A25,'Purchase Register from tally'!$A$2:$V$202,3,0))</f>
        <v>cxvzxcv</v>
      </c>
      <c r="F25" s="33" t="str">
        <f>IF(ISNA(VLOOKUP(A25,'Purchase Register from tally'!$A$2:$V$202,15,0)),"",VLOOKUP(A25,'Purchase Register from tally'!$A$2:$V$202,15,0))</f>
        <v/>
      </c>
      <c r="G25" s="33">
        <f>IF(ISNA(VLOOKUP(A25,'Purchase Register from tally'!$A$2:$V$202,16,0)),"",VLOOKUP(A25,'Purchase Register from tally'!$A$2:$V$202,16,0))</f>
        <v>0</v>
      </c>
      <c r="H25" s="23"/>
      <c r="I25" s="23"/>
      <c r="J25" s="23"/>
      <c r="K25" s="23"/>
      <c r="L25" s="33">
        <f>IF(ISNA(VLOOKUP(A25,'Purchase Register from tally'!$A$2:$V$202,13,0)),"",VLOOKUP(A25,'Purchase Register from tally'!$A$2:$V$202,13,0))</f>
        <v>870796</v>
      </c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33" t="str">
        <f>IF(ISNA(VLOOKUP(A25,'Purchase Register from tally'!$A$2:$V$202,12,0)),"",VLOOKUP(A25,'Purchase Register from tally'!$A$2:$V$202,12,0))</f>
        <v/>
      </c>
      <c r="X25" s="36" t="str">
        <f t="shared" si="0"/>
        <v/>
      </c>
      <c r="Y25" s="33" t="str">
        <f>IF(ISNA(VLOOKUP(A25,'Purchase Register from tally'!$A$2:$V$202,14,0)),"",VLOOKUP(A25,'Purchase Register from tally'!$A$2:$V$202,14,0))</f>
        <v/>
      </c>
      <c r="Z25" s="34" t="str">
        <f t="shared" si="1"/>
        <v/>
      </c>
    </row>
    <row r="26" spans="1:26" s="19" customFormat="1">
      <c r="A26" s="62">
        <v>11</v>
      </c>
      <c r="B26" s="99">
        <f>IF(ISNA(VLOOKUP(A26,'Purchase Register from tally'!$A$2:$V$202,2,0)),"",VLOOKUP(A26,'Purchase Register from tally'!$A$2:$V$202,2,0))</f>
        <v>40915</v>
      </c>
      <c r="C26" s="32" t="str">
        <f>IF(ISNA(VLOOKUP(A26,'Purchase Register from tally'!$A$2:$V$202,4,0)),"",VLOOKUP(A26,'Purchase Register from tally'!$A$2:$V$202,4,0))</f>
        <v>5598039/29.12.11</v>
      </c>
      <c r="D26" s="32" t="str">
        <f>IF(ISNA(VLOOKUP(A26,'Purchase Register from tally'!$A$2:$V$1902,5,0)),"",VLOOKUP(A26,'Purchase Register from tally'!$A$2:$V$1902,5,0))</f>
        <v>Import</v>
      </c>
      <c r="E26" s="32" t="str">
        <f>IF(ISNA(VLOOKUP(A26,'Purchase Register from tally'!$A$2:$V$1701,3,0)),"",VLOOKUP(A26,'Purchase Register from tally'!$A$2:$V$202,3,0))</f>
        <v>Import</v>
      </c>
      <c r="F26" s="33">
        <f>IF(ISNA(VLOOKUP(A26,'Purchase Register from tally'!$A$2:$V$202,15,0)),"",VLOOKUP(A26,'Purchase Register from tally'!$A$2:$V$202,15,0))</f>
        <v>2333518</v>
      </c>
      <c r="G26" s="33">
        <f>IF(ISNA(VLOOKUP(A26,'Purchase Register from tally'!$A$2:$V$202,16,0)),"",VLOOKUP(A26,'Purchase Register from tally'!$A$2:$V$202,16,0))</f>
        <v>0</v>
      </c>
      <c r="H26" s="23"/>
      <c r="I26" s="23"/>
      <c r="J26" s="23"/>
      <c r="K26" s="23"/>
      <c r="L26" s="33">
        <f>IF(ISNA(VLOOKUP(A26,'Purchase Register from tally'!$A$2:$V$202,13,0)),"",VLOOKUP(A26,'Purchase Register from tally'!$A$2:$V$202,13,0))</f>
        <v>0</v>
      </c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33" t="str">
        <f>IF(ISNA(VLOOKUP(A26,'Purchase Register from tally'!$A$2:$V$202,12,0)),"",VLOOKUP(A26,'Purchase Register from tally'!$A$2:$V$202,12,0))</f>
        <v/>
      </c>
      <c r="X26" s="36" t="str">
        <f t="shared" si="0"/>
        <v/>
      </c>
      <c r="Y26" s="33" t="str">
        <f>IF(ISNA(VLOOKUP(A26,'Purchase Register from tally'!$A$2:$V$202,14,0)),"",VLOOKUP(A26,'Purchase Register from tally'!$A$2:$V$202,14,0))</f>
        <v/>
      </c>
      <c r="Z26" s="34" t="str">
        <f t="shared" si="1"/>
        <v/>
      </c>
    </row>
    <row r="27" spans="1:26" s="19" customFormat="1">
      <c r="A27" s="62">
        <v>12</v>
      </c>
      <c r="B27" s="99">
        <f>IF(ISNA(VLOOKUP(A27,'Purchase Register from tally'!$A$2:$V$202,2,0)),"",VLOOKUP(A27,'Purchase Register from tally'!$A$2:$V$202,2,0))</f>
        <v>40916</v>
      </c>
      <c r="C27" s="32" t="str">
        <f>IF(ISNA(VLOOKUP(A27,'Purchase Register from tally'!$A$2:$V$202,4,0)),"",VLOOKUP(A27,'Purchase Register from tally'!$A$2:$V$202,4,0))</f>
        <v>5652446/4.1.12</v>
      </c>
      <c r="D27" s="32" t="str">
        <f>IF(ISNA(VLOOKUP(A27,'Purchase Register from tally'!$A$2:$V$1902,5,0)),"",VLOOKUP(A27,'Purchase Register from tally'!$A$2:$V$1902,5,0))</f>
        <v>Import</v>
      </c>
      <c r="E27" s="32" t="str">
        <f>IF(ISNA(VLOOKUP(A27,'Purchase Register from tally'!$A$2:$V$1701,3,0)),"",VLOOKUP(A27,'Purchase Register from tally'!$A$2:$V$202,3,0))</f>
        <v>Import</v>
      </c>
      <c r="F27" s="33">
        <f>IF(ISNA(VLOOKUP(A27,'Purchase Register from tally'!$A$2:$V$202,15,0)),"",VLOOKUP(A27,'Purchase Register from tally'!$A$2:$V$202,15,0))</f>
        <v>676313.5</v>
      </c>
      <c r="G27" s="33">
        <f>IF(ISNA(VLOOKUP(A27,'Purchase Register from tally'!$A$2:$V$202,16,0)),"",VLOOKUP(A27,'Purchase Register from tally'!$A$2:$V$202,16,0))</f>
        <v>0</v>
      </c>
      <c r="H27" s="23"/>
      <c r="I27" s="23"/>
      <c r="J27" s="23"/>
      <c r="K27" s="23"/>
      <c r="L27" s="33">
        <f>IF(ISNA(VLOOKUP(A27,'Purchase Register from tally'!$A$2:$V$202,13,0)),"",VLOOKUP(A27,'Purchase Register from tally'!$A$2:$V$202,13,0))</f>
        <v>0</v>
      </c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33" t="str">
        <f>IF(ISNA(VLOOKUP(A27,'Purchase Register from tally'!$A$2:$V$202,12,0)),"",VLOOKUP(A27,'Purchase Register from tally'!$A$2:$V$202,12,0))</f>
        <v/>
      </c>
      <c r="X27" s="36" t="str">
        <f t="shared" si="0"/>
        <v/>
      </c>
      <c r="Y27" s="33" t="str">
        <f>IF(ISNA(VLOOKUP(A27,'Purchase Register from tally'!$A$2:$V$202,14,0)),"",VLOOKUP(A27,'Purchase Register from tally'!$A$2:$V$202,14,0))</f>
        <v/>
      </c>
      <c r="Z27" s="34" t="str">
        <f t="shared" si="1"/>
        <v/>
      </c>
    </row>
    <row r="28" spans="1:26" s="19" customFormat="1">
      <c r="A28" s="62">
        <v>13</v>
      </c>
      <c r="B28" s="99">
        <f>IF(ISNA(VLOOKUP(A28,'Purchase Register from tally'!$A$2:$V$202,2,0)),"",VLOOKUP(A28,'Purchase Register from tally'!$A$2:$V$202,2,0))</f>
        <v>40916</v>
      </c>
      <c r="C28" s="32" t="str">
        <f>IF(ISNA(VLOOKUP(A28,'Purchase Register from tally'!$A$2:$V$202,4,0)),"",VLOOKUP(A28,'Purchase Register from tally'!$A$2:$V$202,4,0))</f>
        <v>2524 / 7-1-2012</v>
      </c>
      <c r="D28" s="32" t="str">
        <f>IF(ISNA(VLOOKUP(A28,'Purchase Register from tally'!$A$2:$V$1902,5,0)),"",VLOOKUP(A28,'Purchase Register from tally'!$A$2:$V$1902,5,0))</f>
        <v>09589103236</v>
      </c>
      <c r="E28" s="32" t="str">
        <f>IF(ISNA(VLOOKUP(A28,'Purchase Register from tally'!$A$2:$V$1701,3,0)),"",VLOOKUP(A28,'Purchase Register from tally'!$A$2:$V$202,3,0))</f>
        <v>gsdfgfdhfghdf</v>
      </c>
      <c r="F28" s="33" t="str">
        <f>IF(ISNA(VLOOKUP(A28,'Purchase Register from tally'!$A$2:$V$202,15,0)),"",VLOOKUP(A28,'Purchase Register from tally'!$A$2:$V$202,15,0))</f>
        <v/>
      </c>
      <c r="G28" s="33">
        <f>IF(ISNA(VLOOKUP(A28,'Purchase Register from tally'!$A$2:$V$202,16,0)),"",VLOOKUP(A28,'Purchase Register from tally'!$A$2:$V$202,16,0))</f>
        <v>0</v>
      </c>
      <c r="H28" s="23"/>
      <c r="I28" s="23"/>
      <c r="J28" s="23"/>
      <c r="K28" s="23"/>
      <c r="L28" s="33">
        <f>IF(ISNA(VLOOKUP(A28,'Purchase Register from tally'!$A$2:$V$202,13,0)),"",VLOOKUP(A28,'Purchase Register from tally'!$A$2:$V$202,13,0))</f>
        <v>508831</v>
      </c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33" t="str">
        <f>IF(ISNA(VLOOKUP(A28,'Purchase Register from tally'!$A$2:$V$202,12,0)),"",VLOOKUP(A28,'Purchase Register from tally'!$A$2:$V$202,12,0))</f>
        <v/>
      </c>
      <c r="X28" s="36" t="str">
        <f t="shared" si="0"/>
        <v/>
      </c>
      <c r="Y28" s="33" t="str">
        <f>IF(ISNA(VLOOKUP(A28,'Purchase Register from tally'!$A$2:$V$202,14,0)),"",VLOOKUP(A28,'Purchase Register from tally'!$A$2:$V$202,14,0))</f>
        <v/>
      </c>
      <c r="Z28" s="34" t="str">
        <f t="shared" si="1"/>
        <v/>
      </c>
    </row>
    <row r="29" spans="1:26" s="19" customFormat="1">
      <c r="A29" s="62">
        <v>14</v>
      </c>
      <c r="B29" s="99">
        <f>IF(ISNA(VLOOKUP(A29,'Purchase Register from tally'!$A$2:$V$202,2,0)),"",VLOOKUP(A29,'Purchase Register from tally'!$A$2:$V$202,2,0))</f>
        <v>40916</v>
      </c>
      <c r="C29" s="32" t="str">
        <f>IF(ISNA(VLOOKUP(A29,'Purchase Register from tally'!$A$2:$V$202,4,0)),"",VLOOKUP(A29,'Purchase Register from tally'!$A$2:$V$202,4,0))</f>
        <v>2525 / 7-1-2012</v>
      </c>
      <c r="D29" s="32" t="str">
        <f>IF(ISNA(VLOOKUP(A29,'Purchase Register from tally'!$A$2:$V$1902,5,0)),"",VLOOKUP(A29,'Purchase Register from tally'!$A$2:$V$1902,5,0))</f>
        <v>09589103236</v>
      </c>
      <c r="E29" s="32" t="str">
        <f>IF(ISNA(VLOOKUP(A29,'Purchase Register from tally'!$A$2:$V$1701,3,0)),"",VLOOKUP(A29,'Purchase Register from tally'!$A$2:$V$202,3,0))</f>
        <v>vvdffd</v>
      </c>
      <c r="F29" s="33" t="str">
        <f>IF(ISNA(VLOOKUP(A29,'Purchase Register from tally'!$A$2:$V$202,15,0)),"",VLOOKUP(A29,'Purchase Register from tally'!$A$2:$V$202,15,0))</f>
        <v/>
      </c>
      <c r="G29" s="33">
        <f>IF(ISNA(VLOOKUP(A29,'Purchase Register from tally'!$A$2:$V$202,16,0)),"",VLOOKUP(A29,'Purchase Register from tally'!$A$2:$V$202,16,0))</f>
        <v>0</v>
      </c>
      <c r="H29" s="23"/>
      <c r="I29" s="23"/>
      <c r="J29" s="23"/>
      <c r="K29" s="23"/>
      <c r="L29" s="33">
        <f>IF(ISNA(VLOOKUP(A29,'Purchase Register from tally'!$A$2:$V$202,13,0)),"",VLOOKUP(A29,'Purchase Register from tally'!$A$2:$V$202,13,0))</f>
        <v>84042</v>
      </c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33" t="str">
        <f>IF(ISNA(VLOOKUP(A29,'Purchase Register from tally'!$A$2:$V$202,12,0)),"",VLOOKUP(A29,'Purchase Register from tally'!$A$2:$V$202,12,0))</f>
        <v/>
      </c>
      <c r="X29" s="36" t="str">
        <f t="shared" si="0"/>
        <v/>
      </c>
      <c r="Y29" s="33" t="str">
        <f>IF(ISNA(VLOOKUP(A29,'Purchase Register from tally'!$A$2:$V$202,14,0)),"",VLOOKUP(A29,'Purchase Register from tally'!$A$2:$V$202,14,0))</f>
        <v/>
      </c>
      <c r="Z29" s="34" t="str">
        <f t="shared" si="1"/>
        <v/>
      </c>
    </row>
    <row r="30" spans="1:26" s="19" customFormat="1">
      <c r="A30" s="62">
        <v>15</v>
      </c>
      <c r="B30" s="99">
        <f>IF(ISNA(VLOOKUP(A30,'Purchase Register from tally'!$A$2:$V$202,2,0)),"",VLOOKUP(A30,'Purchase Register from tally'!$A$2:$V$202,2,0))</f>
        <v>40917</v>
      </c>
      <c r="C30" s="32" t="str">
        <f>IF(ISNA(VLOOKUP(A30,'Purchase Register from tally'!$A$2:$V$202,4,0)),"",VLOOKUP(A30,'Purchase Register from tally'!$A$2:$V$202,4,0))</f>
        <v>1056 / 8-1-2012</v>
      </c>
      <c r="D30" s="32" t="str">
        <f>IF(ISNA(VLOOKUP(A30,'Purchase Register from tally'!$A$2:$V$1902,5,0)),"",VLOOKUP(A30,'Purchase Register from tally'!$A$2:$V$1902,5,0))</f>
        <v>05001975430</v>
      </c>
      <c r="E30" s="32" t="str">
        <f>IF(ISNA(VLOOKUP(A30,'Purchase Register from tally'!$A$2:$V$1701,3,0)),"",VLOOKUP(A30,'Purchase Register from tally'!$A$2:$V$202,3,0))</f>
        <v>fvdfdfsxb</v>
      </c>
      <c r="F30" s="33" t="str">
        <f>IF(ISNA(VLOOKUP(A30,'Purchase Register from tally'!$A$2:$V$202,15,0)),"",VLOOKUP(A30,'Purchase Register from tally'!$A$2:$V$202,15,0))</f>
        <v/>
      </c>
      <c r="G30" s="33">
        <f>IF(ISNA(VLOOKUP(A30,'Purchase Register from tally'!$A$2:$V$202,16,0)),"",VLOOKUP(A30,'Purchase Register from tally'!$A$2:$V$202,16,0))</f>
        <v>0</v>
      </c>
      <c r="H30" s="23"/>
      <c r="I30" s="23"/>
      <c r="J30" s="23"/>
      <c r="K30" s="23"/>
      <c r="L30" s="33">
        <f>IF(ISNA(VLOOKUP(A30,'Purchase Register from tally'!$A$2:$V$202,13,0)),"",VLOOKUP(A30,'Purchase Register from tally'!$A$2:$V$202,13,0))</f>
        <v>104541</v>
      </c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33" t="str">
        <f>IF(ISNA(VLOOKUP(A30,'Purchase Register from tally'!$A$2:$V$202,12,0)),"",VLOOKUP(A30,'Purchase Register from tally'!$A$2:$V$202,12,0))</f>
        <v/>
      </c>
      <c r="X30" s="36" t="str">
        <f t="shared" si="0"/>
        <v/>
      </c>
      <c r="Y30" s="33" t="str">
        <f>IF(ISNA(VLOOKUP(A30,'Purchase Register from tally'!$A$2:$V$202,14,0)),"",VLOOKUP(A30,'Purchase Register from tally'!$A$2:$V$202,14,0))</f>
        <v/>
      </c>
      <c r="Z30" s="34" t="str">
        <f t="shared" si="1"/>
        <v/>
      </c>
    </row>
    <row r="31" spans="1:26" s="19" customFormat="1">
      <c r="A31" s="62">
        <v>16</v>
      </c>
      <c r="B31" s="99">
        <f>IF(ISNA(VLOOKUP(A31,'Purchase Register from tally'!$A$2:$V$202,2,0)),"",VLOOKUP(A31,'Purchase Register from tally'!$A$2:$V$202,2,0))</f>
        <v>40917</v>
      </c>
      <c r="C31" s="32" t="str">
        <f>IF(ISNA(VLOOKUP(A31,'Purchase Register from tally'!$A$2:$V$202,4,0)),"",VLOOKUP(A31,'Purchase Register from tally'!$A$2:$V$202,4,0))</f>
        <v>1211 / 6-1-2012</v>
      </c>
      <c r="D31" s="32" t="str">
        <f>IF(ISNA(VLOOKUP(A31,'Purchase Register from tally'!$A$2:$V$1902,5,0)),"",VLOOKUP(A31,'Purchase Register from tally'!$A$2:$V$1902,5,0))</f>
        <v>03562065651</v>
      </c>
      <c r="E31" s="32" t="str">
        <f>IF(ISNA(VLOOKUP(A31,'Purchase Register from tally'!$A$2:$V$1701,3,0)),"",VLOOKUP(A31,'Purchase Register from tally'!$A$2:$V$202,3,0))</f>
        <v>dfdsgdrthtjytjtr</v>
      </c>
      <c r="F31" s="33" t="str">
        <f>IF(ISNA(VLOOKUP(A31,'Purchase Register from tally'!$A$2:$V$202,15,0)),"",VLOOKUP(A31,'Purchase Register from tally'!$A$2:$V$202,15,0))</f>
        <v/>
      </c>
      <c r="G31" s="33">
        <f>IF(ISNA(VLOOKUP(A31,'Purchase Register from tally'!$A$2:$V$202,16,0)),"",VLOOKUP(A31,'Purchase Register from tally'!$A$2:$V$202,16,0))</f>
        <v>0</v>
      </c>
      <c r="H31" s="23"/>
      <c r="I31" s="23"/>
      <c r="J31" s="23"/>
      <c r="K31" s="23"/>
      <c r="L31" s="33">
        <f>IF(ISNA(VLOOKUP(A31,'Purchase Register from tally'!$A$2:$V$202,13,0)),"",VLOOKUP(A31,'Purchase Register from tally'!$A$2:$V$202,13,0))</f>
        <v>41852</v>
      </c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33" t="str">
        <f>IF(ISNA(VLOOKUP(A31,'Purchase Register from tally'!$A$2:$V$202,12,0)),"",VLOOKUP(A31,'Purchase Register from tally'!$A$2:$V$202,12,0))</f>
        <v/>
      </c>
      <c r="X31" s="36" t="str">
        <f t="shared" si="0"/>
        <v/>
      </c>
      <c r="Y31" s="33" t="str">
        <f>IF(ISNA(VLOOKUP(A31,'Purchase Register from tally'!$A$2:$V$202,14,0)),"",VLOOKUP(A31,'Purchase Register from tally'!$A$2:$V$202,14,0))</f>
        <v/>
      </c>
      <c r="Z31" s="34" t="str">
        <f t="shared" si="1"/>
        <v/>
      </c>
    </row>
    <row r="32" spans="1:26" s="19" customFormat="1">
      <c r="A32" s="62">
        <v>17</v>
      </c>
      <c r="B32" s="99">
        <f>IF(ISNA(VLOOKUP(A32,'Purchase Register from tally'!$A$2:$V$202,2,0)),"",VLOOKUP(A32,'Purchase Register from tally'!$A$2:$V$202,2,0))</f>
        <v>40918</v>
      </c>
      <c r="C32" s="32" t="str">
        <f>IF(ISNA(VLOOKUP(A32,'Purchase Register from tally'!$A$2:$V$202,4,0)),"",VLOOKUP(A32,'Purchase Register from tally'!$A$2:$V$202,4,0))</f>
        <v>5659024/5.1.12</v>
      </c>
      <c r="D32" s="32" t="str">
        <f>IF(ISNA(VLOOKUP(A32,'Purchase Register from tally'!$A$2:$V$1902,5,0)),"",VLOOKUP(A32,'Purchase Register from tally'!$A$2:$V$1902,5,0))</f>
        <v>Import</v>
      </c>
      <c r="E32" s="32" t="str">
        <f>IF(ISNA(VLOOKUP(A32,'Purchase Register from tally'!$A$2:$V$1701,3,0)),"",VLOOKUP(A32,'Purchase Register from tally'!$A$2:$V$202,3,0))</f>
        <v>dfsdfgsg</v>
      </c>
      <c r="F32" s="33">
        <f>IF(ISNA(VLOOKUP(A32,'Purchase Register from tally'!$A$2:$V$202,15,0)),"",VLOOKUP(A32,'Purchase Register from tally'!$A$2:$V$202,15,0))</f>
        <v>2577670.5</v>
      </c>
      <c r="G32" s="33">
        <f>IF(ISNA(VLOOKUP(A32,'Purchase Register from tally'!$A$2:$V$202,16,0)),"",VLOOKUP(A32,'Purchase Register from tally'!$A$2:$V$202,16,0))</f>
        <v>0</v>
      </c>
      <c r="H32" s="23"/>
      <c r="I32" s="23"/>
      <c r="J32" s="23"/>
      <c r="K32" s="23"/>
      <c r="L32" s="33">
        <f>IF(ISNA(VLOOKUP(A32,'Purchase Register from tally'!$A$2:$V$202,13,0)),"",VLOOKUP(A32,'Purchase Register from tally'!$A$2:$V$202,13,0))</f>
        <v>0</v>
      </c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33" t="str">
        <f>IF(ISNA(VLOOKUP(A32,'Purchase Register from tally'!$A$2:$V$202,12,0)),"",VLOOKUP(A32,'Purchase Register from tally'!$A$2:$V$202,12,0))</f>
        <v/>
      </c>
      <c r="X32" s="36" t="str">
        <f t="shared" si="0"/>
        <v/>
      </c>
      <c r="Y32" s="33" t="str">
        <f>IF(ISNA(VLOOKUP(A32,'Purchase Register from tally'!$A$2:$V$202,14,0)),"",VLOOKUP(A32,'Purchase Register from tally'!$A$2:$V$202,14,0))</f>
        <v/>
      </c>
      <c r="Z32" s="34" t="str">
        <f t="shared" si="1"/>
        <v/>
      </c>
    </row>
    <row r="33" spans="1:26" s="19" customFormat="1">
      <c r="A33" s="62">
        <v>18</v>
      </c>
      <c r="B33" s="99">
        <f>IF(ISNA(VLOOKUP(A33,'Purchase Register from tally'!$A$2:$V$202,2,0)),"",VLOOKUP(A33,'Purchase Register from tally'!$A$2:$V$202,2,0))</f>
        <v>40918</v>
      </c>
      <c r="C33" s="32" t="str">
        <f>IF(ISNA(VLOOKUP(A33,'Purchase Register from tally'!$A$2:$V$202,4,0)),"",VLOOKUP(A33,'Purchase Register from tally'!$A$2:$V$202,4,0))</f>
        <v>2529 / 9-1-2012</v>
      </c>
      <c r="D33" s="32" t="str">
        <f>IF(ISNA(VLOOKUP(A33,'Purchase Register from tally'!$A$2:$V$1902,5,0)),"",VLOOKUP(A33,'Purchase Register from tally'!$A$2:$V$1902,5,0))</f>
        <v>09589103236</v>
      </c>
      <c r="E33" s="32" t="str">
        <f>IF(ISNA(VLOOKUP(A33,'Purchase Register from tally'!$A$2:$V$1701,3,0)),"",VLOOKUP(A33,'Purchase Register from tally'!$A$2:$V$202,3,0))</f>
        <v>fsdfsd</v>
      </c>
      <c r="F33" s="33" t="str">
        <f>IF(ISNA(VLOOKUP(A33,'Purchase Register from tally'!$A$2:$V$202,15,0)),"",VLOOKUP(A33,'Purchase Register from tally'!$A$2:$V$202,15,0))</f>
        <v/>
      </c>
      <c r="G33" s="33">
        <f>IF(ISNA(VLOOKUP(A33,'Purchase Register from tally'!$A$2:$V$202,16,0)),"",VLOOKUP(A33,'Purchase Register from tally'!$A$2:$V$202,16,0))</f>
        <v>0</v>
      </c>
      <c r="H33" s="23"/>
      <c r="I33" s="23"/>
      <c r="J33" s="23"/>
      <c r="K33" s="23"/>
      <c r="L33" s="33">
        <f>IF(ISNA(VLOOKUP(A33,'Purchase Register from tally'!$A$2:$V$202,13,0)),"",VLOOKUP(A33,'Purchase Register from tally'!$A$2:$V$202,13,0))</f>
        <v>125692</v>
      </c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33" t="str">
        <f>IF(ISNA(VLOOKUP(A33,'Purchase Register from tally'!$A$2:$V$202,12,0)),"",VLOOKUP(A33,'Purchase Register from tally'!$A$2:$V$202,12,0))</f>
        <v/>
      </c>
      <c r="X33" s="36" t="str">
        <f t="shared" si="0"/>
        <v/>
      </c>
      <c r="Y33" s="33" t="str">
        <f>IF(ISNA(VLOOKUP(A33,'Purchase Register from tally'!$A$2:$V$202,14,0)),"",VLOOKUP(A33,'Purchase Register from tally'!$A$2:$V$202,14,0))</f>
        <v/>
      </c>
      <c r="Z33" s="34" t="str">
        <f t="shared" si="1"/>
        <v/>
      </c>
    </row>
    <row r="34" spans="1:26" s="19" customFormat="1">
      <c r="A34" s="62">
        <v>19</v>
      </c>
      <c r="B34" s="99">
        <f>IF(ISNA(VLOOKUP(A34,'Purchase Register from tally'!$A$2:$V$202,2,0)),"",VLOOKUP(A34,'Purchase Register from tally'!$A$2:$V$202,2,0))</f>
        <v>40918</v>
      </c>
      <c r="C34" s="32" t="str">
        <f>IF(ISNA(VLOOKUP(A34,'Purchase Register from tally'!$A$2:$V$202,4,0)),"",VLOOKUP(A34,'Purchase Register from tally'!$A$2:$V$202,4,0))</f>
        <v>2530 / 9-1-2012</v>
      </c>
      <c r="D34" s="32" t="str">
        <f>IF(ISNA(VLOOKUP(A34,'Purchase Register from tally'!$A$2:$V$1902,5,0)),"",VLOOKUP(A34,'Purchase Register from tally'!$A$2:$V$1902,5,0))</f>
        <v>09589103236</v>
      </c>
      <c r="E34" s="32" t="str">
        <f>IF(ISNA(VLOOKUP(A34,'Purchase Register from tally'!$A$2:$V$1701,3,0)),"",VLOOKUP(A34,'Purchase Register from tally'!$A$2:$V$202,3,0))</f>
        <v>vfdsfvds</v>
      </c>
      <c r="F34" s="33" t="str">
        <f>IF(ISNA(VLOOKUP(A34,'Purchase Register from tally'!$A$2:$V$202,15,0)),"",VLOOKUP(A34,'Purchase Register from tally'!$A$2:$V$202,15,0))</f>
        <v/>
      </c>
      <c r="G34" s="33">
        <f>IF(ISNA(VLOOKUP(A34,'Purchase Register from tally'!$A$2:$V$202,16,0)),"",VLOOKUP(A34,'Purchase Register from tally'!$A$2:$V$202,16,0))</f>
        <v>0</v>
      </c>
      <c r="H34" s="23"/>
      <c r="I34" s="23"/>
      <c r="J34" s="23"/>
      <c r="K34" s="23"/>
      <c r="L34" s="33">
        <f>IF(ISNA(VLOOKUP(A34,'Purchase Register from tally'!$A$2:$V$202,13,0)),"",VLOOKUP(A34,'Purchase Register from tally'!$A$2:$V$202,13,0))</f>
        <v>490076</v>
      </c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33" t="str">
        <f>IF(ISNA(VLOOKUP(A34,'Purchase Register from tally'!$A$2:$V$202,12,0)),"",VLOOKUP(A34,'Purchase Register from tally'!$A$2:$V$202,12,0))</f>
        <v/>
      </c>
      <c r="X34" s="36" t="str">
        <f t="shared" si="0"/>
        <v/>
      </c>
      <c r="Y34" s="33" t="str">
        <f>IF(ISNA(VLOOKUP(A34,'Purchase Register from tally'!$A$2:$V$202,14,0)),"",VLOOKUP(A34,'Purchase Register from tally'!$A$2:$V$202,14,0))</f>
        <v/>
      </c>
      <c r="Z34" s="34" t="str">
        <f t="shared" si="1"/>
        <v/>
      </c>
    </row>
    <row r="35" spans="1:26" s="19" customFormat="1">
      <c r="A35" s="62">
        <v>20</v>
      </c>
      <c r="B35" s="99">
        <f>IF(ISNA(VLOOKUP(A35,'Purchase Register from tally'!$A$2:$V$202,2,0)),"",VLOOKUP(A35,'Purchase Register from tally'!$A$2:$V$202,2,0))</f>
        <v>40918</v>
      </c>
      <c r="C35" s="32" t="str">
        <f>IF(ISNA(VLOOKUP(A35,'Purchase Register from tally'!$A$2:$V$202,4,0)),"",VLOOKUP(A35,'Purchase Register from tally'!$A$2:$V$202,4,0))</f>
        <v>2531 / 9-1-2012</v>
      </c>
      <c r="D35" s="32" t="str">
        <f>IF(ISNA(VLOOKUP(A35,'Purchase Register from tally'!$A$2:$V$1902,5,0)),"",VLOOKUP(A35,'Purchase Register from tally'!$A$2:$V$1902,5,0))</f>
        <v>09589103236</v>
      </c>
      <c r="E35" s="32" t="str">
        <f>IF(ISNA(VLOOKUP(A35,'Purchase Register from tally'!$A$2:$V$1701,3,0)),"",VLOOKUP(A35,'Purchase Register from tally'!$A$2:$V$202,3,0))</f>
        <v>ddsfv</v>
      </c>
      <c r="F35" s="33" t="str">
        <f>IF(ISNA(VLOOKUP(A35,'Purchase Register from tally'!$A$2:$V$202,15,0)),"",VLOOKUP(A35,'Purchase Register from tally'!$A$2:$V$202,15,0))</f>
        <v/>
      </c>
      <c r="G35" s="33">
        <f>IF(ISNA(VLOOKUP(A35,'Purchase Register from tally'!$A$2:$V$202,16,0)),"",VLOOKUP(A35,'Purchase Register from tally'!$A$2:$V$202,16,0))</f>
        <v>0</v>
      </c>
      <c r="H35" s="23"/>
      <c r="I35" s="23"/>
      <c r="J35" s="23"/>
      <c r="K35" s="23"/>
      <c r="L35" s="33">
        <f>IF(ISNA(VLOOKUP(A35,'Purchase Register from tally'!$A$2:$V$202,13,0)),"",VLOOKUP(A35,'Purchase Register from tally'!$A$2:$V$202,13,0))</f>
        <v>73714</v>
      </c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33" t="str">
        <f>IF(ISNA(VLOOKUP(A35,'Purchase Register from tally'!$A$2:$V$202,12,0)),"",VLOOKUP(A35,'Purchase Register from tally'!$A$2:$V$202,12,0))</f>
        <v/>
      </c>
      <c r="X35" s="36" t="str">
        <f t="shared" si="0"/>
        <v/>
      </c>
      <c r="Y35" s="33" t="str">
        <f>IF(ISNA(VLOOKUP(A35,'Purchase Register from tally'!$A$2:$V$202,14,0)),"",VLOOKUP(A35,'Purchase Register from tally'!$A$2:$V$202,14,0))</f>
        <v/>
      </c>
      <c r="Z35" s="34" t="str">
        <f t="shared" si="1"/>
        <v/>
      </c>
    </row>
    <row r="36" spans="1:26" s="19" customFormat="1">
      <c r="A36" s="62">
        <v>21</v>
      </c>
      <c r="B36" s="99">
        <f>IF(ISNA(VLOOKUP(A36,'Purchase Register from tally'!$A$2:$V$202,2,0)),"",VLOOKUP(A36,'Purchase Register from tally'!$A$2:$V$202,2,0))</f>
        <v>40918</v>
      </c>
      <c r="C36" s="32" t="str">
        <f>IF(ISNA(VLOOKUP(A36,'Purchase Register from tally'!$A$2:$V$202,4,0)),"",VLOOKUP(A36,'Purchase Register from tally'!$A$2:$V$202,4,0))</f>
        <v>427 / 10-1-2012</v>
      </c>
      <c r="D36" s="32" t="str">
        <f>IF(ISNA(VLOOKUP(A36,'Purchase Register from tally'!$A$2:$V$1902,5,0)),"",VLOOKUP(A36,'Purchase Register from tally'!$A$2:$V$1902,5,0))</f>
        <v>07250175565</v>
      </c>
      <c r="E36" s="32" t="str">
        <f>IF(ISNA(VLOOKUP(A36,'Purchase Register from tally'!$A$2:$V$1701,3,0)),"",VLOOKUP(A36,'Purchase Register from tally'!$A$2:$V$202,3,0))</f>
        <v>safsdfgdsfhfgjh</v>
      </c>
      <c r="F36" s="33" t="str">
        <f>IF(ISNA(VLOOKUP(A36,'Purchase Register from tally'!$A$2:$V$202,15,0)),"",VLOOKUP(A36,'Purchase Register from tally'!$A$2:$V$202,15,0))</f>
        <v/>
      </c>
      <c r="G36" s="33">
        <f>IF(ISNA(VLOOKUP(A36,'Purchase Register from tally'!$A$2:$V$202,16,0)),"",VLOOKUP(A36,'Purchase Register from tally'!$A$2:$V$202,16,0))</f>
        <v>0</v>
      </c>
      <c r="H36" s="23"/>
      <c r="I36" s="23"/>
      <c r="J36" s="23"/>
      <c r="K36" s="23"/>
      <c r="L36" s="33" t="str">
        <f>IF(ISNA(VLOOKUP(A36,'Purchase Register from tally'!$A$2:$V$202,13,0)),"",VLOOKUP(A36,'Purchase Register from tally'!$A$2:$V$202,13,0))</f>
        <v/>
      </c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33">
        <f>IF(ISNA(VLOOKUP(A36,'Purchase Register from tally'!$A$2:$V$202,12,0)),"",VLOOKUP(A36,'Purchase Register from tally'!$A$2:$V$202,12,0))</f>
        <v>1134</v>
      </c>
      <c r="X36" s="36">
        <f t="shared" si="0"/>
        <v>0.125</v>
      </c>
      <c r="Y36" s="33">
        <f>IF(ISNA(VLOOKUP(A36,'Purchase Register from tally'!$A$2:$V$202,14,0)),"",VLOOKUP(A36,'Purchase Register from tally'!$A$2:$V$202,14,0))</f>
        <v>141.75</v>
      </c>
      <c r="Z36" s="34">
        <f t="shared" si="1"/>
        <v>1275.75</v>
      </c>
    </row>
    <row r="37" spans="1:26" s="19" customFormat="1">
      <c r="A37" s="62">
        <v>22</v>
      </c>
      <c r="B37" s="99">
        <f>IF(ISNA(VLOOKUP(A37,'Purchase Register from tally'!$A$2:$V$202,2,0)),"",VLOOKUP(A37,'Purchase Register from tally'!$A$2:$V$202,2,0))</f>
        <v>40919</v>
      </c>
      <c r="C37" s="32" t="str">
        <f>IF(ISNA(VLOOKUP(A37,'Purchase Register from tally'!$A$2:$V$202,4,0)),"",VLOOKUP(A37,'Purchase Register from tally'!$A$2:$V$202,4,0))</f>
        <v>380 / 10-1-2012</v>
      </c>
      <c r="D37" s="32" t="str">
        <f>IF(ISNA(VLOOKUP(A37,'Purchase Register from tally'!$A$2:$V$1902,5,0)),"",VLOOKUP(A37,'Purchase Register from tally'!$A$2:$V$1902,5,0))</f>
        <v>07610319800</v>
      </c>
      <c r="E37" s="32" t="str">
        <f>IF(ISNA(VLOOKUP(A37,'Purchase Register from tally'!$A$2:$V$1701,3,0)),"",VLOOKUP(A37,'Purchase Register from tally'!$A$2:$V$202,3,0))</f>
        <v>fvdf</v>
      </c>
      <c r="F37" s="33" t="str">
        <f>IF(ISNA(VLOOKUP(A37,'Purchase Register from tally'!$A$2:$V$202,15,0)),"",VLOOKUP(A37,'Purchase Register from tally'!$A$2:$V$202,15,0))</f>
        <v/>
      </c>
      <c r="G37" s="33">
        <f>IF(ISNA(VLOOKUP(A37,'Purchase Register from tally'!$A$2:$V$202,16,0)),"",VLOOKUP(A37,'Purchase Register from tally'!$A$2:$V$202,16,0))</f>
        <v>0</v>
      </c>
      <c r="H37" s="23"/>
      <c r="I37" s="23"/>
      <c r="J37" s="23"/>
      <c r="K37" s="23"/>
      <c r="L37" s="33" t="str">
        <f>IF(ISNA(VLOOKUP(A37,'Purchase Register from tally'!$A$2:$V$202,13,0)),"",VLOOKUP(A37,'Purchase Register from tally'!$A$2:$V$202,13,0))</f>
        <v/>
      </c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33">
        <f>IF(ISNA(VLOOKUP(A37,'Purchase Register from tally'!$A$2:$V$202,12,0)),"",VLOOKUP(A37,'Purchase Register from tally'!$A$2:$V$202,12,0))</f>
        <v>307707</v>
      </c>
      <c r="X37" s="36">
        <f t="shared" si="0"/>
        <v>4.9998862554313031E-2</v>
      </c>
      <c r="Y37" s="33">
        <f>IF(ISNA(VLOOKUP(A37,'Purchase Register from tally'!$A$2:$V$202,14,0)),"",VLOOKUP(A37,'Purchase Register from tally'!$A$2:$V$202,14,0))</f>
        <v>15385</v>
      </c>
      <c r="Z37" s="34">
        <f t="shared" si="1"/>
        <v>323092</v>
      </c>
    </row>
    <row r="38" spans="1:26" s="19" customFormat="1">
      <c r="A38" s="62">
        <v>23</v>
      </c>
      <c r="B38" s="99">
        <f>IF(ISNA(VLOOKUP(A38,'Purchase Register from tally'!$A$2:$V$202,2,0)),"",VLOOKUP(A38,'Purchase Register from tally'!$A$2:$V$202,2,0))</f>
        <v>40919</v>
      </c>
      <c r="C38" s="32" t="str">
        <f>IF(ISNA(VLOOKUP(A38,'Purchase Register from tally'!$A$2:$V$202,4,0)),"",VLOOKUP(A38,'Purchase Register from tally'!$A$2:$V$202,4,0))</f>
        <v>73 / 10-1-2012</v>
      </c>
      <c r="D38" s="32" t="str">
        <f>IF(ISNA(VLOOKUP(A38,'Purchase Register from tally'!$A$2:$V$1902,5,0)),"",VLOOKUP(A38,'Purchase Register from tally'!$A$2:$V$1902,5,0))</f>
        <v>07350285411</v>
      </c>
      <c r="E38" s="32" t="str">
        <f>IF(ISNA(VLOOKUP(A38,'Purchase Register from tally'!$A$2:$V$1701,3,0)),"",VLOOKUP(A38,'Purchase Register from tally'!$A$2:$V$202,3,0))</f>
        <v>cvzxv</v>
      </c>
      <c r="F38" s="33" t="str">
        <f>IF(ISNA(VLOOKUP(A38,'Purchase Register from tally'!$A$2:$V$202,15,0)),"",VLOOKUP(A38,'Purchase Register from tally'!$A$2:$V$202,15,0))</f>
        <v/>
      </c>
      <c r="G38" s="33">
        <f>IF(ISNA(VLOOKUP(A38,'Purchase Register from tally'!$A$2:$V$202,16,0)),"",VLOOKUP(A38,'Purchase Register from tally'!$A$2:$V$202,16,0))</f>
        <v>0</v>
      </c>
      <c r="H38" s="23"/>
      <c r="I38" s="23"/>
      <c r="J38" s="23"/>
      <c r="K38" s="23"/>
      <c r="L38" s="33" t="str">
        <f>IF(ISNA(VLOOKUP(A38,'Purchase Register from tally'!$A$2:$V$202,13,0)),"",VLOOKUP(A38,'Purchase Register from tally'!$A$2:$V$202,13,0))</f>
        <v/>
      </c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33">
        <f>IF(ISNA(VLOOKUP(A38,'Purchase Register from tally'!$A$2:$V$202,12,0)),"",VLOOKUP(A38,'Purchase Register from tally'!$A$2:$V$202,12,0))</f>
        <v>189667</v>
      </c>
      <c r="X38" s="36">
        <f t="shared" si="0"/>
        <v>4.9998154660536621E-2</v>
      </c>
      <c r="Y38" s="33">
        <f>IF(ISNA(VLOOKUP(A38,'Purchase Register from tally'!$A$2:$V$202,14,0)),"",VLOOKUP(A38,'Purchase Register from tally'!$A$2:$V$202,14,0))</f>
        <v>9483</v>
      </c>
      <c r="Z38" s="34">
        <f t="shared" si="1"/>
        <v>199150</v>
      </c>
    </row>
    <row r="39" spans="1:26" s="19" customFormat="1">
      <c r="A39" s="62">
        <v>24</v>
      </c>
      <c r="B39" s="99">
        <f>IF(ISNA(VLOOKUP(A39,'Purchase Register from tally'!$A$2:$V$202,2,0)),"",VLOOKUP(A39,'Purchase Register from tally'!$A$2:$V$202,2,0))</f>
        <v>40919</v>
      </c>
      <c r="C39" s="32" t="str">
        <f>IF(ISNA(VLOOKUP(A39,'Purchase Register from tally'!$A$2:$V$202,4,0)),"",VLOOKUP(A39,'Purchase Register from tally'!$A$2:$V$202,4,0))</f>
        <v>5148 / 10-1-2012</v>
      </c>
      <c r="D39" s="32" t="str">
        <f>IF(ISNA(VLOOKUP(A39,'Purchase Register from tally'!$A$2:$V$1902,5,0)),"",VLOOKUP(A39,'Purchase Register from tally'!$A$2:$V$1902,5,0))</f>
        <v>06281701957</v>
      </c>
      <c r="E39" s="32" t="str">
        <f>IF(ISNA(VLOOKUP(A39,'Purchase Register from tally'!$A$2:$V$1701,3,0)),"",VLOOKUP(A39,'Purchase Register from tally'!$A$2:$V$202,3,0))</f>
        <v>Import</v>
      </c>
      <c r="F39" s="33" t="str">
        <f>IF(ISNA(VLOOKUP(A39,'Purchase Register from tally'!$A$2:$V$202,15,0)),"",VLOOKUP(A39,'Purchase Register from tally'!$A$2:$V$202,15,0))</f>
        <v/>
      </c>
      <c r="G39" s="33">
        <f>IF(ISNA(VLOOKUP(A39,'Purchase Register from tally'!$A$2:$V$202,16,0)),"",VLOOKUP(A39,'Purchase Register from tally'!$A$2:$V$202,16,0))</f>
        <v>0</v>
      </c>
      <c r="H39" s="23"/>
      <c r="I39" s="23"/>
      <c r="J39" s="23"/>
      <c r="K39" s="23"/>
      <c r="L39" s="33">
        <f>IF(ISNA(VLOOKUP(A39,'Purchase Register from tally'!$A$2:$V$202,13,0)),"",VLOOKUP(A39,'Purchase Register from tally'!$A$2:$V$202,13,0))</f>
        <v>401355</v>
      </c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33" t="str">
        <f>IF(ISNA(VLOOKUP(A39,'Purchase Register from tally'!$A$2:$V$202,12,0)),"",VLOOKUP(A39,'Purchase Register from tally'!$A$2:$V$202,12,0))</f>
        <v/>
      </c>
      <c r="X39" s="36" t="str">
        <f t="shared" si="0"/>
        <v/>
      </c>
      <c r="Y39" s="33" t="str">
        <f>IF(ISNA(VLOOKUP(A39,'Purchase Register from tally'!$A$2:$V$202,14,0)),"",VLOOKUP(A39,'Purchase Register from tally'!$A$2:$V$202,14,0))</f>
        <v/>
      </c>
      <c r="Z39" s="34" t="str">
        <f t="shared" si="1"/>
        <v/>
      </c>
    </row>
    <row r="40" spans="1:26" s="19" customFormat="1">
      <c r="A40" s="62">
        <v>25</v>
      </c>
      <c r="B40" s="99">
        <f>IF(ISNA(VLOOKUP(A40,'Purchase Register from tally'!$A$2:$V$202,2,0)),"",VLOOKUP(A40,'Purchase Register from tally'!$A$2:$V$202,2,0))</f>
        <v>40919</v>
      </c>
      <c r="C40" s="32" t="str">
        <f>IF(ISNA(VLOOKUP(A40,'Purchase Register from tally'!$A$2:$V$202,4,0)),"",VLOOKUP(A40,'Purchase Register from tally'!$A$2:$V$202,4,0))</f>
        <v>5149 / 10-1-2012</v>
      </c>
      <c r="D40" s="32" t="str">
        <f>IF(ISNA(VLOOKUP(A40,'Purchase Register from tally'!$A$2:$V$1902,5,0)),"",VLOOKUP(A40,'Purchase Register from tally'!$A$2:$V$1902,5,0))</f>
        <v>06281701957</v>
      </c>
      <c r="E40" s="32" t="str">
        <f>IF(ISNA(VLOOKUP(A40,'Purchase Register from tally'!$A$2:$V$1701,3,0)),"",VLOOKUP(A40,'Purchase Register from tally'!$A$2:$V$202,3,0))</f>
        <v>cxvzxcv</v>
      </c>
      <c r="F40" s="33" t="str">
        <f>IF(ISNA(VLOOKUP(A40,'Purchase Register from tally'!$A$2:$V$202,15,0)),"",VLOOKUP(A40,'Purchase Register from tally'!$A$2:$V$202,15,0))</f>
        <v/>
      </c>
      <c r="G40" s="33">
        <f>IF(ISNA(VLOOKUP(A40,'Purchase Register from tally'!$A$2:$V$202,16,0)),"",VLOOKUP(A40,'Purchase Register from tally'!$A$2:$V$202,16,0))</f>
        <v>0</v>
      </c>
      <c r="H40" s="23"/>
      <c r="I40" s="23"/>
      <c r="J40" s="23"/>
      <c r="K40" s="23"/>
      <c r="L40" s="33">
        <f>IF(ISNA(VLOOKUP(A40,'Purchase Register from tally'!$A$2:$V$202,13,0)),"",VLOOKUP(A40,'Purchase Register from tally'!$A$2:$V$202,13,0))</f>
        <v>477838</v>
      </c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33" t="str">
        <f>IF(ISNA(VLOOKUP(A40,'Purchase Register from tally'!$A$2:$V$202,12,0)),"",VLOOKUP(A40,'Purchase Register from tally'!$A$2:$V$202,12,0))</f>
        <v/>
      </c>
      <c r="X40" s="36" t="str">
        <f t="shared" si="0"/>
        <v/>
      </c>
      <c r="Y40" s="33" t="str">
        <f>IF(ISNA(VLOOKUP(A40,'Purchase Register from tally'!$A$2:$V$202,14,0)),"",VLOOKUP(A40,'Purchase Register from tally'!$A$2:$V$202,14,0))</f>
        <v/>
      </c>
      <c r="Z40" s="34" t="str">
        <f t="shared" si="1"/>
        <v/>
      </c>
    </row>
    <row r="41" spans="1:26" s="19" customFormat="1">
      <c r="A41" s="62">
        <v>26</v>
      </c>
      <c r="B41" s="99">
        <f>IF(ISNA(VLOOKUP(A41,'Purchase Register from tally'!$A$2:$V$202,2,0)),"",VLOOKUP(A41,'Purchase Register from tally'!$A$2:$V$202,2,0))</f>
        <v>40920</v>
      </c>
      <c r="C41" s="32" t="str">
        <f>IF(ISNA(VLOOKUP(A41,'Purchase Register from tally'!$A$2:$V$202,4,0)),"",VLOOKUP(A41,'Purchase Register from tally'!$A$2:$V$202,4,0))</f>
        <v>1847 / 10-1-2012</v>
      </c>
      <c r="D41" s="32" t="str">
        <f>IF(ISNA(VLOOKUP(A41,'Purchase Register from tally'!$A$2:$V$1902,5,0)),"",VLOOKUP(A41,'Purchase Register from tally'!$A$2:$V$1902,5,0))</f>
        <v>07060119458</v>
      </c>
      <c r="E41" s="32" t="str">
        <f>IF(ISNA(VLOOKUP(A41,'Purchase Register from tally'!$A$2:$V$1701,3,0)),"",VLOOKUP(A41,'Purchase Register from tally'!$A$2:$V$202,3,0))</f>
        <v>Import</v>
      </c>
      <c r="F41" s="33" t="str">
        <f>IF(ISNA(VLOOKUP(A41,'Purchase Register from tally'!$A$2:$V$202,15,0)),"",VLOOKUP(A41,'Purchase Register from tally'!$A$2:$V$202,15,0))</f>
        <v/>
      </c>
      <c r="G41" s="33">
        <f>IF(ISNA(VLOOKUP(A41,'Purchase Register from tally'!$A$2:$V$202,16,0)),"",VLOOKUP(A41,'Purchase Register from tally'!$A$2:$V$202,16,0))</f>
        <v>0</v>
      </c>
      <c r="H41" s="23"/>
      <c r="I41" s="23"/>
      <c r="J41" s="23"/>
      <c r="K41" s="23"/>
      <c r="L41" s="33" t="str">
        <f>IF(ISNA(VLOOKUP(A41,'Purchase Register from tally'!$A$2:$V$202,13,0)),"",VLOOKUP(A41,'Purchase Register from tally'!$A$2:$V$202,13,0))</f>
        <v/>
      </c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33">
        <f>IF(ISNA(VLOOKUP(A41,'Purchase Register from tally'!$A$2:$V$202,12,0)),"",VLOOKUP(A41,'Purchase Register from tally'!$A$2:$V$202,12,0))</f>
        <v>77940</v>
      </c>
      <c r="X41" s="36">
        <f t="shared" si="0"/>
        <v>0.05</v>
      </c>
      <c r="Y41" s="33">
        <f>IF(ISNA(VLOOKUP(A41,'Purchase Register from tally'!$A$2:$V$202,14,0)),"",VLOOKUP(A41,'Purchase Register from tally'!$A$2:$V$202,14,0))</f>
        <v>3897</v>
      </c>
      <c r="Z41" s="34">
        <f t="shared" si="1"/>
        <v>81837</v>
      </c>
    </row>
    <row r="42" spans="1:26" s="19" customFormat="1">
      <c r="A42" s="62">
        <v>27</v>
      </c>
      <c r="B42" s="99">
        <f>IF(ISNA(VLOOKUP(A42,'Purchase Register from tally'!$A$2:$V$202,2,0)),"",VLOOKUP(A42,'Purchase Register from tally'!$A$2:$V$202,2,0))</f>
        <v>40920</v>
      </c>
      <c r="C42" s="32" t="str">
        <f>IF(ISNA(VLOOKUP(A42,'Purchase Register from tally'!$A$2:$V$202,4,0)),"",VLOOKUP(A42,'Purchase Register from tally'!$A$2:$V$202,4,0))</f>
        <v>422 / 12-1-2012</v>
      </c>
      <c r="D42" s="32" t="str">
        <f>IF(ISNA(VLOOKUP(A42,'Purchase Register from tally'!$A$2:$V$1902,5,0)),"",VLOOKUP(A42,'Purchase Register from tally'!$A$2:$V$1902,5,0))</f>
        <v>07920157300</v>
      </c>
      <c r="E42" s="32" t="str">
        <f>IF(ISNA(VLOOKUP(A42,'Purchase Register from tally'!$A$2:$V$1701,3,0)),"",VLOOKUP(A42,'Purchase Register from tally'!$A$2:$V$202,3,0))</f>
        <v>Import</v>
      </c>
      <c r="F42" s="33" t="str">
        <f>IF(ISNA(VLOOKUP(A42,'Purchase Register from tally'!$A$2:$V$202,15,0)),"",VLOOKUP(A42,'Purchase Register from tally'!$A$2:$V$202,15,0))</f>
        <v/>
      </c>
      <c r="G42" s="33">
        <f>IF(ISNA(VLOOKUP(A42,'Purchase Register from tally'!$A$2:$V$202,16,0)),"",VLOOKUP(A42,'Purchase Register from tally'!$A$2:$V$202,16,0))</f>
        <v>0</v>
      </c>
      <c r="H42" s="23"/>
      <c r="I42" s="23"/>
      <c r="J42" s="23"/>
      <c r="K42" s="23"/>
      <c r="L42" s="33" t="str">
        <f>IF(ISNA(VLOOKUP(A42,'Purchase Register from tally'!$A$2:$V$202,13,0)),"",VLOOKUP(A42,'Purchase Register from tally'!$A$2:$V$202,13,0))</f>
        <v/>
      </c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33">
        <f>IF(ISNA(VLOOKUP(A42,'Purchase Register from tally'!$A$2:$V$202,12,0)),"",VLOOKUP(A42,'Purchase Register from tally'!$A$2:$V$202,12,0))</f>
        <v>345000</v>
      </c>
      <c r="X42" s="36">
        <f t="shared" si="0"/>
        <v>0.05</v>
      </c>
      <c r="Y42" s="33">
        <f>IF(ISNA(VLOOKUP(A42,'Purchase Register from tally'!$A$2:$V$202,14,0)),"",VLOOKUP(A42,'Purchase Register from tally'!$A$2:$V$202,14,0))</f>
        <v>17250</v>
      </c>
      <c r="Z42" s="34">
        <f t="shared" si="1"/>
        <v>362250</v>
      </c>
    </row>
    <row r="43" spans="1:26" s="19" customFormat="1">
      <c r="A43" s="62">
        <v>28</v>
      </c>
      <c r="B43" s="99">
        <f>IF(ISNA(VLOOKUP(A43,'Purchase Register from tally'!$A$2:$V$202,2,0)),"",VLOOKUP(A43,'Purchase Register from tally'!$A$2:$V$202,2,0))</f>
        <v>40921</v>
      </c>
      <c r="C43" s="32" t="str">
        <f>IF(ISNA(VLOOKUP(A43,'Purchase Register from tally'!$A$2:$V$202,4,0)),"",VLOOKUP(A43,'Purchase Register from tally'!$A$2:$V$202,4,0))</f>
        <v>5665721/6.1.12</v>
      </c>
      <c r="D43" s="32" t="str">
        <f>IF(ISNA(VLOOKUP(A43,'Purchase Register from tally'!$A$2:$V$1902,5,0)),"",VLOOKUP(A43,'Purchase Register from tally'!$A$2:$V$1902,5,0))</f>
        <v>Import</v>
      </c>
      <c r="E43" s="32" t="str">
        <f>IF(ISNA(VLOOKUP(A43,'Purchase Register from tally'!$A$2:$V$1701,3,0)),"",VLOOKUP(A43,'Purchase Register from tally'!$A$2:$V$202,3,0))</f>
        <v>gsdfgfdhfghdf</v>
      </c>
      <c r="F43" s="33">
        <f>IF(ISNA(VLOOKUP(A43,'Purchase Register from tally'!$A$2:$V$202,15,0)),"",VLOOKUP(A43,'Purchase Register from tally'!$A$2:$V$202,15,0))</f>
        <v>2097824</v>
      </c>
      <c r="G43" s="33">
        <f>IF(ISNA(VLOOKUP(A43,'Purchase Register from tally'!$A$2:$V$202,16,0)),"",VLOOKUP(A43,'Purchase Register from tally'!$A$2:$V$202,16,0))</f>
        <v>0</v>
      </c>
      <c r="H43" s="23"/>
      <c r="I43" s="23"/>
      <c r="J43" s="23"/>
      <c r="K43" s="23"/>
      <c r="L43" s="33">
        <f>IF(ISNA(VLOOKUP(A43,'Purchase Register from tally'!$A$2:$V$202,13,0)),"",VLOOKUP(A43,'Purchase Register from tally'!$A$2:$V$202,13,0))</f>
        <v>0</v>
      </c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33" t="str">
        <f>IF(ISNA(VLOOKUP(A43,'Purchase Register from tally'!$A$2:$V$202,12,0)),"",VLOOKUP(A43,'Purchase Register from tally'!$A$2:$V$202,12,0))</f>
        <v/>
      </c>
      <c r="X43" s="36" t="str">
        <f t="shared" si="0"/>
        <v/>
      </c>
      <c r="Y43" s="33" t="str">
        <f>IF(ISNA(VLOOKUP(A43,'Purchase Register from tally'!$A$2:$V$202,14,0)),"",VLOOKUP(A43,'Purchase Register from tally'!$A$2:$V$202,14,0))</f>
        <v/>
      </c>
      <c r="Z43" s="34" t="str">
        <f t="shared" si="1"/>
        <v/>
      </c>
    </row>
    <row r="44" spans="1:26" s="19" customFormat="1">
      <c r="A44" s="62">
        <v>29</v>
      </c>
      <c r="B44" s="99">
        <f>IF(ISNA(VLOOKUP(A44,'Purchase Register from tally'!$A$2:$V$202,2,0)),"",VLOOKUP(A44,'Purchase Register from tally'!$A$2:$V$202,2,0))</f>
        <v>40921</v>
      </c>
      <c r="C44" s="32" t="str">
        <f>IF(ISNA(VLOOKUP(A44,'Purchase Register from tally'!$A$2:$V$202,4,0)),"",VLOOKUP(A44,'Purchase Register from tally'!$A$2:$V$202,4,0))</f>
        <v>38 / 7-1-2012</v>
      </c>
      <c r="D44" s="32" t="str">
        <f>IF(ISNA(VLOOKUP(A44,'Purchase Register from tally'!$A$2:$V$1902,5,0)),"",VLOOKUP(A44,'Purchase Register from tally'!$A$2:$V$1902,5,0))</f>
        <v>33341347865</v>
      </c>
      <c r="E44" s="32" t="str">
        <f>IF(ISNA(VLOOKUP(A44,'Purchase Register from tally'!$A$2:$V$1701,3,0)),"",VLOOKUP(A44,'Purchase Register from tally'!$A$2:$V$202,3,0))</f>
        <v>vvdffd</v>
      </c>
      <c r="F44" s="33" t="str">
        <f>IF(ISNA(VLOOKUP(A44,'Purchase Register from tally'!$A$2:$V$202,15,0)),"",VLOOKUP(A44,'Purchase Register from tally'!$A$2:$V$202,15,0))</f>
        <v/>
      </c>
      <c r="G44" s="33">
        <f>IF(ISNA(VLOOKUP(A44,'Purchase Register from tally'!$A$2:$V$202,16,0)),"",VLOOKUP(A44,'Purchase Register from tally'!$A$2:$V$202,16,0))</f>
        <v>0</v>
      </c>
      <c r="H44" s="23"/>
      <c r="I44" s="23"/>
      <c r="J44" s="23"/>
      <c r="K44" s="23"/>
      <c r="L44" s="33">
        <f>IF(ISNA(VLOOKUP(A44,'Purchase Register from tally'!$A$2:$V$202,13,0)),"",VLOOKUP(A44,'Purchase Register from tally'!$A$2:$V$202,13,0))</f>
        <v>221829</v>
      </c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33" t="str">
        <f>IF(ISNA(VLOOKUP(A44,'Purchase Register from tally'!$A$2:$V$202,12,0)),"",VLOOKUP(A44,'Purchase Register from tally'!$A$2:$V$202,12,0))</f>
        <v/>
      </c>
      <c r="X44" s="36" t="str">
        <f t="shared" si="0"/>
        <v/>
      </c>
      <c r="Y44" s="33" t="str">
        <f>IF(ISNA(VLOOKUP(A44,'Purchase Register from tally'!$A$2:$V$202,14,0)),"",VLOOKUP(A44,'Purchase Register from tally'!$A$2:$V$202,14,0))</f>
        <v/>
      </c>
      <c r="Z44" s="34" t="str">
        <f t="shared" si="1"/>
        <v/>
      </c>
    </row>
    <row r="45" spans="1:26" s="19" customFormat="1">
      <c r="A45" s="62">
        <v>30</v>
      </c>
      <c r="B45" s="99">
        <f>IF(ISNA(VLOOKUP(A45,'Purchase Register from tally'!$A$2:$V$202,2,0)),"",VLOOKUP(A45,'Purchase Register from tally'!$A$2:$V$202,2,0))</f>
        <v>40921</v>
      </c>
      <c r="C45" s="32" t="str">
        <f>IF(ISNA(VLOOKUP(A45,'Purchase Register from tally'!$A$2:$V$202,4,0)),"",VLOOKUP(A45,'Purchase Register from tally'!$A$2:$V$202,4,0))</f>
        <v>39 / 7-1-2012</v>
      </c>
      <c r="D45" s="32" t="str">
        <f>IF(ISNA(VLOOKUP(A45,'Purchase Register from tally'!$A$2:$V$1902,5,0)),"",VLOOKUP(A45,'Purchase Register from tally'!$A$2:$V$1902,5,0))</f>
        <v>33341347865</v>
      </c>
      <c r="E45" s="32" t="str">
        <f>IF(ISNA(VLOOKUP(A45,'Purchase Register from tally'!$A$2:$V$1701,3,0)),"",VLOOKUP(A45,'Purchase Register from tally'!$A$2:$V$202,3,0))</f>
        <v>fvdfdfsxb</v>
      </c>
      <c r="F45" s="33" t="str">
        <f>IF(ISNA(VLOOKUP(A45,'Purchase Register from tally'!$A$2:$V$202,15,0)),"",VLOOKUP(A45,'Purchase Register from tally'!$A$2:$V$202,15,0))</f>
        <v/>
      </c>
      <c r="G45" s="33">
        <f>IF(ISNA(VLOOKUP(A45,'Purchase Register from tally'!$A$2:$V$202,16,0)),"",VLOOKUP(A45,'Purchase Register from tally'!$A$2:$V$202,16,0))</f>
        <v>0</v>
      </c>
      <c r="H45" s="23"/>
      <c r="I45" s="23"/>
      <c r="J45" s="23"/>
      <c r="K45" s="23"/>
      <c r="L45" s="33">
        <f>IF(ISNA(VLOOKUP(A45,'Purchase Register from tally'!$A$2:$V$202,13,0)),"",VLOOKUP(A45,'Purchase Register from tally'!$A$2:$V$202,13,0))</f>
        <v>1638468</v>
      </c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33" t="str">
        <f>IF(ISNA(VLOOKUP(A45,'Purchase Register from tally'!$A$2:$V$202,12,0)),"",VLOOKUP(A45,'Purchase Register from tally'!$A$2:$V$202,12,0))</f>
        <v/>
      </c>
      <c r="X45" s="36" t="str">
        <f t="shared" si="0"/>
        <v/>
      </c>
      <c r="Y45" s="33" t="str">
        <f>IF(ISNA(VLOOKUP(A45,'Purchase Register from tally'!$A$2:$V$202,14,0)),"",VLOOKUP(A45,'Purchase Register from tally'!$A$2:$V$202,14,0))</f>
        <v/>
      </c>
      <c r="Z45" s="34" t="str">
        <f t="shared" si="1"/>
        <v/>
      </c>
    </row>
    <row r="46" spans="1:26" s="19" customFormat="1">
      <c r="A46" s="62">
        <v>31</v>
      </c>
      <c r="B46" s="99">
        <f>IF(ISNA(VLOOKUP(A46,'Purchase Register from tally'!$A$2:$V$202,2,0)),"",VLOOKUP(A46,'Purchase Register from tally'!$A$2:$V$202,2,0))</f>
        <v>40921</v>
      </c>
      <c r="C46" s="32" t="str">
        <f>IF(ISNA(VLOOKUP(A46,'Purchase Register from tally'!$A$2:$V$202,4,0)),"",VLOOKUP(A46,'Purchase Register from tally'!$A$2:$V$202,4,0))</f>
        <v>8 / 12-1-2012</v>
      </c>
      <c r="D46" s="32" t="str">
        <f>IF(ISNA(VLOOKUP(A46,'Purchase Register from tally'!$A$2:$V$1902,5,0)),"",VLOOKUP(A46,'Purchase Register from tally'!$A$2:$V$1902,5,0))</f>
        <v>07560073108</v>
      </c>
      <c r="E46" s="32" t="str">
        <f>IF(ISNA(VLOOKUP(A46,'Purchase Register from tally'!$A$2:$V$1701,3,0)),"",VLOOKUP(A46,'Purchase Register from tally'!$A$2:$V$202,3,0))</f>
        <v>dfdsgdrthtjytjtr</v>
      </c>
      <c r="F46" s="33" t="str">
        <f>IF(ISNA(VLOOKUP(A46,'Purchase Register from tally'!$A$2:$V$202,15,0)),"",VLOOKUP(A46,'Purchase Register from tally'!$A$2:$V$202,15,0))</f>
        <v/>
      </c>
      <c r="G46" s="33">
        <f>IF(ISNA(VLOOKUP(A46,'Purchase Register from tally'!$A$2:$V$202,16,0)),"",VLOOKUP(A46,'Purchase Register from tally'!$A$2:$V$202,16,0))</f>
        <v>0</v>
      </c>
      <c r="H46" s="23"/>
      <c r="I46" s="23"/>
      <c r="J46" s="23"/>
      <c r="K46" s="23"/>
      <c r="L46" s="33" t="str">
        <f>IF(ISNA(VLOOKUP(A46,'Purchase Register from tally'!$A$2:$V$202,13,0)),"",VLOOKUP(A46,'Purchase Register from tally'!$A$2:$V$202,13,0))</f>
        <v/>
      </c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33">
        <f>IF(ISNA(VLOOKUP(A46,'Purchase Register from tally'!$A$2:$V$202,12,0)),"",VLOOKUP(A46,'Purchase Register from tally'!$A$2:$V$202,12,0))</f>
        <v>948260</v>
      </c>
      <c r="X46" s="36">
        <f t="shared" si="0"/>
        <v>0.05</v>
      </c>
      <c r="Y46" s="33">
        <f>IF(ISNA(VLOOKUP(A46,'Purchase Register from tally'!$A$2:$V$202,14,0)),"",VLOOKUP(A46,'Purchase Register from tally'!$A$2:$V$202,14,0))</f>
        <v>47413</v>
      </c>
      <c r="Z46" s="34">
        <f t="shared" si="1"/>
        <v>995673</v>
      </c>
    </row>
    <row r="47" spans="1:26" s="19" customFormat="1">
      <c r="A47" s="62">
        <v>32</v>
      </c>
      <c r="B47" s="99">
        <f>IF(ISNA(VLOOKUP(A47,'Purchase Register from tally'!$A$2:$V$202,2,0)),"",VLOOKUP(A47,'Purchase Register from tally'!$A$2:$V$202,2,0))</f>
        <v>40922</v>
      </c>
      <c r="C47" s="32" t="str">
        <f>IF(ISNA(VLOOKUP(A47,'Purchase Register from tally'!$A$2:$V$202,4,0)),"",VLOOKUP(A47,'Purchase Register from tally'!$A$2:$V$202,4,0))</f>
        <v>5219 / 13-1-2012</v>
      </c>
      <c r="D47" s="32" t="str">
        <f>IF(ISNA(VLOOKUP(A47,'Purchase Register from tally'!$A$2:$V$1902,5,0)),"",VLOOKUP(A47,'Purchase Register from tally'!$A$2:$V$1902,5,0))</f>
        <v>06281701957</v>
      </c>
      <c r="E47" s="32" t="str">
        <f>IF(ISNA(VLOOKUP(A47,'Purchase Register from tally'!$A$2:$V$1701,3,0)),"",VLOOKUP(A47,'Purchase Register from tally'!$A$2:$V$202,3,0))</f>
        <v>dfsdfgsg</v>
      </c>
      <c r="F47" s="33" t="str">
        <f>IF(ISNA(VLOOKUP(A47,'Purchase Register from tally'!$A$2:$V$202,15,0)),"",VLOOKUP(A47,'Purchase Register from tally'!$A$2:$V$202,15,0))</f>
        <v/>
      </c>
      <c r="G47" s="33">
        <f>IF(ISNA(VLOOKUP(A47,'Purchase Register from tally'!$A$2:$V$202,16,0)),"",VLOOKUP(A47,'Purchase Register from tally'!$A$2:$V$202,16,0))</f>
        <v>0</v>
      </c>
      <c r="H47" s="23"/>
      <c r="I47" s="23"/>
      <c r="J47" s="23"/>
      <c r="K47" s="23"/>
      <c r="L47" s="33">
        <f>IF(ISNA(VLOOKUP(A47,'Purchase Register from tally'!$A$2:$V$202,13,0)),"",VLOOKUP(A47,'Purchase Register from tally'!$A$2:$V$202,13,0))</f>
        <v>413978</v>
      </c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33" t="str">
        <f>IF(ISNA(VLOOKUP(A47,'Purchase Register from tally'!$A$2:$V$202,12,0)),"",VLOOKUP(A47,'Purchase Register from tally'!$A$2:$V$202,12,0))</f>
        <v/>
      </c>
      <c r="X47" s="36" t="str">
        <f t="shared" si="0"/>
        <v/>
      </c>
      <c r="Y47" s="33" t="str">
        <f>IF(ISNA(VLOOKUP(A47,'Purchase Register from tally'!$A$2:$V$202,14,0)),"",VLOOKUP(A47,'Purchase Register from tally'!$A$2:$V$202,14,0))</f>
        <v/>
      </c>
      <c r="Z47" s="34" t="str">
        <f t="shared" si="1"/>
        <v/>
      </c>
    </row>
    <row r="48" spans="1:26" s="19" customFormat="1">
      <c r="A48" s="62">
        <v>33</v>
      </c>
      <c r="B48" s="99">
        <f>IF(ISNA(VLOOKUP(A48,'Purchase Register from tally'!$A$2:$V$202,2,0)),"",VLOOKUP(A48,'Purchase Register from tally'!$A$2:$V$202,2,0))</f>
        <v>40924</v>
      </c>
      <c r="C48" s="32" t="str">
        <f>IF(ISNA(VLOOKUP(A48,'Purchase Register from tally'!$A$2:$V$202,4,0)),"",VLOOKUP(A48,'Purchase Register from tally'!$A$2:$V$202,4,0))</f>
        <v>5647464/4.1.12</v>
      </c>
      <c r="D48" s="32" t="str">
        <f>IF(ISNA(VLOOKUP(A48,'Purchase Register from tally'!$A$2:$V$1902,5,0)),"",VLOOKUP(A48,'Purchase Register from tally'!$A$2:$V$1902,5,0))</f>
        <v>Import</v>
      </c>
      <c r="E48" s="32" t="str">
        <f>IF(ISNA(VLOOKUP(A48,'Purchase Register from tally'!$A$2:$V$1701,3,0)),"",VLOOKUP(A48,'Purchase Register from tally'!$A$2:$V$202,3,0))</f>
        <v>fsdfsd</v>
      </c>
      <c r="F48" s="33">
        <f>IF(ISNA(VLOOKUP(A48,'Purchase Register from tally'!$A$2:$V$202,15,0)),"",VLOOKUP(A48,'Purchase Register from tally'!$A$2:$V$202,15,0))</f>
        <v>3685077.5</v>
      </c>
      <c r="G48" s="33">
        <f>IF(ISNA(VLOOKUP(A48,'Purchase Register from tally'!$A$2:$V$202,16,0)),"",VLOOKUP(A48,'Purchase Register from tally'!$A$2:$V$202,16,0))</f>
        <v>0</v>
      </c>
      <c r="H48" s="23"/>
      <c r="I48" s="23"/>
      <c r="J48" s="23"/>
      <c r="K48" s="23"/>
      <c r="L48" s="33">
        <f>IF(ISNA(VLOOKUP(A48,'Purchase Register from tally'!$A$2:$V$202,13,0)),"",VLOOKUP(A48,'Purchase Register from tally'!$A$2:$V$202,13,0))</f>
        <v>0</v>
      </c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33" t="str">
        <f>IF(ISNA(VLOOKUP(A48,'Purchase Register from tally'!$A$2:$V$202,12,0)),"",VLOOKUP(A48,'Purchase Register from tally'!$A$2:$V$202,12,0))</f>
        <v/>
      </c>
      <c r="X48" s="36" t="str">
        <f t="shared" si="0"/>
        <v/>
      </c>
      <c r="Y48" s="33" t="str">
        <f>IF(ISNA(VLOOKUP(A48,'Purchase Register from tally'!$A$2:$V$202,14,0)),"",VLOOKUP(A48,'Purchase Register from tally'!$A$2:$V$202,14,0))</f>
        <v/>
      </c>
      <c r="Z48" s="34" t="str">
        <f t="shared" si="1"/>
        <v/>
      </c>
    </row>
    <row r="49" spans="1:26" s="19" customFormat="1">
      <c r="A49" s="62">
        <v>34</v>
      </c>
      <c r="B49" s="99">
        <f>IF(ISNA(VLOOKUP(A49,'Purchase Register from tally'!$A$2:$V$202,2,0)),"",VLOOKUP(A49,'Purchase Register from tally'!$A$2:$V$202,2,0))</f>
        <v>40926</v>
      </c>
      <c r="C49" s="32" t="str">
        <f>IF(ISNA(VLOOKUP(A49,'Purchase Register from tally'!$A$2:$V$202,4,0)),"",VLOOKUP(A49,'Purchase Register from tally'!$A$2:$V$202,4,0))</f>
        <v>5698544/10.1.12</v>
      </c>
      <c r="D49" s="32" t="str">
        <f>IF(ISNA(VLOOKUP(A49,'Purchase Register from tally'!$A$2:$V$1902,5,0)),"",VLOOKUP(A49,'Purchase Register from tally'!$A$2:$V$1902,5,0))</f>
        <v>Import</v>
      </c>
      <c r="E49" s="32" t="str">
        <f>IF(ISNA(VLOOKUP(A49,'Purchase Register from tally'!$A$2:$V$1701,3,0)),"",VLOOKUP(A49,'Purchase Register from tally'!$A$2:$V$202,3,0))</f>
        <v>vfdsfvds</v>
      </c>
      <c r="F49" s="33">
        <f>IF(ISNA(VLOOKUP(A49,'Purchase Register from tally'!$A$2:$V$202,15,0)),"",VLOOKUP(A49,'Purchase Register from tally'!$A$2:$V$202,15,0))</f>
        <v>979428.5</v>
      </c>
      <c r="G49" s="33">
        <f>IF(ISNA(VLOOKUP(A49,'Purchase Register from tally'!$A$2:$V$202,16,0)),"",VLOOKUP(A49,'Purchase Register from tally'!$A$2:$V$202,16,0))</f>
        <v>0</v>
      </c>
      <c r="H49" s="23"/>
      <c r="I49" s="23"/>
      <c r="J49" s="23"/>
      <c r="K49" s="23"/>
      <c r="L49" s="33">
        <f>IF(ISNA(VLOOKUP(A49,'Purchase Register from tally'!$A$2:$V$202,13,0)),"",VLOOKUP(A49,'Purchase Register from tally'!$A$2:$V$202,13,0))</f>
        <v>0</v>
      </c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33" t="str">
        <f>IF(ISNA(VLOOKUP(A49,'Purchase Register from tally'!$A$2:$V$202,12,0)),"",VLOOKUP(A49,'Purchase Register from tally'!$A$2:$V$202,12,0))</f>
        <v/>
      </c>
      <c r="X49" s="36" t="str">
        <f t="shared" si="0"/>
        <v/>
      </c>
      <c r="Y49" s="33" t="str">
        <f>IF(ISNA(VLOOKUP(A49,'Purchase Register from tally'!$A$2:$V$202,14,0)),"",VLOOKUP(A49,'Purchase Register from tally'!$A$2:$V$202,14,0))</f>
        <v/>
      </c>
      <c r="Z49" s="34" t="str">
        <f t="shared" si="1"/>
        <v/>
      </c>
    </row>
    <row r="50" spans="1:26" s="19" customFormat="1">
      <c r="A50" s="62">
        <v>35</v>
      </c>
      <c r="B50" s="99">
        <f>IF(ISNA(VLOOKUP(A50,'Purchase Register from tally'!$A$2:$V$202,2,0)),"",VLOOKUP(A50,'Purchase Register from tally'!$A$2:$V$202,2,0))</f>
        <v>40926</v>
      </c>
      <c r="C50" s="32" t="str">
        <f>IF(ISNA(VLOOKUP(A50,'Purchase Register from tally'!$A$2:$V$202,4,0)),"",VLOOKUP(A50,'Purchase Register from tally'!$A$2:$V$202,4,0))</f>
        <v>5698580/10.1.12</v>
      </c>
      <c r="D50" s="32" t="str">
        <f>IF(ISNA(VLOOKUP(A50,'Purchase Register from tally'!$A$2:$V$1902,5,0)),"",VLOOKUP(A50,'Purchase Register from tally'!$A$2:$V$1902,5,0))</f>
        <v>Import</v>
      </c>
      <c r="E50" s="32" t="str">
        <f>IF(ISNA(VLOOKUP(A50,'Purchase Register from tally'!$A$2:$V$1701,3,0)),"",VLOOKUP(A50,'Purchase Register from tally'!$A$2:$V$202,3,0))</f>
        <v>ddsfv</v>
      </c>
      <c r="F50" s="33">
        <f>IF(ISNA(VLOOKUP(A50,'Purchase Register from tally'!$A$2:$V$202,15,0)),"",VLOOKUP(A50,'Purchase Register from tally'!$A$2:$V$202,15,0))</f>
        <v>677837.5</v>
      </c>
      <c r="G50" s="33">
        <f>IF(ISNA(VLOOKUP(A50,'Purchase Register from tally'!$A$2:$V$202,16,0)),"",VLOOKUP(A50,'Purchase Register from tally'!$A$2:$V$202,16,0))</f>
        <v>0</v>
      </c>
      <c r="H50" s="23"/>
      <c r="I50" s="23"/>
      <c r="J50" s="23"/>
      <c r="K50" s="23"/>
      <c r="L50" s="33">
        <f>IF(ISNA(VLOOKUP(A50,'Purchase Register from tally'!$A$2:$V$202,13,0)),"",VLOOKUP(A50,'Purchase Register from tally'!$A$2:$V$202,13,0))</f>
        <v>0</v>
      </c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33" t="str">
        <f>IF(ISNA(VLOOKUP(A50,'Purchase Register from tally'!$A$2:$V$202,12,0)),"",VLOOKUP(A50,'Purchase Register from tally'!$A$2:$V$202,12,0))</f>
        <v/>
      </c>
      <c r="X50" s="36" t="str">
        <f t="shared" si="0"/>
        <v/>
      </c>
      <c r="Y50" s="33" t="str">
        <f>IF(ISNA(VLOOKUP(A50,'Purchase Register from tally'!$A$2:$V$202,14,0)),"",VLOOKUP(A50,'Purchase Register from tally'!$A$2:$V$202,14,0))</f>
        <v/>
      </c>
      <c r="Z50" s="34" t="str">
        <f t="shared" si="1"/>
        <v/>
      </c>
    </row>
    <row r="51" spans="1:26" s="19" customFormat="1">
      <c r="A51" s="62">
        <v>36</v>
      </c>
      <c r="B51" s="99">
        <f>IF(ISNA(VLOOKUP(A51,'Purchase Register from tally'!$A$2:$V$202,2,0)),"",VLOOKUP(A51,'Purchase Register from tally'!$A$2:$V$202,2,0))</f>
        <v>40926</v>
      </c>
      <c r="C51" s="32" t="str">
        <f>IF(ISNA(VLOOKUP(A51,'Purchase Register from tally'!$A$2:$V$202,4,0)),"",VLOOKUP(A51,'Purchase Register from tally'!$A$2:$V$202,4,0))</f>
        <v>5298 / 17-1-2012</v>
      </c>
      <c r="D51" s="32" t="str">
        <f>IF(ISNA(VLOOKUP(A51,'Purchase Register from tally'!$A$2:$V$1902,5,0)),"",VLOOKUP(A51,'Purchase Register from tally'!$A$2:$V$1902,5,0))</f>
        <v>06281701957</v>
      </c>
      <c r="E51" s="32" t="str">
        <f>IF(ISNA(VLOOKUP(A51,'Purchase Register from tally'!$A$2:$V$1701,3,0)),"",VLOOKUP(A51,'Purchase Register from tally'!$A$2:$V$202,3,0))</f>
        <v>safsdfgdsfhfgjh</v>
      </c>
      <c r="F51" s="33" t="str">
        <f>IF(ISNA(VLOOKUP(A51,'Purchase Register from tally'!$A$2:$V$202,15,0)),"",VLOOKUP(A51,'Purchase Register from tally'!$A$2:$V$202,15,0))</f>
        <v/>
      </c>
      <c r="G51" s="33">
        <f>IF(ISNA(VLOOKUP(A51,'Purchase Register from tally'!$A$2:$V$202,16,0)),"",VLOOKUP(A51,'Purchase Register from tally'!$A$2:$V$202,16,0))</f>
        <v>0</v>
      </c>
      <c r="H51" s="23"/>
      <c r="I51" s="23"/>
      <c r="J51" s="23"/>
      <c r="K51" s="23"/>
      <c r="L51" s="33">
        <f>IF(ISNA(VLOOKUP(A51,'Purchase Register from tally'!$A$2:$V$202,13,0)),"",VLOOKUP(A51,'Purchase Register from tally'!$A$2:$V$202,13,0))</f>
        <v>466329</v>
      </c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33" t="str">
        <f>IF(ISNA(VLOOKUP(A51,'Purchase Register from tally'!$A$2:$V$202,12,0)),"",VLOOKUP(A51,'Purchase Register from tally'!$A$2:$V$202,12,0))</f>
        <v/>
      </c>
      <c r="X51" s="36" t="str">
        <f t="shared" si="0"/>
        <v/>
      </c>
      <c r="Y51" s="33" t="str">
        <f>IF(ISNA(VLOOKUP(A51,'Purchase Register from tally'!$A$2:$V$202,14,0)),"",VLOOKUP(A51,'Purchase Register from tally'!$A$2:$V$202,14,0))</f>
        <v/>
      </c>
      <c r="Z51" s="34" t="str">
        <f t="shared" si="1"/>
        <v/>
      </c>
    </row>
    <row r="52" spans="1:26" s="19" customFormat="1">
      <c r="A52" s="62">
        <v>37</v>
      </c>
      <c r="B52" s="99">
        <f>IF(ISNA(VLOOKUP(A52,'Purchase Register from tally'!$A$2:$V$202,2,0)),"",VLOOKUP(A52,'Purchase Register from tally'!$A$2:$V$202,2,0))</f>
        <v>40927</v>
      </c>
      <c r="C52" s="32" t="str">
        <f>IF(ISNA(VLOOKUP(A52,'Purchase Register from tally'!$A$2:$V$202,4,0)),"",VLOOKUP(A52,'Purchase Register from tally'!$A$2:$V$202,4,0))</f>
        <v>78 / 19-1-2012</v>
      </c>
      <c r="D52" s="32" t="str">
        <f>IF(ISNA(VLOOKUP(A52,'Purchase Register from tally'!$A$2:$V$1902,5,0)),"",VLOOKUP(A52,'Purchase Register from tally'!$A$2:$V$1902,5,0))</f>
        <v>07350285411</v>
      </c>
      <c r="E52" s="32" t="str">
        <f>IF(ISNA(VLOOKUP(A52,'Purchase Register from tally'!$A$2:$V$1701,3,0)),"",VLOOKUP(A52,'Purchase Register from tally'!$A$2:$V$202,3,0))</f>
        <v>fvdf</v>
      </c>
      <c r="F52" s="33" t="str">
        <f>IF(ISNA(VLOOKUP(A52,'Purchase Register from tally'!$A$2:$V$202,15,0)),"",VLOOKUP(A52,'Purchase Register from tally'!$A$2:$V$202,15,0))</f>
        <v/>
      </c>
      <c r="G52" s="33">
        <f>IF(ISNA(VLOOKUP(A52,'Purchase Register from tally'!$A$2:$V$202,16,0)),"",VLOOKUP(A52,'Purchase Register from tally'!$A$2:$V$202,16,0))</f>
        <v>0</v>
      </c>
      <c r="H52" s="23"/>
      <c r="I52" s="23"/>
      <c r="J52" s="23"/>
      <c r="K52" s="23"/>
      <c r="L52" s="33" t="str">
        <f>IF(ISNA(VLOOKUP(A52,'Purchase Register from tally'!$A$2:$V$202,13,0)),"",VLOOKUP(A52,'Purchase Register from tally'!$A$2:$V$202,13,0))</f>
        <v/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33">
        <f>IF(ISNA(VLOOKUP(A52,'Purchase Register from tally'!$A$2:$V$202,12,0)),"",VLOOKUP(A52,'Purchase Register from tally'!$A$2:$V$202,12,0))</f>
        <v>171103</v>
      </c>
      <c r="X52" s="36">
        <f t="shared" si="0"/>
        <v>4.9999123335067182E-2</v>
      </c>
      <c r="Y52" s="33">
        <f>IF(ISNA(VLOOKUP(A52,'Purchase Register from tally'!$A$2:$V$202,14,0)),"",VLOOKUP(A52,'Purchase Register from tally'!$A$2:$V$202,14,0))</f>
        <v>8555</v>
      </c>
      <c r="Z52" s="34">
        <f t="shared" si="1"/>
        <v>179658</v>
      </c>
    </row>
    <row r="53" spans="1:26" s="19" customFormat="1">
      <c r="A53" s="62">
        <v>38</v>
      </c>
      <c r="B53" s="99">
        <f>IF(ISNA(VLOOKUP(A53,'Purchase Register from tally'!$A$2:$V$202,2,0)),"",VLOOKUP(A53,'Purchase Register from tally'!$A$2:$V$202,2,0))</f>
        <v>40928</v>
      </c>
      <c r="C53" s="32" t="str">
        <f>IF(ISNA(VLOOKUP(A53,'Purchase Register from tally'!$A$2:$V$202,4,0)),"",VLOOKUP(A53,'Purchase Register from tally'!$A$2:$V$202,4,0))</f>
        <v>2612 / 19-1-2012</v>
      </c>
      <c r="D53" s="32" t="str">
        <f>IF(ISNA(VLOOKUP(A53,'Purchase Register from tally'!$A$2:$V$1902,5,0)),"",VLOOKUP(A53,'Purchase Register from tally'!$A$2:$V$1902,5,0))</f>
        <v>09589103236</v>
      </c>
      <c r="E53" s="32" t="str">
        <f>IF(ISNA(VLOOKUP(A53,'Purchase Register from tally'!$A$2:$V$1701,3,0)),"",VLOOKUP(A53,'Purchase Register from tally'!$A$2:$V$202,3,0))</f>
        <v>cvzxv</v>
      </c>
      <c r="F53" s="33" t="str">
        <f>IF(ISNA(VLOOKUP(A53,'Purchase Register from tally'!$A$2:$V$202,15,0)),"",VLOOKUP(A53,'Purchase Register from tally'!$A$2:$V$202,15,0))</f>
        <v/>
      </c>
      <c r="G53" s="33">
        <f>IF(ISNA(VLOOKUP(A53,'Purchase Register from tally'!$A$2:$V$202,16,0)),"",VLOOKUP(A53,'Purchase Register from tally'!$A$2:$V$202,16,0))</f>
        <v>0</v>
      </c>
      <c r="H53" s="23"/>
      <c r="I53" s="23"/>
      <c r="J53" s="23"/>
      <c r="K53" s="23"/>
      <c r="L53" s="33">
        <f>IF(ISNA(VLOOKUP(A53,'Purchase Register from tally'!$A$2:$V$202,13,0)),"",VLOOKUP(A53,'Purchase Register from tally'!$A$2:$V$202,13,0))</f>
        <v>857633</v>
      </c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33" t="str">
        <f>IF(ISNA(VLOOKUP(A53,'Purchase Register from tally'!$A$2:$V$202,12,0)),"",VLOOKUP(A53,'Purchase Register from tally'!$A$2:$V$202,12,0))</f>
        <v/>
      </c>
      <c r="X53" s="36" t="str">
        <f t="shared" si="0"/>
        <v/>
      </c>
      <c r="Y53" s="33" t="str">
        <f>IF(ISNA(VLOOKUP(A53,'Purchase Register from tally'!$A$2:$V$202,14,0)),"",VLOOKUP(A53,'Purchase Register from tally'!$A$2:$V$202,14,0))</f>
        <v/>
      </c>
      <c r="Z53" s="34" t="str">
        <f t="shared" si="1"/>
        <v/>
      </c>
    </row>
    <row r="54" spans="1:26" s="19" customFormat="1">
      <c r="A54" s="62">
        <v>39</v>
      </c>
      <c r="B54" s="99">
        <f>IF(ISNA(VLOOKUP(A54,'Purchase Register from tally'!$A$2:$V$202,2,0)),"",VLOOKUP(A54,'Purchase Register from tally'!$A$2:$V$202,2,0))</f>
        <v>40928</v>
      </c>
      <c r="C54" s="32" t="str">
        <f>IF(ISNA(VLOOKUP(A54,'Purchase Register from tally'!$A$2:$V$202,4,0)),"",VLOOKUP(A54,'Purchase Register from tally'!$A$2:$V$202,4,0))</f>
        <v>2613 / 19-1-2012</v>
      </c>
      <c r="D54" s="32" t="str">
        <f>IF(ISNA(VLOOKUP(A54,'Purchase Register from tally'!$A$2:$V$1902,5,0)),"",VLOOKUP(A54,'Purchase Register from tally'!$A$2:$V$1902,5,0))</f>
        <v>09589103236</v>
      </c>
      <c r="E54" s="32" t="str">
        <f>IF(ISNA(VLOOKUP(A54,'Purchase Register from tally'!$A$2:$V$1701,3,0)),"",VLOOKUP(A54,'Purchase Register from tally'!$A$2:$V$202,3,0))</f>
        <v>Import</v>
      </c>
      <c r="F54" s="33" t="str">
        <f>IF(ISNA(VLOOKUP(A54,'Purchase Register from tally'!$A$2:$V$202,15,0)),"",VLOOKUP(A54,'Purchase Register from tally'!$A$2:$V$202,15,0))</f>
        <v/>
      </c>
      <c r="G54" s="33">
        <f>IF(ISNA(VLOOKUP(A54,'Purchase Register from tally'!$A$2:$V$202,16,0)),"",VLOOKUP(A54,'Purchase Register from tally'!$A$2:$V$202,16,0))</f>
        <v>0</v>
      </c>
      <c r="H54" s="23"/>
      <c r="I54" s="23"/>
      <c r="J54" s="23"/>
      <c r="K54" s="23"/>
      <c r="L54" s="33">
        <f>IF(ISNA(VLOOKUP(A54,'Purchase Register from tally'!$A$2:$V$202,13,0)),"",VLOOKUP(A54,'Purchase Register from tally'!$A$2:$V$202,13,0))</f>
        <v>30601</v>
      </c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33" t="str">
        <f>IF(ISNA(VLOOKUP(A54,'Purchase Register from tally'!$A$2:$V$202,12,0)),"",VLOOKUP(A54,'Purchase Register from tally'!$A$2:$V$202,12,0))</f>
        <v/>
      </c>
      <c r="X54" s="36" t="str">
        <f t="shared" si="0"/>
        <v/>
      </c>
      <c r="Y54" s="33" t="str">
        <f>IF(ISNA(VLOOKUP(A54,'Purchase Register from tally'!$A$2:$V$202,14,0)),"",VLOOKUP(A54,'Purchase Register from tally'!$A$2:$V$202,14,0))</f>
        <v/>
      </c>
      <c r="Z54" s="34" t="str">
        <f t="shared" si="1"/>
        <v/>
      </c>
    </row>
    <row r="55" spans="1:26" s="19" customFormat="1">
      <c r="A55" s="62">
        <v>40</v>
      </c>
      <c r="B55" s="99">
        <f>IF(ISNA(VLOOKUP(A55,'Purchase Register from tally'!$A$2:$V$202,2,0)),"",VLOOKUP(A55,'Purchase Register from tally'!$A$2:$V$202,2,0))</f>
        <v>40928</v>
      </c>
      <c r="C55" s="32" t="str">
        <f>IF(ISNA(VLOOKUP(A55,'Purchase Register from tally'!$A$2:$V$202,4,0)),"",VLOOKUP(A55,'Purchase Register from tally'!$A$2:$V$202,4,0))</f>
        <v>2614 / 19-1-2012</v>
      </c>
      <c r="D55" s="32" t="str">
        <f>IF(ISNA(VLOOKUP(A55,'Purchase Register from tally'!$A$2:$V$1902,5,0)),"",VLOOKUP(A55,'Purchase Register from tally'!$A$2:$V$1902,5,0))</f>
        <v>09589103236</v>
      </c>
      <c r="E55" s="32" t="str">
        <f>IF(ISNA(VLOOKUP(A55,'Purchase Register from tally'!$A$2:$V$1701,3,0)),"",VLOOKUP(A55,'Purchase Register from tally'!$A$2:$V$202,3,0))</f>
        <v>cxvzxcv</v>
      </c>
      <c r="F55" s="33" t="str">
        <f>IF(ISNA(VLOOKUP(A55,'Purchase Register from tally'!$A$2:$V$202,15,0)),"",VLOOKUP(A55,'Purchase Register from tally'!$A$2:$V$202,15,0))</f>
        <v/>
      </c>
      <c r="G55" s="33">
        <f>IF(ISNA(VLOOKUP(A55,'Purchase Register from tally'!$A$2:$V$202,16,0)),"",VLOOKUP(A55,'Purchase Register from tally'!$A$2:$V$202,16,0))</f>
        <v>0</v>
      </c>
      <c r="H55" s="23"/>
      <c r="I55" s="23"/>
      <c r="J55" s="23"/>
      <c r="K55" s="23"/>
      <c r="L55" s="33">
        <f>IF(ISNA(VLOOKUP(A55,'Purchase Register from tally'!$A$2:$V$202,13,0)),"",VLOOKUP(A55,'Purchase Register from tally'!$A$2:$V$202,13,0))</f>
        <v>20701</v>
      </c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33" t="str">
        <f>IF(ISNA(VLOOKUP(A55,'Purchase Register from tally'!$A$2:$V$202,12,0)),"",VLOOKUP(A55,'Purchase Register from tally'!$A$2:$V$202,12,0))</f>
        <v/>
      </c>
      <c r="X55" s="36" t="str">
        <f t="shared" si="0"/>
        <v/>
      </c>
      <c r="Y55" s="33" t="str">
        <f>IF(ISNA(VLOOKUP(A55,'Purchase Register from tally'!$A$2:$V$202,14,0)),"",VLOOKUP(A55,'Purchase Register from tally'!$A$2:$V$202,14,0))</f>
        <v/>
      </c>
      <c r="Z55" s="34" t="str">
        <f t="shared" si="1"/>
        <v/>
      </c>
    </row>
    <row r="56" spans="1:26" s="19" customFormat="1">
      <c r="A56" s="62">
        <v>41</v>
      </c>
      <c r="B56" s="99">
        <f>IF(ISNA(VLOOKUP(A56,'Purchase Register from tally'!$A$2:$V$202,2,0)),"",VLOOKUP(A56,'Purchase Register from tally'!$A$2:$V$202,2,0))</f>
        <v>40928</v>
      </c>
      <c r="C56" s="32" t="str">
        <f>IF(ISNA(VLOOKUP(A56,'Purchase Register from tally'!$A$2:$V$202,4,0)),"",VLOOKUP(A56,'Purchase Register from tally'!$A$2:$V$202,4,0))</f>
        <v>5346 / 19-1-2012</v>
      </c>
      <c r="D56" s="32" t="str">
        <f>IF(ISNA(VLOOKUP(A56,'Purchase Register from tally'!$A$2:$V$1902,5,0)),"",VLOOKUP(A56,'Purchase Register from tally'!$A$2:$V$1902,5,0))</f>
        <v>06281701957</v>
      </c>
      <c r="E56" s="32" t="str">
        <f>IF(ISNA(VLOOKUP(A56,'Purchase Register from tally'!$A$2:$V$1701,3,0)),"",VLOOKUP(A56,'Purchase Register from tally'!$A$2:$V$202,3,0))</f>
        <v>Import</v>
      </c>
      <c r="F56" s="33" t="str">
        <f>IF(ISNA(VLOOKUP(A56,'Purchase Register from tally'!$A$2:$V$202,15,0)),"",VLOOKUP(A56,'Purchase Register from tally'!$A$2:$V$202,15,0))</f>
        <v/>
      </c>
      <c r="G56" s="33">
        <f>IF(ISNA(VLOOKUP(A56,'Purchase Register from tally'!$A$2:$V$202,16,0)),"",VLOOKUP(A56,'Purchase Register from tally'!$A$2:$V$202,16,0))</f>
        <v>0</v>
      </c>
      <c r="H56" s="23"/>
      <c r="I56" s="23"/>
      <c r="J56" s="23"/>
      <c r="K56" s="23"/>
      <c r="L56" s="33">
        <f>IF(ISNA(VLOOKUP(A56,'Purchase Register from tally'!$A$2:$V$202,13,0)),"",VLOOKUP(A56,'Purchase Register from tally'!$A$2:$V$202,13,0))</f>
        <v>494732</v>
      </c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33" t="str">
        <f>IF(ISNA(VLOOKUP(A56,'Purchase Register from tally'!$A$2:$V$202,12,0)),"",VLOOKUP(A56,'Purchase Register from tally'!$A$2:$V$202,12,0))</f>
        <v/>
      </c>
      <c r="X56" s="36" t="str">
        <f t="shared" si="0"/>
        <v/>
      </c>
      <c r="Y56" s="33" t="str">
        <f>IF(ISNA(VLOOKUP(A56,'Purchase Register from tally'!$A$2:$V$202,14,0)),"",VLOOKUP(A56,'Purchase Register from tally'!$A$2:$V$202,14,0))</f>
        <v/>
      </c>
      <c r="Z56" s="34" t="str">
        <f t="shared" si="1"/>
        <v/>
      </c>
    </row>
    <row r="57" spans="1:26" s="19" customFormat="1">
      <c r="A57" s="62">
        <v>42</v>
      </c>
      <c r="B57" s="99">
        <f>IF(ISNA(VLOOKUP(A57,'Purchase Register from tally'!$A$2:$V$202,2,0)),"",VLOOKUP(A57,'Purchase Register from tally'!$A$2:$V$202,2,0))</f>
        <v>40929</v>
      </c>
      <c r="C57" s="32" t="str">
        <f>IF(ISNA(VLOOKUP(A57,'Purchase Register from tally'!$A$2:$V$202,4,0)),"",VLOOKUP(A57,'Purchase Register from tally'!$A$2:$V$202,4,0))</f>
        <v>2615 / 20-1-2012</v>
      </c>
      <c r="D57" s="32" t="str">
        <f>IF(ISNA(VLOOKUP(A57,'Purchase Register from tally'!$A$2:$V$1902,5,0)),"",VLOOKUP(A57,'Purchase Register from tally'!$A$2:$V$1902,5,0))</f>
        <v>09589103236</v>
      </c>
      <c r="E57" s="32" t="str">
        <f>IF(ISNA(VLOOKUP(A57,'Purchase Register from tally'!$A$2:$V$1701,3,0)),"",VLOOKUP(A57,'Purchase Register from tally'!$A$2:$V$202,3,0))</f>
        <v>Import</v>
      </c>
      <c r="F57" s="33" t="str">
        <f>IF(ISNA(VLOOKUP(A57,'Purchase Register from tally'!$A$2:$V$202,15,0)),"",VLOOKUP(A57,'Purchase Register from tally'!$A$2:$V$202,15,0))</f>
        <v/>
      </c>
      <c r="G57" s="33">
        <f>IF(ISNA(VLOOKUP(A57,'Purchase Register from tally'!$A$2:$V$202,16,0)),"",VLOOKUP(A57,'Purchase Register from tally'!$A$2:$V$202,16,0))</f>
        <v>0</v>
      </c>
      <c r="H57" s="23"/>
      <c r="I57" s="23"/>
      <c r="J57" s="23"/>
      <c r="K57" s="23"/>
      <c r="L57" s="33">
        <f>IF(ISNA(VLOOKUP(A57,'Purchase Register from tally'!$A$2:$V$202,13,0)),"",VLOOKUP(A57,'Purchase Register from tally'!$A$2:$V$202,13,0))</f>
        <v>218993</v>
      </c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33" t="str">
        <f>IF(ISNA(VLOOKUP(A57,'Purchase Register from tally'!$A$2:$V$202,12,0)),"",VLOOKUP(A57,'Purchase Register from tally'!$A$2:$V$202,12,0))</f>
        <v/>
      </c>
      <c r="X57" s="36" t="str">
        <f t="shared" si="0"/>
        <v/>
      </c>
      <c r="Y57" s="33" t="str">
        <f>IF(ISNA(VLOOKUP(A57,'Purchase Register from tally'!$A$2:$V$202,14,0)),"",VLOOKUP(A57,'Purchase Register from tally'!$A$2:$V$202,14,0))</f>
        <v/>
      </c>
      <c r="Z57" s="34" t="str">
        <f t="shared" si="1"/>
        <v/>
      </c>
    </row>
    <row r="58" spans="1:26" s="19" customFormat="1">
      <c r="A58" s="62">
        <v>43</v>
      </c>
      <c r="B58" s="99">
        <f>IF(ISNA(VLOOKUP(A58,'Purchase Register from tally'!$A$2:$V$202,2,0)),"",VLOOKUP(A58,'Purchase Register from tally'!$A$2:$V$202,2,0))</f>
        <v>40929</v>
      </c>
      <c r="C58" s="32" t="str">
        <f>IF(ISNA(VLOOKUP(A58,'Purchase Register from tally'!$A$2:$V$202,4,0)),"",VLOOKUP(A58,'Purchase Register from tally'!$A$2:$V$202,4,0))</f>
        <v>2616 / 20-1-2012</v>
      </c>
      <c r="D58" s="32" t="str">
        <f>IF(ISNA(VLOOKUP(A58,'Purchase Register from tally'!$A$2:$V$1902,5,0)),"",VLOOKUP(A58,'Purchase Register from tally'!$A$2:$V$1902,5,0))</f>
        <v>09589103236</v>
      </c>
      <c r="E58" s="32" t="str">
        <f>IF(ISNA(VLOOKUP(A58,'Purchase Register from tally'!$A$2:$V$1701,3,0)),"",VLOOKUP(A58,'Purchase Register from tally'!$A$2:$V$202,3,0))</f>
        <v>gsdfgfdhfghdf</v>
      </c>
      <c r="F58" s="33" t="str">
        <f>IF(ISNA(VLOOKUP(A58,'Purchase Register from tally'!$A$2:$V$202,15,0)),"",VLOOKUP(A58,'Purchase Register from tally'!$A$2:$V$202,15,0))</f>
        <v/>
      </c>
      <c r="G58" s="33">
        <f>IF(ISNA(VLOOKUP(A58,'Purchase Register from tally'!$A$2:$V$202,16,0)),"",VLOOKUP(A58,'Purchase Register from tally'!$A$2:$V$202,16,0))</f>
        <v>0</v>
      </c>
      <c r="H58" s="23"/>
      <c r="I58" s="23"/>
      <c r="J58" s="23"/>
      <c r="K58" s="23"/>
      <c r="L58" s="33">
        <f>IF(ISNA(VLOOKUP(A58,'Purchase Register from tally'!$A$2:$V$202,13,0)),"",VLOOKUP(A58,'Purchase Register from tally'!$A$2:$V$202,13,0))</f>
        <v>88599</v>
      </c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33" t="str">
        <f>IF(ISNA(VLOOKUP(A58,'Purchase Register from tally'!$A$2:$V$202,12,0)),"",VLOOKUP(A58,'Purchase Register from tally'!$A$2:$V$202,12,0))</f>
        <v/>
      </c>
      <c r="X58" s="36" t="str">
        <f t="shared" si="0"/>
        <v/>
      </c>
      <c r="Y58" s="33" t="str">
        <f>IF(ISNA(VLOOKUP(A58,'Purchase Register from tally'!$A$2:$V$202,14,0)),"",VLOOKUP(A58,'Purchase Register from tally'!$A$2:$V$202,14,0))</f>
        <v/>
      </c>
      <c r="Z58" s="34" t="str">
        <f t="shared" si="1"/>
        <v/>
      </c>
    </row>
    <row r="59" spans="1:26" s="19" customFormat="1">
      <c r="A59" s="62">
        <v>44</v>
      </c>
      <c r="B59" s="99">
        <f>IF(ISNA(VLOOKUP(A59,'Purchase Register from tally'!$A$2:$V$202,2,0)),"",VLOOKUP(A59,'Purchase Register from tally'!$A$2:$V$202,2,0))</f>
        <v>40929</v>
      </c>
      <c r="C59" s="32" t="str">
        <f>IF(ISNA(VLOOKUP(A59,'Purchase Register from tally'!$A$2:$V$202,4,0)),"",VLOOKUP(A59,'Purchase Register from tally'!$A$2:$V$202,4,0))</f>
        <v>401 / 21-1-2012</v>
      </c>
      <c r="D59" s="32" t="str">
        <f>IF(ISNA(VLOOKUP(A59,'Purchase Register from tally'!$A$2:$V$1902,5,0)),"",VLOOKUP(A59,'Purchase Register from tally'!$A$2:$V$1902,5,0))</f>
        <v>06981328510</v>
      </c>
      <c r="E59" s="32" t="str">
        <f>IF(ISNA(VLOOKUP(A59,'Purchase Register from tally'!$A$2:$V$1701,3,0)),"",VLOOKUP(A59,'Purchase Register from tally'!$A$2:$V$202,3,0))</f>
        <v>vvdffd</v>
      </c>
      <c r="F59" s="33" t="str">
        <f>IF(ISNA(VLOOKUP(A59,'Purchase Register from tally'!$A$2:$V$202,15,0)),"",VLOOKUP(A59,'Purchase Register from tally'!$A$2:$V$202,15,0))</f>
        <v/>
      </c>
      <c r="G59" s="33">
        <f>IF(ISNA(VLOOKUP(A59,'Purchase Register from tally'!$A$2:$V$202,16,0)),"",VLOOKUP(A59,'Purchase Register from tally'!$A$2:$V$202,16,0))</f>
        <v>0</v>
      </c>
      <c r="H59" s="23"/>
      <c r="I59" s="23"/>
      <c r="J59" s="23"/>
      <c r="K59" s="23"/>
      <c r="L59" s="33">
        <f>IF(ISNA(VLOOKUP(A59,'Purchase Register from tally'!$A$2:$V$202,13,0)),"",VLOOKUP(A59,'Purchase Register from tally'!$A$2:$V$202,13,0))</f>
        <v>87821</v>
      </c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33" t="str">
        <f>IF(ISNA(VLOOKUP(A59,'Purchase Register from tally'!$A$2:$V$202,12,0)),"",VLOOKUP(A59,'Purchase Register from tally'!$A$2:$V$202,12,0))</f>
        <v/>
      </c>
      <c r="X59" s="36" t="str">
        <f t="shared" si="0"/>
        <v/>
      </c>
      <c r="Y59" s="33" t="str">
        <f>IF(ISNA(VLOOKUP(A59,'Purchase Register from tally'!$A$2:$V$202,14,0)),"",VLOOKUP(A59,'Purchase Register from tally'!$A$2:$V$202,14,0))</f>
        <v/>
      </c>
      <c r="Z59" s="34" t="str">
        <f t="shared" si="1"/>
        <v/>
      </c>
    </row>
    <row r="60" spans="1:26" s="19" customFormat="1">
      <c r="A60" s="62">
        <v>45</v>
      </c>
      <c r="B60" s="99">
        <f>IF(ISNA(VLOOKUP(A60,'Purchase Register from tally'!$A$2:$V$202,2,0)),"",VLOOKUP(A60,'Purchase Register from tally'!$A$2:$V$202,2,0))</f>
        <v>40929</v>
      </c>
      <c r="C60" s="32" t="str">
        <f>IF(ISNA(VLOOKUP(A60,'Purchase Register from tally'!$A$2:$V$202,4,0)),"",VLOOKUP(A60,'Purchase Register from tally'!$A$2:$V$202,4,0))</f>
        <v>21 / 21-1-2012</v>
      </c>
      <c r="D60" s="32" t="str">
        <f>IF(ISNA(VLOOKUP(A60,'Purchase Register from tally'!$A$2:$V$1902,5,0)),"",VLOOKUP(A60,'Purchase Register from tally'!$A$2:$V$1902,5,0))</f>
        <v>07680156268</v>
      </c>
      <c r="E60" s="32" t="str">
        <f>IF(ISNA(VLOOKUP(A60,'Purchase Register from tally'!$A$2:$V$1701,3,0)),"",VLOOKUP(A60,'Purchase Register from tally'!$A$2:$V$202,3,0))</f>
        <v>fvdfdfsxb</v>
      </c>
      <c r="F60" s="33" t="str">
        <f>IF(ISNA(VLOOKUP(A60,'Purchase Register from tally'!$A$2:$V$202,15,0)),"",VLOOKUP(A60,'Purchase Register from tally'!$A$2:$V$202,15,0))</f>
        <v/>
      </c>
      <c r="G60" s="33">
        <f>IF(ISNA(VLOOKUP(A60,'Purchase Register from tally'!$A$2:$V$202,16,0)),"",VLOOKUP(A60,'Purchase Register from tally'!$A$2:$V$202,16,0))</f>
        <v>0</v>
      </c>
      <c r="H60" s="23"/>
      <c r="I60" s="23"/>
      <c r="J60" s="23"/>
      <c r="K60" s="23"/>
      <c r="L60" s="33" t="str">
        <f>IF(ISNA(VLOOKUP(A60,'Purchase Register from tally'!$A$2:$V$202,13,0)),"",VLOOKUP(A60,'Purchase Register from tally'!$A$2:$V$202,13,0))</f>
        <v/>
      </c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33">
        <f>IF(ISNA(VLOOKUP(A60,'Purchase Register from tally'!$A$2:$V$202,12,0)),"",VLOOKUP(A60,'Purchase Register from tally'!$A$2:$V$202,12,0))</f>
        <v>412300</v>
      </c>
      <c r="X60" s="36">
        <f t="shared" si="0"/>
        <v>0.05</v>
      </c>
      <c r="Y60" s="33">
        <f>IF(ISNA(VLOOKUP(A60,'Purchase Register from tally'!$A$2:$V$202,14,0)),"",VLOOKUP(A60,'Purchase Register from tally'!$A$2:$V$202,14,0))</f>
        <v>20615</v>
      </c>
      <c r="Z60" s="34">
        <f t="shared" si="1"/>
        <v>432915</v>
      </c>
    </row>
    <row r="61" spans="1:26" s="19" customFormat="1">
      <c r="A61" s="62">
        <v>46</v>
      </c>
      <c r="B61" s="99">
        <f>IF(ISNA(VLOOKUP(A61,'Purchase Register from tally'!$A$2:$V$202,2,0)),"",VLOOKUP(A61,'Purchase Register from tally'!$A$2:$V$202,2,0))</f>
        <v>40929</v>
      </c>
      <c r="C61" s="32" t="str">
        <f>IF(ISNA(VLOOKUP(A61,'Purchase Register from tally'!$A$2:$V$202,4,0)),"",VLOOKUP(A61,'Purchase Register from tally'!$A$2:$V$202,4,0))</f>
        <v>22 / 21-1-2012</v>
      </c>
      <c r="D61" s="32" t="str">
        <f>IF(ISNA(VLOOKUP(A61,'Purchase Register from tally'!$A$2:$V$1902,5,0)),"",VLOOKUP(A61,'Purchase Register from tally'!$A$2:$V$1902,5,0))</f>
        <v>07680156268</v>
      </c>
      <c r="E61" s="32" t="str">
        <f>IF(ISNA(VLOOKUP(A61,'Purchase Register from tally'!$A$2:$V$1701,3,0)),"",VLOOKUP(A61,'Purchase Register from tally'!$A$2:$V$202,3,0))</f>
        <v>vbvghhgn</v>
      </c>
      <c r="F61" s="33" t="str">
        <f>IF(ISNA(VLOOKUP(A61,'Purchase Register from tally'!$A$2:$V$202,15,0)),"",VLOOKUP(A61,'Purchase Register from tally'!$A$2:$V$202,15,0))</f>
        <v/>
      </c>
      <c r="G61" s="33">
        <f>IF(ISNA(VLOOKUP(A61,'Purchase Register from tally'!$A$2:$V$202,16,0)),"",VLOOKUP(A61,'Purchase Register from tally'!$A$2:$V$202,16,0))</f>
        <v>0</v>
      </c>
      <c r="H61" s="23"/>
      <c r="I61" s="23"/>
      <c r="J61" s="23"/>
      <c r="K61" s="23"/>
      <c r="L61" s="33" t="str">
        <f>IF(ISNA(VLOOKUP(A61,'Purchase Register from tally'!$A$2:$V$202,13,0)),"",VLOOKUP(A61,'Purchase Register from tally'!$A$2:$V$202,13,0))</f>
        <v/>
      </c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33">
        <f>IF(ISNA(VLOOKUP(A61,'Purchase Register from tally'!$A$2:$V$202,12,0)),"",VLOOKUP(A61,'Purchase Register from tally'!$A$2:$V$202,12,0))</f>
        <v>315250</v>
      </c>
      <c r="X61" s="36">
        <f t="shared" si="0"/>
        <v>5.0001586042823155E-2</v>
      </c>
      <c r="Y61" s="33">
        <f>IF(ISNA(VLOOKUP(A61,'Purchase Register from tally'!$A$2:$V$202,14,0)),"",VLOOKUP(A61,'Purchase Register from tally'!$A$2:$V$202,14,0))</f>
        <v>15763</v>
      </c>
      <c r="Z61" s="34">
        <f t="shared" si="1"/>
        <v>331013</v>
      </c>
    </row>
    <row r="62" spans="1:26" s="19" customFormat="1">
      <c r="A62" s="62">
        <v>47</v>
      </c>
      <c r="B62" s="99">
        <f>IF(ISNA(VLOOKUP(A62,'Purchase Register from tally'!$A$2:$V$202,2,0)),"",VLOOKUP(A62,'Purchase Register from tally'!$A$2:$V$202,2,0))</f>
        <v>40929</v>
      </c>
      <c r="C62" s="32" t="str">
        <f>IF(ISNA(VLOOKUP(A62,'Purchase Register from tally'!$A$2:$V$202,4,0)),"",VLOOKUP(A62,'Purchase Register from tally'!$A$2:$V$202,4,0))</f>
        <v>98 / 21-1-2012</v>
      </c>
      <c r="D62" s="32" t="str">
        <f>IF(ISNA(VLOOKUP(A62,'Purchase Register from tally'!$A$2:$V$1902,5,0)),"",VLOOKUP(A62,'Purchase Register from tally'!$A$2:$V$1902,5,0))</f>
        <v>07100251550</v>
      </c>
      <c r="E62" s="32" t="str">
        <f>IF(ISNA(VLOOKUP(A62,'Purchase Register from tally'!$A$2:$V$1701,3,0)),"",VLOOKUP(A62,'Purchase Register from tally'!$A$2:$V$202,3,0))</f>
        <v>tyhtfyjhtr</v>
      </c>
      <c r="F62" s="33" t="str">
        <f>IF(ISNA(VLOOKUP(A62,'Purchase Register from tally'!$A$2:$V$202,15,0)),"",VLOOKUP(A62,'Purchase Register from tally'!$A$2:$V$202,15,0))</f>
        <v/>
      </c>
      <c r="G62" s="33">
        <f>IF(ISNA(VLOOKUP(A62,'Purchase Register from tally'!$A$2:$V$202,16,0)),"",VLOOKUP(A62,'Purchase Register from tally'!$A$2:$V$202,16,0))</f>
        <v>0</v>
      </c>
      <c r="H62" s="23"/>
      <c r="I62" s="23"/>
      <c r="J62" s="23"/>
      <c r="K62" s="23"/>
      <c r="L62" s="33" t="str">
        <f>IF(ISNA(VLOOKUP(A62,'Purchase Register from tally'!$A$2:$V$202,13,0)),"",VLOOKUP(A62,'Purchase Register from tally'!$A$2:$V$202,13,0))</f>
        <v/>
      </c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33">
        <f>IF(ISNA(VLOOKUP(A62,'Purchase Register from tally'!$A$2:$V$202,12,0)),"",VLOOKUP(A62,'Purchase Register from tally'!$A$2:$V$202,12,0))</f>
        <v>213199</v>
      </c>
      <c r="X62" s="36">
        <f t="shared" si="0"/>
        <v>5.0000234522675997E-2</v>
      </c>
      <c r="Y62" s="33">
        <f>IF(ISNA(VLOOKUP(A62,'Purchase Register from tally'!$A$2:$V$202,14,0)),"",VLOOKUP(A62,'Purchase Register from tally'!$A$2:$V$202,14,0))</f>
        <v>10660</v>
      </c>
      <c r="Z62" s="34">
        <f t="shared" si="1"/>
        <v>223859</v>
      </c>
    </row>
    <row r="63" spans="1:26" s="19" customFormat="1">
      <c r="A63" s="62">
        <v>48</v>
      </c>
      <c r="B63" s="99">
        <f>IF(ISNA(VLOOKUP(A63,'Purchase Register from tally'!$A$2:$V$202,2,0)),"",VLOOKUP(A63,'Purchase Register from tally'!$A$2:$V$202,2,0))</f>
        <v>40930</v>
      </c>
      <c r="C63" s="32" t="str">
        <f>IF(ISNA(VLOOKUP(A63,'Purchase Register from tally'!$A$2:$V$202,4,0)),"",VLOOKUP(A63,'Purchase Register from tally'!$A$2:$V$202,4,0))</f>
        <v>5711925/11.1.12</v>
      </c>
      <c r="D63" s="32" t="str">
        <f>IF(ISNA(VLOOKUP(A63,'Purchase Register from tally'!$A$2:$V$1902,5,0)),"",VLOOKUP(A63,'Purchase Register from tally'!$A$2:$V$1902,5,0))</f>
        <v>Highseas</v>
      </c>
      <c r="E63" s="32" t="str">
        <f>IF(ISNA(VLOOKUP(A63,'Purchase Register from tally'!$A$2:$V$1701,3,0)),"",VLOOKUP(A63,'Purchase Register from tally'!$A$2:$V$202,3,0))</f>
        <v>gfhdf</v>
      </c>
      <c r="F63" s="33">
        <f>IF(ISNA(VLOOKUP(A63,'Purchase Register from tally'!$A$2:$V$202,15,0)),"",VLOOKUP(A63,'Purchase Register from tally'!$A$2:$V$202,15,0))</f>
        <v>0</v>
      </c>
      <c r="G63" s="33">
        <f>IF(ISNA(VLOOKUP(A63,'Purchase Register from tally'!$A$2:$V$202,16,0)),"",VLOOKUP(A63,'Purchase Register from tally'!$A$2:$V$202,16,0))</f>
        <v>1669988</v>
      </c>
      <c r="H63" s="23"/>
      <c r="I63" s="23"/>
      <c r="J63" s="23"/>
      <c r="K63" s="23"/>
      <c r="L63" s="33">
        <f>IF(ISNA(VLOOKUP(A63,'Purchase Register from tally'!$A$2:$V$202,13,0)),"",VLOOKUP(A63,'Purchase Register from tally'!$A$2:$V$202,13,0))</f>
        <v>0</v>
      </c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33" t="str">
        <f>IF(ISNA(VLOOKUP(A63,'Purchase Register from tally'!$A$2:$V$202,12,0)),"",VLOOKUP(A63,'Purchase Register from tally'!$A$2:$V$202,12,0))</f>
        <v/>
      </c>
      <c r="X63" s="36" t="str">
        <f t="shared" si="0"/>
        <v/>
      </c>
      <c r="Y63" s="33" t="str">
        <f>IF(ISNA(VLOOKUP(A63,'Purchase Register from tally'!$A$2:$V$202,14,0)),"",VLOOKUP(A63,'Purchase Register from tally'!$A$2:$V$202,14,0))</f>
        <v/>
      </c>
      <c r="Z63" s="34" t="str">
        <f t="shared" si="1"/>
        <v/>
      </c>
    </row>
    <row r="64" spans="1:26" s="19" customFormat="1">
      <c r="A64" s="62">
        <v>49</v>
      </c>
      <c r="B64" s="99">
        <f>IF(ISNA(VLOOKUP(A64,'Purchase Register from tally'!$A$2:$V$202,2,0)),"",VLOOKUP(A64,'Purchase Register from tally'!$A$2:$V$202,2,0))</f>
        <v>40932</v>
      </c>
      <c r="C64" s="32" t="str">
        <f>IF(ISNA(VLOOKUP(A64,'Purchase Register from tally'!$A$2:$V$202,4,0)),"",VLOOKUP(A64,'Purchase Register from tally'!$A$2:$V$202,4,0))</f>
        <v>5740065/16.1.12</v>
      </c>
      <c r="D64" s="32" t="str">
        <f>IF(ISNA(VLOOKUP(A64,'Purchase Register from tally'!$A$2:$V$1902,5,0)),"",VLOOKUP(A64,'Purchase Register from tally'!$A$2:$V$1902,5,0))</f>
        <v>Highseas</v>
      </c>
      <c r="E64" s="32" t="str">
        <f>IF(ISNA(VLOOKUP(A64,'Purchase Register from tally'!$A$2:$V$1701,3,0)),"",VLOOKUP(A64,'Purchase Register from tally'!$A$2:$V$202,3,0))</f>
        <v>Highseas</v>
      </c>
      <c r="F64" s="33">
        <f>IF(ISNA(VLOOKUP(A64,'Purchase Register from tally'!$A$2:$V$202,15,0)),"",VLOOKUP(A64,'Purchase Register from tally'!$A$2:$V$202,15,0))</f>
        <v>0</v>
      </c>
      <c r="G64" s="33">
        <f>IF(ISNA(VLOOKUP(A64,'Purchase Register from tally'!$A$2:$V$202,16,0)),"",VLOOKUP(A64,'Purchase Register from tally'!$A$2:$V$202,16,0))</f>
        <v>808098.5</v>
      </c>
      <c r="H64" s="23"/>
      <c r="I64" s="23"/>
      <c r="J64" s="23"/>
      <c r="K64" s="23"/>
      <c r="L64" s="33">
        <f>IF(ISNA(VLOOKUP(A64,'Purchase Register from tally'!$A$2:$V$202,13,0)),"",VLOOKUP(A64,'Purchase Register from tally'!$A$2:$V$202,13,0))</f>
        <v>0</v>
      </c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33" t="str">
        <f>IF(ISNA(VLOOKUP(A64,'Purchase Register from tally'!$A$2:$V$202,12,0)),"",VLOOKUP(A64,'Purchase Register from tally'!$A$2:$V$202,12,0))</f>
        <v/>
      </c>
      <c r="X64" s="36" t="str">
        <f t="shared" si="0"/>
        <v/>
      </c>
      <c r="Y64" s="33" t="str">
        <f>IF(ISNA(VLOOKUP(A64,'Purchase Register from tally'!$A$2:$V$202,14,0)),"",VLOOKUP(A64,'Purchase Register from tally'!$A$2:$V$202,14,0))</f>
        <v/>
      </c>
      <c r="Z64" s="34" t="str">
        <f t="shared" si="1"/>
        <v/>
      </c>
    </row>
    <row r="65" spans="1:26" s="19" customFormat="1">
      <c r="A65" s="62">
        <v>50</v>
      </c>
      <c r="B65" s="99">
        <f>IF(ISNA(VLOOKUP(A65,'Purchase Register from tally'!$A$2:$V$202,2,0)),"",VLOOKUP(A65,'Purchase Register from tally'!$A$2:$V$202,2,0))</f>
        <v>40932</v>
      </c>
      <c r="C65" s="32" t="str">
        <f>IF(ISNA(VLOOKUP(A65,'Purchase Register from tally'!$A$2:$V$202,4,0)),"",VLOOKUP(A65,'Purchase Register from tally'!$A$2:$V$202,4,0))</f>
        <v>2632 / 23-1-2012</v>
      </c>
      <c r="D65" s="32" t="str">
        <f>IF(ISNA(VLOOKUP(A65,'Purchase Register from tally'!$A$2:$V$1902,5,0)),"",VLOOKUP(A65,'Purchase Register from tally'!$A$2:$V$1902,5,0))</f>
        <v>09589103236</v>
      </c>
      <c r="E65" s="32" t="str">
        <f>IF(ISNA(VLOOKUP(A65,'Purchase Register from tally'!$A$2:$V$1701,3,0)),"",VLOOKUP(A65,'Purchase Register from tally'!$A$2:$V$202,3,0))</f>
        <v>hdyhte</v>
      </c>
      <c r="F65" s="33" t="str">
        <f>IF(ISNA(VLOOKUP(A65,'Purchase Register from tally'!$A$2:$V$202,15,0)),"",VLOOKUP(A65,'Purchase Register from tally'!$A$2:$V$202,15,0))</f>
        <v/>
      </c>
      <c r="G65" s="33">
        <f>IF(ISNA(VLOOKUP(A65,'Purchase Register from tally'!$A$2:$V$202,16,0)),"",VLOOKUP(A65,'Purchase Register from tally'!$A$2:$V$202,16,0))</f>
        <v>0</v>
      </c>
      <c r="H65" s="23"/>
      <c r="I65" s="23"/>
      <c r="J65" s="23"/>
      <c r="K65" s="23"/>
      <c r="L65" s="33">
        <f>IF(ISNA(VLOOKUP(A65,'Purchase Register from tally'!$A$2:$V$202,13,0)),"",VLOOKUP(A65,'Purchase Register from tally'!$A$2:$V$202,13,0))</f>
        <v>652254</v>
      </c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33" t="str">
        <f>IF(ISNA(VLOOKUP(A65,'Purchase Register from tally'!$A$2:$V$202,12,0)),"",VLOOKUP(A65,'Purchase Register from tally'!$A$2:$V$202,12,0))</f>
        <v/>
      </c>
      <c r="X65" s="36" t="str">
        <f t="shared" si="0"/>
        <v/>
      </c>
      <c r="Y65" s="33" t="str">
        <f>IF(ISNA(VLOOKUP(A65,'Purchase Register from tally'!$A$2:$V$202,14,0)),"",VLOOKUP(A65,'Purchase Register from tally'!$A$2:$V$202,14,0))</f>
        <v/>
      </c>
      <c r="Z65" s="34" t="str">
        <f t="shared" si="1"/>
        <v/>
      </c>
    </row>
    <row r="66" spans="1:26" s="19" customFormat="1">
      <c r="A66" s="62">
        <v>51</v>
      </c>
      <c r="B66" s="99">
        <f>IF(ISNA(VLOOKUP(A66,'Purchase Register from tally'!$A$2:$V$202,2,0)),"",VLOOKUP(A66,'Purchase Register from tally'!$A$2:$V$202,2,0))</f>
        <v>40932</v>
      </c>
      <c r="C66" s="32" t="str">
        <f>IF(ISNA(VLOOKUP(A66,'Purchase Register from tally'!$A$2:$V$202,4,0)),"",VLOOKUP(A66,'Purchase Register from tally'!$A$2:$V$202,4,0))</f>
        <v>2633 / 23-1-2012</v>
      </c>
      <c r="D66" s="32" t="str">
        <f>IF(ISNA(VLOOKUP(A66,'Purchase Register from tally'!$A$2:$V$1902,5,0)),"",VLOOKUP(A66,'Purchase Register from tally'!$A$2:$V$1902,5,0))</f>
        <v>09589103236</v>
      </c>
      <c r="E66" s="32" t="str">
        <f>IF(ISNA(VLOOKUP(A66,'Purchase Register from tally'!$A$2:$V$1701,3,0)),"",VLOOKUP(A66,'Purchase Register from tally'!$A$2:$V$202,3,0))</f>
        <v>hteryher</v>
      </c>
      <c r="F66" s="33" t="str">
        <f>IF(ISNA(VLOOKUP(A66,'Purchase Register from tally'!$A$2:$V$202,15,0)),"",VLOOKUP(A66,'Purchase Register from tally'!$A$2:$V$202,15,0))</f>
        <v/>
      </c>
      <c r="G66" s="33">
        <f>IF(ISNA(VLOOKUP(A66,'Purchase Register from tally'!$A$2:$V$202,16,0)),"",VLOOKUP(A66,'Purchase Register from tally'!$A$2:$V$202,16,0))</f>
        <v>0</v>
      </c>
      <c r="H66" s="23"/>
      <c r="I66" s="23"/>
      <c r="J66" s="23"/>
      <c r="K66" s="23"/>
      <c r="L66" s="33">
        <f>IF(ISNA(VLOOKUP(A66,'Purchase Register from tally'!$A$2:$V$202,13,0)),"",VLOOKUP(A66,'Purchase Register from tally'!$A$2:$V$202,13,0))</f>
        <v>20083</v>
      </c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33" t="str">
        <f>IF(ISNA(VLOOKUP(A66,'Purchase Register from tally'!$A$2:$V$202,12,0)),"",VLOOKUP(A66,'Purchase Register from tally'!$A$2:$V$202,12,0))</f>
        <v/>
      </c>
      <c r="X66" s="36" t="str">
        <f t="shared" si="0"/>
        <v/>
      </c>
      <c r="Y66" s="33" t="str">
        <f>IF(ISNA(VLOOKUP(A66,'Purchase Register from tally'!$A$2:$V$202,14,0)),"",VLOOKUP(A66,'Purchase Register from tally'!$A$2:$V$202,14,0))</f>
        <v/>
      </c>
      <c r="Z66" s="34" t="str">
        <f t="shared" si="1"/>
        <v/>
      </c>
    </row>
    <row r="67" spans="1:26" s="19" customFormat="1">
      <c r="A67" s="62">
        <v>52</v>
      </c>
      <c r="B67" s="99">
        <f>IF(ISNA(VLOOKUP(A67,'Purchase Register from tally'!$A$2:$V$202,2,0)),"",VLOOKUP(A67,'Purchase Register from tally'!$A$2:$V$202,2,0))</f>
        <v>40932</v>
      </c>
      <c r="C67" s="32" t="str">
        <f>IF(ISNA(VLOOKUP(A67,'Purchase Register from tally'!$A$2:$V$202,4,0)),"",VLOOKUP(A67,'Purchase Register from tally'!$A$2:$V$202,4,0))</f>
        <v>2634 / 23-1-2012</v>
      </c>
      <c r="D67" s="32" t="str">
        <f>IF(ISNA(VLOOKUP(A67,'Purchase Register from tally'!$A$2:$V$1902,5,0)),"",VLOOKUP(A67,'Purchase Register from tally'!$A$2:$V$1902,5,0))</f>
        <v>09589103236</v>
      </c>
      <c r="E67" s="32" t="str">
        <f>IF(ISNA(VLOOKUP(A67,'Purchase Register from tally'!$A$2:$V$1701,3,0)),"",VLOOKUP(A67,'Purchase Register from tally'!$A$2:$V$202,3,0))</f>
        <v>gfhdf</v>
      </c>
      <c r="F67" s="33" t="str">
        <f>IF(ISNA(VLOOKUP(A67,'Purchase Register from tally'!$A$2:$V$202,15,0)),"",VLOOKUP(A67,'Purchase Register from tally'!$A$2:$V$202,15,0))</f>
        <v/>
      </c>
      <c r="G67" s="33">
        <f>IF(ISNA(VLOOKUP(A67,'Purchase Register from tally'!$A$2:$V$202,16,0)),"",VLOOKUP(A67,'Purchase Register from tally'!$A$2:$V$202,16,0))</f>
        <v>0</v>
      </c>
      <c r="H67" s="23"/>
      <c r="I67" s="23"/>
      <c r="J67" s="23"/>
      <c r="K67" s="23"/>
      <c r="L67" s="33">
        <f>IF(ISNA(VLOOKUP(A67,'Purchase Register from tally'!$A$2:$V$202,13,0)),"",VLOOKUP(A67,'Purchase Register from tally'!$A$2:$V$202,13,0))</f>
        <v>91805</v>
      </c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33" t="str">
        <f>IF(ISNA(VLOOKUP(A67,'Purchase Register from tally'!$A$2:$V$202,12,0)),"",VLOOKUP(A67,'Purchase Register from tally'!$A$2:$V$202,12,0))</f>
        <v/>
      </c>
      <c r="X67" s="36" t="str">
        <f t="shared" si="0"/>
        <v/>
      </c>
      <c r="Y67" s="33" t="str">
        <f>IF(ISNA(VLOOKUP(A67,'Purchase Register from tally'!$A$2:$V$202,14,0)),"",VLOOKUP(A67,'Purchase Register from tally'!$A$2:$V$202,14,0))</f>
        <v/>
      </c>
      <c r="Z67" s="34" t="str">
        <f t="shared" si="1"/>
        <v/>
      </c>
    </row>
    <row r="68" spans="1:26" s="19" customFormat="1">
      <c r="A68" s="62">
        <v>53</v>
      </c>
      <c r="B68" s="99">
        <f>IF(ISNA(VLOOKUP(A68,'Purchase Register from tally'!$A$2:$V$202,2,0)),"",VLOOKUP(A68,'Purchase Register from tally'!$A$2:$V$202,2,0))</f>
        <v>40932</v>
      </c>
      <c r="C68" s="32" t="str">
        <f>IF(ISNA(VLOOKUP(A68,'Purchase Register from tally'!$A$2:$V$202,4,0)),"",VLOOKUP(A68,'Purchase Register from tally'!$A$2:$V$202,4,0))</f>
        <v>5748157/17.1.12</v>
      </c>
      <c r="D68" s="32" t="str">
        <f>IF(ISNA(VLOOKUP(A68,'Purchase Register from tally'!$A$2:$V$1902,5,0)),"",VLOOKUP(A68,'Purchase Register from tally'!$A$2:$V$1902,5,0))</f>
        <v>Import</v>
      </c>
      <c r="E68" s="32" t="str">
        <f>IF(ISNA(VLOOKUP(A68,'Purchase Register from tally'!$A$2:$V$1701,3,0)),"",VLOOKUP(A68,'Purchase Register from tally'!$A$2:$V$202,3,0))</f>
        <v>Import</v>
      </c>
      <c r="F68" s="33">
        <f>IF(ISNA(VLOOKUP(A68,'Purchase Register from tally'!$A$2:$V$202,15,0)),"",VLOOKUP(A68,'Purchase Register from tally'!$A$2:$V$202,15,0))</f>
        <v>903318.5</v>
      </c>
      <c r="G68" s="33">
        <f>IF(ISNA(VLOOKUP(A68,'Purchase Register from tally'!$A$2:$V$202,16,0)),"",VLOOKUP(A68,'Purchase Register from tally'!$A$2:$V$202,16,0))</f>
        <v>0</v>
      </c>
      <c r="H68" s="23"/>
      <c r="I68" s="23"/>
      <c r="J68" s="23"/>
      <c r="K68" s="23"/>
      <c r="L68" s="33">
        <f>IF(ISNA(VLOOKUP(A68,'Purchase Register from tally'!$A$2:$V$202,13,0)),"",VLOOKUP(A68,'Purchase Register from tally'!$A$2:$V$202,13,0))</f>
        <v>0</v>
      </c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33" t="str">
        <f>IF(ISNA(VLOOKUP(A68,'Purchase Register from tally'!$A$2:$V$202,12,0)),"",VLOOKUP(A68,'Purchase Register from tally'!$A$2:$V$202,12,0))</f>
        <v/>
      </c>
      <c r="X68" s="36" t="str">
        <f t="shared" si="0"/>
        <v/>
      </c>
      <c r="Y68" s="33" t="str">
        <f>IF(ISNA(VLOOKUP(A68,'Purchase Register from tally'!$A$2:$V$202,14,0)),"",VLOOKUP(A68,'Purchase Register from tally'!$A$2:$V$202,14,0))</f>
        <v/>
      </c>
      <c r="Z68" s="34" t="str">
        <f t="shared" si="1"/>
        <v/>
      </c>
    </row>
    <row r="69" spans="1:26" s="19" customFormat="1">
      <c r="A69" s="62">
        <v>54</v>
      </c>
      <c r="B69" s="99">
        <f>IF(ISNA(VLOOKUP(A69,'Purchase Register from tally'!$A$2:$V$202,2,0)),"",VLOOKUP(A69,'Purchase Register from tally'!$A$2:$V$202,2,0))</f>
        <v>40933</v>
      </c>
      <c r="C69" s="32" t="str">
        <f>IF(ISNA(VLOOKUP(A69,'Purchase Register from tally'!$A$2:$V$202,4,0)),"",VLOOKUP(A69,'Purchase Register from tally'!$A$2:$V$202,4,0))</f>
        <v>5748203/17.1.12</v>
      </c>
      <c r="D69" s="32" t="str">
        <f>IF(ISNA(VLOOKUP(A69,'Purchase Register from tally'!$A$2:$V$1902,5,0)),"",VLOOKUP(A69,'Purchase Register from tally'!$A$2:$V$1902,5,0))</f>
        <v>Import</v>
      </c>
      <c r="E69" s="32" t="str">
        <f>IF(ISNA(VLOOKUP(A69,'Purchase Register from tally'!$A$2:$V$1701,3,0)),"",VLOOKUP(A69,'Purchase Register from tally'!$A$2:$V$202,3,0))</f>
        <v>Import</v>
      </c>
      <c r="F69" s="33">
        <f>IF(ISNA(VLOOKUP(A69,'Purchase Register from tally'!$A$2:$V$202,15,0)),"",VLOOKUP(A69,'Purchase Register from tally'!$A$2:$V$202,15,0))</f>
        <v>1049576</v>
      </c>
      <c r="G69" s="33">
        <f>IF(ISNA(VLOOKUP(A69,'Purchase Register from tally'!$A$2:$V$202,16,0)),"",VLOOKUP(A69,'Purchase Register from tally'!$A$2:$V$202,16,0))</f>
        <v>0</v>
      </c>
      <c r="H69" s="23"/>
      <c r="I69" s="23"/>
      <c r="J69" s="23"/>
      <c r="K69" s="23"/>
      <c r="L69" s="33">
        <f>IF(ISNA(VLOOKUP(A69,'Purchase Register from tally'!$A$2:$V$202,13,0)),"",VLOOKUP(A69,'Purchase Register from tally'!$A$2:$V$202,13,0))</f>
        <v>0</v>
      </c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33" t="str">
        <f>IF(ISNA(VLOOKUP(A69,'Purchase Register from tally'!$A$2:$V$202,12,0)),"",VLOOKUP(A69,'Purchase Register from tally'!$A$2:$V$202,12,0))</f>
        <v/>
      </c>
      <c r="X69" s="36" t="str">
        <f t="shared" si="0"/>
        <v/>
      </c>
      <c r="Y69" s="33" t="str">
        <f>IF(ISNA(VLOOKUP(A69,'Purchase Register from tally'!$A$2:$V$202,14,0)),"",VLOOKUP(A69,'Purchase Register from tally'!$A$2:$V$202,14,0))</f>
        <v/>
      </c>
      <c r="Z69" s="34" t="str">
        <f t="shared" si="1"/>
        <v/>
      </c>
    </row>
    <row r="70" spans="1:26" s="19" customFormat="1">
      <c r="A70" s="62">
        <v>55</v>
      </c>
      <c r="B70" s="99">
        <f>IF(ISNA(VLOOKUP(A70,'Purchase Register from tally'!$A$2:$V$202,2,0)),"",VLOOKUP(A70,'Purchase Register from tally'!$A$2:$V$202,2,0))</f>
        <v>40933</v>
      </c>
      <c r="C70" s="32" t="str">
        <f>IF(ISNA(VLOOKUP(A70,'Purchase Register from tally'!$A$2:$V$202,4,0)),"",VLOOKUP(A70,'Purchase Register from tally'!$A$2:$V$202,4,0))</f>
        <v>168 / 9-1-2012</v>
      </c>
      <c r="D70" s="32" t="str">
        <f>IF(ISNA(VLOOKUP(A70,'Purchase Register from tally'!$A$2:$V$1902,5,0)),"",VLOOKUP(A70,'Purchase Register from tally'!$A$2:$V$1902,5,0))</f>
        <v>33373242404</v>
      </c>
      <c r="E70" s="32" t="str">
        <f>IF(ISNA(VLOOKUP(A70,'Purchase Register from tally'!$A$2:$V$1701,3,0)),"",VLOOKUP(A70,'Purchase Register from tally'!$A$2:$V$202,3,0))</f>
        <v>fdggfs</v>
      </c>
      <c r="F70" s="33" t="str">
        <f>IF(ISNA(VLOOKUP(A70,'Purchase Register from tally'!$A$2:$V$202,15,0)),"",VLOOKUP(A70,'Purchase Register from tally'!$A$2:$V$202,15,0))</f>
        <v/>
      </c>
      <c r="G70" s="33">
        <f>IF(ISNA(VLOOKUP(A70,'Purchase Register from tally'!$A$2:$V$202,16,0)),"",VLOOKUP(A70,'Purchase Register from tally'!$A$2:$V$202,16,0))</f>
        <v>0</v>
      </c>
      <c r="H70" s="23"/>
      <c r="I70" s="23"/>
      <c r="J70" s="23"/>
      <c r="K70" s="23"/>
      <c r="L70" s="33">
        <f>IF(ISNA(VLOOKUP(A70,'Purchase Register from tally'!$A$2:$V$202,13,0)),"",VLOOKUP(A70,'Purchase Register from tally'!$A$2:$V$202,13,0))</f>
        <v>503370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33" t="str">
        <f>IF(ISNA(VLOOKUP(A70,'Purchase Register from tally'!$A$2:$V$202,12,0)),"",VLOOKUP(A70,'Purchase Register from tally'!$A$2:$V$202,12,0))</f>
        <v/>
      </c>
      <c r="X70" s="36" t="str">
        <f t="shared" si="0"/>
        <v/>
      </c>
      <c r="Y70" s="33" t="str">
        <f>IF(ISNA(VLOOKUP(A70,'Purchase Register from tally'!$A$2:$V$202,14,0)),"",VLOOKUP(A70,'Purchase Register from tally'!$A$2:$V$202,14,0))</f>
        <v/>
      </c>
      <c r="Z70" s="34" t="str">
        <f t="shared" si="1"/>
        <v/>
      </c>
    </row>
    <row r="71" spans="1:26" s="19" customFormat="1">
      <c r="A71" s="62">
        <v>56</v>
      </c>
      <c r="B71" s="99">
        <f>IF(ISNA(VLOOKUP(A71,'Purchase Register from tally'!$A$2:$V$202,2,0)),"",VLOOKUP(A71,'Purchase Register from tally'!$A$2:$V$202,2,0))</f>
        <v>40933</v>
      </c>
      <c r="C71" s="32" t="str">
        <f>IF(ISNA(VLOOKUP(A71,'Purchase Register from tally'!$A$2:$V$202,4,0)),"",VLOOKUP(A71,'Purchase Register from tally'!$A$2:$V$202,4,0))</f>
        <v>371 / 25-1-2012</v>
      </c>
      <c r="D71" s="32" t="str">
        <f>IF(ISNA(VLOOKUP(A71,'Purchase Register from tally'!$A$2:$V$1902,5,0)),"",VLOOKUP(A71,'Purchase Register from tally'!$A$2:$V$1902,5,0))</f>
        <v>07610137149</v>
      </c>
      <c r="E71" s="32" t="str">
        <f>IF(ISNA(VLOOKUP(A71,'Purchase Register from tally'!$A$2:$V$1701,3,0)),"",VLOOKUP(A71,'Purchase Register from tally'!$A$2:$V$202,3,0))</f>
        <v>trhtehe</v>
      </c>
      <c r="F71" s="33" t="str">
        <f>IF(ISNA(VLOOKUP(A71,'Purchase Register from tally'!$A$2:$V$202,15,0)),"",VLOOKUP(A71,'Purchase Register from tally'!$A$2:$V$202,15,0))</f>
        <v/>
      </c>
      <c r="G71" s="33">
        <f>IF(ISNA(VLOOKUP(A71,'Purchase Register from tally'!$A$2:$V$202,16,0)),"",VLOOKUP(A71,'Purchase Register from tally'!$A$2:$V$202,16,0))</f>
        <v>0</v>
      </c>
      <c r="H71" s="23"/>
      <c r="I71" s="23"/>
      <c r="J71" s="23"/>
      <c r="K71" s="23"/>
      <c r="L71" s="33" t="str">
        <f>IF(ISNA(VLOOKUP(A71,'Purchase Register from tally'!$A$2:$V$202,13,0)),"",VLOOKUP(A71,'Purchase Register from tally'!$A$2:$V$202,13,0))</f>
        <v/>
      </c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33">
        <f>IF(ISNA(VLOOKUP(A71,'Purchase Register from tally'!$A$2:$V$202,12,0)),"",VLOOKUP(A71,'Purchase Register from tally'!$A$2:$V$202,12,0))</f>
        <v>305892</v>
      </c>
      <c r="X71" s="36">
        <f t="shared" si="0"/>
        <v>5.000130765106639E-2</v>
      </c>
      <c r="Y71" s="33">
        <f>IF(ISNA(VLOOKUP(A71,'Purchase Register from tally'!$A$2:$V$202,14,0)),"",VLOOKUP(A71,'Purchase Register from tally'!$A$2:$V$202,14,0))</f>
        <v>15295</v>
      </c>
      <c r="Z71" s="34">
        <f t="shared" si="1"/>
        <v>321187</v>
      </c>
    </row>
    <row r="72" spans="1:26" s="19" customFormat="1">
      <c r="A72" s="62">
        <v>57</v>
      </c>
      <c r="B72" s="99">
        <f>IF(ISNA(VLOOKUP(A72,'Purchase Register from tally'!$A$2:$V$202,2,0)),"",VLOOKUP(A72,'Purchase Register from tally'!$A$2:$V$202,2,0))</f>
        <v>40935</v>
      </c>
      <c r="C72" s="32" t="str">
        <f>IF(ISNA(VLOOKUP(A72,'Purchase Register from tally'!$A$2:$V$202,4,0)),"",VLOOKUP(A72,'Purchase Register from tally'!$A$2:$V$202,4,0))</f>
        <v>80 / 27-1-2012</v>
      </c>
      <c r="D72" s="32" t="str">
        <f>IF(ISNA(VLOOKUP(A72,'Purchase Register from tally'!$A$2:$V$1902,5,0)),"",VLOOKUP(A72,'Purchase Register from tally'!$A$2:$V$1902,5,0))</f>
        <v>07350285411</v>
      </c>
      <c r="E72" s="32" t="str">
        <f>IF(ISNA(VLOOKUP(A72,'Purchase Register from tally'!$A$2:$V$1701,3,0)),"",VLOOKUP(A72,'Purchase Register from tally'!$A$2:$V$202,3,0))</f>
        <v>gsg</v>
      </c>
      <c r="F72" s="33" t="str">
        <f>IF(ISNA(VLOOKUP(A72,'Purchase Register from tally'!$A$2:$V$202,15,0)),"",VLOOKUP(A72,'Purchase Register from tally'!$A$2:$V$202,15,0))</f>
        <v/>
      </c>
      <c r="G72" s="33">
        <f>IF(ISNA(VLOOKUP(A72,'Purchase Register from tally'!$A$2:$V$202,16,0)),"",VLOOKUP(A72,'Purchase Register from tally'!$A$2:$V$202,16,0))</f>
        <v>0</v>
      </c>
      <c r="H72" s="23"/>
      <c r="I72" s="23"/>
      <c r="J72" s="23"/>
      <c r="K72" s="23"/>
      <c r="L72" s="33" t="str">
        <f>IF(ISNA(VLOOKUP(A72,'Purchase Register from tally'!$A$2:$V$202,13,0)),"",VLOOKUP(A72,'Purchase Register from tally'!$A$2:$V$202,13,0))</f>
        <v/>
      </c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33">
        <f>IF(ISNA(VLOOKUP(A72,'Purchase Register from tally'!$A$2:$V$202,12,0)),"",VLOOKUP(A72,'Purchase Register from tally'!$A$2:$V$202,12,0))</f>
        <v>293266</v>
      </c>
      <c r="X72" s="36">
        <f t="shared" si="0"/>
        <v>4.9998977037910973E-2</v>
      </c>
      <c r="Y72" s="33">
        <f>IF(ISNA(VLOOKUP(A72,'Purchase Register from tally'!$A$2:$V$202,14,0)),"",VLOOKUP(A72,'Purchase Register from tally'!$A$2:$V$202,14,0))</f>
        <v>14663</v>
      </c>
      <c r="Z72" s="34">
        <f t="shared" si="1"/>
        <v>307929</v>
      </c>
    </row>
    <row r="73" spans="1:26" s="74" customFormat="1" ht="13.5" thickBot="1">
      <c r="B73" s="100" t="s">
        <v>72</v>
      </c>
      <c r="C73" s="101"/>
      <c r="D73" s="101"/>
      <c r="E73" s="101"/>
      <c r="F73" s="102">
        <f>SUM(F16:F72)</f>
        <v>19373038.5</v>
      </c>
      <c r="G73" s="102">
        <f>SUM(G16:G72)</f>
        <v>2478086.5</v>
      </c>
      <c r="H73" s="101"/>
      <c r="I73" s="101"/>
      <c r="J73" s="101"/>
      <c r="K73" s="101"/>
      <c r="L73" s="102">
        <f>SUM(L16:L72)</f>
        <v>9584955.6699999999</v>
      </c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2">
        <f>SUM(W16:W72)</f>
        <v>5331568</v>
      </c>
      <c r="X73" s="102"/>
      <c r="Y73" s="102">
        <f>SUM(Y16:Y72)</f>
        <v>266663.15000000002</v>
      </c>
      <c r="Z73" s="102">
        <f>SUM(Z16:Z72)</f>
        <v>5598231.1500000004</v>
      </c>
    </row>
    <row r="74" spans="1:26" ht="15.75" thickTop="1"/>
    <row r="75" spans="1:26">
      <c r="B75" s="75" t="s">
        <v>73</v>
      </c>
    </row>
  </sheetData>
  <mergeCells count="25">
    <mergeCell ref="R11:Z11"/>
    <mergeCell ref="L12:Q12"/>
    <mergeCell ref="B12:B14"/>
    <mergeCell ref="C12:C14"/>
    <mergeCell ref="D12:D14"/>
    <mergeCell ref="E12:E14"/>
    <mergeCell ref="F12:F14"/>
    <mergeCell ref="R12:U12"/>
    <mergeCell ref="V12:Z12"/>
    <mergeCell ref="B8:C8"/>
    <mergeCell ref="B9:C9"/>
    <mergeCell ref="I12:I14"/>
    <mergeCell ref="B10:C10"/>
    <mergeCell ref="F11:Q11"/>
    <mergeCell ref="L13:O13"/>
    <mergeCell ref="P13:Q13"/>
    <mergeCell ref="G12:G14"/>
    <mergeCell ref="H12:H14"/>
    <mergeCell ref="J12:J14"/>
    <mergeCell ref="K12:K14"/>
    <mergeCell ref="B2:Z2"/>
    <mergeCell ref="B3:Z3"/>
    <mergeCell ref="B4:Z4"/>
    <mergeCell ref="B5:Z5"/>
    <mergeCell ref="B6:Z6"/>
  </mergeCells>
  <pageMargins left="0" right="0" top="0.5" bottom="0" header="0" footer="0"/>
  <pageSetup scale="89" orientation="landscape" verticalDpi="0" r:id="rId1"/>
  <headerFooter>
    <oddHeader>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2A refresh auto pivot table</vt:lpstr>
      <vt:lpstr>Purchase Register from tally</vt:lpstr>
      <vt:lpstr>Dvat30 vlookup comm</vt:lpstr>
      <vt:lpstr>'Dvat30 vlookup comm'!Print_Area</vt:lpstr>
    </vt:vector>
  </TitlesOfParts>
  <Company>Microsoft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Administrator</cp:lastModifiedBy>
  <cp:lastPrinted>2012-02-19T09:36:23Z</cp:lastPrinted>
  <dcterms:created xsi:type="dcterms:W3CDTF">2009-06-10T08:08:17Z</dcterms:created>
  <dcterms:modified xsi:type="dcterms:W3CDTF">2012-02-20T06:03:29Z</dcterms:modified>
</cp:coreProperties>
</file>