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7995" firstSheet="2" activeTab="2"/>
  </bookViews>
  <sheets>
    <sheet name="11.02.11" sheetId="15" r:id="rId1"/>
    <sheet name="MMPCPL Payment" sheetId="6" r:id="rId2"/>
    <sheet name="mmpcpl 24.06.11" sheetId="10" r:id="rId3"/>
    <sheet name="mhm architect 24.06.10" sheetId="11" r:id="rId4"/>
    <sheet name="mmc 24.06.11" sheetId="12" r:id="rId5"/>
  </sheets>
  <definedNames>
    <definedName name="_xlnm.Print_Titles" localSheetId="4">'mmc 24.06.11'!#REF!</definedName>
    <definedName name="_xlnm.Print_Titles" localSheetId="2">'mmpcpl 24.06.11'!$5:$9</definedName>
  </definedNames>
  <calcPr calcId="124519"/>
</workbook>
</file>

<file path=xl/calcChain.xml><?xml version="1.0" encoding="utf-8"?>
<calcChain xmlns="http://schemas.openxmlformats.org/spreadsheetml/2006/main">
  <c r="M30" i="12"/>
  <c r="L30"/>
  <c r="K30"/>
  <c r="J30"/>
  <c r="I30"/>
  <c r="G30"/>
  <c r="F30"/>
  <c r="E30"/>
  <c r="D30"/>
  <c r="C30"/>
  <c r="D23"/>
  <c r="F23" s="1"/>
  <c r="D22"/>
  <c r="F22" s="1"/>
  <c r="D19"/>
  <c r="F19" s="1"/>
  <c r="D18"/>
  <c r="F18" s="1"/>
  <c r="D17"/>
  <c r="F17" s="1"/>
  <c r="D16"/>
  <c r="F16" s="1"/>
  <c r="D15"/>
  <c r="F15" s="1"/>
  <c r="D14"/>
  <c r="F14" s="1"/>
  <c r="D13"/>
  <c r="F13" s="1"/>
  <c r="D12"/>
  <c r="F12" s="1"/>
  <c r="E22" l="1"/>
  <c r="G22" s="1"/>
  <c r="E23"/>
  <c r="G23"/>
  <c r="E12"/>
  <c r="G12" s="1"/>
  <c r="E13"/>
  <c r="G13" s="1"/>
  <c r="E14"/>
  <c r="G14" s="1"/>
  <c r="E15"/>
  <c r="G15" s="1"/>
  <c r="E16"/>
  <c r="G16" s="1"/>
  <c r="E17"/>
  <c r="G17" s="1"/>
  <c r="E18"/>
  <c r="G18" s="1"/>
  <c r="E19"/>
  <c r="G19" s="1"/>
  <c r="D12" i="11"/>
  <c r="F12" s="1"/>
  <c r="D11"/>
  <c r="F11" s="1"/>
  <c r="D10"/>
  <c r="F10" s="1"/>
  <c r="D11" i="10"/>
  <c r="E11" s="1"/>
  <c r="F11"/>
  <c r="D12"/>
  <c r="E12" s="1"/>
  <c r="F12"/>
  <c r="D13"/>
  <c r="E13" s="1"/>
  <c r="F13"/>
  <c r="D14"/>
  <c r="E14" s="1"/>
  <c r="F14"/>
  <c r="D15"/>
  <c r="E15" s="1"/>
  <c r="F15"/>
  <c r="D16"/>
  <c r="E16" s="1"/>
  <c r="F16"/>
  <c r="D17"/>
  <c r="E17" s="1"/>
  <c r="F17"/>
  <c r="D18"/>
  <c r="E18" s="1"/>
  <c r="F18"/>
  <c r="D19"/>
  <c r="E19" s="1"/>
  <c r="F19"/>
  <c r="E10" i="11" l="1"/>
  <c r="G10" s="1"/>
  <c r="E11"/>
  <c r="G11" s="1"/>
  <c r="E12"/>
  <c r="G12" s="1"/>
  <c r="G11" i="10"/>
  <c r="G19"/>
  <c r="G18"/>
  <c r="G17"/>
  <c r="G16"/>
  <c r="G15"/>
  <c r="G14"/>
  <c r="G13"/>
  <c r="G12"/>
  <c r="G14" i="11" l="1"/>
  <c r="C58" i="10" l="1"/>
  <c r="D56"/>
  <c r="F56" s="1"/>
  <c r="D55"/>
  <c r="F55" s="1"/>
  <c r="D54"/>
  <c r="F54" s="1"/>
  <c r="D53"/>
  <c r="F53" s="1"/>
  <c r="D52"/>
  <c r="F52" s="1"/>
  <c r="D51"/>
  <c r="F51" s="1"/>
  <c r="D50"/>
  <c r="F50" s="1"/>
  <c r="D49"/>
  <c r="F49" s="1"/>
  <c r="D48"/>
  <c r="F48" s="1"/>
  <c r="D47"/>
  <c r="F47" s="1"/>
  <c r="D46"/>
  <c r="F46" s="1"/>
  <c r="D45"/>
  <c r="F45" s="1"/>
  <c r="D44"/>
  <c r="F44" s="1"/>
  <c r="F58" s="1"/>
  <c r="D40"/>
  <c r="D39"/>
  <c r="D38"/>
  <c r="D37"/>
  <c r="D36"/>
  <c r="D35"/>
  <c r="D34"/>
  <c r="D33"/>
  <c r="D32"/>
  <c r="D31"/>
  <c r="D30"/>
  <c r="F30" s="1"/>
  <c r="F40"/>
  <c r="F39"/>
  <c r="F38"/>
  <c r="F37"/>
  <c r="F36"/>
  <c r="F35"/>
  <c r="F34"/>
  <c r="F33"/>
  <c r="F32"/>
  <c r="F31"/>
  <c r="D29"/>
  <c r="F29" s="1"/>
  <c r="D28"/>
  <c r="F28" s="1"/>
  <c r="D27"/>
  <c r="F27" s="1"/>
  <c r="D26"/>
  <c r="F26" s="1"/>
  <c r="D25"/>
  <c r="F25" s="1"/>
  <c r="D24"/>
  <c r="F24" s="1"/>
  <c r="D23"/>
  <c r="F23" s="1"/>
  <c r="D22"/>
  <c r="F22" s="1"/>
  <c r="F42" s="1"/>
  <c r="D42" l="1"/>
  <c r="D58"/>
  <c r="E44"/>
  <c r="E45"/>
  <c r="G45" s="1"/>
  <c r="E46"/>
  <c r="G46" s="1"/>
  <c r="E47"/>
  <c r="G47" s="1"/>
  <c r="E48"/>
  <c r="G48" s="1"/>
  <c r="E49"/>
  <c r="G49" s="1"/>
  <c r="E50"/>
  <c r="G50" s="1"/>
  <c r="E51"/>
  <c r="G51" s="1"/>
  <c r="E52"/>
  <c r="G52" s="1"/>
  <c r="E53"/>
  <c r="G53" s="1"/>
  <c r="E54"/>
  <c r="G54" s="1"/>
  <c r="E55"/>
  <c r="G55" s="1"/>
  <c r="E56"/>
  <c r="G56" s="1"/>
  <c r="E22"/>
  <c r="E23"/>
  <c r="G23" s="1"/>
  <c r="E24"/>
  <c r="G24" s="1"/>
  <c r="E25"/>
  <c r="G25" s="1"/>
  <c r="E26"/>
  <c r="G26" s="1"/>
  <c r="E27"/>
  <c r="G27" s="1"/>
  <c r="E28"/>
  <c r="G28" s="1"/>
  <c r="E29"/>
  <c r="G29" s="1"/>
  <c r="E30"/>
  <c r="G30" s="1"/>
  <c r="E31"/>
  <c r="G31" s="1"/>
  <c r="E32"/>
  <c r="G32" s="1"/>
  <c r="E33"/>
  <c r="G33" s="1"/>
  <c r="E34"/>
  <c r="G34" s="1"/>
  <c r="E35"/>
  <c r="G35" s="1"/>
  <c r="E36"/>
  <c r="G36" s="1"/>
  <c r="E37"/>
  <c r="G37" s="1"/>
  <c r="E38"/>
  <c r="G38" s="1"/>
  <c r="E39"/>
  <c r="G39" s="1"/>
  <c r="E40"/>
  <c r="G40" s="1"/>
  <c r="G22" l="1"/>
  <c r="G42" s="1"/>
  <c r="E42"/>
  <c r="G44"/>
  <c r="G58" s="1"/>
  <c r="E58"/>
  <c r="F11" i="15" l="1"/>
  <c r="F18"/>
  <c r="G11"/>
  <c r="G12"/>
  <c r="G13"/>
  <c r="D14"/>
  <c r="E14"/>
  <c r="E20" s="1"/>
  <c r="F14"/>
  <c r="G14"/>
  <c r="G16"/>
  <c r="G18"/>
  <c r="D20"/>
  <c r="F20"/>
  <c r="G20" l="1"/>
  <c r="A2" i="12" l="1"/>
  <c r="K28"/>
  <c r="J28"/>
  <c r="I28"/>
  <c r="H28"/>
  <c r="G28"/>
  <c r="E28"/>
  <c r="D28"/>
  <c r="C28"/>
  <c r="L27"/>
  <c r="L26"/>
  <c r="J24"/>
  <c r="I24"/>
  <c r="H24"/>
  <c r="E24"/>
  <c r="C24"/>
  <c r="K23"/>
  <c r="L23" s="1"/>
  <c r="K22"/>
  <c r="K24" s="1"/>
  <c r="D24"/>
  <c r="H20"/>
  <c r="E20"/>
  <c r="C20"/>
  <c r="K19"/>
  <c r="L19" s="1"/>
  <c r="K18"/>
  <c r="L18" s="1"/>
  <c r="K17"/>
  <c r="L17" s="1"/>
  <c r="J16"/>
  <c r="I16"/>
  <c r="J15"/>
  <c r="J20" s="1"/>
  <c r="I15"/>
  <c r="K14"/>
  <c r="L14" s="1"/>
  <c r="K13"/>
  <c r="L13" s="1"/>
  <c r="M13" s="1"/>
  <c r="K12"/>
  <c r="L12" s="1"/>
  <c r="A2" i="11"/>
  <c r="K18"/>
  <c r="J18"/>
  <c r="I18"/>
  <c r="H18"/>
  <c r="F18"/>
  <c r="E18"/>
  <c r="D18"/>
  <c r="C18"/>
  <c r="L17"/>
  <c r="M17"/>
  <c r="L16"/>
  <c r="L18" s="1"/>
  <c r="M16"/>
  <c r="M18" s="1"/>
  <c r="J14"/>
  <c r="I14"/>
  <c r="H14"/>
  <c r="E14"/>
  <c r="D14"/>
  <c r="C14"/>
  <c r="K12"/>
  <c r="L12" s="1"/>
  <c r="K11"/>
  <c r="L11" s="1"/>
  <c r="K10"/>
  <c r="F14"/>
  <c r="K53" i="10"/>
  <c r="L53" s="1"/>
  <c r="L52"/>
  <c r="M52" s="1"/>
  <c r="K51"/>
  <c r="L51" s="1"/>
  <c r="K50"/>
  <c r="L50" s="1"/>
  <c r="K49"/>
  <c r="L49" s="1"/>
  <c r="K48"/>
  <c r="L48" s="1"/>
  <c r="K47"/>
  <c r="L47" s="1"/>
  <c r="M47" s="1"/>
  <c r="J46"/>
  <c r="J58" s="1"/>
  <c r="L45"/>
  <c r="I44"/>
  <c r="K44" s="1"/>
  <c r="L44" s="1"/>
  <c r="C42"/>
  <c r="K41"/>
  <c r="L41" s="1"/>
  <c r="M41" s="1"/>
  <c r="K40"/>
  <c r="L40" s="1"/>
  <c r="M40" s="1"/>
  <c r="K39"/>
  <c r="L39" s="1"/>
  <c r="J38"/>
  <c r="I38"/>
  <c r="K37"/>
  <c r="L37" s="1"/>
  <c r="J36"/>
  <c r="I36"/>
  <c r="J35"/>
  <c r="K35" s="1"/>
  <c r="K34"/>
  <c r="L34" s="1"/>
  <c r="K33"/>
  <c r="L33" s="1"/>
  <c r="K32"/>
  <c r="L32" s="1"/>
  <c r="K31"/>
  <c r="L31" s="1"/>
  <c r="K30"/>
  <c r="L30" s="1"/>
  <c r="K29"/>
  <c r="L29" s="1"/>
  <c r="K28"/>
  <c r="L28" s="1"/>
  <c r="K27"/>
  <c r="L27" s="1"/>
  <c r="M27" s="1"/>
  <c r="K26"/>
  <c r="L26" s="1"/>
  <c r="K25"/>
  <c r="L25" s="1"/>
  <c r="J24"/>
  <c r="J42" s="1"/>
  <c r="K23"/>
  <c r="L23" s="1"/>
  <c r="K22"/>
  <c r="J20"/>
  <c r="E20"/>
  <c r="E60" s="1"/>
  <c r="C20"/>
  <c r="I19"/>
  <c r="I20" s="1"/>
  <c r="K18"/>
  <c r="L18" s="1"/>
  <c r="M18" s="1"/>
  <c r="K17"/>
  <c r="L17" s="1"/>
  <c r="M17" s="1"/>
  <c r="K16"/>
  <c r="L16" s="1"/>
  <c r="M16" s="1"/>
  <c r="K15"/>
  <c r="L15" s="1"/>
  <c r="K14"/>
  <c r="L14" s="1"/>
  <c r="K13"/>
  <c r="L13" s="1"/>
  <c r="K12"/>
  <c r="L12" s="1"/>
  <c r="K11"/>
  <c r="L11" s="1"/>
  <c r="I16" i="6"/>
  <c r="B13"/>
  <c r="E13"/>
  <c r="C13"/>
  <c r="I13"/>
  <c r="L28" i="12" l="1"/>
  <c r="M26"/>
  <c r="N27"/>
  <c r="M27"/>
  <c r="K14" i="11"/>
  <c r="K16" i="12"/>
  <c r="L16" s="1"/>
  <c r="K15"/>
  <c r="L15" s="1"/>
  <c r="K20" i="10"/>
  <c r="J60"/>
  <c r="I58"/>
  <c r="K19"/>
  <c r="L19" s="1"/>
  <c r="K36"/>
  <c r="L36" s="1"/>
  <c r="L20" i="12"/>
  <c r="M12"/>
  <c r="M15"/>
  <c r="N15" s="1"/>
  <c r="M23"/>
  <c r="M14"/>
  <c r="N14" s="1"/>
  <c r="M16"/>
  <c r="N16" s="1"/>
  <c r="M17"/>
  <c r="N17" s="1"/>
  <c r="M18"/>
  <c r="N18" s="1"/>
  <c r="M19"/>
  <c r="N19" s="1"/>
  <c r="G20"/>
  <c r="N13"/>
  <c r="D20"/>
  <c r="I20"/>
  <c r="K20"/>
  <c r="L22"/>
  <c r="N26"/>
  <c r="N28" s="1"/>
  <c r="M11" i="11"/>
  <c r="M12"/>
  <c r="L10"/>
  <c r="F20" i="10"/>
  <c r="D20"/>
  <c r="K24"/>
  <c r="L24" s="1"/>
  <c r="M24" s="1"/>
  <c r="K38"/>
  <c r="L38" s="1"/>
  <c r="K46"/>
  <c r="L46" s="1"/>
  <c r="L58" s="1"/>
  <c r="I42"/>
  <c r="K42" s="1"/>
  <c r="N52"/>
  <c r="M45"/>
  <c r="L20"/>
  <c r="M11"/>
  <c r="M12"/>
  <c r="M14"/>
  <c r="M19"/>
  <c r="M26"/>
  <c r="N27"/>
  <c r="M28"/>
  <c r="M29"/>
  <c r="M30"/>
  <c r="M31"/>
  <c r="M32"/>
  <c r="M33"/>
  <c r="M34"/>
  <c r="L35"/>
  <c r="M36"/>
  <c r="M39"/>
  <c r="N41"/>
  <c r="M44"/>
  <c r="M13"/>
  <c r="M15"/>
  <c r="M23"/>
  <c r="M25"/>
  <c r="M37"/>
  <c r="M38"/>
  <c r="M48"/>
  <c r="M49"/>
  <c r="M50"/>
  <c r="M51"/>
  <c r="M53"/>
  <c r="N16"/>
  <c r="N17"/>
  <c r="N18"/>
  <c r="L22"/>
  <c r="N40"/>
  <c r="N47"/>
  <c r="D13" i="6"/>
  <c r="M28" i="12" l="1"/>
  <c r="G20" i="10"/>
  <c r="G60" s="1"/>
  <c r="F60"/>
  <c r="M46"/>
  <c r="I60"/>
  <c r="M58"/>
  <c r="N23" i="12"/>
  <c r="K58" i="10"/>
  <c r="K60" s="1"/>
  <c r="N39"/>
  <c r="N36"/>
  <c r="N44"/>
  <c r="N25"/>
  <c r="N38"/>
  <c r="N30"/>
  <c r="N29"/>
  <c r="N28"/>
  <c r="L24" i="12"/>
  <c r="M22"/>
  <c r="N22" s="1"/>
  <c r="N24" s="1"/>
  <c r="G24"/>
  <c r="M20"/>
  <c r="N12"/>
  <c r="N20" s="1"/>
  <c r="L14" i="11"/>
  <c r="M10"/>
  <c r="N37" i="10"/>
  <c r="N51"/>
  <c r="N49"/>
  <c r="N46"/>
  <c r="N14"/>
  <c r="N15"/>
  <c r="N13"/>
  <c r="N26"/>
  <c r="N19"/>
  <c r="N50"/>
  <c r="N48"/>
  <c r="N24"/>
  <c r="N12"/>
  <c r="N53"/>
  <c r="N34"/>
  <c r="N33"/>
  <c r="N32"/>
  <c r="N31"/>
  <c r="N45"/>
  <c r="N23"/>
  <c r="M22"/>
  <c r="L42"/>
  <c r="L60" s="1"/>
  <c r="N22"/>
  <c r="M20"/>
  <c r="M35"/>
  <c r="N11"/>
  <c r="N20" s="1"/>
  <c r="M24" i="12" l="1"/>
  <c r="N58" i="10"/>
  <c r="N35"/>
  <c r="N30" i="12"/>
  <c r="M14" i="11"/>
  <c r="M42" i="10"/>
  <c r="M60" s="1"/>
  <c r="N42"/>
  <c r="N60" l="1"/>
  <c r="C60"/>
  <c r="D60"/>
</calcChain>
</file>

<file path=xl/sharedStrings.xml><?xml version="1.0" encoding="utf-8"?>
<sst xmlns="http://schemas.openxmlformats.org/spreadsheetml/2006/main" count="364" uniqueCount="162">
  <si>
    <t xml:space="preserve">Professioanl </t>
  </si>
  <si>
    <t>Amount</t>
  </si>
  <si>
    <t xml:space="preserve">Date </t>
  </si>
  <si>
    <t xml:space="preserve">Amount </t>
  </si>
  <si>
    <t>TOTAL</t>
  </si>
  <si>
    <t>Total</t>
  </si>
  <si>
    <t>Date</t>
  </si>
  <si>
    <t>17.09.07</t>
  </si>
  <si>
    <t>Name of Party</t>
  </si>
  <si>
    <t>19.11.07</t>
  </si>
  <si>
    <t>Maharashtras Police Housing</t>
  </si>
  <si>
    <t>23.01.08</t>
  </si>
  <si>
    <t>29.03.08</t>
  </si>
  <si>
    <t>S R A Nagpur</t>
  </si>
  <si>
    <t>31.03.08</t>
  </si>
  <si>
    <t>Mumbai Slum Improvemanr Board</t>
  </si>
  <si>
    <t>01.04.08</t>
  </si>
  <si>
    <t>30.11.047</t>
  </si>
  <si>
    <t>30.09.08</t>
  </si>
  <si>
    <t>Panvel Municipal Council</t>
  </si>
  <si>
    <t>15.12.08</t>
  </si>
  <si>
    <t>29.12.08</t>
  </si>
  <si>
    <t>01.01.09</t>
  </si>
  <si>
    <t>05.02.09</t>
  </si>
  <si>
    <t>Jalgaon City Municipal; Council</t>
  </si>
  <si>
    <t>24.02.09</t>
  </si>
  <si>
    <t>31.03.09</t>
  </si>
  <si>
    <t>19.05.09</t>
  </si>
  <si>
    <t>30.09.09</t>
  </si>
  <si>
    <t>30.11.09</t>
  </si>
  <si>
    <t>02.01.10</t>
  </si>
  <si>
    <t>01.02.10</t>
  </si>
  <si>
    <t>28.02.10</t>
  </si>
  <si>
    <t>31.03.10</t>
  </si>
  <si>
    <t>Mukon Constructions Pvt. Ltd.</t>
  </si>
  <si>
    <t>Naya Raipur Development Authority</t>
  </si>
  <si>
    <t>Housing Development and Infrastructure</t>
  </si>
  <si>
    <t>Mettaco Alloys Pvt. Ltd.</t>
  </si>
  <si>
    <t>Ivory Gold Media</t>
  </si>
  <si>
    <t>Mettaco Engg. Pvt. Ltd.</t>
  </si>
  <si>
    <t>M M Project Consultants Pvt Ltd.</t>
  </si>
  <si>
    <t>25.01.08</t>
  </si>
  <si>
    <t>Indiamco (Printing/ Out of pocket)</t>
  </si>
  <si>
    <t>G.TOTAL</t>
  </si>
  <si>
    <t>30.11.07</t>
  </si>
  <si>
    <t>07.07.09</t>
  </si>
  <si>
    <t>28.03.08</t>
  </si>
  <si>
    <t>03.10.08</t>
  </si>
  <si>
    <t>04.05.09</t>
  </si>
  <si>
    <t>18.08.09</t>
  </si>
  <si>
    <t>19.01.09</t>
  </si>
  <si>
    <t>19.03.09</t>
  </si>
  <si>
    <t>12.12.09</t>
  </si>
  <si>
    <t>25.01.10</t>
  </si>
  <si>
    <t>08.02.10</t>
  </si>
  <si>
    <t>08.03.10</t>
  </si>
  <si>
    <t>25.02.10</t>
  </si>
  <si>
    <t>18.09.07</t>
  </si>
  <si>
    <t>24.01.08</t>
  </si>
  <si>
    <t>04.07.08</t>
  </si>
  <si>
    <t>02.05.09</t>
  </si>
  <si>
    <t>06.03.10</t>
  </si>
  <si>
    <t>Fees Amount</t>
  </si>
  <si>
    <t>Service Taxz</t>
  </si>
  <si>
    <t>Retention</t>
  </si>
  <si>
    <t>Add:</t>
  </si>
  <si>
    <t>Less:</t>
  </si>
  <si>
    <t>(Rs.)</t>
  </si>
  <si>
    <t xml:space="preserve">Period: 01.04.07 to 31.03.10 </t>
  </si>
  <si>
    <t>03.11.08</t>
  </si>
  <si>
    <t xml:space="preserve">Service Tax </t>
  </si>
  <si>
    <t xml:space="preserve">Period: 01.04.05 to 31.03.10 </t>
  </si>
  <si>
    <t>M M Consultants</t>
  </si>
  <si>
    <t>Mukesh Mehta Architect</t>
  </si>
  <si>
    <t>01.04.09 to 31.03.10</t>
  </si>
  <si>
    <t>Professional Fees</t>
  </si>
  <si>
    <t>Baccha Builder &amp; Developer</t>
  </si>
  <si>
    <t>Mumbai International Airport P. Ltd.</t>
  </si>
  <si>
    <t>01.04.07</t>
  </si>
  <si>
    <t>11.04.07</t>
  </si>
  <si>
    <t>17.05.07</t>
  </si>
  <si>
    <t>Infrastructrure and Real Estate</t>
  </si>
  <si>
    <t>24.05.07</t>
  </si>
  <si>
    <t>Adore Builders and Developers Pvt. Ltd.</t>
  </si>
  <si>
    <t>11.06.07</t>
  </si>
  <si>
    <t>12.12.07</t>
  </si>
  <si>
    <t>M Mproject Consultants Pvt. Ltd.</t>
  </si>
  <si>
    <t>29.04.08</t>
  </si>
  <si>
    <t>23.12.08</t>
  </si>
  <si>
    <t>29.05.07</t>
  </si>
  <si>
    <t>21.08.07</t>
  </si>
  <si>
    <t xml:space="preserve">Slum Rehablilittation Authority </t>
  </si>
  <si>
    <t>Slum Rehablilittation Authority</t>
  </si>
  <si>
    <t>09.09.08</t>
  </si>
  <si>
    <t>17.10.08</t>
  </si>
  <si>
    <t>02.01.09</t>
  </si>
  <si>
    <t>Brevan Howard Advisors Pvt. Ltd.</t>
  </si>
  <si>
    <t>Details of  payment made towards Professional Fees</t>
  </si>
  <si>
    <t>Amount paid</t>
  </si>
  <si>
    <t>Branch</t>
  </si>
  <si>
    <t>BSR Code No.</t>
  </si>
  <si>
    <t>Challan No.</t>
  </si>
  <si>
    <t>14.11.07</t>
  </si>
  <si>
    <t>HDFC Bank Ltd</t>
  </si>
  <si>
    <t xml:space="preserve">Bank </t>
  </si>
  <si>
    <t>Amount Deposited In Bank</t>
  </si>
  <si>
    <t>Hill Road</t>
  </si>
  <si>
    <t>Ch. No.</t>
  </si>
  <si>
    <t>31.12.07</t>
  </si>
  <si>
    <t>HDFC Bank Ltd.</t>
  </si>
  <si>
    <t>Palli Hill</t>
  </si>
  <si>
    <t>1084745/14003</t>
  </si>
  <si>
    <t>966399/31025</t>
  </si>
  <si>
    <t>966409/31026</t>
  </si>
  <si>
    <t>Service Tax</t>
  </si>
  <si>
    <t>Paid</t>
  </si>
  <si>
    <t>Payable</t>
  </si>
  <si>
    <t>payable</t>
  </si>
  <si>
    <t>Name of Co./ Firm</t>
  </si>
  <si>
    <t>Year</t>
  </si>
  <si>
    <t>M M Project Consultants Pvt. Ltd.</t>
  </si>
  <si>
    <t>2007-08</t>
  </si>
  <si>
    <t>2008-09</t>
  </si>
  <si>
    <t>2009-10</t>
  </si>
  <si>
    <t xml:space="preserve">Amount of </t>
  </si>
  <si>
    <t xml:space="preserve">Balance </t>
  </si>
  <si>
    <t xml:space="preserve">Date: </t>
  </si>
  <si>
    <t>Financial</t>
  </si>
  <si>
    <t>No.</t>
  </si>
  <si>
    <t>Sr.</t>
  </si>
  <si>
    <t xml:space="preserve">Details of Service Tax  payable on Professional Fees </t>
  </si>
  <si>
    <t xml:space="preserve">Less :Credit for </t>
  </si>
  <si>
    <t>CENVAT</t>
  </si>
  <si>
    <t xml:space="preserve">( Credit for </t>
  </si>
  <si>
    <t>11.02.2011</t>
  </si>
  <si>
    <t>Recd./ credit in</t>
  </si>
  <si>
    <t>Bank a/c.</t>
  </si>
  <si>
    <t>TDS certificate</t>
  </si>
  <si>
    <t xml:space="preserve">Total amount of </t>
  </si>
  <si>
    <t>received/</t>
  </si>
  <si>
    <t>credit for  receipt</t>
  </si>
  <si>
    <t>receivable</t>
  </si>
  <si>
    <t>of professioanl Fees</t>
  </si>
  <si>
    <t xml:space="preserve">Taxable amount  </t>
  </si>
  <si>
    <t>for service Tax</t>
  </si>
  <si>
    <t xml:space="preserve">tax amount </t>
  </si>
  <si>
    <t>Amount as per Show cause Notice</t>
  </si>
  <si>
    <t>Actual amount received</t>
  </si>
  <si>
    <t xml:space="preserve">Details of  Service Tax payable  on Professional  Fees </t>
  </si>
  <si>
    <t>Service Tax payable</t>
  </si>
  <si>
    <t>12%/10%</t>
  </si>
  <si>
    <t>ST@</t>
  </si>
  <si>
    <t>Edu Cess</t>
  </si>
  <si>
    <t>@2%</t>
  </si>
  <si>
    <t>H&amp; S Edu</t>
  </si>
  <si>
    <t>Cess@1%</t>
  </si>
  <si>
    <t xml:space="preserve">Total ST </t>
  </si>
  <si>
    <t>PAYABLE</t>
  </si>
  <si>
    <t>(Excluding ST)</t>
  </si>
  <si>
    <t xml:space="preserve">Period: 01.04.08 to 31.03.10 </t>
  </si>
  <si>
    <t>in Bank a/c.</t>
  </si>
  <si>
    <t>Recd./ credit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</si>
</sst>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164" fontId="0" fillId="0" borderId="4" xfId="1" applyNumberFormat="1" applyFont="1" applyBorder="1"/>
    <xf numFmtId="164" fontId="0" fillId="0" borderId="4" xfId="1" applyNumberFormat="1" applyFont="1" applyFill="1" applyBorder="1"/>
    <xf numFmtId="164" fontId="0" fillId="0" borderId="0" xfId="0" applyNumberFormat="1"/>
    <xf numFmtId="164" fontId="0" fillId="0" borderId="6" xfId="1" applyNumberFormat="1" applyFont="1" applyBorder="1"/>
    <xf numFmtId="164" fontId="2" fillId="0" borderId="9" xfId="1" applyNumberFormat="1" applyFont="1" applyBorder="1"/>
    <xf numFmtId="164" fontId="0" fillId="0" borderId="6" xfId="1" applyNumberFormat="1" applyFont="1" applyFill="1" applyBorder="1"/>
    <xf numFmtId="164" fontId="2" fillId="0" borderId="7" xfId="1" applyNumberFormat="1" applyFont="1" applyBorder="1"/>
    <xf numFmtId="164" fontId="0" fillId="0" borderId="9" xfId="1" applyNumberFormat="1" applyFont="1" applyBorder="1"/>
    <xf numFmtId="0" fontId="0" fillId="0" borderId="11" xfId="0" applyBorder="1"/>
    <xf numFmtId="0" fontId="3" fillId="0" borderId="0" xfId="0" applyFont="1"/>
    <xf numFmtId="0" fontId="0" fillId="0" borderId="4" xfId="0" applyBorder="1" applyAlignment="1">
      <alignment horizontal="center"/>
    </xf>
    <xf numFmtId="164" fontId="0" fillId="0" borderId="22" xfId="1" applyNumberFormat="1" applyFont="1" applyBorder="1"/>
    <xf numFmtId="164" fontId="0" fillId="0" borderId="23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3" xfId="0" applyFont="1" applyBorder="1"/>
    <xf numFmtId="164" fontId="2" fillId="0" borderId="24" xfId="1" applyNumberFormat="1" applyFont="1" applyBorder="1"/>
    <xf numFmtId="164" fontId="2" fillId="0" borderId="15" xfId="1" applyNumberFormat="1" applyFont="1" applyBorder="1"/>
    <xf numFmtId="0" fontId="0" fillId="0" borderId="28" xfId="0" applyBorder="1"/>
    <xf numFmtId="0" fontId="0" fillId="0" borderId="0" xfId="0" applyBorder="1"/>
    <xf numFmtId="0" fontId="0" fillId="0" borderId="22" xfId="0" applyBorder="1"/>
    <xf numFmtId="0" fontId="0" fillId="0" borderId="33" xfId="0" applyBorder="1"/>
    <xf numFmtId="0" fontId="0" fillId="0" borderId="36" xfId="0" applyBorder="1"/>
    <xf numFmtId="164" fontId="0" fillId="0" borderId="7" xfId="1" applyNumberFormat="1" applyFont="1" applyFill="1" applyBorder="1"/>
    <xf numFmtId="164" fontId="0" fillId="0" borderId="7" xfId="1" applyNumberFormat="1" applyFont="1" applyBorder="1"/>
    <xf numFmtId="164" fontId="0" fillId="0" borderId="33" xfId="1" applyNumberFormat="1" applyFont="1" applyBorder="1"/>
    <xf numFmtId="164" fontId="0" fillId="0" borderId="34" xfId="1" applyNumberFormat="1" applyFont="1" applyBorder="1"/>
    <xf numFmtId="164" fontId="0" fillId="0" borderId="36" xfId="1" applyNumberFormat="1" applyFont="1" applyBorder="1"/>
    <xf numFmtId="164" fontId="0" fillId="0" borderId="37" xfId="1" applyNumberFormat="1" applyFont="1" applyBorder="1"/>
    <xf numFmtId="164" fontId="0" fillId="0" borderId="14" xfId="1" applyNumberFormat="1" applyFont="1" applyFill="1" applyBorder="1"/>
    <xf numFmtId="164" fontId="2" fillId="0" borderId="9" xfId="1" applyNumberFormat="1" applyFont="1" applyFill="1" applyBorder="1"/>
    <xf numFmtId="164" fontId="0" fillId="0" borderId="33" xfId="1" applyNumberFormat="1" applyFont="1" applyFill="1" applyBorder="1"/>
    <xf numFmtId="164" fontId="0" fillId="0" borderId="36" xfId="1" applyNumberFormat="1" applyFont="1" applyFill="1" applyBorder="1"/>
    <xf numFmtId="164" fontId="2" fillId="0" borderId="10" xfId="1" applyNumberFormat="1" applyFont="1" applyBorder="1"/>
    <xf numFmtId="164" fontId="0" fillId="0" borderId="0" xfId="1" applyNumberFormat="1" applyFont="1" applyFill="1" applyBorder="1"/>
    <xf numFmtId="0" fontId="2" fillId="0" borderId="33" xfId="0" applyFont="1" applyBorder="1"/>
    <xf numFmtId="0" fontId="2" fillId="0" borderId="34" xfId="0" applyFont="1" applyBorder="1"/>
    <xf numFmtId="0" fontId="0" fillId="0" borderId="42" xfId="0" applyBorder="1"/>
    <xf numFmtId="0" fontId="0" fillId="0" borderId="36" xfId="0" applyBorder="1" applyAlignment="1">
      <alignment horizontal="center"/>
    </xf>
    <xf numFmtId="0" fontId="0" fillId="0" borderId="34" xfId="0" applyBorder="1"/>
    <xf numFmtId="164" fontId="2" fillId="0" borderId="44" xfId="1" applyNumberFormat="1" applyFont="1" applyFill="1" applyBorder="1"/>
    <xf numFmtId="164" fontId="0" fillId="0" borderId="47" xfId="1" applyNumberFormat="1" applyFont="1" applyFill="1" applyBorder="1"/>
    <xf numFmtId="0" fontId="0" fillId="0" borderId="47" xfId="0" applyBorder="1"/>
    <xf numFmtId="0" fontId="0" fillId="0" borderId="23" xfId="0" applyBorder="1"/>
    <xf numFmtId="164" fontId="2" fillId="0" borderId="0" xfId="1" applyNumberFormat="1" applyFont="1" applyBorder="1"/>
    <xf numFmtId="164" fontId="2" fillId="0" borderId="39" xfId="1" applyNumberFormat="1" applyFont="1" applyBorder="1"/>
    <xf numFmtId="164" fontId="2" fillId="0" borderId="40" xfId="1" applyNumberFormat="1" applyFont="1" applyBorder="1"/>
    <xf numFmtId="0" fontId="2" fillId="0" borderId="32" xfId="0" applyFont="1" applyBorder="1"/>
    <xf numFmtId="164" fontId="0" fillId="0" borderId="0" xfId="1" applyNumberFormat="1" applyFont="1"/>
    <xf numFmtId="164" fontId="0" fillId="0" borderId="21" xfId="1" applyNumberFormat="1" applyFont="1" applyBorder="1"/>
    <xf numFmtId="164" fontId="0" fillId="0" borderId="42" xfId="1" applyNumberFormat="1" applyFont="1" applyBorder="1"/>
    <xf numFmtId="164" fontId="0" fillId="0" borderId="44" xfId="1" applyNumberFormat="1" applyFont="1" applyFill="1" applyBorder="1"/>
    <xf numFmtId="164" fontId="0" fillId="0" borderId="25" xfId="1" applyNumberFormat="1" applyFont="1" applyBorder="1"/>
    <xf numFmtId="164" fontId="0" fillId="0" borderId="12" xfId="1" applyNumberFormat="1" applyFont="1" applyFill="1" applyBorder="1"/>
    <xf numFmtId="164" fontId="0" fillId="0" borderId="0" xfId="1" applyNumberFormat="1" applyFont="1" applyBorder="1"/>
    <xf numFmtId="164" fontId="0" fillId="0" borderId="46" xfId="1" applyNumberFormat="1" applyFont="1" applyBorder="1"/>
    <xf numFmtId="0" fontId="0" fillId="0" borderId="4" xfId="0" applyNumberFormat="1" applyBorder="1" applyAlignment="1"/>
    <xf numFmtId="0" fontId="0" fillId="0" borderId="4" xfId="1" applyNumberFormat="1" applyFont="1" applyBorder="1" applyAlignment="1"/>
    <xf numFmtId="2" fontId="0" fillId="0" borderId="4" xfId="0" applyNumberFormat="1" applyBorder="1"/>
    <xf numFmtId="0" fontId="2" fillId="0" borderId="4" xfId="0" applyFont="1" applyBorder="1"/>
    <xf numFmtId="0" fontId="0" fillId="0" borderId="24" xfId="0" applyBorder="1"/>
    <xf numFmtId="0" fontId="0" fillId="0" borderId="29" xfId="0" applyBorder="1"/>
    <xf numFmtId="0" fontId="2" fillId="0" borderId="4" xfId="0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164" fontId="2" fillId="0" borderId="4" xfId="1" applyNumberFormat="1" applyFont="1" applyBorder="1"/>
    <xf numFmtId="0" fontId="0" fillId="0" borderId="49" xfId="0" applyBorder="1"/>
    <xf numFmtId="0" fontId="0" fillId="0" borderId="51" xfId="0" applyBorder="1"/>
    <xf numFmtId="0" fontId="0" fillId="0" borderId="31" xfId="0" applyBorder="1"/>
    <xf numFmtId="164" fontId="0" fillId="0" borderId="15" xfId="1" applyNumberFormat="1" applyFont="1" applyBorder="1"/>
    <xf numFmtId="164" fontId="0" fillId="0" borderId="11" xfId="1" applyNumberFormat="1" applyFont="1" applyBorder="1"/>
    <xf numFmtId="164" fontId="0" fillId="0" borderId="18" xfId="1" applyNumberFormat="1" applyFont="1" applyBorder="1"/>
    <xf numFmtId="164" fontId="0" fillId="0" borderId="19" xfId="1" applyNumberFormat="1" applyFont="1" applyBorder="1"/>
    <xf numFmtId="164" fontId="0" fillId="0" borderId="51" xfId="1" applyNumberFormat="1" applyFont="1" applyBorder="1"/>
    <xf numFmtId="164" fontId="0" fillId="0" borderId="12" xfId="1" applyNumberFormat="1" applyFont="1" applyBorder="1"/>
    <xf numFmtId="164" fontId="0" fillId="0" borderId="14" xfId="1" applyNumberFormat="1" applyFont="1" applyBorder="1"/>
    <xf numFmtId="164" fontId="2" fillId="0" borderId="8" xfId="1" applyNumberFormat="1" applyFont="1" applyBorder="1"/>
    <xf numFmtId="0" fontId="2" fillId="0" borderId="2" xfId="0" applyFont="1" applyBorder="1"/>
    <xf numFmtId="164" fontId="0" fillId="0" borderId="53" xfId="1" applyNumberFormat="1" applyFont="1" applyBorder="1"/>
    <xf numFmtId="164" fontId="0" fillId="0" borderId="57" xfId="1" applyNumberFormat="1" applyFont="1" applyBorder="1"/>
    <xf numFmtId="0" fontId="0" fillId="0" borderId="31" xfId="0" applyBorder="1" applyAlignment="1">
      <alignment horizontal="center"/>
    </xf>
    <xf numFmtId="164" fontId="2" fillId="0" borderId="14" xfId="1" applyNumberFormat="1" applyFont="1" applyBorder="1"/>
    <xf numFmtId="164" fontId="2" fillId="0" borderId="16" xfId="1" applyNumberFormat="1" applyFont="1" applyBorder="1"/>
    <xf numFmtId="164" fontId="0" fillId="0" borderId="16" xfId="1" applyNumberFormat="1" applyFont="1" applyBorder="1"/>
    <xf numFmtId="0" fontId="0" fillId="0" borderId="62" xfId="0" applyBorder="1"/>
    <xf numFmtId="0" fontId="2" fillId="0" borderId="16" xfId="0" applyFont="1" applyBorder="1"/>
    <xf numFmtId="0" fontId="2" fillId="0" borderId="53" xfId="0" applyFont="1" applyBorder="1"/>
    <xf numFmtId="0" fontId="0" fillId="0" borderId="19" xfId="0" applyFill="1" applyBorder="1"/>
    <xf numFmtId="0" fontId="0" fillId="0" borderId="20" xfId="0" applyFill="1" applyBorder="1"/>
    <xf numFmtId="164" fontId="2" fillId="0" borderId="2" xfId="1" applyNumberFormat="1" applyFont="1" applyBorder="1"/>
    <xf numFmtId="164" fontId="0" fillId="0" borderId="41" xfId="1" applyNumberFormat="1" applyFont="1" applyBorder="1"/>
    <xf numFmtId="164" fontId="0" fillId="0" borderId="45" xfId="1" applyNumberFormat="1" applyFont="1" applyBorder="1"/>
    <xf numFmtId="164" fontId="2" fillId="0" borderId="52" xfId="1" applyNumberFormat="1" applyFont="1" applyBorder="1"/>
    <xf numFmtId="164" fontId="2" fillId="0" borderId="38" xfId="1" applyNumberFormat="1" applyFont="1" applyBorder="1"/>
    <xf numFmtId="164" fontId="2" fillId="0" borderId="48" xfId="1" applyNumberFormat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2" xfId="0" applyNumberFormat="1" applyBorder="1"/>
    <xf numFmtId="164" fontId="0" fillId="0" borderId="17" xfId="1" applyNumberFormat="1" applyFont="1" applyBorder="1"/>
    <xf numFmtId="164" fontId="0" fillId="0" borderId="11" xfId="1" applyNumberFormat="1" applyFont="1" applyFill="1" applyBorder="1"/>
    <xf numFmtId="164" fontId="0" fillId="0" borderId="54" xfId="1" applyNumberFormat="1" applyFont="1" applyBorder="1"/>
    <xf numFmtId="164" fontId="2" fillId="0" borderId="56" xfId="1" applyNumberFormat="1" applyFont="1" applyBorder="1"/>
    <xf numFmtId="164" fontId="2" fillId="0" borderId="58" xfId="1" applyNumberFormat="1" applyFont="1" applyBorder="1"/>
    <xf numFmtId="164" fontId="0" fillId="0" borderId="42" xfId="1" applyNumberFormat="1" applyFont="1" applyFill="1" applyBorder="1"/>
    <xf numFmtId="164" fontId="0" fillId="0" borderId="65" xfId="1" applyNumberFormat="1" applyFont="1" applyBorder="1"/>
    <xf numFmtId="164" fontId="0" fillId="0" borderId="66" xfId="1" applyNumberFormat="1" applyFont="1" applyBorder="1"/>
    <xf numFmtId="0" fontId="2" fillId="0" borderId="21" xfId="0" applyFont="1" applyBorder="1"/>
    <xf numFmtId="0" fontId="2" fillId="0" borderId="18" xfId="0" applyFont="1" applyBorder="1"/>
    <xf numFmtId="0" fontId="0" fillId="0" borderId="18" xfId="0" applyFill="1" applyBorder="1"/>
    <xf numFmtId="0" fontId="0" fillId="0" borderId="51" xfId="0" applyFill="1" applyBorder="1"/>
    <xf numFmtId="0" fontId="2" fillId="0" borderId="16" xfId="0" applyFont="1" applyFill="1" applyBorder="1"/>
    <xf numFmtId="0" fontId="2" fillId="0" borderId="18" xfId="0" applyFont="1" applyFill="1" applyBorder="1"/>
    <xf numFmtId="0" fontId="0" fillId="0" borderId="53" xfId="0" applyFill="1" applyBorder="1"/>
    <xf numFmtId="0" fontId="0" fillId="0" borderId="68" xfId="0" applyFill="1" applyBorder="1"/>
    <xf numFmtId="0" fontId="2" fillId="0" borderId="49" xfId="0" applyFont="1" applyBorder="1"/>
    <xf numFmtId="0" fontId="2" fillId="0" borderId="68" xfId="0" applyFont="1" applyBorder="1"/>
    <xf numFmtId="0" fontId="2" fillId="0" borderId="69" xfId="0" applyFont="1" applyBorder="1"/>
    <xf numFmtId="164" fontId="0" fillId="0" borderId="21" xfId="1" applyNumberFormat="1" applyFont="1" applyFill="1" applyBorder="1"/>
    <xf numFmtId="164" fontId="0" fillId="0" borderId="22" xfId="1" applyNumberFormat="1" applyFont="1" applyFill="1" applyBorder="1"/>
    <xf numFmtId="164" fontId="0" fillId="0" borderId="60" xfId="1" applyNumberFormat="1" applyFont="1" applyFill="1" applyBorder="1"/>
    <xf numFmtId="164" fontId="2" fillId="0" borderId="24" xfId="1" applyNumberFormat="1" applyFont="1" applyFill="1" applyBorder="1"/>
    <xf numFmtId="164" fontId="0" fillId="0" borderId="29" xfId="1" applyNumberFormat="1" applyFont="1" applyFill="1" applyBorder="1"/>
    <xf numFmtId="164" fontId="0" fillId="0" borderId="23" xfId="1" applyNumberFormat="1" applyFont="1" applyFill="1" applyBorder="1"/>
    <xf numFmtId="164" fontId="2" fillId="0" borderId="50" xfId="1" applyNumberFormat="1" applyFont="1" applyBorder="1"/>
    <xf numFmtId="164" fontId="2" fillId="0" borderId="67" xfId="1" applyNumberFormat="1" applyFont="1" applyBorder="1"/>
    <xf numFmtId="0" fontId="2" fillId="0" borderId="16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  <xf numFmtId="0" fontId="2" fillId="0" borderId="49" xfId="0" applyFont="1" applyBorder="1" applyAlignment="1">
      <alignment horizontal="right"/>
    </xf>
    <xf numFmtId="0" fontId="2" fillId="0" borderId="68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164" fontId="0" fillId="0" borderId="17" xfId="1" applyNumberFormat="1" applyFont="1" applyFill="1" applyBorder="1"/>
    <xf numFmtId="164" fontId="0" fillId="0" borderId="54" xfId="1" applyNumberFormat="1" applyFont="1" applyFill="1" applyBorder="1"/>
    <xf numFmtId="164" fontId="2" fillId="0" borderId="15" xfId="1" applyNumberFormat="1" applyFont="1" applyFill="1" applyBorder="1"/>
    <xf numFmtId="164" fontId="0" fillId="0" borderId="32" xfId="1" applyNumberFormat="1" applyFont="1" applyFill="1" applyBorder="1"/>
    <xf numFmtId="164" fontId="0" fillId="0" borderId="41" xfId="1" applyNumberFormat="1" applyFont="1" applyFill="1" applyBorder="1"/>
    <xf numFmtId="164" fontId="0" fillId="0" borderId="35" xfId="1" applyNumberFormat="1" applyFont="1" applyFill="1" applyBorder="1"/>
    <xf numFmtId="164" fontId="2" fillId="0" borderId="8" xfId="1" applyNumberFormat="1" applyFont="1" applyFill="1" applyBorder="1"/>
    <xf numFmtId="164" fontId="0" fillId="0" borderId="45" xfId="1" applyNumberFormat="1" applyFont="1" applyFill="1" applyBorder="1"/>
    <xf numFmtId="164" fontId="0" fillId="0" borderId="57" xfId="1" applyNumberFormat="1" applyFont="1" applyFill="1" applyBorder="1"/>
    <xf numFmtId="164" fontId="2" fillId="0" borderId="55" xfId="1" applyNumberFormat="1" applyFont="1" applyBorder="1"/>
    <xf numFmtId="164" fontId="2" fillId="0" borderId="63" xfId="1" applyNumberFormat="1" applyFont="1" applyBorder="1"/>
    <xf numFmtId="164" fontId="1" fillId="0" borderId="0" xfId="1" applyNumberFormat="1" applyFont="1"/>
    <xf numFmtId="164" fontId="0" fillId="0" borderId="32" xfId="1" applyNumberFormat="1" applyFont="1" applyBorder="1"/>
    <xf numFmtId="0" fontId="0" fillId="0" borderId="17" xfId="0" applyBorder="1"/>
    <xf numFmtId="0" fontId="0" fillId="0" borderId="21" xfId="0" applyBorder="1"/>
    <xf numFmtId="0" fontId="2" fillId="0" borderId="42" xfId="0" applyFont="1" applyBorder="1"/>
    <xf numFmtId="0" fontId="0" fillId="0" borderId="69" xfId="0" applyBorder="1"/>
    <xf numFmtId="0" fontId="2" fillId="0" borderId="19" xfId="0" applyFont="1" applyBorder="1"/>
    <xf numFmtId="0" fontId="2" fillId="0" borderId="41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45" xfId="0" applyFont="1" applyBorder="1"/>
    <xf numFmtId="0" fontId="2" fillId="0" borderId="23" xfId="0" applyFont="1" applyBorder="1"/>
    <xf numFmtId="0" fontId="2" fillId="0" borderId="6" xfId="0" applyFont="1" applyBorder="1"/>
    <xf numFmtId="0" fontId="2" fillId="0" borderId="46" xfId="0" applyFont="1" applyBorder="1"/>
    <xf numFmtId="0" fontId="2" fillId="0" borderId="51" xfId="0" applyFont="1" applyBorder="1"/>
    <xf numFmtId="0" fontId="2" fillId="0" borderId="35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43" xfId="0" applyBorder="1"/>
    <xf numFmtId="0" fontId="0" fillId="0" borderId="70" xfId="0" applyBorder="1"/>
    <xf numFmtId="0" fontId="2" fillId="0" borderId="1" xfId="0" applyFont="1" applyBorder="1"/>
    <xf numFmtId="0" fontId="0" fillId="0" borderId="5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0" xfId="0" applyBorder="1"/>
    <xf numFmtId="0" fontId="0" fillId="0" borderId="2" xfId="0" applyFont="1" applyBorder="1"/>
    <xf numFmtId="0" fontId="0" fillId="0" borderId="39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71" xfId="0" applyBorder="1" applyAlignment="1">
      <alignment horizontal="center"/>
    </xf>
    <xf numFmtId="164" fontId="0" fillId="0" borderId="26" xfId="1" applyNumberFormat="1" applyFont="1" applyBorder="1"/>
    <xf numFmtId="164" fontId="0" fillId="0" borderId="62" xfId="1" applyNumberFormat="1" applyFont="1" applyBorder="1"/>
    <xf numFmtId="164" fontId="2" fillId="0" borderId="3" xfId="1" applyNumberFormat="1" applyFont="1" applyBorder="1"/>
    <xf numFmtId="164" fontId="0" fillId="0" borderId="71" xfId="1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9" xfId="0" applyBorder="1" applyAlignment="1">
      <alignment horizontal="center"/>
    </xf>
    <xf numFmtId="164" fontId="0" fillId="0" borderId="68" xfId="1" applyNumberFormat="1" applyFont="1" applyBorder="1"/>
    <xf numFmtId="164" fontId="0" fillId="0" borderId="20" xfId="1" applyNumberFormat="1" applyFont="1" applyBorder="1"/>
    <xf numFmtId="0" fontId="0" fillId="0" borderId="54" xfId="0" applyBorder="1"/>
    <xf numFmtId="164" fontId="0" fillId="0" borderId="34" xfId="1" applyNumberFormat="1" applyFont="1" applyFill="1" applyBorder="1"/>
    <xf numFmtId="164" fontId="0" fillId="0" borderId="37" xfId="1" applyNumberFormat="1" applyFont="1" applyFill="1" applyBorder="1"/>
    <xf numFmtId="164" fontId="2" fillId="0" borderId="10" xfId="1" applyNumberFormat="1" applyFont="1" applyFill="1" applyBorder="1"/>
    <xf numFmtId="164" fontId="2" fillId="0" borderId="25" xfId="1" applyNumberFormat="1" applyFont="1" applyFill="1" applyBorder="1"/>
    <xf numFmtId="164" fontId="0" fillId="0" borderId="66" xfId="1" applyNumberFormat="1" applyFont="1" applyFill="1" applyBorder="1"/>
    <xf numFmtId="164" fontId="0" fillId="0" borderId="46" xfId="1" applyNumberFormat="1" applyFont="1" applyFill="1" applyBorder="1"/>
    <xf numFmtId="164" fontId="2" fillId="0" borderId="66" xfId="1" applyNumberFormat="1" applyFont="1" applyBorder="1"/>
    <xf numFmtId="0" fontId="4" fillId="0" borderId="4" xfId="2" applyBorder="1" applyAlignment="1" applyProtection="1"/>
    <xf numFmtId="0" fontId="0" fillId="0" borderId="36" xfId="0" quotePrefix="1" applyBorder="1"/>
    <xf numFmtId="0" fontId="4" fillId="0" borderId="37" xfId="2" applyBorder="1" applyAlignment="1" applyProtection="1"/>
    <xf numFmtId="0" fontId="2" fillId="0" borderId="24" xfId="0" applyFont="1" applyBorder="1"/>
    <xf numFmtId="164" fontId="2" fillId="0" borderId="53" xfId="1" applyNumberFormat="1" applyFont="1" applyBorder="1"/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9" xfId="0" applyBorder="1" applyAlignment="1">
      <alignment horizontal="center"/>
    </xf>
    <xf numFmtId="0" fontId="4" fillId="0" borderId="36" xfId="2" applyBorder="1" applyAlignment="1" applyProtection="1"/>
    <xf numFmtId="164" fontId="2" fillId="0" borderId="2" xfId="1" applyNumberFormat="1" applyFont="1" applyFill="1" applyBorder="1"/>
    <xf numFmtId="164" fontId="0" fillId="0" borderId="30" xfId="1" applyNumberFormat="1" applyFont="1" applyFill="1" applyBorder="1"/>
    <xf numFmtId="164" fontId="0" fillId="0" borderId="5" xfId="1" applyNumberFormat="1" applyFont="1" applyFill="1" applyBorder="1"/>
    <xf numFmtId="164" fontId="0" fillId="0" borderId="13" xfId="1" applyNumberFormat="1" applyFont="1" applyFill="1" applyBorder="1"/>
    <xf numFmtId="164" fontId="0" fillId="0" borderId="37" xfId="0" applyNumberFormat="1" applyBorder="1"/>
    <xf numFmtId="0" fontId="0" fillId="0" borderId="1" xfId="0" applyBorder="1" applyAlignment="1">
      <alignment horizontal="center"/>
    </xf>
    <xf numFmtId="164" fontId="0" fillId="0" borderId="64" xfId="1" applyNumberFormat="1" applyFont="1" applyFill="1" applyBorder="1"/>
    <xf numFmtId="164" fontId="0" fillId="0" borderId="64" xfId="1" applyNumberFormat="1" applyFont="1" applyBorder="1"/>
    <xf numFmtId="164" fontId="0" fillId="0" borderId="60" xfId="1" applyNumberFormat="1" applyFont="1" applyBorder="1"/>
    <xf numFmtId="0" fontId="0" fillId="0" borderId="44" xfId="0" applyBorder="1"/>
    <xf numFmtId="0" fontId="0" fillId="0" borderId="61" xfId="0" applyBorder="1"/>
    <xf numFmtId="0" fontId="0" fillId="0" borderId="67" xfId="0" applyBorder="1" applyAlignment="1">
      <alignment horizontal="center"/>
    </xf>
    <xf numFmtId="164" fontId="2" fillId="0" borderId="29" xfId="1" applyNumberFormat="1" applyFont="1" applyBorder="1"/>
    <xf numFmtId="0" fontId="2" fillId="0" borderId="69" xfId="0" applyFont="1" applyBorder="1" applyAlignment="1">
      <alignment horizontal="right"/>
    </xf>
    <xf numFmtId="0" fontId="2" fillId="0" borderId="53" xfId="0" applyFont="1" applyBorder="1" applyAlignment="1">
      <alignment horizontal="right"/>
    </xf>
    <xf numFmtId="164" fontId="0" fillId="2" borderId="21" xfId="1" applyNumberFormat="1" applyFont="1" applyFill="1" applyBorder="1"/>
    <xf numFmtId="164" fontId="0" fillId="2" borderId="22" xfId="1" applyNumberFormat="1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Cess@1%25" TargetMode="External"/><Relationship Id="rId1" Type="http://schemas.openxmlformats.org/officeDocument/2006/relationships/hyperlink" Target="mailto:ST@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ess@1%25" TargetMode="External"/><Relationship Id="rId1" Type="http://schemas.openxmlformats.org/officeDocument/2006/relationships/hyperlink" Target="mailto:ST@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Cess@1%25" TargetMode="External"/><Relationship Id="rId1" Type="http://schemas.openxmlformats.org/officeDocument/2006/relationships/hyperlink" Target="mailto:ST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21" sqref="F21"/>
    </sheetView>
  </sheetViews>
  <sheetFormatPr defaultRowHeight="15"/>
  <cols>
    <col min="1" max="1" width="6.42578125" customWidth="1"/>
    <col min="2" max="2" width="31.140625" customWidth="1"/>
    <col min="3" max="3" width="14.28515625" bestFit="1" customWidth="1"/>
    <col min="4" max="5" width="14.42578125" customWidth="1"/>
    <col min="6" max="6" width="12.5703125" customWidth="1"/>
    <col min="7" max="7" width="13" customWidth="1"/>
  </cols>
  <sheetData>
    <row r="1" spans="1:7">
      <c r="A1" s="13" t="s">
        <v>120</v>
      </c>
    </row>
    <row r="2" spans="1:7">
      <c r="A2" s="13"/>
    </row>
    <row r="3" spans="1:7">
      <c r="A3" s="13" t="s">
        <v>130</v>
      </c>
    </row>
    <row r="4" spans="1:7">
      <c r="A4" s="13"/>
    </row>
    <row r="5" spans="1:7" ht="15.75" thickBot="1">
      <c r="A5" s="13" t="s">
        <v>126</v>
      </c>
      <c r="B5" s="13" t="s">
        <v>134</v>
      </c>
    </row>
    <row r="6" spans="1:7">
      <c r="A6" s="115" t="s">
        <v>129</v>
      </c>
      <c r="B6" s="115" t="s">
        <v>118</v>
      </c>
      <c r="C6" s="115" t="s">
        <v>127</v>
      </c>
      <c r="D6" s="56" t="s">
        <v>124</v>
      </c>
      <c r="E6" s="114" t="s">
        <v>131</v>
      </c>
      <c r="F6" s="44" t="s">
        <v>124</v>
      </c>
      <c r="G6" s="45" t="s">
        <v>125</v>
      </c>
    </row>
    <row r="7" spans="1:7">
      <c r="A7" s="155" t="s">
        <v>128</v>
      </c>
      <c r="B7" s="155"/>
      <c r="C7" s="155" t="s">
        <v>119</v>
      </c>
      <c r="D7" s="156" t="s">
        <v>114</v>
      </c>
      <c r="E7" s="157" t="s">
        <v>132</v>
      </c>
      <c r="F7" s="68" t="s">
        <v>114</v>
      </c>
      <c r="G7" s="153" t="s">
        <v>1</v>
      </c>
    </row>
    <row r="8" spans="1:7">
      <c r="A8" s="155"/>
      <c r="B8" s="155"/>
      <c r="C8" s="155"/>
      <c r="D8" s="156" t="s">
        <v>116</v>
      </c>
      <c r="E8" s="157" t="s">
        <v>133</v>
      </c>
      <c r="F8" s="68" t="s">
        <v>115</v>
      </c>
      <c r="G8" s="153" t="s">
        <v>116</v>
      </c>
    </row>
    <row r="9" spans="1:7" hidden="1">
      <c r="A9" s="158"/>
      <c r="B9" s="158"/>
      <c r="C9" s="158"/>
      <c r="D9" s="159"/>
      <c r="E9" s="160"/>
      <c r="F9" s="161"/>
      <c r="G9" s="162"/>
    </row>
    <row r="10" spans="1:7" ht="15.75" thickBot="1">
      <c r="A10" s="163"/>
      <c r="B10" s="163"/>
      <c r="C10" s="163"/>
      <c r="D10" s="164" t="s">
        <v>67</v>
      </c>
      <c r="E10" s="165"/>
      <c r="F10" s="166" t="s">
        <v>67</v>
      </c>
      <c r="G10" s="167" t="s">
        <v>67</v>
      </c>
    </row>
    <row r="11" spans="1:7" ht="15.75" thickBot="1">
      <c r="A11" s="17">
        <v>1</v>
      </c>
      <c r="B11" s="17" t="s">
        <v>120</v>
      </c>
      <c r="C11" s="17" t="s">
        <v>121</v>
      </c>
      <c r="D11" s="150">
        <v>7296670</v>
      </c>
      <c r="E11" s="58">
        <v>2317201</v>
      </c>
      <c r="F11" s="34">
        <f>200540+369000</f>
        <v>569540</v>
      </c>
      <c r="G11" s="35">
        <f>+D11-E11-F11</f>
        <v>4409929</v>
      </c>
    </row>
    <row r="12" spans="1:7" ht="15.75" thickBot="1">
      <c r="A12" s="18"/>
      <c r="B12" s="18"/>
      <c r="C12" s="18" t="s">
        <v>122</v>
      </c>
      <c r="D12" s="98">
        <v>1387981</v>
      </c>
      <c r="E12" s="15">
        <v>378650</v>
      </c>
      <c r="F12" s="4">
        <v>23193</v>
      </c>
      <c r="G12" s="35">
        <f>+D12-E12-F12</f>
        <v>986138</v>
      </c>
    </row>
    <row r="13" spans="1:7" ht="15.75" thickBot="1">
      <c r="A13" s="19"/>
      <c r="B13" s="19"/>
      <c r="C13" s="19" t="s">
        <v>123</v>
      </c>
      <c r="D13" s="99">
        <v>341738</v>
      </c>
      <c r="E13" s="16">
        <v>864904</v>
      </c>
      <c r="F13" s="7">
        <v>19831</v>
      </c>
      <c r="G13" s="35">
        <f>+D13-E13-F13</f>
        <v>-542997</v>
      </c>
    </row>
    <row r="14" spans="1:7" ht="15.75" thickBot="1">
      <c r="A14" s="122"/>
      <c r="B14" s="122"/>
      <c r="C14" s="122" t="s">
        <v>5</v>
      </c>
      <c r="D14" s="101">
        <f>SUM(D11:D13)</f>
        <v>9026389</v>
      </c>
      <c r="E14" s="131">
        <f>SUM(E11:E13)</f>
        <v>3560755</v>
      </c>
      <c r="F14" s="54">
        <f t="shared" ref="F14:G14" si="0">SUM(F11:F13)</f>
        <v>612564</v>
      </c>
      <c r="G14" s="55">
        <f t="shared" si="0"/>
        <v>4853070</v>
      </c>
    </row>
    <row r="15" spans="1:7" ht="15.75" thickBot="1">
      <c r="A15" s="1"/>
      <c r="B15" s="2"/>
      <c r="C15" s="2"/>
      <c r="D15" s="103"/>
      <c r="E15" s="103"/>
      <c r="F15" s="103"/>
      <c r="G15" s="104"/>
    </row>
    <row r="16" spans="1:7" ht="15.75" thickBot="1">
      <c r="A16" s="154">
        <v>2</v>
      </c>
      <c r="B16" s="154" t="s">
        <v>72</v>
      </c>
      <c r="C16" s="124" t="s">
        <v>122</v>
      </c>
      <c r="D16" s="147">
        <v>33001</v>
      </c>
      <c r="E16" s="132"/>
      <c r="F16" s="109">
        <v>33001</v>
      </c>
      <c r="G16" s="148">
        <f>+D16-F16</f>
        <v>0</v>
      </c>
    </row>
    <row r="17" spans="1:7" ht="15.75" thickBot="1">
      <c r="A17" s="1"/>
      <c r="B17" s="2"/>
      <c r="C17" s="2"/>
      <c r="D17" s="103"/>
      <c r="E17" s="103"/>
      <c r="F17" s="103"/>
      <c r="G17" s="104"/>
    </row>
    <row r="18" spans="1:7" ht="15.75" thickBot="1">
      <c r="A18" s="20">
        <v>3</v>
      </c>
      <c r="B18" s="20" t="s">
        <v>73</v>
      </c>
      <c r="C18" s="20" t="s">
        <v>122</v>
      </c>
      <c r="D18" s="84">
        <v>150887</v>
      </c>
      <c r="E18" s="25"/>
      <c r="F18" s="8">
        <f>50000+100887</f>
        <v>150887</v>
      </c>
      <c r="G18" s="42">
        <f>+D18-F18</f>
        <v>0</v>
      </c>
    </row>
    <row r="19" spans="1:7" ht="15.75" thickBot="1">
      <c r="A19" s="1"/>
      <c r="B19" s="2"/>
      <c r="C19" s="2"/>
      <c r="D19" s="103"/>
      <c r="E19" s="103"/>
      <c r="F19" s="103"/>
      <c r="G19" s="104"/>
    </row>
    <row r="20" spans="1:7" ht="15.75" thickBot="1">
      <c r="A20" s="20"/>
      <c r="B20" s="20"/>
      <c r="C20" s="93" t="s">
        <v>43</v>
      </c>
      <c r="D20" s="84">
        <f>+D18+D16+D14</f>
        <v>9210277</v>
      </c>
      <c r="E20" s="84">
        <f>+E18+E16+E14</f>
        <v>3560755</v>
      </c>
      <c r="F20" s="8">
        <f t="shared" ref="F20:G20" si="1">+F18+F16+F14</f>
        <v>796452</v>
      </c>
      <c r="G20" s="42">
        <f t="shared" si="1"/>
        <v>4853070</v>
      </c>
    </row>
  </sheetData>
  <pageMargins left="0.95" right="0" top="0" bottom="0" header="0.3" footer="0.3"/>
  <pageSetup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A11" sqref="A11"/>
    </sheetView>
  </sheetViews>
  <sheetFormatPr defaultRowHeight="15"/>
  <cols>
    <col min="2" max="2" width="13.42578125" customWidth="1"/>
    <col min="3" max="3" width="12.5703125" hidden="1" customWidth="1"/>
    <col min="4" max="4" width="11.7109375" hidden="1" customWidth="1"/>
    <col min="5" max="5" width="10.5703125" hidden="1" customWidth="1"/>
    <col min="6" max="6" width="15.42578125" customWidth="1"/>
    <col min="7" max="8" width="10.5703125" customWidth="1"/>
    <col min="9" max="9" width="25" bestFit="1" customWidth="1"/>
    <col min="11" max="11" width="14.42578125" customWidth="1"/>
    <col min="12" max="12" width="14.140625" customWidth="1"/>
  </cols>
  <sheetData>
    <row r="1" spans="1:12">
      <c r="A1" s="13" t="s">
        <v>40</v>
      </c>
    </row>
    <row r="2" spans="1:12">
      <c r="A2" s="13"/>
    </row>
    <row r="3" spans="1:12">
      <c r="A3" s="13" t="s">
        <v>97</v>
      </c>
    </row>
    <row r="4" spans="1:12">
      <c r="A4" s="13"/>
    </row>
    <row r="5" spans="1:12">
      <c r="A5" s="13" t="s">
        <v>71</v>
      </c>
    </row>
    <row r="6" spans="1:12">
      <c r="A6" s="13"/>
    </row>
    <row r="7" spans="1:12">
      <c r="A7" s="3" t="s">
        <v>6</v>
      </c>
      <c r="B7" s="3" t="s">
        <v>98</v>
      </c>
      <c r="C7" s="3" t="s">
        <v>0</v>
      </c>
      <c r="D7" s="3" t="s">
        <v>65</v>
      </c>
      <c r="E7" s="3" t="s">
        <v>66</v>
      </c>
      <c r="F7" s="3" t="s">
        <v>104</v>
      </c>
      <c r="G7" s="3" t="s">
        <v>99</v>
      </c>
      <c r="H7" s="3" t="s">
        <v>107</v>
      </c>
      <c r="I7" s="3" t="s">
        <v>105</v>
      </c>
      <c r="J7" s="3" t="s">
        <v>99</v>
      </c>
      <c r="K7" s="3" t="s">
        <v>100</v>
      </c>
      <c r="L7" s="3" t="s">
        <v>101</v>
      </c>
    </row>
    <row r="8" spans="1:12">
      <c r="A8" s="3"/>
      <c r="B8" s="14" t="s">
        <v>67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 t="s">
        <v>102</v>
      </c>
      <c r="B9" s="67">
        <v>210100</v>
      </c>
      <c r="C9" s="3" t="s">
        <v>62</v>
      </c>
      <c r="D9" s="3" t="s">
        <v>63</v>
      </c>
      <c r="E9" s="3" t="s">
        <v>64</v>
      </c>
      <c r="F9" s="3" t="s">
        <v>103</v>
      </c>
      <c r="G9" s="3" t="s">
        <v>106</v>
      </c>
      <c r="H9" s="65">
        <v>137162</v>
      </c>
      <c r="I9" s="3" t="s">
        <v>109</v>
      </c>
      <c r="J9" s="3" t="s">
        <v>110</v>
      </c>
      <c r="K9" s="14">
        <v>510017</v>
      </c>
      <c r="L9" s="3" t="s">
        <v>111</v>
      </c>
    </row>
    <row r="10" spans="1:12">
      <c r="A10" s="3" t="s">
        <v>108</v>
      </c>
      <c r="B10" s="67">
        <v>12100</v>
      </c>
      <c r="C10" s="4">
        <v>1615030</v>
      </c>
      <c r="D10" s="4">
        <v>188170</v>
      </c>
      <c r="E10" s="4">
        <v>90160</v>
      </c>
      <c r="F10" s="3" t="s">
        <v>103</v>
      </c>
      <c r="G10" s="3" t="s">
        <v>106</v>
      </c>
      <c r="H10" s="66">
        <v>195052</v>
      </c>
      <c r="I10" s="3" t="s">
        <v>109</v>
      </c>
      <c r="J10" s="3" t="s">
        <v>110</v>
      </c>
      <c r="K10" s="14">
        <v>510017</v>
      </c>
      <c r="L10" s="3" t="s">
        <v>112</v>
      </c>
    </row>
    <row r="11" spans="1:12">
      <c r="A11" s="3" t="s">
        <v>108</v>
      </c>
      <c r="B11" s="67">
        <v>383</v>
      </c>
      <c r="C11" s="4"/>
      <c r="D11" s="4"/>
      <c r="E11" s="4"/>
      <c r="F11" s="3" t="s">
        <v>103</v>
      </c>
      <c r="G11" s="3" t="s">
        <v>106</v>
      </c>
      <c r="H11" s="66">
        <v>195061</v>
      </c>
      <c r="I11" s="3" t="s">
        <v>109</v>
      </c>
      <c r="J11" s="3" t="s">
        <v>110</v>
      </c>
      <c r="K11" s="14">
        <v>510017</v>
      </c>
      <c r="L11" s="3" t="s">
        <v>113</v>
      </c>
    </row>
    <row r="12" spans="1:12">
      <c r="A12" s="3"/>
      <c r="B12" s="67"/>
      <c r="C12" s="4"/>
      <c r="D12" s="4"/>
      <c r="E12" s="4"/>
      <c r="F12" s="3"/>
      <c r="G12" s="3"/>
      <c r="H12" s="66"/>
      <c r="I12" s="3"/>
      <c r="J12" s="3"/>
      <c r="K12" s="14"/>
      <c r="L12" s="3"/>
    </row>
    <row r="13" spans="1:12">
      <c r="A13" s="71" t="s">
        <v>4</v>
      </c>
      <c r="B13" s="72">
        <f>SUM(B9:B11)</f>
        <v>222583</v>
      </c>
      <c r="C13" s="73">
        <f>SUM(C10:C10)</f>
        <v>1615030</v>
      </c>
      <c r="D13" s="73">
        <f>SUM(D10:D10)</f>
        <v>188170</v>
      </c>
      <c r="E13" s="73">
        <f>SUM(E10:E10)</f>
        <v>90160</v>
      </c>
      <c r="F13" s="73"/>
      <c r="G13" s="73"/>
      <c r="H13" s="73"/>
      <c r="I13" s="73">
        <f>SUM(I10:I10)</f>
        <v>0</v>
      </c>
      <c r="J13" s="68"/>
      <c r="K13" s="3"/>
      <c r="L13" s="3"/>
    </row>
    <row r="16" spans="1:12">
      <c r="I16">
        <f>57814-59014</f>
        <v>-1200</v>
      </c>
    </row>
    <row r="17" spans="9:9">
      <c r="I17">
        <v>59014</v>
      </c>
    </row>
  </sheetData>
  <pageMargins left="0.95" right="0.7" top="0.2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0"/>
  <sheetViews>
    <sheetView tabSelected="1" workbookViewId="0">
      <selection activeCell="D38" sqref="D38"/>
    </sheetView>
  </sheetViews>
  <sheetFormatPr defaultRowHeight="15"/>
  <cols>
    <col min="2" max="2" width="31.140625" customWidth="1"/>
    <col min="3" max="3" width="14.5703125" customWidth="1"/>
    <col min="4" max="4" width="11.7109375" customWidth="1"/>
    <col min="5" max="5" width="9" bestFit="1" customWidth="1"/>
    <col min="6" max="6" width="9.42578125" bestFit="1" customWidth="1"/>
    <col min="7" max="7" width="11.5703125" bestFit="1" customWidth="1"/>
    <col min="9" max="9" width="14.28515625" bestFit="1" customWidth="1"/>
    <col min="10" max="10" width="13.28515625" bestFit="1" customWidth="1"/>
    <col min="11" max="11" width="21.140625" customWidth="1"/>
    <col min="12" max="12" width="18.5703125" customWidth="1"/>
    <col min="13" max="13" width="13.28515625" bestFit="1" customWidth="1"/>
    <col min="14" max="14" width="12.5703125" hidden="1" customWidth="1"/>
    <col min="16" max="16" width="10.5703125" bestFit="1" customWidth="1"/>
  </cols>
  <sheetData>
    <row r="1" spans="1:14">
      <c r="A1" s="13" t="s">
        <v>40</v>
      </c>
      <c r="L1" s="13"/>
    </row>
    <row r="2" spans="1:14">
      <c r="A2" s="13" t="s">
        <v>148</v>
      </c>
    </row>
    <row r="3" spans="1:14">
      <c r="A3" s="13" t="s">
        <v>68</v>
      </c>
    </row>
    <row r="4" spans="1:14" ht="15.75" thickBot="1">
      <c r="A4" s="13"/>
    </row>
    <row r="5" spans="1:14" ht="15.75" thickBot="1">
      <c r="A5" s="170" t="s">
        <v>146</v>
      </c>
      <c r="B5" s="175"/>
      <c r="C5" s="85"/>
      <c r="D5" s="85"/>
      <c r="E5" s="85"/>
      <c r="F5" s="85"/>
      <c r="G5" s="24"/>
      <c r="H5" s="85" t="s">
        <v>147</v>
      </c>
      <c r="I5" s="2"/>
      <c r="J5" s="2"/>
      <c r="K5" s="2"/>
      <c r="L5" s="115" t="s">
        <v>75</v>
      </c>
      <c r="M5" s="115" t="s">
        <v>70</v>
      </c>
    </row>
    <row r="6" spans="1:14">
      <c r="A6" s="17" t="s">
        <v>6</v>
      </c>
      <c r="B6" s="17" t="s">
        <v>8</v>
      </c>
      <c r="C6" s="216" t="s">
        <v>0</v>
      </c>
      <c r="D6" s="30" t="s">
        <v>149</v>
      </c>
      <c r="E6" s="30"/>
      <c r="F6" s="30"/>
      <c r="G6" s="48"/>
      <c r="H6" s="152" t="s">
        <v>2</v>
      </c>
      <c r="I6" s="30" t="s">
        <v>3</v>
      </c>
      <c r="J6" s="30" t="s">
        <v>137</v>
      </c>
      <c r="K6" s="151" t="s">
        <v>138</v>
      </c>
      <c r="L6" s="155" t="s">
        <v>143</v>
      </c>
      <c r="M6" s="155" t="s">
        <v>145</v>
      </c>
      <c r="N6" s="27"/>
    </row>
    <row r="7" spans="1:14">
      <c r="A7" s="18"/>
      <c r="B7" s="18"/>
      <c r="C7" s="76" t="s">
        <v>62</v>
      </c>
      <c r="D7" s="198" t="s">
        <v>151</v>
      </c>
      <c r="E7" s="3" t="s">
        <v>152</v>
      </c>
      <c r="F7" s="3" t="s">
        <v>154</v>
      </c>
      <c r="G7" s="46" t="s">
        <v>156</v>
      </c>
      <c r="H7" s="29"/>
      <c r="I7" s="3" t="s">
        <v>135</v>
      </c>
      <c r="J7" s="3" t="s">
        <v>139</v>
      </c>
      <c r="K7" s="12" t="s">
        <v>140</v>
      </c>
      <c r="L7" s="155" t="s">
        <v>144</v>
      </c>
      <c r="M7" s="155" t="s">
        <v>117</v>
      </c>
      <c r="N7" s="76"/>
    </row>
    <row r="8" spans="1:14" ht="15.75" thickBot="1">
      <c r="A8" s="75"/>
      <c r="B8" s="75"/>
      <c r="C8" s="217" t="s">
        <v>158</v>
      </c>
      <c r="D8" s="31" t="s">
        <v>150</v>
      </c>
      <c r="E8" s="199" t="s">
        <v>153</v>
      </c>
      <c r="F8" s="206" t="s">
        <v>155</v>
      </c>
      <c r="G8" s="200" t="s">
        <v>157</v>
      </c>
      <c r="H8" s="174"/>
      <c r="I8" s="31" t="s">
        <v>136</v>
      </c>
      <c r="J8" s="47" t="s">
        <v>141</v>
      </c>
      <c r="K8" s="190" t="s">
        <v>142</v>
      </c>
      <c r="L8" s="163"/>
      <c r="M8" s="163"/>
      <c r="N8" s="76"/>
    </row>
    <row r="9" spans="1:14" ht="15.75" thickBot="1">
      <c r="A9" s="154"/>
      <c r="B9" s="154"/>
      <c r="C9" s="218" t="s">
        <v>67</v>
      </c>
      <c r="D9" s="203" t="s">
        <v>67</v>
      </c>
      <c r="E9" s="203" t="s">
        <v>67</v>
      </c>
      <c r="F9" s="204" t="s">
        <v>67</v>
      </c>
      <c r="G9" s="205"/>
      <c r="H9" s="204" t="s">
        <v>67</v>
      </c>
      <c r="I9" s="172" t="s">
        <v>67</v>
      </c>
      <c r="J9" s="172" t="s">
        <v>67</v>
      </c>
      <c r="K9" s="185" t="s">
        <v>67</v>
      </c>
      <c r="L9" s="186" t="s">
        <v>67</v>
      </c>
      <c r="M9" s="186" t="s">
        <v>67</v>
      </c>
      <c r="N9" s="88" t="s">
        <v>67</v>
      </c>
    </row>
    <row r="10" spans="1:14" ht="15.75" thickBot="1">
      <c r="A10" s="74"/>
      <c r="B10" s="74"/>
      <c r="C10" s="178"/>
      <c r="D10" s="176"/>
      <c r="E10" s="176"/>
      <c r="F10" s="177"/>
      <c r="G10" s="187"/>
      <c r="H10" s="178"/>
      <c r="I10" s="176"/>
      <c r="J10" s="176"/>
      <c r="K10" s="177"/>
      <c r="L10" s="187"/>
      <c r="M10" s="187"/>
      <c r="N10" s="88"/>
    </row>
    <row r="11" spans="1:14">
      <c r="A11" s="17" t="s">
        <v>7</v>
      </c>
      <c r="B11" s="17" t="s">
        <v>91</v>
      </c>
      <c r="C11" s="222">
        <v>1615030</v>
      </c>
      <c r="D11" s="34">
        <f>+C11*12%</f>
        <v>193803.6</v>
      </c>
      <c r="E11" s="34">
        <f>+D11*2%</f>
        <v>3876.0720000000001</v>
      </c>
      <c r="F11" s="34">
        <f>+D11*1%</f>
        <v>1938.0360000000001</v>
      </c>
      <c r="G11" s="35">
        <f>+F11+E11+D11</f>
        <v>199617.70800000001</v>
      </c>
      <c r="H11" s="152" t="s">
        <v>57</v>
      </c>
      <c r="I11" s="34">
        <v>1536597</v>
      </c>
      <c r="J11" s="34">
        <v>176443</v>
      </c>
      <c r="K11" s="106">
        <f>+I11+J11</f>
        <v>1713040</v>
      </c>
      <c r="L11" s="79">
        <f>+(K11/112.36%)*100%</f>
        <v>1524599.5016019936</v>
      </c>
      <c r="M11" s="79">
        <f>+L11*12.36%</f>
        <v>188440.4983980064</v>
      </c>
      <c r="N11" s="76">
        <f>+L11+M11</f>
        <v>1713040</v>
      </c>
    </row>
    <row r="12" spans="1:14">
      <c r="A12" s="18" t="s">
        <v>9</v>
      </c>
      <c r="B12" s="18" t="s">
        <v>42</v>
      </c>
      <c r="C12" s="15">
        <v>10000</v>
      </c>
      <c r="D12" s="4">
        <f t="shared" ref="D12:D19" si="0">+C12*12%</f>
        <v>1200</v>
      </c>
      <c r="E12" s="4">
        <f t="shared" ref="E12:E19" si="1">+D12*2%</f>
        <v>24</v>
      </c>
      <c r="F12" s="4">
        <f t="shared" ref="F12:F19" si="2">+D12*1%</f>
        <v>12</v>
      </c>
      <c r="G12" s="59">
        <f t="shared" ref="G12:G20" si="3">+F12+E12+D12</f>
        <v>1236</v>
      </c>
      <c r="H12" s="29" t="s">
        <v>41</v>
      </c>
      <c r="I12" s="4">
        <v>10000</v>
      </c>
      <c r="J12" s="4">
        <v>0</v>
      </c>
      <c r="K12" s="78">
        <f>+I12+J12</f>
        <v>10000</v>
      </c>
      <c r="L12" s="80">
        <f t="shared" ref="L12:L17" si="4">+(K12/112.36%)*100%</f>
        <v>8899.9644001424003</v>
      </c>
      <c r="M12" s="80">
        <f t="shared" ref="M12:M17" si="5">+L12*12.36%</f>
        <v>1100.0355998576006</v>
      </c>
      <c r="N12" s="76">
        <f t="shared" ref="N12:N19" si="6">+L12+M12</f>
        <v>10000</v>
      </c>
    </row>
    <row r="13" spans="1:14">
      <c r="A13" s="18" t="s">
        <v>17</v>
      </c>
      <c r="B13" s="18" t="s">
        <v>10</v>
      </c>
      <c r="C13" s="223">
        <v>88999</v>
      </c>
      <c r="D13" s="4">
        <f t="shared" si="0"/>
        <v>10679.88</v>
      </c>
      <c r="E13" s="4">
        <f t="shared" si="1"/>
        <v>213.5976</v>
      </c>
      <c r="F13" s="4">
        <f t="shared" si="2"/>
        <v>106.7988</v>
      </c>
      <c r="G13" s="59">
        <f t="shared" si="3"/>
        <v>11000.276399999999</v>
      </c>
      <c r="H13" s="29" t="s">
        <v>44</v>
      </c>
      <c r="I13" s="4">
        <v>100000</v>
      </c>
      <c r="J13" s="4"/>
      <c r="K13" s="78">
        <f t="shared" ref="K13:K53" si="7">+I13+J13</f>
        <v>100000</v>
      </c>
      <c r="L13" s="80">
        <f t="shared" si="4"/>
        <v>88999.644001423992</v>
      </c>
      <c r="M13" s="80">
        <f t="shared" si="5"/>
        <v>11000.355998576004</v>
      </c>
      <c r="N13" s="76">
        <f t="shared" si="6"/>
        <v>100000</v>
      </c>
    </row>
    <row r="14" spans="1:14">
      <c r="A14" s="18" t="s">
        <v>11</v>
      </c>
      <c r="B14" s="18" t="s">
        <v>92</v>
      </c>
      <c r="C14" s="223">
        <v>7849768</v>
      </c>
      <c r="D14" s="4">
        <f t="shared" si="0"/>
        <v>941972.15999999992</v>
      </c>
      <c r="E14" s="4">
        <f t="shared" si="1"/>
        <v>18839.443199999998</v>
      </c>
      <c r="F14" s="4">
        <f t="shared" si="2"/>
        <v>9419.7215999999989</v>
      </c>
      <c r="G14" s="59">
        <f t="shared" si="3"/>
        <v>970231.32479999994</v>
      </c>
      <c r="H14" s="29" t="s">
        <v>58</v>
      </c>
      <c r="I14" s="4">
        <v>7911540</v>
      </c>
      <c r="J14" s="4">
        <v>908460</v>
      </c>
      <c r="K14" s="78">
        <f t="shared" si="7"/>
        <v>8820000</v>
      </c>
      <c r="L14" s="86">
        <f t="shared" si="4"/>
        <v>7849768.6009255964</v>
      </c>
      <c r="M14" s="86">
        <f t="shared" si="5"/>
        <v>970231.39907440357</v>
      </c>
      <c r="N14" s="76">
        <f t="shared" si="6"/>
        <v>8820000</v>
      </c>
    </row>
    <row r="15" spans="1:14">
      <c r="A15" s="18" t="s">
        <v>12</v>
      </c>
      <c r="B15" s="18" t="s">
        <v>13</v>
      </c>
      <c r="C15" s="223">
        <v>904365</v>
      </c>
      <c r="D15" s="4">
        <f t="shared" si="0"/>
        <v>108523.8</v>
      </c>
      <c r="E15" s="4">
        <f t="shared" si="1"/>
        <v>2170.4760000000001</v>
      </c>
      <c r="F15" s="4">
        <f t="shared" si="2"/>
        <v>1085.2380000000001</v>
      </c>
      <c r="G15" s="59">
        <f t="shared" si="3"/>
        <v>111779.514</v>
      </c>
      <c r="H15" s="29" t="s">
        <v>46</v>
      </c>
      <c r="I15" s="4">
        <v>908434</v>
      </c>
      <c r="J15" s="4">
        <v>56904</v>
      </c>
      <c r="K15" s="78">
        <f t="shared" si="7"/>
        <v>965338</v>
      </c>
      <c r="L15" s="80">
        <f t="shared" si="4"/>
        <v>859147.38341046637</v>
      </c>
      <c r="M15" s="80">
        <f t="shared" si="5"/>
        <v>106190.61658953363</v>
      </c>
      <c r="N15" s="76">
        <f t="shared" si="6"/>
        <v>965338</v>
      </c>
    </row>
    <row r="16" spans="1:14">
      <c r="A16" s="18" t="s">
        <v>14</v>
      </c>
      <c r="B16" s="18" t="s">
        <v>92</v>
      </c>
      <c r="C16" s="223">
        <v>51352000</v>
      </c>
      <c r="D16" s="4">
        <f t="shared" si="0"/>
        <v>6162240</v>
      </c>
      <c r="E16" s="4">
        <f t="shared" si="1"/>
        <v>123244.8</v>
      </c>
      <c r="F16" s="4">
        <f t="shared" si="2"/>
        <v>61622.400000000001</v>
      </c>
      <c r="G16" s="59">
        <f t="shared" si="3"/>
        <v>6347107.2000000002</v>
      </c>
      <c r="H16" s="29" t="s">
        <v>59</v>
      </c>
      <c r="I16" s="4">
        <v>10502076</v>
      </c>
      <c r="J16" s="4">
        <v>978500</v>
      </c>
      <c r="K16" s="78">
        <f t="shared" si="7"/>
        <v>11480576</v>
      </c>
      <c r="L16" s="80">
        <f t="shared" si="4"/>
        <v>10217671.769312924</v>
      </c>
      <c r="M16" s="80">
        <f t="shared" si="5"/>
        <v>1262904.2306870772</v>
      </c>
      <c r="N16" s="76">
        <f t="shared" si="6"/>
        <v>11480576</v>
      </c>
    </row>
    <row r="17" spans="1:16">
      <c r="A17" s="18" t="s">
        <v>14</v>
      </c>
      <c r="B17" s="18" t="s">
        <v>92</v>
      </c>
      <c r="C17" s="15"/>
      <c r="D17" s="4">
        <f t="shared" si="0"/>
        <v>0</v>
      </c>
      <c r="E17" s="4">
        <f t="shared" si="1"/>
        <v>0</v>
      </c>
      <c r="F17" s="4">
        <f t="shared" si="2"/>
        <v>0</v>
      </c>
      <c r="G17" s="59">
        <f t="shared" si="3"/>
        <v>0</v>
      </c>
      <c r="H17" s="29" t="s">
        <v>69</v>
      </c>
      <c r="I17" s="4">
        <v>32003566</v>
      </c>
      <c r="J17" s="4">
        <v>3229833</v>
      </c>
      <c r="K17" s="78">
        <f t="shared" si="7"/>
        <v>35233399</v>
      </c>
      <c r="L17" s="80">
        <f t="shared" si="4"/>
        <v>31357599.679601282</v>
      </c>
      <c r="M17" s="80">
        <f t="shared" si="5"/>
        <v>3875799.3203987181</v>
      </c>
      <c r="N17" s="76">
        <f t="shared" si="6"/>
        <v>35233399</v>
      </c>
    </row>
    <row r="18" spans="1:16">
      <c r="A18" s="18" t="s">
        <v>14</v>
      </c>
      <c r="B18" s="18" t="s">
        <v>92</v>
      </c>
      <c r="C18" s="15"/>
      <c r="D18" s="4">
        <f t="shared" si="0"/>
        <v>0</v>
      </c>
      <c r="E18" s="4">
        <f t="shared" si="1"/>
        <v>0</v>
      </c>
      <c r="F18" s="4">
        <f t="shared" si="2"/>
        <v>0</v>
      </c>
      <c r="G18" s="59">
        <f t="shared" si="3"/>
        <v>0</v>
      </c>
      <c r="H18" s="29" t="s">
        <v>60</v>
      </c>
      <c r="I18" s="4">
        <v>2653592</v>
      </c>
      <c r="J18" s="4">
        <v>339068</v>
      </c>
      <c r="K18" s="78">
        <f t="shared" si="7"/>
        <v>2992660</v>
      </c>
      <c r="L18" s="80">
        <f>+(K18/110.3%)*100%</f>
        <v>2713200.3626473257</v>
      </c>
      <c r="M18" s="80">
        <f>+L18*10.3%</f>
        <v>279459.63735267456</v>
      </c>
      <c r="N18" s="76">
        <f t="shared" si="6"/>
        <v>2992660.0000000005</v>
      </c>
      <c r="P18" s="6"/>
    </row>
    <row r="19" spans="1:16" ht="15.75" thickBot="1">
      <c r="A19" s="75" t="s">
        <v>14</v>
      </c>
      <c r="B19" s="75" t="s">
        <v>92</v>
      </c>
      <c r="C19" s="215"/>
      <c r="D19" s="36">
        <f t="shared" si="0"/>
        <v>0</v>
      </c>
      <c r="E19" s="36">
        <f t="shared" si="1"/>
        <v>0</v>
      </c>
      <c r="F19" s="36">
        <f t="shared" si="2"/>
        <v>0</v>
      </c>
      <c r="G19" s="37">
        <f t="shared" si="3"/>
        <v>0</v>
      </c>
      <c r="H19" s="52" t="s">
        <v>61</v>
      </c>
      <c r="I19" s="7">
        <f>13267800-6826025</f>
        <v>6441775</v>
      </c>
      <c r="J19" s="7"/>
      <c r="K19" s="82">
        <f t="shared" si="7"/>
        <v>6441775</v>
      </c>
      <c r="L19" s="189">
        <f>+(K19/110.3%)*100%</f>
        <v>5840231.1876699906</v>
      </c>
      <c r="M19" s="189">
        <f>+L19*10.3%</f>
        <v>601543.81233000907</v>
      </c>
      <c r="N19" s="51">
        <f t="shared" si="6"/>
        <v>6441775</v>
      </c>
    </row>
    <row r="20" spans="1:16" ht="15.75" thickBot="1">
      <c r="A20" s="124"/>
      <c r="B20" s="220" t="s">
        <v>4</v>
      </c>
      <c r="C20" s="132">
        <f>SUM(C11:C16)</f>
        <v>61820162</v>
      </c>
      <c r="D20" s="109">
        <f t="shared" ref="D20:F20" si="8">SUM(D11:D16)</f>
        <v>7418419.4399999995</v>
      </c>
      <c r="E20" s="109">
        <f t="shared" si="8"/>
        <v>148368.38880000002</v>
      </c>
      <c r="F20" s="110">
        <f t="shared" si="8"/>
        <v>74184.194400000008</v>
      </c>
      <c r="G20" s="202">
        <f t="shared" si="3"/>
        <v>7640972.0231999997</v>
      </c>
      <c r="H20" s="201" t="s">
        <v>4</v>
      </c>
      <c r="I20" s="8">
        <f>SUM(I11:I19)</f>
        <v>62067580</v>
      </c>
      <c r="J20" s="8">
        <f>SUM(J11:J19)</f>
        <v>5689208</v>
      </c>
      <c r="K20" s="26">
        <f t="shared" si="7"/>
        <v>67756788</v>
      </c>
      <c r="L20" s="90">
        <f>SUM(L11:L19)</f>
        <v>60460118.093571149</v>
      </c>
      <c r="M20" s="90">
        <f t="shared" ref="M20:N20" si="9">SUM(M11:M19)</f>
        <v>7296669.9064288558</v>
      </c>
      <c r="N20" s="85">
        <f t="shared" si="9"/>
        <v>67756788</v>
      </c>
    </row>
    <row r="21" spans="1:16">
      <c r="A21" s="94"/>
      <c r="B21" s="221"/>
      <c r="C21" s="219"/>
      <c r="D21" s="10"/>
      <c r="E21" s="10"/>
      <c r="F21" s="89"/>
      <c r="G21" s="202"/>
      <c r="H21" s="70"/>
      <c r="I21" s="33"/>
      <c r="J21" s="33"/>
      <c r="K21" s="83"/>
      <c r="L21" s="86"/>
      <c r="M21" s="86"/>
      <c r="N21" s="27"/>
    </row>
    <row r="22" spans="1:16">
      <c r="A22" s="18" t="s">
        <v>16</v>
      </c>
      <c r="B22" s="18" t="s">
        <v>15</v>
      </c>
      <c r="C22" s="15">
        <v>510750</v>
      </c>
      <c r="D22" s="4">
        <f t="shared" ref="D22:D29" si="10">+C22*12%</f>
        <v>61290</v>
      </c>
      <c r="E22" s="4">
        <f t="shared" ref="E22:E40" si="11">+D22*2%</f>
        <v>1225.8</v>
      </c>
      <c r="F22" s="4">
        <f t="shared" ref="F22:F40" si="12">+D22*1%</f>
        <v>612.9</v>
      </c>
      <c r="G22" s="59">
        <f t="shared" ref="G22:G40" si="13">+F22+E22+D22</f>
        <v>63128.7</v>
      </c>
      <c r="H22" s="29"/>
      <c r="I22" s="4">
        <v>0</v>
      </c>
      <c r="J22" s="4">
        <v>0</v>
      </c>
      <c r="K22" s="78">
        <f t="shared" si="7"/>
        <v>0</v>
      </c>
      <c r="L22" s="80">
        <f t="shared" ref="L22:L34" si="14">+(K22/112.36%)*100%</f>
        <v>0</v>
      </c>
      <c r="M22" s="80">
        <f t="shared" ref="M22:M34" si="15">+L22*12.36%</f>
        <v>0</v>
      </c>
      <c r="N22" s="76">
        <f t="shared" ref="N22:N41" si="16">+L22+M22</f>
        <v>0</v>
      </c>
    </row>
    <row r="23" spans="1:16">
      <c r="A23" s="18" t="s">
        <v>16</v>
      </c>
      <c r="B23" s="18" t="s">
        <v>15</v>
      </c>
      <c r="C23" s="15">
        <v>5189275</v>
      </c>
      <c r="D23" s="4">
        <f t="shared" si="10"/>
        <v>622713</v>
      </c>
      <c r="E23" s="4">
        <f t="shared" si="11"/>
        <v>12454.26</v>
      </c>
      <c r="F23" s="4">
        <f t="shared" si="12"/>
        <v>6227.13</v>
      </c>
      <c r="G23" s="59">
        <f t="shared" si="13"/>
        <v>641394.39</v>
      </c>
      <c r="H23" s="29"/>
      <c r="I23" s="4">
        <v>0</v>
      </c>
      <c r="J23" s="4">
        <v>0</v>
      </c>
      <c r="K23" s="78">
        <f t="shared" si="7"/>
        <v>0</v>
      </c>
      <c r="L23" s="80">
        <f t="shared" si="14"/>
        <v>0</v>
      </c>
      <c r="M23" s="80">
        <f t="shared" si="15"/>
        <v>0</v>
      </c>
      <c r="N23" s="76">
        <f t="shared" si="16"/>
        <v>0</v>
      </c>
    </row>
    <row r="24" spans="1:16">
      <c r="A24" s="18" t="s">
        <v>18</v>
      </c>
      <c r="B24" s="18" t="s">
        <v>13</v>
      </c>
      <c r="C24" s="223">
        <v>690030</v>
      </c>
      <c r="D24" s="4">
        <f t="shared" si="10"/>
        <v>82803.599999999991</v>
      </c>
      <c r="E24" s="4">
        <f t="shared" si="11"/>
        <v>1656.0719999999999</v>
      </c>
      <c r="F24" s="4">
        <f t="shared" si="12"/>
        <v>828.03599999999994</v>
      </c>
      <c r="G24" s="59">
        <f t="shared" si="13"/>
        <v>85287.707999999984</v>
      </c>
      <c r="H24" s="29" t="s">
        <v>47</v>
      </c>
      <c r="I24" s="4">
        <v>693135</v>
      </c>
      <c r="J24" s="4">
        <f>43418-1</f>
        <v>43417</v>
      </c>
      <c r="K24" s="78">
        <f t="shared" si="7"/>
        <v>736552</v>
      </c>
      <c r="L24" s="80">
        <f t="shared" si="14"/>
        <v>655528.65788536845</v>
      </c>
      <c r="M24" s="80">
        <f t="shared" si="15"/>
        <v>81023.342114631538</v>
      </c>
      <c r="N24" s="76">
        <f t="shared" si="16"/>
        <v>736552</v>
      </c>
    </row>
    <row r="25" spans="1:16">
      <c r="A25" s="18" t="s">
        <v>20</v>
      </c>
      <c r="B25" s="18" t="s">
        <v>19</v>
      </c>
      <c r="C25" s="223">
        <v>706950</v>
      </c>
      <c r="D25" s="4">
        <f t="shared" si="10"/>
        <v>84834</v>
      </c>
      <c r="E25" s="4">
        <f t="shared" si="11"/>
        <v>1696.68</v>
      </c>
      <c r="F25" s="4">
        <f t="shared" si="12"/>
        <v>848.34</v>
      </c>
      <c r="G25" s="59">
        <f t="shared" si="13"/>
        <v>87379.02</v>
      </c>
      <c r="H25" s="29" t="s">
        <v>50</v>
      </c>
      <c r="I25" s="4">
        <v>366600</v>
      </c>
      <c r="J25" s="4"/>
      <c r="K25" s="78">
        <f t="shared" si="7"/>
        <v>366600</v>
      </c>
      <c r="L25" s="80">
        <f t="shared" si="14"/>
        <v>326272.69490922039</v>
      </c>
      <c r="M25" s="80">
        <f t="shared" si="15"/>
        <v>40327.305090779635</v>
      </c>
      <c r="N25" s="76">
        <f t="shared" si="16"/>
        <v>366600</v>
      </c>
    </row>
    <row r="26" spans="1:16">
      <c r="A26" s="18" t="s">
        <v>20</v>
      </c>
      <c r="B26" s="18" t="s">
        <v>19</v>
      </c>
      <c r="C26" s="15"/>
      <c r="D26" s="4">
        <f t="shared" si="10"/>
        <v>0</v>
      </c>
      <c r="E26" s="4">
        <f t="shared" si="11"/>
        <v>0</v>
      </c>
      <c r="F26" s="4">
        <f t="shared" si="12"/>
        <v>0</v>
      </c>
      <c r="G26" s="59">
        <f t="shared" si="13"/>
        <v>0</v>
      </c>
      <c r="H26" s="29" t="s">
        <v>51</v>
      </c>
      <c r="I26" s="4">
        <v>221720</v>
      </c>
      <c r="J26" s="4"/>
      <c r="K26" s="78">
        <f t="shared" si="7"/>
        <v>221720</v>
      </c>
      <c r="L26" s="80">
        <f>+(K26/110.3%)*100%</f>
        <v>201015.41251133275</v>
      </c>
      <c r="M26" s="80">
        <f>+L26*10.3%</f>
        <v>20704.587488667275</v>
      </c>
      <c r="N26" s="76">
        <f t="shared" si="16"/>
        <v>221720.00000000003</v>
      </c>
    </row>
    <row r="27" spans="1:16">
      <c r="A27" s="18" t="s">
        <v>21</v>
      </c>
      <c r="B27" s="18" t="s">
        <v>19</v>
      </c>
      <c r="C27" s="223">
        <v>30300</v>
      </c>
      <c r="D27" s="4">
        <f t="shared" si="10"/>
        <v>3636</v>
      </c>
      <c r="E27" s="4">
        <f t="shared" si="11"/>
        <v>72.72</v>
      </c>
      <c r="F27" s="4">
        <f t="shared" si="12"/>
        <v>36.36</v>
      </c>
      <c r="G27" s="59">
        <f t="shared" si="13"/>
        <v>3745.08</v>
      </c>
      <c r="H27" s="29"/>
      <c r="I27" s="4"/>
      <c r="J27" s="4"/>
      <c r="K27" s="78">
        <f t="shared" si="7"/>
        <v>0</v>
      </c>
      <c r="L27" s="80">
        <f t="shared" si="14"/>
        <v>0</v>
      </c>
      <c r="M27" s="80">
        <f t="shared" si="15"/>
        <v>0</v>
      </c>
      <c r="N27" s="76">
        <f t="shared" si="16"/>
        <v>0</v>
      </c>
    </row>
    <row r="28" spans="1:16">
      <c r="A28" s="18" t="s">
        <v>22</v>
      </c>
      <c r="B28" s="18" t="s">
        <v>92</v>
      </c>
      <c r="C28" s="15">
        <v>28000000</v>
      </c>
      <c r="D28" s="4">
        <f t="shared" si="10"/>
        <v>3360000</v>
      </c>
      <c r="E28" s="4">
        <f t="shared" si="11"/>
        <v>67200</v>
      </c>
      <c r="F28" s="4">
        <f t="shared" si="12"/>
        <v>33600</v>
      </c>
      <c r="G28" s="59">
        <f t="shared" si="13"/>
        <v>3460800</v>
      </c>
      <c r="H28" s="29" t="s">
        <v>61</v>
      </c>
      <c r="I28" s="4">
        <v>6826025</v>
      </c>
      <c r="J28" s="4"/>
      <c r="K28" s="78">
        <f t="shared" si="7"/>
        <v>6826025</v>
      </c>
      <c r="L28" s="80">
        <f>+(K28/110.3%)*100%</f>
        <v>6188599.2747053495</v>
      </c>
      <c r="M28" s="80">
        <f>+L28*10.3%</f>
        <v>637425.725294651</v>
      </c>
      <c r="N28" s="76">
        <f t="shared" si="16"/>
        <v>6826025</v>
      </c>
    </row>
    <row r="29" spans="1:16">
      <c r="A29" s="18" t="s">
        <v>23</v>
      </c>
      <c r="B29" s="18" t="s">
        <v>24</v>
      </c>
      <c r="C29" s="15">
        <v>3131997</v>
      </c>
      <c r="D29" s="4">
        <f t="shared" si="10"/>
        <v>375839.64</v>
      </c>
      <c r="E29" s="4">
        <f t="shared" si="11"/>
        <v>7516.7928000000002</v>
      </c>
      <c r="F29" s="4">
        <f t="shared" si="12"/>
        <v>3758.3964000000001</v>
      </c>
      <c r="G29" s="59">
        <f t="shared" si="13"/>
        <v>387114.82920000004</v>
      </c>
      <c r="H29" s="29"/>
      <c r="I29" s="4">
        <v>0</v>
      </c>
      <c r="J29" s="4"/>
      <c r="K29" s="78">
        <f t="shared" si="7"/>
        <v>0</v>
      </c>
      <c r="L29" s="80">
        <f t="shared" si="14"/>
        <v>0</v>
      </c>
      <c r="M29" s="80">
        <f t="shared" si="15"/>
        <v>0</v>
      </c>
      <c r="N29" s="76">
        <f t="shared" si="16"/>
        <v>0</v>
      </c>
    </row>
    <row r="30" spans="1:16">
      <c r="A30" s="18" t="s">
        <v>25</v>
      </c>
      <c r="B30" s="18" t="s">
        <v>15</v>
      </c>
      <c r="C30" s="15">
        <v>620063</v>
      </c>
      <c r="D30" s="4">
        <f>+C30*10%</f>
        <v>62006.3</v>
      </c>
      <c r="E30" s="4">
        <f t="shared" si="11"/>
        <v>1240.126</v>
      </c>
      <c r="F30" s="4">
        <f t="shared" si="12"/>
        <v>620.06299999999999</v>
      </c>
      <c r="G30" s="59">
        <f t="shared" si="13"/>
        <v>63866.489000000001</v>
      </c>
      <c r="H30" s="29"/>
      <c r="I30" s="4">
        <v>0</v>
      </c>
      <c r="J30" s="4"/>
      <c r="K30" s="78">
        <f t="shared" si="7"/>
        <v>0</v>
      </c>
      <c r="L30" s="80">
        <f t="shared" si="14"/>
        <v>0</v>
      </c>
      <c r="M30" s="80">
        <f t="shared" si="15"/>
        <v>0</v>
      </c>
      <c r="N30" s="76">
        <f t="shared" si="16"/>
        <v>0</v>
      </c>
    </row>
    <row r="31" spans="1:16">
      <c r="A31" s="18" t="s">
        <v>25</v>
      </c>
      <c r="B31" s="18" t="s">
        <v>15</v>
      </c>
      <c r="C31" s="126">
        <v>3033163</v>
      </c>
      <c r="D31" s="4">
        <f t="shared" ref="D31:D40" si="17">+C31*10%</f>
        <v>303316.3</v>
      </c>
      <c r="E31" s="4">
        <f t="shared" si="11"/>
        <v>6066.326</v>
      </c>
      <c r="F31" s="4">
        <f t="shared" si="12"/>
        <v>3033.163</v>
      </c>
      <c r="G31" s="59">
        <f t="shared" si="13"/>
        <v>312415.78899999999</v>
      </c>
      <c r="H31" s="29"/>
      <c r="I31" s="4">
        <v>0</v>
      </c>
      <c r="J31" s="4"/>
      <c r="K31" s="78">
        <f t="shared" si="7"/>
        <v>0</v>
      </c>
      <c r="L31" s="80">
        <f t="shared" si="14"/>
        <v>0</v>
      </c>
      <c r="M31" s="80">
        <f t="shared" si="15"/>
        <v>0</v>
      </c>
      <c r="N31" s="76">
        <f t="shared" si="16"/>
        <v>0</v>
      </c>
    </row>
    <row r="32" spans="1:16">
      <c r="A32" s="18" t="s">
        <v>25</v>
      </c>
      <c r="B32" s="18" t="s">
        <v>15</v>
      </c>
      <c r="C32" s="126">
        <v>668029</v>
      </c>
      <c r="D32" s="4">
        <f t="shared" si="17"/>
        <v>66802.900000000009</v>
      </c>
      <c r="E32" s="4">
        <f t="shared" si="11"/>
        <v>1336.0580000000002</v>
      </c>
      <c r="F32" s="4">
        <f t="shared" si="12"/>
        <v>668.02900000000011</v>
      </c>
      <c r="G32" s="59">
        <f t="shared" si="13"/>
        <v>68806.987000000008</v>
      </c>
      <c r="H32" s="29"/>
      <c r="I32" s="4">
        <v>0</v>
      </c>
      <c r="J32" s="4"/>
      <c r="K32" s="78">
        <f t="shared" si="7"/>
        <v>0</v>
      </c>
      <c r="L32" s="80">
        <f t="shared" si="14"/>
        <v>0</v>
      </c>
      <c r="M32" s="80">
        <f t="shared" si="15"/>
        <v>0</v>
      </c>
      <c r="N32" s="76">
        <f t="shared" si="16"/>
        <v>0</v>
      </c>
    </row>
    <row r="33" spans="1:14">
      <c r="A33" s="95" t="s">
        <v>26</v>
      </c>
      <c r="B33" s="18" t="s">
        <v>15</v>
      </c>
      <c r="C33" s="126">
        <v>34417</v>
      </c>
      <c r="D33" s="4">
        <f t="shared" si="17"/>
        <v>3441.7000000000003</v>
      </c>
      <c r="E33" s="4">
        <f t="shared" si="11"/>
        <v>68.834000000000003</v>
      </c>
      <c r="F33" s="4">
        <f t="shared" si="12"/>
        <v>34.417000000000002</v>
      </c>
      <c r="G33" s="59">
        <f t="shared" si="13"/>
        <v>3544.9510000000005</v>
      </c>
      <c r="H33" s="29"/>
      <c r="I33" s="4">
        <v>0</v>
      </c>
      <c r="J33" s="4"/>
      <c r="K33" s="78">
        <f t="shared" si="7"/>
        <v>0</v>
      </c>
      <c r="L33" s="80">
        <f t="shared" si="14"/>
        <v>0</v>
      </c>
      <c r="M33" s="80">
        <f t="shared" si="15"/>
        <v>0</v>
      </c>
      <c r="N33" s="76">
        <f t="shared" si="16"/>
        <v>0</v>
      </c>
    </row>
    <row r="34" spans="1:14">
      <c r="A34" s="95" t="s">
        <v>26</v>
      </c>
      <c r="B34" s="95" t="s">
        <v>34</v>
      </c>
      <c r="C34" s="223">
        <v>9500000</v>
      </c>
      <c r="D34" s="4">
        <f t="shared" si="17"/>
        <v>950000</v>
      </c>
      <c r="E34" s="4">
        <f t="shared" si="11"/>
        <v>19000</v>
      </c>
      <c r="F34" s="4">
        <f t="shared" si="12"/>
        <v>9500</v>
      </c>
      <c r="G34" s="59">
        <f t="shared" si="13"/>
        <v>978500</v>
      </c>
      <c r="H34" s="29"/>
      <c r="I34" s="4">
        <v>0</v>
      </c>
      <c r="J34" s="4"/>
      <c r="K34" s="78">
        <f t="shared" si="7"/>
        <v>0</v>
      </c>
      <c r="L34" s="80">
        <f t="shared" si="14"/>
        <v>0</v>
      </c>
      <c r="M34" s="80">
        <f t="shared" si="15"/>
        <v>0</v>
      </c>
      <c r="N34" s="76">
        <f t="shared" si="16"/>
        <v>0</v>
      </c>
    </row>
    <row r="35" spans="1:14">
      <c r="A35" s="95" t="s">
        <v>26</v>
      </c>
      <c r="B35" s="18" t="s">
        <v>10</v>
      </c>
      <c r="C35" s="223">
        <v>2061498</v>
      </c>
      <c r="D35" s="4">
        <f t="shared" si="17"/>
        <v>206149.80000000002</v>
      </c>
      <c r="E35" s="4">
        <f t="shared" si="11"/>
        <v>4122.9960000000001</v>
      </c>
      <c r="F35" s="4">
        <f t="shared" si="12"/>
        <v>2061.498</v>
      </c>
      <c r="G35" s="59">
        <f t="shared" si="13"/>
        <v>212334.29400000002</v>
      </c>
      <c r="H35" s="29" t="s">
        <v>45</v>
      </c>
      <c r="I35" s="4">
        <v>2100000</v>
      </c>
      <c r="J35" s="4">
        <f>216300-1</f>
        <v>216299</v>
      </c>
      <c r="K35" s="78">
        <f t="shared" si="7"/>
        <v>2316299</v>
      </c>
      <c r="L35" s="80">
        <f>+(K35/110.3%)*100%</f>
        <v>2099999.0933816861</v>
      </c>
      <c r="M35" s="80">
        <f>+L35*10.3%</f>
        <v>216299.90661831369</v>
      </c>
      <c r="N35" s="76">
        <f t="shared" si="16"/>
        <v>2316299</v>
      </c>
    </row>
    <row r="36" spans="1:14">
      <c r="A36" s="95" t="s">
        <v>26</v>
      </c>
      <c r="B36" s="18" t="s">
        <v>13</v>
      </c>
      <c r="C36" s="223">
        <v>1007326</v>
      </c>
      <c r="D36" s="4">
        <f t="shared" si="17"/>
        <v>100732.6</v>
      </c>
      <c r="E36" s="4">
        <f t="shared" si="11"/>
        <v>2014.6520000000003</v>
      </c>
      <c r="F36" s="4">
        <f t="shared" si="12"/>
        <v>1007.3260000000001</v>
      </c>
      <c r="G36" s="59">
        <f t="shared" si="13"/>
        <v>103754.57800000001</v>
      </c>
      <c r="H36" s="29" t="s">
        <v>48</v>
      </c>
      <c r="I36" s="4">
        <f>1225016-239199</f>
        <v>985817</v>
      </c>
      <c r="J36" s="4">
        <f>146015-1</f>
        <v>146014</v>
      </c>
      <c r="K36" s="78">
        <f t="shared" si="7"/>
        <v>1131831</v>
      </c>
      <c r="L36" s="80">
        <f t="shared" ref="L36:L41" si="18">+(K36/110.3%)*100%</f>
        <v>1026138.7126019946</v>
      </c>
      <c r="M36" s="80">
        <f t="shared" ref="M36:M40" si="19">+L36*10.3%</f>
        <v>105692.28739800546</v>
      </c>
      <c r="N36" s="76">
        <f t="shared" si="16"/>
        <v>1131831</v>
      </c>
    </row>
    <row r="37" spans="1:14">
      <c r="A37" s="95" t="s">
        <v>26</v>
      </c>
      <c r="B37" s="18" t="s">
        <v>13</v>
      </c>
      <c r="C37" s="223">
        <v>212887</v>
      </c>
      <c r="D37" s="4">
        <f t="shared" si="17"/>
        <v>21288.7</v>
      </c>
      <c r="E37" s="4">
        <f t="shared" si="11"/>
        <v>425.774</v>
      </c>
      <c r="F37" s="4">
        <f t="shared" si="12"/>
        <v>212.887</v>
      </c>
      <c r="G37" s="59">
        <f t="shared" si="13"/>
        <v>21927.361000000001</v>
      </c>
      <c r="H37" s="29" t="s">
        <v>48</v>
      </c>
      <c r="I37" s="4">
        <v>239199</v>
      </c>
      <c r="J37" s="4"/>
      <c r="K37" s="78">
        <f t="shared" si="7"/>
        <v>239199</v>
      </c>
      <c r="L37" s="80">
        <f t="shared" si="18"/>
        <v>216862.19401631915</v>
      </c>
      <c r="M37" s="80">
        <f t="shared" si="19"/>
        <v>22336.805983680875</v>
      </c>
      <c r="N37" s="76">
        <f t="shared" si="16"/>
        <v>239199.00000000003</v>
      </c>
    </row>
    <row r="38" spans="1:14">
      <c r="A38" s="95" t="s">
        <v>26</v>
      </c>
      <c r="B38" s="18" t="s">
        <v>13</v>
      </c>
      <c r="C38" s="223">
        <v>897304</v>
      </c>
      <c r="D38" s="4">
        <f t="shared" si="17"/>
        <v>89730.400000000009</v>
      </c>
      <c r="E38" s="4">
        <f t="shared" si="11"/>
        <v>1794.6080000000002</v>
      </c>
      <c r="F38" s="4">
        <f t="shared" si="12"/>
        <v>897.30400000000009</v>
      </c>
      <c r="G38" s="59">
        <f t="shared" si="13"/>
        <v>92422.312000000005</v>
      </c>
      <c r="H38" s="29" t="s">
        <v>48</v>
      </c>
      <c r="I38" s="4">
        <f>1793977-999599</f>
        <v>794378</v>
      </c>
      <c r="J38" s="4">
        <f>213832+1</f>
        <v>213833</v>
      </c>
      <c r="K38" s="78">
        <f t="shared" si="7"/>
        <v>1008211</v>
      </c>
      <c r="L38" s="80">
        <f t="shared" si="18"/>
        <v>914062.55666364462</v>
      </c>
      <c r="M38" s="80">
        <f t="shared" si="19"/>
        <v>94148.443336355398</v>
      </c>
      <c r="N38" s="76">
        <f t="shared" si="16"/>
        <v>1008211</v>
      </c>
    </row>
    <row r="39" spans="1:14">
      <c r="A39" s="95" t="s">
        <v>26</v>
      </c>
      <c r="B39" s="18" t="s">
        <v>13</v>
      </c>
      <c r="C39" s="223">
        <v>889640</v>
      </c>
      <c r="D39" s="4">
        <f t="shared" si="17"/>
        <v>88964</v>
      </c>
      <c r="E39" s="4">
        <f t="shared" si="11"/>
        <v>1779.28</v>
      </c>
      <c r="F39" s="4">
        <f t="shared" si="12"/>
        <v>889.64</v>
      </c>
      <c r="G39" s="59">
        <f t="shared" si="13"/>
        <v>91632.92</v>
      </c>
      <c r="H39" s="29" t="s">
        <v>48</v>
      </c>
      <c r="I39" s="4">
        <v>999599</v>
      </c>
      <c r="J39" s="4"/>
      <c r="K39" s="78">
        <f t="shared" si="7"/>
        <v>999599</v>
      </c>
      <c r="L39" s="80">
        <f t="shared" si="18"/>
        <v>906254.75974614685</v>
      </c>
      <c r="M39" s="80">
        <f t="shared" si="19"/>
        <v>93344.240253853131</v>
      </c>
      <c r="N39" s="76">
        <f t="shared" si="16"/>
        <v>999599</v>
      </c>
    </row>
    <row r="40" spans="1:14">
      <c r="A40" s="95" t="s">
        <v>26</v>
      </c>
      <c r="B40" s="95" t="s">
        <v>35</v>
      </c>
      <c r="C40" s="223">
        <v>730788</v>
      </c>
      <c r="D40" s="4">
        <f t="shared" si="17"/>
        <v>73078.8</v>
      </c>
      <c r="E40" s="4">
        <f t="shared" si="11"/>
        <v>1461.576</v>
      </c>
      <c r="F40" s="4">
        <f t="shared" si="12"/>
        <v>730.78800000000001</v>
      </c>
      <c r="G40" s="59">
        <f t="shared" si="13"/>
        <v>75271.164000000004</v>
      </c>
      <c r="H40" s="29" t="s">
        <v>49</v>
      </c>
      <c r="I40" s="4">
        <v>572751</v>
      </c>
      <c r="J40" s="4"/>
      <c r="K40" s="78">
        <f t="shared" si="7"/>
        <v>572751</v>
      </c>
      <c r="L40" s="80">
        <f t="shared" si="18"/>
        <v>519266.54578422487</v>
      </c>
      <c r="M40" s="80">
        <f t="shared" si="19"/>
        <v>53484.454215775164</v>
      </c>
      <c r="N40" s="76">
        <f t="shared" si="16"/>
        <v>572751</v>
      </c>
    </row>
    <row r="41" spans="1:14" ht="15.75" thickBot="1">
      <c r="A41" s="96"/>
      <c r="B41" s="96"/>
      <c r="C41" s="130"/>
      <c r="D41" s="7"/>
      <c r="E41" s="7"/>
      <c r="F41" s="82"/>
      <c r="G41" s="189"/>
      <c r="H41" s="52" t="s">
        <v>56</v>
      </c>
      <c r="I41" s="7">
        <v>248362</v>
      </c>
      <c r="J41" s="7"/>
      <c r="K41" s="82">
        <f t="shared" si="7"/>
        <v>248362</v>
      </c>
      <c r="L41" s="189">
        <f t="shared" si="18"/>
        <v>225169.53762466004</v>
      </c>
      <c r="M41" s="189">
        <f>+L41*10.3%+1</f>
        <v>23193.462375339986</v>
      </c>
      <c r="N41" s="51">
        <f t="shared" si="16"/>
        <v>248363.00000000003</v>
      </c>
    </row>
    <row r="42" spans="1:14" ht="15.75" thickBot="1">
      <c r="A42" s="93"/>
      <c r="B42" s="137" t="s">
        <v>4</v>
      </c>
      <c r="C42" s="25">
        <f>SUM(C22:C40)</f>
        <v>57914417</v>
      </c>
      <c r="D42" s="8">
        <f t="shared" ref="D42:G42" si="20">SUM(D22:D40)</f>
        <v>6556627.7399999993</v>
      </c>
      <c r="E42" s="8">
        <f t="shared" si="20"/>
        <v>131132.55480000001</v>
      </c>
      <c r="F42" s="8">
        <f t="shared" si="20"/>
        <v>65566.277400000006</v>
      </c>
      <c r="G42" s="42">
        <f t="shared" si="20"/>
        <v>6753326.5721999984</v>
      </c>
      <c r="H42" s="69"/>
      <c r="I42" s="11">
        <f>SUM(I22:I41)</f>
        <v>14047586</v>
      </c>
      <c r="J42" s="11">
        <f>SUM(J22:J41)</f>
        <v>619563</v>
      </c>
      <c r="K42" s="77">
        <f>+J42+I42</f>
        <v>14667149</v>
      </c>
      <c r="L42" s="91">
        <f>SUM(L22:L41)</f>
        <v>13279169.439829949</v>
      </c>
      <c r="M42" s="91">
        <f t="shared" ref="M42:N42" si="21">SUM(M22:M41)</f>
        <v>1387980.5601700533</v>
      </c>
      <c r="N42" s="2">
        <f t="shared" si="21"/>
        <v>14667150</v>
      </c>
    </row>
    <row r="43" spans="1:14">
      <c r="A43" s="94"/>
      <c r="B43" s="221"/>
      <c r="C43" s="219"/>
      <c r="D43" s="10"/>
      <c r="E43" s="10"/>
      <c r="F43" s="89"/>
      <c r="G43" s="202"/>
      <c r="H43" s="70"/>
      <c r="I43" s="33"/>
      <c r="J43" s="33"/>
      <c r="K43" s="83"/>
      <c r="L43" s="86"/>
      <c r="M43" s="86"/>
      <c r="N43" s="27"/>
    </row>
    <row r="44" spans="1:14">
      <c r="A44" s="95" t="s">
        <v>27</v>
      </c>
      <c r="B44" s="95" t="s">
        <v>35</v>
      </c>
      <c r="C44" s="223">
        <v>215188</v>
      </c>
      <c r="D44" s="4">
        <f t="shared" ref="D44:D56" si="22">+C44*10%</f>
        <v>21518.800000000003</v>
      </c>
      <c r="E44" s="4">
        <f t="shared" ref="E44:E56" si="23">+D44*2%</f>
        <v>430.37600000000009</v>
      </c>
      <c r="F44" s="4">
        <f t="shared" ref="F44:F56" si="24">+D44*1%</f>
        <v>215.18800000000005</v>
      </c>
      <c r="G44" s="59">
        <f t="shared" ref="G44:G56" si="25">+F44+E44+D44</f>
        <v>22164.364000000001</v>
      </c>
      <c r="H44" s="29" t="s">
        <v>56</v>
      </c>
      <c r="I44" s="4">
        <f>460724-248362</f>
        <v>212362</v>
      </c>
      <c r="J44" s="4"/>
      <c r="K44" s="78">
        <f t="shared" ref="K44" si="26">+I44+J44</f>
        <v>212362</v>
      </c>
      <c r="L44" s="80">
        <f t="shared" ref="L44:L53" si="27">+(K44/110.3%)*100%</f>
        <v>192531.27833182231</v>
      </c>
      <c r="M44" s="80">
        <f t="shared" ref="M44:M53" si="28">+L44*10.3%</f>
        <v>19830.721668177699</v>
      </c>
      <c r="N44" s="76">
        <f t="shared" ref="N44:N53" si="29">+L44+M44</f>
        <v>212362</v>
      </c>
    </row>
    <row r="45" spans="1:14">
      <c r="A45" s="95" t="s">
        <v>27</v>
      </c>
      <c r="B45" s="95" t="s">
        <v>35</v>
      </c>
      <c r="C45" s="126">
        <v>499938</v>
      </c>
      <c r="D45" s="4">
        <f t="shared" si="22"/>
        <v>49993.8</v>
      </c>
      <c r="E45" s="4">
        <f t="shared" si="23"/>
        <v>999.87600000000009</v>
      </c>
      <c r="F45" s="4">
        <f t="shared" si="24"/>
        <v>499.93800000000005</v>
      </c>
      <c r="G45" s="59">
        <f t="shared" si="25"/>
        <v>51493.614000000001</v>
      </c>
      <c r="H45" s="29"/>
      <c r="I45" s="4">
        <v>0</v>
      </c>
      <c r="J45" s="4"/>
      <c r="K45" s="78">
        <v>0</v>
      </c>
      <c r="L45" s="80">
        <f t="shared" si="27"/>
        <v>0</v>
      </c>
      <c r="M45" s="80">
        <f t="shared" si="28"/>
        <v>0</v>
      </c>
      <c r="N45" s="76">
        <f t="shared" si="29"/>
        <v>0</v>
      </c>
    </row>
    <row r="46" spans="1:14">
      <c r="A46" s="95" t="s">
        <v>28</v>
      </c>
      <c r="B46" s="18" t="s">
        <v>13</v>
      </c>
      <c r="C46" s="223">
        <v>1178884</v>
      </c>
      <c r="D46" s="4">
        <f t="shared" si="22"/>
        <v>117888.40000000001</v>
      </c>
      <c r="E46" s="4">
        <f t="shared" si="23"/>
        <v>2357.768</v>
      </c>
      <c r="F46" s="4">
        <f t="shared" si="24"/>
        <v>1178.884</v>
      </c>
      <c r="G46" s="59">
        <f t="shared" si="25"/>
        <v>121425.05200000001</v>
      </c>
      <c r="H46" s="29" t="s">
        <v>49</v>
      </c>
      <c r="I46" s="4">
        <v>989098</v>
      </c>
      <c r="J46" s="4">
        <f>133537-3</f>
        <v>133534</v>
      </c>
      <c r="K46" s="78">
        <f t="shared" si="7"/>
        <v>1122632</v>
      </c>
      <c r="L46" s="80">
        <f t="shared" si="27"/>
        <v>1017798.7307343609</v>
      </c>
      <c r="M46" s="80">
        <f t="shared" si="28"/>
        <v>104833.26926563917</v>
      </c>
      <c r="N46" s="76">
        <f t="shared" si="29"/>
        <v>1122632</v>
      </c>
    </row>
    <row r="47" spans="1:14">
      <c r="A47" s="95"/>
      <c r="B47" s="18" t="s">
        <v>13</v>
      </c>
      <c r="C47" s="126"/>
      <c r="D47" s="4">
        <f t="shared" si="22"/>
        <v>0</v>
      </c>
      <c r="E47" s="4">
        <f t="shared" si="23"/>
        <v>0</v>
      </c>
      <c r="F47" s="4">
        <f t="shared" si="24"/>
        <v>0</v>
      </c>
      <c r="G47" s="59">
        <f t="shared" si="25"/>
        <v>0</v>
      </c>
      <c r="H47" s="29" t="s">
        <v>49</v>
      </c>
      <c r="I47" s="4">
        <v>118590</v>
      </c>
      <c r="J47" s="4"/>
      <c r="K47" s="78">
        <f>+I47+J47</f>
        <v>118590</v>
      </c>
      <c r="L47" s="80">
        <f t="shared" si="27"/>
        <v>107515.86582048958</v>
      </c>
      <c r="M47" s="80">
        <f t="shared" si="28"/>
        <v>11074.134179510427</v>
      </c>
      <c r="N47" s="76">
        <f t="shared" si="29"/>
        <v>118590</v>
      </c>
    </row>
    <row r="48" spans="1:14">
      <c r="A48" s="95" t="s">
        <v>29</v>
      </c>
      <c r="B48" s="95" t="s">
        <v>36</v>
      </c>
      <c r="C48" s="223">
        <v>500000</v>
      </c>
      <c r="D48" s="4">
        <f t="shared" si="22"/>
        <v>50000</v>
      </c>
      <c r="E48" s="4">
        <f t="shared" si="23"/>
        <v>1000</v>
      </c>
      <c r="F48" s="4">
        <f t="shared" si="24"/>
        <v>500</v>
      </c>
      <c r="G48" s="59">
        <f t="shared" si="25"/>
        <v>51500</v>
      </c>
      <c r="H48" s="29" t="s">
        <v>52</v>
      </c>
      <c r="I48" s="4">
        <v>496350</v>
      </c>
      <c r="J48" s="4">
        <v>55150</v>
      </c>
      <c r="K48" s="78">
        <f t="shared" si="7"/>
        <v>551500</v>
      </c>
      <c r="L48" s="80">
        <f t="shared" si="27"/>
        <v>500000</v>
      </c>
      <c r="M48" s="80">
        <f t="shared" si="28"/>
        <v>51500.000000000007</v>
      </c>
      <c r="N48" s="76">
        <f t="shared" si="29"/>
        <v>551500</v>
      </c>
    </row>
    <row r="49" spans="1:16">
      <c r="A49" s="95" t="s">
        <v>30</v>
      </c>
      <c r="B49" s="95" t="s">
        <v>36</v>
      </c>
      <c r="C49" s="223">
        <v>500000</v>
      </c>
      <c r="D49" s="4">
        <f t="shared" si="22"/>
        <v>50000</v>
      </c>
      <c r="E49" s="4">
        <f t="shared" si="23"/>
        <v>1000</v>
      </c>
      <c r="F49" s="4">
        <f t="shared" si="24"/>
        <v>500</v>
      </c>
      <c r="G49" s="59">
        <f t="shared" si="25"/>
        <v>51500</v>
      </c>
      <c r="H49" s="29" t="s">
        <v>53</v>
      </c>
      <c r="I49" s="4">
        <v>496350</v>
      </c>
      <c r="J49" s="4">
        <v>55150</v>
      </c>
      <c r="K49" s="78">
        <f t="shared" si="7"/>
        <v>551500</v>
      </c>
      <c r="L49" s="80">
        <f t="shared" si="27"/>
        <v>500000</v>
      </c>
      <c r="M49" s="80">
        <f t="shared" si="28"/>
        <v>51500.000000000007</v>
      </c>
      <c r="N49" s="76">
        <f t="shared" si="29"/>
        <v>551500</v>
      </c>
    </row>
    <row r="50" spans="1:16">
      <c r="A50" s="95" t="s">
        <v>31</v>
      </c>
      <c r="B50" s="95" t="s">
        <v>36</v>
      </c>
      <c r="C50" s="223">
        <v>500000</v>
      </c>
      <c r="D50" s="4">
        <f t="shared" si="22"/>
        <v>50000</v>
      </c>
      <c r="E50" s="4">
        <f t="shared" si="23"/>
        <v>1000</v>
      </c>
      <c r="F50" s="4">
        <f t="shared" si="24"/>
        <v>500</v>
      </c>
      <c r="G50" s="59">
        <f t="shared" si="25"/>
        <v>51500</v>
      </c>
      <c r="H50" s="29" t="s">
        <v>54</v>
      </c>
      <c r="I50" s="4">
        <v>496350</v>
      </c>
      <c r="J50" s="4">
        <v>55150</v>
      </c>
      <c r="K50" s="78">
        <f t="shared" si="7"/>
        <v>551500</v>
      </c>
      <c r="L50" s="80">
        <f t="shared" si="27"/>
        <v>500000</v>
      </c>
      <c r="M50" s="80">
        <f t="shared" si="28"/>
        <v>51500.000000000007</v>
      </c>
      <c r="N50" s="76">
        <f t="shared" si="29"/>
        <v>551500</v>
      </c>
    </row>
    <row r="51" spans="1:16">
      <c r="A51" s="95" t="s">
        <v>32</v>
      </c>
      <c r="B51" s="95" t="s">
        <v>36</v>
      </c>
      <c r="C51" s="223">
        <v>500000</v>
      </c>
      <c r="D51" s="4">
        <f t="shared" si="22"/>
        <v>50000</v>
      </c>
      <c r="E51" s="4">
        <f t="shared" si="23"/>
        <v>1000</v>
      </c>
      <c r="F51" s="4">
        <f t="shared" si="24"/>
        <v>500</v>
      </c>
      <c r="G51" s="59">
        <f t="shared" si="25"/>
        <v>51500</v>
      </c>
      <c r="H51" s="29" t="s">
        <v>55</v>
      </c>
      <c r="I51" s="4">
        <v>496350</v>
      </c>
      <c r="J51" s="4">
        <v>55150</v>
      </c>
      <c r="K51" s="78">
        <f t="shared" si="7"/>
        <v>551500</v>
      </c>
      <c r="L51" s="80">
        <f t="shared" si="27"/>
        <v>500000</v>
      </c>
      <c r="M51" s="80">
        <f t="shared" si="28"/>
        <v>51500.000000000007</v>
      </c>
      <c r="N51" s="76">
        <f t="shared" si="29"/>
        <v>551500</v>
      </c>
    </row>
    <row r="52" spans="1:16">
      <c r="A52" s="95" t="s">
        <v>33</v>
      </c>
      <c r="B52" s="95" t="s">
        <v>36</v>
      </c>
      <c r="C52" s="223">
        <v>500000</v>
      </c>
      <c r="D52" s="4">
        <f t="shared" si="22"/>
        <v>50000</v>
      </c>
      <c r="E52" s="4">
        <f t="shared" si="23"/>
        <v>1000</v>
      </c>
      <c r="F52" s="4">
        <f t="shared" si="24"/>
        <v>500</v>
      </c>
      <c r="G52" s="59">
        <f t="shared" si="25"/>
        <v>51500</v>
      </c>
      <c r="H52" s="29"/>
      <c r="I52" s="4"/>
      <c r="J52" s="4"/>
      <c r="K52" s="78"/>
      <c r="L52" s="80">
        <f t="shared" si="27"/>
        <v>0</v>
      </c>
      <c r="M52" s="80">
        <f t="shared" si="28"/>
        <v>0</v>
      </c>
      <c r="N52" s="76">
        <f t="shared" si="29"/>
        <v>0</v>
      </c>
    </row>
    <row r="53" spans="1:16">
      <c r="A53" s="95" t="s">
        <v>33</v>
      </c>
      <c r="B53" s="18" t="s">
        <v>92</v>
      </c>
      <c r="C53" s="126">
        <v>59184000</v>
      </c>
      <c r="D53" s="4">
        <f t="shared" si="22"/>
        <v>5918400</v>
      </c>
      <c r="E53" s="4">
        <f t="shared" si="23"/>
        <v>118368</v>
      </c>
      <c r="F53" s="4">
        <f t="shared" si="24"/>
        <v>59184</v>
      </c>
      <c r="G53" s="59">
        <f t="shared" si="25"/>
        <v>6095952</v>
      </c>
      <c r="H53" s="29"/>
      <c r="I53" s="4"/>
      <c r="J53" s="4"/>
      <c r="K53" s="78">
        <f t="shared" si="7"/>
        <v>0</v>
      </c>
      <c r="L53" s="80">
        <f t="shared" si="27"/>
        <v>0</v>
      </c>
      <c r="M53" s="80">
        <f t="shared" si="28"/>
        <v>0</v>
      </c>
      <c r="N53" s="76">
        <f t="shared" si="29"/>
        <v>0</v>
      </c>
    </row>
    <row r="54" spans="1:16">
      <c r="A54" s="95" t="s">
        <v>33</v>
      </c>
      <c r="B54" s="95" t="s">
        <v>37</v>
      </c>
      <c r="C54" s="126">
        <v>833846</v>
      </c>
      <c r="D54" s="4">
        <f t="shared" si="22"/>
        <v>83384.600000000006</v>
      </c>
      <c r="E54" s="4">
        <f t="shared" si="23"/>
        <v>1667.6920000000002</v>
      </c>
      <c r="F54" s="4">
        <f t="shared" si="24"/>
        <v>833.84600000000012</v>
      </c>
      <c r="G54" s="59">
        <f t="shared" si="25"/>
        <v>85886.138000000006</v>
      </c>
      <c r="H54" s="29"/>
      <c r="I54" s="4"/>
      <c r="J54" s="4"/>
      <c r="K54" s="78"/>
      <c r="L54" s="80"/>
      <c r="M54" s="80"/>
      <c r="N54" s="76"/>
    </row>
    <row r="55" spans="1:16">
      <c r="A55" s="95" t="s">
        <v>33</v>
      </c>
      <c r="B55" s="95" t="s">
        <v>38</v>
      </c>
      <c r="C55" s="126">
        <v>131676</v>
      </c>
      <c r="D55" s="4">
        <f t="shared" si="22"/>
        <v>13167.6</v>
      </c>
      <c r="E55" s="4">
        <f t="shared" si="23"/>
        <v>263.35200000000003</v>
      </c>
      <c r="F55" s="4">
        <f t="shared" si="24"/>
        <v>131.67600000000002</v>
      </c>
      <c r="G55" s="59">
        <f t="shared" si="25"/>
        <v>13562.628000000001</v>
      </c>
      <c r="H55" s="29"/>
      <c r="I55" s="4"/>
      <c r="J55" s="4"/>
      <c r="K55" s="78"/>
      <c r="L55" s="80"/>
      <c r="M55" s="80"/>
      <c r="N55" s="76"/>
    </row>
    <row r="56" spans="1:16">
      <c r="A56" s="95" t="s">
        <v>33</v>
      </c>
      <c r="B56" s="95" t="s">
        <v>39</v>
      </c>
      <c r="C56" s="126">
        <v>612008</v>
      </c>
      <c r="D56" s="4">
        <f t="shared" si="22"/>
        <v>61200.800000000003</v>
      </c>
      <c r="E56" s="4">
        <f t="shared" si="23"/>
        <v>1224.0160000000001</v>
      </c>
      <c r="F56" s="4">
        <f t="shared" si="24"/>
        <v>612.00800000000004</v>
      </c>
      <c r="G56" s="59">
        <f t="shared" si="25"/>
        <v>63036.824000000001</v>
      </c>
      <c r="H56" s="29"/>
      <c r="I56" s="4"/>
      <c r="J56" s="4"/>
      <c r="K56" s="78"/>
      <c r="L56" s="80"/>
      <c r="M56" s="80"/>
      <c r="N56" s="51"/>
    </row>
    <row r="57" spans="1:16" ht="15.75" thickBot="1">
      <c r="A57" s="117"/>
      <c r="B57" s="75"/>
      <c r="C57" s="127"/>
      <c r="D57" s="36"/>
      <c r="E57" s="36"/>
      <c r="F57" s="108"/>
      <c r="G57" s="81"/>
      <c r="H57" s="174"/>
      <c r="I57" s="36"/>
      <c r="J57" s="36"/>
      <c r="K57" s="108"/>
      <c r="L57" s="81"/>
      <c r="M57" s="81"/>
      <c r="N57" s="28"/>
    </row>
    <row r="58" spans="1:16" ht="15.75" thickBot="1">
      <c r="A58" s="93"/>
      <c r="B58" s="137" t="s">
        <v>4</v>
      </c>
      <c r="C58" s="25">
        <f>SUM(C44:C57)</f>
        <v>65155540</v>
      </c>
      <c r="D58" s="8">
        <f t="shared" ref="D58:G58" si="30">SUM(D44:D57)</f>
        <v>6515553.9999999991</v>
      </c>
      <c r="E58" s="8">
        <f t="shared" si="30"/>
        <v>130311.08</v>
      </c>
      <c r="F58" s="8">
        <f t="shared" si="30"/>
        <v>65155.54</v>
      </c>
      <c r="G58" s="42">
        <f t="shared" si="30"/>
        <v>6711020.6200000001</v>
      </c>
      <c r="H58" s="201"/>
      <c r="I58" s="8">
        <f>SUM(I44:I53)</f>
        <v>3305450</v>
      </c>
      <c r="J58" s="8">
        <f t="shared" ref="J58:N58" si="31">SUM(J44:J53)</f>
        <v>354134</v>
      </c>
      <c r="K58" s="26">
        <f t="shared" si="31"/>
        <v>3659584</v>
      </c>
      <c r="L58" s="90">
        <f t="shared" si="31"/>
        <v>3317845.8748866729</v>
      </c>
      <c r="M58" s="90">
        <f t="shared" si="31"/>
        <v>341738.12511332735</v>
      </c>
      <c r="N58" s="97">
        <f t="shared" si="31"/>
        <v>3659584</v>
      </c>
    </row>
    <row r="59" spans="1:16" ht="15.75" thickBot="1">
      <c r="A59" s="93"/>
      <c r="B59" s="137"/>
      <c r="C59" s="25"/>
      <c r="D59" s="8"/>
      <c r="E59" s="8"/>
      <c r="F59" s="26"/>
      <c r="G59" s="90"/>
      <c r="H59" s="69"/>
      <c r="I59" s="11"/>
      <c r="J59" s="11"/>
      <c r="K59" s="77"/>
      <c r="L59" s="91"/>
      <c r="M59" s="91"/>
      <c r="N59" s="2"/>
    </row>
    <row r="60" spans="1:16" ht="15.75" thickBot="1">
      <c r="A60" s="93"/>
      <c r="B60" s="133" t="s">
        <v>43</v>
      </c>
      <c r="C60" s="25">
        <f>+C58+C42+C20</f>
        <v>184890119</v>
      </c>
      <c r="D60" s="8">
        <f>+D58+D42+D20</f>
        <v>20490601.18</v>
      </c>
      <c r="E60" s="8">
        <f t="shared" ref="E60:G60" si="32">+E58+E42+E20</f>
        <v>409812.02360000001</v>
      </c>
      <c r="F60" s="8">
        <f t="shared" si="32"/>
        <v>204906.01180000001</v>
      </c>
      <c r="G60" s="42">
        <f t="shared" si="32"/>
        <v>21105319.215399995</v>
      </c>
      <c r="H60" s="25"/>
      <c r="I60" s="26">
        <f>+I58+I42+I20</f>
        <v>79420616</v>
      </c>
      <c r="J60" s="26">
        <f t="shared" ref="J60:N60" si="33">+J58+J42+J20</f>
        <v>6662905</v>
      </c>
      <c r="K60" s="26">
        <f t="shared" si="33"/>
        <v>86083521</v>
      </c>
      <c r="L60" s="90">
        <f t="shared" si="33"/>
        <v>77057133.408287764</v>
      </c>
      <c r="M60" s="90">
        <f t="shared" si="33"/>
        <v>9026388.5917122364</v>
      </c>
      <c r="N60" s="97">
        <f t="shared" si="33"/>
        <v>86083522</v>
      </c>
      <c r="P60" s="6"/>
    </row>
  </sheetData>
  <hyperlinks>
    <hyperlink ref="D7" r:id="rId1"/>
    <hyperlink ref="F8" r:id="rId2"/>
  </hyperlinks>
  <pageMargins left="0.45" right="0" top="0" bottom="0" header="0.3" footer="0.3"/>
  <pageSetup paperSize="9" scale="75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A6" sqref="A6"/>
    </sheetView>
  </sheetViews>
  <sheetFormatPr defaultRowHeight="15"/>
  <cols>
    <col min="1" max="1" width="8.140625" customWidth="1"/>
    <col min="2" max="2" width="29.5703125" customWidth="1"/>
    <col min="3" max="3" width="13.42578125" bestFit="1" customWidth="1"/>
    <col min="4" max="4" width="11.7109375" customWidth="1"/>
    <col min="5" max="5" width="9.5703125" customWidth="1"/>
    <col min="6" max="6" width="9.42578125" bestFit="1" customWidth="1"/>
    <col min="7" max="7" width="10.5703125" customWidth="1"/>
    <col min="8" max="8" width="8.7109375" customWidth="1"/>
    <col min="9" max="9" width="15.5703125" customWidth="1"/>
    <col min="10" max="10" width="13.85546875" bestFit="1" customWidth="1"/>
    <col min="11" max="11" width="19.140625" bestFit="1" customWidth="1"/>
    <col min="12" max="12" width="16.7109375" bestFit="1" customWidth="1"/>
    <col min="13" max="13" width="11.42578125" bestFit="1" customWidth="1"/>
  </cols>
  <sheetData>
    <row r="1" spans="1:13">
      <c r="A1" s="13" t="s">
        <v>73</v>
      </c>
      <c r="H1" s="57"/>
      <c r="I1" s="57"/>
      <c r="J1" s="57"/>
      <c r="K1" s="57"/>
      <c r="L1" s="149"/>
      <c r="M1" s="149"/>
    </row>
    <row r="2" spans="1:13">
      <c r="A2" s="13" t="str">
        <f>+'mmpcpl 24.06.11'!A2</f>
        <v xml:space="preserve">Details of  Service Tax payable  on Professional  Fees </v>
      </c>
      <c r="H2" s="57"/>
      <c r="I2" s="57"/>
      <c r="J2" s="57"/>
      <c r="K2" s="57"/>
      <c r="L2" s="57"/>
      <c r="M2" s="57"/>
    </row>
    <row r="3" spans="1:13" ht="15.75" thickBot="1">
      <c r="A3" s="13" t="s">
        <v>159</v>
      </c>
      <c r="H3" s="57"/>
      <c r="I3" s="57"/>
      <c r="J3" s="57"/>
      <c r="K3" s="57"/>
      <c r="L3" s="57"/>
      <c r="M3" s="57"/>
    </row>
    <row r="4" spans="1:13" ht="15.75" thickBot="1">
      <c r="A4" s="170" t="s">
        <v>146</v>
      </c>
      <c r="B4" s="175"/>
      <c r="C4" s="85"/>
      <c r="D4" s="85"/>
      <c r="E4" s="85"/>
      <c r="F4" s="85"/>
      <c r="G4" s="24"/>
      <c r="H4" s="85" t="s">
        <v>147</v>
      </c>
      <c r="I4" s="2"/>
      <c r="J4" s="2"/>
      <c r="K4" s="2"/>
      <c r="L4" s="115" t="s">
        <v>75</v>
      </c>
      <c r="M4" s="115" t="s">
        <v>70</v>
      </c>
    </row>
    <row r="5" spans="1:13">
      <c r="A5" s="17" t="s">
        <v>6</v>
      </c>
      <c r="B5" s="21" t="s">
        <v>8</v>
      </c>
      <c r="C5" s="168" t="s">
        <v>0</v>
      </c>
      <c r="D5" s="30" t="s">
        <v>149</v>
      </c>
      <c r="E5" s="30"/>
      <c r="F5" s="30"/>
      <c r="G5" s="48"/>
      <c r="H5" s="152" t="s">
        <v>2</v>
      </c>
      <c r="I5" s="30" t="s">
        <v>3</v>
      </c>
      <c r="J5" s="30" t="s">
        <v>137</v>
      </c>
      <c r="K5" s="151" t="s">
        <v>138</v>
      </c>
      <c r="L5" s="155" t="s">
        <v>143</v>
      </c>
      <c r="M5" s="155" t="s">
        <v>145</v>
      </c>
    </row>
    <row r="6" spans="1:13">
      <c r="A6" s="18"/>
      <c r="B6" s="22"/>
      <c r="C6" s="169" t="s">
        <v>62</v>
      </c>
      <c r="D6" s="198" t="s">
        <v>151</v>
      </c>
      <c r="E6" s="3" t="s">
        <v>152</v>
      </c>
      <c r="F6" s="3" t="s">
        <v>154</v>
      </c>
      <c r="G6" s="46" t="s">
        <v>156</v>
      </c>
      <c r="H6" s="29"/>
      <c r="I6" s="3" t="s">
        <v>135</v>
      </c>
      <c r="J6" s="3" t="s">
        <v>139</v>
      </c>
      <c r="K6" s="12" t="s">
        <v>140</v>
      </c>
      <c r="L6" s="155" t="s">
        <v>144</v>
      </c>
      <c r="M6" s="155" t="s">
        <v>117</v>
      </c>
    </row>
    <row r="7" spans="1:13" ht="15.75" thickBot="1">
      <c r="A7" s="19"/>
      <c r="B7" s="23"/>
      <c r="C7" s="171" t="s">
        <v>158</v>
      </c>
      <c r="D7" s="31" t="s">
        <v>150</v>
      </c>
      <c r="E7" s="199" t="s">
        <v>153</v>
      </c>
      <c r="F7" s="206" t="s">
        <v>155</v>
      </c>
      <c r="G7" s="200" t="s">
        <v>157</v>
      </c>
      <c r="H7" s="174"/>
      <c r="I7" s="31" t="s">
        <v>136</v>
      </c>
      <c r="J7" s="47" t="s">
        <v>141</v>
      </c>
      <c r="K7" s="190" t="s">
        <v>142</v>
      </c>
      <c r="L7" s="158"/>
      <c r="M7" s="163"/>
    </row>
    <row r="8" spans="1:13" ht="15.75" thickBot="1">
      <c r="A8" s="75"/>
      <c r="B8" s="92"/>
      <c r="C8" s="203" t="s">
        <v>67</v>
      </c>
      <c r="D8" s="203" t="s">
        <v>67</v>
      </c>
      <c r="E8" s="203" t="s">
        <v>67</v>
      </c>
      <c r="F8" s="204" t="s">
        <v>67</v>
      </c>
      <c r="G8" s="205"/>
      <c r="H8" s="204" t="s">
        <v>67</v>
      </c>
      <c r="I8" s="172" t="s">
        <v>67</v>
      </c>
      <c r="J8" s="172" t="s">
        <v>67</v>
      </c>
      <c r="K8" s="185" t="s">
        <v>67</v>
      </c>
      <c r="L8" s="212" t="s">
        <v>67</v>
      </c>
      <c r="M8" s="173" t="s">
        <v>67</v>
      </c>
    </row>
    <row r="9" spans="1:13">
      <c r="A9" s="116"/>
      <c r="B9" s="116"/>
      <c r="C9" s="141"/>
      <c r="D9" s="40"/>
      <c r="E9" s="40"/>
      <c r="F9" s="40"/>
      <c r="G9" s="191"/>
      <c r="H9" s="141"/>
      <c r="I9" s="40"/>
      <c r="J9" s="40"/>
      <c r="K9" s="191"/>
      <c r="L9" s="58"/>
      <c r="M9" s="35"/>
    </row>
    <row r="10" spans="1:13">
      <c r="A10" s="95" t="s">
        <v>93</v>
      </c>
      <c r="B10" s="95" t="s">
        <v>96</v>
      </c>
      <c r="C10" s="142">
        <v>337301</v>
      </c>
      <c r="D10" s="5">
        <f t="shared" ref="D10:D12" si="0">+C10*12%</f>
        <v>40476.119999999995</v>
      </c>
      <c r="E10" s="5">
        <f t="shared" ref="E10:E12" si="1">+D10*2%</f>
        <v>809.52239999999995</v>
      </c>
      <c r="F10" s="5">
        <f t="shared" ref="F10:F12" si="2">+D10*1%</f>
        <v>404.76119999999997</v>
      </c>
      <c r="G10" s="105">
        <f t="shared" ref="G10:G12" si="3">+F10+E10+D10</f>
        <v>41690.403599999998</v>
      </c>
      <c r="H10" s="142" t="s">
        <v>93</v>
      </c>
      <c r="I10" s="5">
        <v>384871</v>
      </c>
      <c r="J10" s="5"/>
      <c r="K10" s="111">
        <f>+I10+J10</f>
        <v>384871</v>
      </c>
      <c r="L10" s="15">
        <f>+(K10/112.36%)*100%</f>
        <v>342533.81986472057</v>
      </c>
      <c r="M10" s="59">
        <f>+L10*12.36%</f>
        <v>42337.180135279457</v>
      </c>
    </row>
    <row r="11" spans="1:13">
      <c r="A11" s="95" t="s">
        <v>94</v>
      </c>
      <c r="B11" s="95" t="s">
        <v>96</v>
      </c>
      <c r="C11" s="142">
        <v>376561</v>
      </c>
      <c r="D11" s="5">
        <f t="shared" si="0"/>
        <v>45187.32</v>
      </c>
      <c r="E11" s="5">
        <f t="shared" si="1"/>
        <v>903.74639999999999</v>
      </c>
      <c r="F11" s="5">
        <f t="shared" si="2"/>
        <v>451.8732</v>
      </c>
      <c r="G11" s="105">
        <f t="shared" si="3"/>
        <v>46542.939599999998</v>
      </c>
      <c r="H11" s="142" t="s">
        <v>94</v>
      </c>
      <c r="I11" s="5">
        <v>429668</v>
      </c>
      <c r="J11" s="5"/>
      <c r="K11" s="111">
        <f t="shared" ref="K11:K12" si="4">+I11+J11</f>
        <v>429668</v>
      </c>
      <c r="L11" s="15">
        <f t="shared" ref="L11:L12" si="5">+(K11/112.36%)*100%</f>
        <v>382402.99038803845</v>
      </c>
      <c r="M11" s="59">
        <f t="shared" ref="M11:M12" si="6">+L11*12.36%</f>
        <v>47265.009611961548</v>
      </c>
    </row>
    <row r="12" spans="1:13" ht="15.75" thickBot="1">
      <c r="A12" s="117" t="s">
        <v>95</v>
      </c>
      <c r="B12" s="117" t="s">
        <v>96</v>
      </c>
      <c r="C12" s="143">
        <v>373329</v>
      </c>
      <c r="D12" s="41">
        <f t="shared" si="0"/>
        <v>44799.479999999996</v>
      </c>
      <c r="E12" s="41">
        <f t="shared" si="1"/>
        <v>895.98959999999988</v>
      </c>
      <c r="F12" s="41">
        <f t="shared" si="2"/>
        <v>447.99479999999994</v>
      </c>
      <c r="G12" s="211">
        <f t="shared" si="3"/>
        <v>46143.464399999997</v>
      </c>
      <c r="H12" s="143" t="s">
        <v>95</v>
      </c>
      <c r="I12" s="41">
        <v>425980</v>
      </c>
      <c r="J12" s="41"/>
      <c r="K12" s="192">
        <f t="shared" si="4"/>
        <v>425980</v>
      </c>
      <c r="L12" s="215">
        <f t="shared" si="5"/>
        <v>379120.68351726595</v>
      </c>
      <c r="M12" s="37">
        <f t="shared" si="6"/>
        <v>46859.316482734066</v>
      </c>
    </row>
    <row r="13" spans="1:13" ht="15.75" hidden="1" thickBot="1">
      <c r="A13" s="121"/>
      <c r="B13" s="121"/>
      <c r="C13" s="208"/>
      <c r="D13" s="209"/>
      <c r="E13" s="209"/>
      <c r="F13" s="210"/>
      <c r="G13" s="43"/>
      <c r="H13" s="213"/>
      <c r="I13" s="209"/>
      <c r="J13" s="210"/>
      <c r="K13" s="209"/>
      <c r="L13" s="214"/>
      <c r="M13" s="112"/>
    </row>
    <row r="14" spans="1:13" ht="15.75" thickBot="1">
      <c r="A14" s="118"/>
      <c r="B14" s="133" t="s">
        <v>4</v>
      </c>
      <c r="C14" s="128">
        <f>SUM(C9:C13)</f>
        <v>1087191</v>
      </c>
      <c r="D14" s="39">
        <f t="shared" ref="D14:M14" si="7">SUM(D9:D13)</f>
        <v>130462.92</v>
      </c>
      <c r="E14" s="39">
        <f t="shared" si="7"/>
        <v>2609.2583999999997</v>
      </c>
      <c r="F14" s="140">
        <f t="shared" si="7"/>
        <v>1304.6291999999999</v>
      </c>
      <c r="G14" s="207">
        <f>SUM(G10:G12)</f>
        <v>134376.8076</v>
      </c>
      <c r="H14" s="144">
        <f t="shared" si="7"/>
        <v>0</v>
      </c>
      <c r="I14" s="39">
        <f t="shared" si="7"/>
        <v>1240519</v>
      </c>
      <c r="J14" s="39">
        <f t="shared" si="7"/>
        <v>0</v>
      </c>
      <c r="K14" s="39">
        <f t="shared" si="7"/>
        <v>1240519</v>
      </c>
      <c r="L14" s="84">
        <f t="shared" si="7"/>
        <v>1104057.493770025</v>
      </c>
      <c r="M14" s="42">
        <f t="shared" si="7"/>
        <v>136461.50622997509</v>
      </c>
    </row>
    <row r="15" spans="1:13" ht="15.75" hidden="1" thickBot="1">
      <c r="A15" s="121"/>
      <c r="B15" s="121"/>
      <c r="C15" s="43"/>
      <c r="D15" s="43"/>
      <c r="E15" s="43"/>
      <c r="F15" s="43"/>
      <c r="G15" s="43"/>
      <c r="H15" s="146"/>
      <c r="I15" s="43"/>
      <c r="J15" s="43"/>
      <c r="K15" s="43"/>
      <c r="L15" s="87"/>
      <c r="M15" s="113"/>
    </row>
    <row r="16" spans="1:13" ht="15.75" hidden="1" thickBot="1">
      <c r="A16" s="116" t="s">
        <v>74</v>
      </c>
      <c r="B16" s="116"/>
      <c r="C16" s="125">
        <v>0</v>
      </c>
      <c r="D16" s="40">
        <v>0</v>
      </c>
      <c r="E16" s="40">
        <v>0</v>
      </c>
      <c r="F16" s="138">
        <v>0</v>
      </c>
      <c r="G16" s="60"/>
      <c r="H16" s="141"/>
      <c r="I16" s="40">
        <v>0</v>
      </c>
      <c r="J16" s="40">
        <v>0</v>
      </c>
      <c r="K16" s="40">
        <v>0</v>
      </c>
      <c r="L16" s="150">
        <f>+(K16/112.36%)*100%</f>
        <v>0</v>
      </c>
      <c r="M16" s="35" t="e">
        <f>+(#REF!/112.36%)*100%</f>
        <v>#REF!</v>
      </c>
    </row>
    <row r="17" spans="1:13" ht="15.75" hidden="1" thickBot="1">
      <c r="A17" s="96"/>
      <c r="B17" s="96"/>
      <c r="C17" s="130"/>
      <c r="D17" s="9"/>
      <c r="E17" s="9"/>
      <c r="F17" s="62"/>
      <c r="G17" s="50"/>
      <c r="H17" s="145"/>
      <c r="I17" s="9"/>
      <c r="J17" s="9"/>
      <c r="K17" s="9"/>
      <c r="L17" s="99">
        <f>+(K17/112.36%)*100%</f>
        <v>0</v>
      </c>
      <c r="M17" s="64" t="e">
        <f>+(#REF!/112.36%)*100%</f>
        <v>#REF!</v>
      </c>
    </row>
    <row r="18" spans="1:13" ht="15.75" hidden="1" thickBot="1">
      <c r="A18" s="122"/>
      <c r="B18" s="135" t="s">
        <v>4</v>
      </c>
      <c r="C18" s="131">
        <f>SUM(C16:C17)</f>
        <v>0</v>
      </c>
      <c r="D18" s="54">
        <f t="shared" ref="D18:M18" si="8">SUM(D16:D17)</f>
        <v>0</v>
      </c>
      <c r="E18" s="54">
        <f t="shared" si="8"/>
        <v>0</v>
      </c>
      <c r="F18" s="100">
        <f t="shared" si="8"/>
        <v>0</v>
      </c>
      <c r="G18" s="102"/>
      <c r="H18" s="101">
        <f t="shared" si="8"/>
        <v>0</v>
      </c>
      <c r="I18" s="54">
        <f t="shared" si="8"/>
        <v>0</v>
      </c>
      <c r="J18" s="54">
        <f t="shared" si="8"/>
        <v>0</v>
      </c>
      <c r="K18" s="54">
        <f t="shared" si="8"/>
        <v>0</v>
      </c>
      <c r="L18" s="101">
        <f t="shared" si="8"/>
        <v>0</v>
      </c>
      <c r="M18" s="55" t="e">
        <f t="shared" si="8"/>
        <v>#REF!</v>
      </c>
    </row>
    <row r="19" spans="1:13" ht="15.75" hidden="1" thickBot="1">
      <c r="A19" s="123"/>
      <c r="B19" s="136"/>
      <c r="C19" s="53"/>
      <c r="D19" s="53"/>
      <c r="E19" s="53"/>
      <c r="F19" s="53"/>
      <c r="G19" s="53"/>
      <c r="H19" s="87"/>
      <c r="I19" s="63"/>
      <c r="J19" s="63"/>
      <c r="K19" s="63"/>
      <c r="L19" s="87"/>
      <c r="M19" s="113"/>
    </row>
  </sheetData>
  <hyperlinks>
    <hyperlink ref="D6" r:id="rId1"/>
    <hyperlink ref="F7" r:id="rId2"/>
  </hyperlinks>
  <pageMargins left="0.7" right="0" top="0.5" bottom="0.75" header="0.3" footer="0.3"/>
  <pageSetup paperSize="9" scale="75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C4" sqref="C4"/>
    </sheetView>
  </sheetViews>
  <sheetFormatPr defaultRowHeight="15"/>
  <cols>
    <col min="1" max="1" width="8.28515625" customWidth="1"/>
    <col min="2" max="2" width="35.42578125" customWidth="1"/>
    <col min="3" max="3" width="12.5703125" customWidth="1"/>
    <col min="4" max="4" width="11.7109375" customWidth="1"/>
    <col min="5" max="6" width="10.5703125" customWidth="1"/>
    <col min="7" max="7" width="10.5703125" bestFit="1" customWidth="1"/>
    <col min="8" max="8" width="8.85546875" customWidth="1"/>
    <col min="9" max="9" width="12.28515625" bestFit="1" customWidth="1"/>
    <col min="10" max="10" width="13.85546875" bestFit="1" customWidth="1"/>
    <col min="11" max="11" width="19.140625" bestFit="1" customWidth="1"/>
    <col min="12" max="12" width="16.42578125" customWidth="1"/>
    <col min="13" max="13" width="11.42578125" bestFit="1" customWidth="1"/>
    <col min="14" max="14" width="12.5703125" hidden="1" customWidth="1"/>
  </cols>
  <sheetData>
    <row r="1" spans="1:14">
      <c r="A1" s="13" t="s">
        <v>72</v>
      </c>
    </row>
    <row r="2" spans="1:14">
      <c r="A2" s="13" t="str">
        <f>+'mmpcpl 24.06.11'!A2</f>
        <v xml:space="preserve">Details of  Service Tax payable  on Professional  Fees </v>
      </c>
    </row>
    <row r="3" spans="1:14">
      <c r="A3" s="13" t="s">
        <v>68</v>
      </c>
    </row>
    <row r="4" spans="1:14" ht="15.75" thickBot="1">
      <c r="A4" s="13"/>
    </row>
    <row r="5" spans="1:14" ht="15.75" thickBot="1">
      <c r="A5" s="170" t="s">
        <v>146</v>
      </c>
      <c r="B5" s="175"/>
      <c r="C5" s="85"/>
      <c r="D5" s="85"/>
      <c r="E5" s="85"/>
      <c r="F5" s="85"/>
      <c r="G5" s="24"/>
      <c r="H5" s="85" t="s">
        <v>147</v>
      </c>
      <c r="I5" s="2"/>
      <c r="J5" s="2"/>
      <c r="K5" s="2"/>
      <c r="L5" s="115" t="s">
        <v>75</v>
      </c>
      <c r="M5" s="115" t="s">
        <v>70</v>
      </c>
      <c r="N5" s="180"/>
    </row>
    <row r="6" spans="1:14">
      <c r="A6" s="17" t="s">
        <v>6</v>
      </c>
      <c r="B6" s="17" t="s">
        <v>8</v>
      </c>
      <c r="C6" s="216" t="s">
        <v>0</v>
      </c>
      <c r="D6" s="30" t="s">
        <v>149</v>
      </c>
      <c r="E6" s="30"/>
      <c r="F6" s="30"/>
      <c r="G6" s="48"/>
      <c r="H6" s="152" t="s">
        <v>2</v>
      </c>
      <c r="I6" s="30" t="s">
        <v>3</v>
      </c>
      <c r="J6" s="30" t="s">
        <v>137</v>
      </c>
      <c r="K6" s="151" t="s">
        <v>138</v>
      </c>
      <c r="L6" s="155" t="s">
        <v>143</v>
      </c>
      <c r="M6" s="155" t="s">
        <v>145</v>
      </c>
      <c r="N6" s="180"/>
    </row>
    <row r="7" spans="1:14">
      <c r="A7" s="18"/>
      <c r="B7" s="18"/>
      <c r="C7" s="76" t="s">
        <v>62</v>
      </c>
      <c r="D7" s="198" t="s">
        <v>151</v>
      </c>
      <c r="E7" s="3" t="s">
        <v>152</v>
      </c>
      <c r="F7" s="3" t="s">
        <v>154</v>
      </c>
      <c r="G7" s="46" t="s">
        <v>156</v>
      </c>
      <c r="H7" s="29"/>
      <c r="I7" s="3" t="s">
        <v>161</v>
      </c>
      <c r="J7" s="3" t="s">
        <v>139</v>
      </c>
      <c r="K7" s="12" t="s">
        <v>140</v>
      </c>
      <c r="L7" s="155" t="s">
        <v>144</v>
      </c>
      <c r="M7" s="155" t="s">
        <v>117</v>
      </c>
      <c r="N7" s="180"/>
    </row>
    <row r="8" spans="1:14" ht="15.75" thickBot="1">
      <c r="A8" s="19"/>
      <c r="B8" s="19"/>
      <c r="C8" s="217" t="s">
        <v>158</v>
      </c>
      <c r="D8" s="31" t="s">
        <v>150</v>
      </c>
      <c r="E8" s="199" t="s">
        <v>153</v>
      </c>
      <c r="F8" s="206" t="s">
        <v>155</v>
      </c>
      <c r="G8" s="200" t="s">
        <v>157</v>
      </c>
      <c r="H8" s="174"/>
      <c r="I8" s="31" t="s">
        <v>160</v>
      </c>
      <c r="J8" s="47" t="s">
        <v>141</v>
      </c>
      <c r="K8" s="190" t="s">
        <v>142</v>
      </c>
      <c r="L8" s="158"/>
      <c r="M8" s="163"/>
      <c r="N8" s="180"/>
    </row>
    <row r="9" spans="1:14" ht="15.75" thickBot="1">
      <c r="A9" s="75"/>
      <c r="B9" s="75"/>
      <c r="C9" s="218" t="s">
        <v>67</v>
      </c>
      <c r="D9" s="203" t="s">
        <v>67</v>
      </c>
      <c r="E9" s="203" t="s">
        <v>67</v>
      </c>
      <c r="F9" s="204" t="s">
        <v>67</v>
      </c>
      <c r="G9" s="205"/>
      <c r="H9" s="204"/>
      <c r="I9" s="172" t="s">
        <v>67</v>
      </c>
      <c r="J9" s="172" t="s">
        <v>67</v>
      </c>
      <c r="K9" s="185" t="s">
        <v>67</v>
      </c>
      <c r="L9" s="212" t="s">
        <v>67</v>
      </c>
      <c r="M9" s="173" t="s">
        <v>67</v>
      </c>
      <c r="N9" s="180"/>
    </row>
    <row r="10" spans="1:14" ht="15.75" thickBot="1">
      <c r="A10" s="74"/>
      <c r="B10" s="74"/>
      <c r="C10" s="178"/>
      <c r="D10" s="176"/>
      <c r="E10" s="176"/>
      <c r="F10" s="177"/>
      <c r="G10" s="179"/>
      <c r="H10" s="178"/>
      <c r="I10" s="176"/>
      <c r="J10" s="176"/>
      <c r="K10" s="177"/>
      <c r="L10" s="187"/>
      <c r="M10" s="187"/>
      <c r="N10" s="180"/>
    </row>
    <row r="11" spans="1:14" ht="15.75" thickBot="1">
      <c r="A11" s="119"/>
      <c r="B11" s="134"/>
      <c r="C11" s="49"/>
      <c r="D11" s="49"/>
      <c r="E11" s="49"/>
      <c r="F11" s="49"/>
      <c r="G11" s="194"/>
      <c r="H11" s="60"/>
      <c r="I11" s="60"/>
      <c r="J11" s="60"/>
      <c r="K11" s="60"/>
      <c r="L11" s="79"/>
      <c r="M11" s="79"/>
      <c r="N11" s="61"/>
    </row>
    <row r="12" spans="1:14" ht="15.75" thickBot="1">
      <c r="A12" s="120" t="s">
        <v>78</v>
      </c>
      <c r="B12" s="120" t="s">
        <v>77</v>
      </c>
      <c r="C12" s="129">
        <v>571056</v>
      </c>
      <c r="D12" s="40">
        <f t="shared" ref="D12:D19" si="0">+C12*12%</f>
        <v>68526.720000000001</v>
      </c>
      <c r="E12" s="40">
        <f t="shared" ref="E12:E19" si="1">+D12*2%</f>
        <v>1370.5344</v>
      </c>
      <c r="F12" s="138">
        <f t="shared" ref="F12:F19" si="2">+D12*1%</f>
        <v>685.2672</v>
      </c>
      <c r="G12" s="191">
        <f t="shared" ref="G12:G19" si="3">+D12+E12+F12</f>
        <v>70582.521600000007</v>
      </c>
      <c r="H12" s="129" t="s">
        <v>89</v>
      </c>
      <c r="I12" s="32">
        <v>708061</v>
      </c>
      <c r="J12" s="32">
        <v>42521</v>
      </c>
      <c r="K12" s="38">
        <f t="shared" ref="K12:K19" si="4">+I12+J12</f>
        <v>750582</v>
      </c>
      <c r="L12" s="86">
        <f>+(K12/112.36%)*100%</f>
        <v>668015.3079387683</v>
      </c>
      <c r="M12" s="86">
        <f>+L12*12.36%</f>
        <v>82566.692061231748</v>
      </c>
      <c r="N12" s="184">
        <f t="shared" ref="N12:N19" si="5">+L12+M12</f>
        <v>750582</v>
      </c>
    </row>
    <row r="13" spans="1:14" ht="15.75" thickBot="1">
      <c r="A13" s="95" t="s">
        <v>79</v>
      </c>
      <c r="B13" s="95" t="s">
        <v>77</v>
      </c>
      <c r="C13" s="126">
        <v>1654913</v>
      </c>
      <c r="D13" s="40">
        <f t="shared" si="0"/>
        <v>198589.56</v>
      </c>
      <c r="E13" s="40">
        <f t="shared" si="1"/>
        <v>3971.7912000000001</v>
      </c>
      <c r="F13" s="138">
        <f t="shared" si="2"/>
        <v>1985.8956000000001</v>
      </c>
      <c r="G13" s="191">
        <f t="shared" si="3"/>
        <v>204547.24679999999</v>
      </c>
      <c r="H13" s="126" t="s">
        <v>79</v>
      </c>
      <c r="I13" s="5">
        <v>1457744</v>
      </c>
      <c r="J13" s="5">
        <v>87540</v>
      </c>
      <c r="K13" s="107">
        <f t="shared" si="4"/>
        <v>1545284</v>
      </c>
      <c r="L13" s="80">
        <f t="shared" ref="L13:L19" si="6">+(K13/112.36%)*100%</f>
        <v>1375297.2588109649</v>
      </c>
      <c r="M13" s="80">
        <f t="shared" ref="M13:M19" si="7">+L13*12.36%</f>
        <v>169986.74118903524</v>
      </c>
      <c r="N13" s="181">
        <f t="shared" si="5"/>
        <v>1545284</v>
      </c>
    </row>
    <row r="14" spans="1:14" ht="15.75" thickBot="1">
      <c r="A14" s="95" t="s">
        <v>80</v>
      </c>
      <c r="B14" s="95" t="s">
        <v>81</v>
      </c>
      <c r="C14" s="126">
        <v>22250</v>
      </c>
      <c r="D14" s="40">
        <f t="shared" si="0"/>
        <v>2670</v>
      </c>
      <c r="E14" s="40">
        <f t="shared" si="1"/>
        <v>53.4</v>
      </c>
      <c r="F14" s="138">
        <f t="shared" si="2"/>
        <v>26.7</v>
      </c>
      <c r="G14" s="191">
        <f t="shared" si="3"/>
        <v>2750.1</v>
      </c>
      <c r="H14" s="126" t="s">
        <v>80</v>
      </c>
      <c r="I14" s="5">
        <v>25000</v>
      </c>
      <c r="J14" s="5">
        <v>0</v>
      </c>
      <c r="K14" s="107">
        <f t="shared" si="4"/>
        <v>25000</v>
      </c>
      <c r="L14" s="80">
        <f t="shared" si="6"/>
        <v>22249.911000355998</v>
      </c>
      <c r="M14" s="80">
        <f t="shared" si="7"/>
        <v>2750.088999644001</v>
      </c>
      <c r="N14" s="181">
        <f t="shared" si="5"/>
        <v>25000</v>
      </c>
    </row>
    <row r="15" spans="1:14" ht="15.75" thickBot="1">
      <c r="A15" s="95" t="s">
        <v>82</v>
      </c>
      <c r="B15" s="95" t="s">
        <v>83</v>
      </c>
      <c r="C15" s="126">
        <v>500000</v>
      </c>
      <c r="D15" s="40">
        <f t="shared" si="0"/>
        <v>60000</v>
      </c>
      <c r="E15" s="40">
        <f t="shared" si="1"/>
        <v>1200</v>
      </c>
      <c r="F15" s="138">
        <f t="shared" si="2"/>
        <v>600</v>
      </c>
      <c r="G15" s="191">
        <f t="shared" si="3"/>
        <v>61800</v>
      </c>
      <c r="H15" s="126" t="s">
        <v>89</v>
      </c>
      <c r="I15" s="5">
        <f>1059948/2</f>
        <v>529974</v>
      </c>
      <c r="J15" s="5">
        <f>63652/2</f>
        <v>31826</v>
      </c>
      <c r="K15" s="107">
        <f t="shared" si="4"/>
        <v>561800</v>
      </c>
      <c r="L15" s="80">
        <f t="shared" si="6"/>
        <v>500000.00000000006</v>
      </c>
      <c r="M15" s="80">
        <f t="shared" si="7"/>
        <v>61800</v>
      </c>
      <c r="N15" s="181">
        <f t="shared" si="5"/>
        <v>561800</v>
      </c>
    </row>
    <row r="16" spans="1:14" ht="15.75" thickBot="1">
      <c r="A16" s="95" t="s">
        <v>82</v>
      </c>
      <c r="B16" s="95" t="s">
        <v>83</v>
      </c>
      <c r="C16" s="126">
        <v>500000</v>
      </c>
      <c r="D16" s="40">
        <f t="shared" si="0"/>
        <v>60000</v>
      </c>
      <c r="E16" s="40">
        <f t="shared" si="1"/>
        <v>1200</v>
      </c>
      <c r="F16" s="138">
        <f t="shared" si="2"/>
        <v>600</v>
      </c>
      <c r="G16" s="191">
        <f t="shared" si="3"/>
        <v>61800</v>
      </c>
      <c r="H16" s="126" t="s">
        <v>89</v>
      </c>
      <c r="I16" s="5">
        <f>1059948/2</f>
        <v>529974</v>
      </c>
      <c r="J16" s="5">
        <f>63652/2</f>
        <v>31826</v>
      </c>
      <c r="K16" s="107">
        <f t="shared" si="4"/>
        <v>561800</v>
      </c>
      <c r="L16" s="80">
        <f t="shared" si="6"/>
        <v>500000.00000000006</v>
      </c>
      <c r="M16" s="80">
        <f t="shared" si="7"/>
        <v>61800</v>
      </c>
      <c r="N16" s="181">
        <f t="shared" si="5"/>
        <v>561800</v>
      </c>
    </row>
    <row r="17" spans="1:14" ht="15.75" thickBot="1">
      <c r="A17" s="95" t="s">
        <v>84</v>
      </c>
      <c r="B17" s="95" t="s">
        <v>77</v>
      </c>
      <c r="C17" s="126">
        <v>159355</v>
      </c>
      <c r="D17" s="40">
        <f t="shared" si="0"/>
        <v>19122.599999999999</v>
      </c>
      <c r="E17" s="40">
        <f t="shared" si="1"/>
        <v>382.452</v>
      </c>
      <c r="F17" s="138">
        <f t="shared" si="2"/>
        <v>191.226</v>
      </c>
      <c r="G17" s="191">
        <f t="shared" si="3"/>
        <v>19696.277999999998</v>
      </c>
      <c r="H17" s="126" t="s">
        <v>90</v>
      </c>
      <c r="I17" s="5">
        <v>158766</v>
      </c>
      <c r="J17" s="5">
        <v>20287</v>
      </c>
      <c r="K17" s="107">
        <f t="shared" si="4"/>
        <v>179053</v>
      </c>
      <c r="L17" s="80">
        <f t="shared" si="6"/>
        <v>159356.53257386971</v>
      </c>
      <c r="M17" s="80">
        <f t="shared" si="7"/>
        <v>19696.467426130293</v>
      </c>
      <c r="N17" s="181">
        <f t="shared" si="5"/>
        <v>179053</v>
      </c>
    </row>
    <row r="18" spans="1:14" ht="15.75" thickBot="1">
      <c r="A18" s="95" t="s">
        <v>85</v>
      </c>
      <c r="B18" s="95" t="s">
        <v>76</v>
      </c>
      <c r="C18" s="126">
        <v>178000</v>
      </c>
      <c r="D18" s="40">
        <f t="shared" si="0"/>
        <v>21360</v>
      </c>
      <c r="E18" s="40">
        <f t="shared" si="1"/>
        <v>427.2</v>
      </c>
      <c r="F18" s="138">
        <f t="shared" si="2"/>
        <v>213.6</v>
      </c>
      <c r="G18" s="191">
        <f t="shared" si="3"/>
        <v>22000.799999999999</v>
      </c>
      <c r="H18" s="126" t="s">
        <v>85</v>
      </c>
      <c r="I18" s="5">
        <v>200000</v>
      </c>
      <c r="J18" s="5">
        <v>0</v>
      </c>
      <c r="K18" s="107">
        <f t="shared" si="4"/>
        <v>200000</v>
      </c>
      <c r="L18" s="80">
        <f t="shared" si="6"/>
        <v>177999.28800284798</v>
      </c>
      <c r="M18" s="80">
        <f t="shared" si="7"/>
        <v>22000.711997152008</v>
      </c>
      <c r="N18" s="181">
        <f t="shared" si="5"/>
        <v>200000</v>
      </c>
    </row>
    <row r="19" spans="1:14" ht="15.75" thickBot="1">
      <c r="A19" s="117" t="s">
        <v>14</v>
      </c>
      <c r="B19" s="117" t="s">
        <v>86</v>
      </c>
      <c r="C19" s="127">
        <v>11500000</v>
      </c>
      <c r="D19" s="40">
        <f t="shared" si="0"/>
        <v>1380000</v>
      </c>
      <c r="E19" s="40">
        <f t="shared" si="1"/>
        <v>27600</v>
      </c>
      <c r="F19" s="138">
        <f t="shared" si="2"/>
        <v>13800</v>
      </c>
      <c r="G19" s="191">
        <f t="shared" si="3"/>
        <v>1421400</v>
      </c>
      <c r="H19" s="127"/>
      <c r="I19" s="41"/>
      <c r="J19" s="41"/>
      <c r="K19" s="139">
        <f t="shared" si="4"/>
        <v>0</v>
      </c>
      <c r="L19" s="81">
        <f t="shared" si="6"/>
        <v>0</v>
      </c>
      <c r="M19" s="81">
        <f t="shared" si="7"/>
        <v>0</v>
      </c>
      <c r="N19" s="182">
        <f t="shared" si="5"/>
        <v>0</v>
      </c>
    </row>
    <row r="20" spans="1:14" ht="15.75" thickBot="1">
      <c r="A20" s="118"/>
      <c r="B20" s="133" t="s">
        <v>4</v>
      </c>
      <c r="C20" s="128">
        <f>SUM(C12:C19)</f>
        <v>15085574</v>
      </c>
      <c r="D20" s="39">
        <f>SUM(D12:D19)</f>
        <v>1810268.88</v>
      </c>
      <c r="E20" s="39">
        <f>SUM(E12:E19)</f>
        <v>36205.3776</v>
      </c>
      <c r="F20" s="140"/>
      <c r="G20" s="193">
        <f>SUM(G12:G19)</f>
        <v>1864576.9464</v>
      </c>
      <c r="H20" s="128">
        <f>SUM(H12:H19)</f>
        <v>0</v>
      </c>
      <c r="I20" s="39">
        <f t="shared" ref="I20:K20" si="8">SUM(I12:I19)</f>
        <v>3609519</v>
      </c>
      <c r="J20" s="39">
        <f t="shared" si="8"/>
        <v>214000</v>
      </c>
      <c r="K20" s="140">
        <f t="shared" si="8"/>
        <v>3823519</v>
      </c>
      <c r="L20" s="90">
        <f>SUM(L12:L19)</f>
        <v>3402918.2983268076</v>
      </c>
      <c r="M20" s="90">
        <f>SUM(M12:M19)</f>
        <v>420600.70167319331</v>
      </c>
      <c r="N20" s="183">
        <f>SUM(N12:N19)</f>
        <v>3823519</v>
      </c>
    </row>
    <row r="21" spans="1:14" ht="15.75" thickBot="1">
      <c r="A21" s="121"/>
      <c r="B21" s="121"/>
      <c r="C21" s="43"/>
      <c r="D21" s="43"/>
      <c r="E21" s="43"/>
      <c r="F21" s="43"/>
      <c r="G21" s="195"/>
      <c r="H21" s="43"/>
      <c r="I21" s="43"/>
      <c r="J21" s="43"/>
      <c r="K21" s="43"/>
      <c r="L21" s="188"/>
      <c r="M21" s="188"/>
      <c r="N21" s="113"/>
    </row>
    <row r="22" spans="1:14" ht="15.75" thickBot="1">
      <c r="A22" s="116" t="s">
        <v>87</v>
      </c>
      <c r="B22" s="116" t="s">
        <v>76</v>
      </c>
      <c r="C22" s="125">
        <v>89000</v>
      </c>
      <c r="D22" s="40">
        <f t="shared" ref="D22:D23" si="9">+C22*12%</f>
        <v>10680</v>
      </c>
      <c r="E22" s="40">
        <f t="shared" ref="E22:E23" si="10">+D22*2%</f>
        <v>213.6</v>
      </c>
      <c r="F22" s="138">
        <f t="shared" ref="F22:F23" si="11">+D22*1%</f>
        <v>106.8</v>
      </c>
      <c r="G22" s="191">
        <f t="shared" ref="G22:G23" si="12">+D22+E22+F22</f>
        <v>11000.4</v>
      </c>
      <c r="H22" s="125" t="s">
        <v>87</v>
      </c>
      <c r="I22" s="40">
        <v>100000</v>
      </c>
      <c r="J22" s="40">
        <v>0</v>
      </c>
      <c r="K22" s="138">
        <f t="shared" ref="K22:K23" si="13">+I22+J22</f>
        <v>100000</v>
      </c>
      <c r="L22" s="79">
        <f t="shared" ref="L22:L23" si="14">+(K22/112.36%)*100%</f>
        <v>88999.644001423992</v>
      </c>
      <c r="M22" s="79">
        <f t="shared" ref="M22:M23" si="15">+L22*12.36%</f>
        <v>11000.355998576004</v>
      </c>
      <c r="N22" s="61">
        <f t="shared" ref="N22:N23" si="16">+L22+M22</f>
        <v>100000</v>
      </c>
    </row>
    <row r="23" spans="1:14" ht="15.75" thickBot="1">
      <c r="A23" s="96" t="s">
        <v>88</v>
      </c>
      <c r="B23" s="96" t="s">
        <v>76</v>
      </c>
      <c r="C23" s="130">
        <v>178000</v>
      </c>
      <c r="D23" s="40">
        <f t="shared" si="9"/>
        <v>21360</v>
      </c>
      <c r="E23" s="40">
        <f t="shared" si="10"/>
        <v>427.2</v>
      </c>
      <c r="F23" s="138">
        <f t="shared" si="11"/>
        <v>213.6</v>
      </c>
      <c r="G23" s="191">
        <f t="shared" si="12"/>
        <v>22000.799999999999</v>
      </c>
      <c r="H23" s="130" t="s">
        <v>88</v>
      </c>
      <c r="I23" s="9">
        <v>200000</v>
      </c>
      <c r="J23" s="9">
        <v>0</v>
      </c>
      <c r="K23" s="62">
        <f t="shared" si="13"/>
        <v>200000</v>
      </c>
      <c r="L23" s="189">
        <f t="shared" si="14"/>
        <v>177999.28800284798</v>
      </c>
      <c r="M23" s="189">
        <f t="shared" si="15"/>
        <v>22000.711997152008</v>
      </c>
      <c r="N23" s="182">
        <f t="shared" si="16"/>
        <v>200000</v>
      </c>
    </row>
    <row r="24" spans="1:14" ht="15.75" thickBot="1">
      <c r="A24" s="118"/>
      <c r="B24" s="133" t="s">
        <v>4</v>
      </c>
      <c r="C24" s="128">
        <f>SUM(C22:C23)</f>
        <v>267000</v>
      </c>
      <c r="D24" s="39">
        <f t="shared" ref="D24:N24" si="17">SUM(D22:D23)</f>
        <v>32040</v>
      </c>
      <c r="E24" s="39">
        <f t="shared" si="17"/>
        <v>640.79999999999995</v>
      </c>
      <c r="F24" s="140"/>
      <c r="G24" s="193">
        <f t="shared" si="17"/>
        <v>33001.199999999997</v>
      </c>
      <c r="H24" s="128">
        <f t="shared" si="17"/>
        <v>0</v>
      </c>
      <c r="I24" s="39">
        <f t="shared" si="17"/>
        <v>300000</v>
      </c>
      <c r="J24" s="39">
        <f t="shared" si="17"/>
        <v>0</v>
      </c>
      <c r="K24" s="140">
        <f t="shared" si="17"/>
        <v>300000</v>
      </c>
      <c r="L24" s="90">
        <f t="shared" si="17"/>
        <v>266998.93200427201</v>
      </c>
      <c r="M24" s="90">
        <f t="shared" si="17"/>
        <v>33001.067995728008</v>
      </c>
      <c r="N24" s="97">
        <f t="shared" si="17"/>
        <v>300000</v>
      </c>
    </row>
    <row r="25" spans="1:14" ht="15.75" thickBot="1">
      <c r="A25" s="121"/>
      <c r="B25" s="121"/>
      <c r="C25" s="43"/>
      <c r="D25" s="43"/>
      <c r="E25" s="43"/>
      <c r="F25" s="43"/>
      <c r="G25" s="195"/>
      <c r="H25" s="43"/>
      <c r="I25" s="43"/>
      <c r="J25" s="43"/>
      <c r="K25" s="43"/>
      <c r="L25" s="188"/>
      <c r="M25" s="188"/>
      <c r="N25" s="63"/>
    </row>
    <row r="26" spans="1:14">
      <c r="A26" s="116" t="s">
        <v>74</v>
      </c>
      <c r="B26" s="116"/>
      <c r="C26" s="125">
        <v>0</v>
      </c>
      <c r="D26" s="40">
        <v>0</v>
      </c>
      <c r="E26" s="40">
        <v>0</v>
      </c>
      <c r="F26" s="138"/>
      <c r="G26" s="191">
        <v>0</v>
      </c>
      <c r="H26" s="125"/>
      <c r="I26" s="40">
        <v>0</v>
      </c>
      <c r="J26" s="40">
        <v>0</v>
      </c>
      <c r="K26" s="138">
        <v>0</v>
      </c>
      <c r="L26" s="79">
        <f>+(K26/112.36%)*100%</f>
        <v>0</v>
      </c>
      <c r="M26" s="80">
        <f t="shared" ref="M26:M27" si="18">+L26*12.36%</f>
        <v>0</v>
      </c>
      <c r="N26" s="63">
        <f t="shared" ref="N26:N27" si="19">+(L26/112.36%)*100%</f>
        <v>0</v>
      </c>
    </row>
    <row r="27" spans="1:14" ht="15.75" thickBot="1">
      <c r="A27" s="96"/>
      <c r="B27" s="96"/>
      <c r="C27" s="130"/>
      <c r="D27" s="9"/>
      <c r="E27" s="9"/>
      <c r="F27" s="62"/>
      <c r="G27" s="196"/>
      <c r="H27" s="130"/>
      <c r="I27" s="9"/>
      <c r="J27" s="9"/>
      <c r="K27" s="62"/>
      <c r="L27" s="189">
        <f>+(K27/112.36%)*100%</f>
        <v>0</v>
      </c>
      <c r="M27" s="80">
        <f t="shared" si="18"/>
        <v>0</v>
      </c>
      <c r="N27" s="63">
        <f t="shared" si="19"/>
        <v>0</v>
      </c>
    </row>
    <row r="28" spans="1:14" ht="15.75" thickBot="1">
      <c r="A28" s="93"/>
      <c r="B28" s="137" t="s">
        <v>4</v>
      </c>
      <c r="C28" s="25">
        <f>SUM(C26:C27)</f>
        <v>0</v>
      </c>
      <c r="D28" s="8">
        <f t="shared" ref="D28:N28" si="20">SUM(D26:D27)</f>
        <v>0</v>
      </c>
      <c r="E28" s="8">
        <f t="shared" si="20"/>
        <v>0</v>
      </c>
      <c r="F28" s="26"/>
      <c r="G28" s="42">
        <f t="shared" si="20"/>
        <v>0</v>
      </c>
      <c r="H28" s="25">
        <f t="shared" si="20"/>
        <v>0</v>
      </c>
      <c r="I28" s="8">
        <f t="shared" si="20"/>
        <v>0</v>
      </c>
      <c r="J28" s="8">
        <f t="shared" si="20"/>
        <v>0</v>
      </c>
      <c r="K28" s="26">
        <f t="shared" si="20"/>
        <v>0</v>
      </c>
      <c r="L28" s="90">
        <f t="shared" si="20"/>
        <v>0</v>
      </c>
      <c r="M28" s="90">
        <f t="shared" si="20"/>
        <v>0</v>
      </c>
      <c r="N28" s="53">
        <f t="shared" si="20"/>
        <v>0</v>
      </c>
    </row>
    <row r="29" spans="1:14" ht="15.75" thickBot="1">
      <c r="A29" s="123"/>
      <c r="B29" s="136"/>
      <c r="C29" s="53"/>
      <c r="D29" s="53"/>
      <c r="E29" s="53"/>
      <c r="F29" s="53"/>
      <c r="G29" s="197"/>
      <c r="H29" s="63"/>
      <c r="I29" s="63"/>
      <c r="J29" s="63"/>
      <c r="K29" s="63"/>
      <c r="L29" s="188"/>
      <c r="M29" s="188"/>
      <c r="N29" s="63"/>
    </row>
    <row r="30" spans="1:14" ht="15.75" thickBot="1">
      <c r="A30" s="93"/>
      <c r="B30" s="133" t="s">
        <v>43</v>
      </c>
      <c r="C30" s="25">
        <f>+C24+C20</f>
        <v>15352574</v>
      </c>
      <c r="D30" s="8">
        <f t="shared" ref="D30:G30" si="21">+D24+D20</f>
        <v>1842308.88</v>
      </c>
      <c r="E30" s="8">
        <f t="shared" si="21"/>
        <v>36846.177600000003</v>
      </c>
      <c r="F30" s="8">
        <f t="shared" si="21"/>
        <v>0</v>
      </c>
      <c r="G30" s="8">
        <f t="shared" si="21"/>
        <v>1897578.1464</v>
      </c>
      <c r="H30" s="25"/>
      <c r="I30" s="8">
        <f>+I28+I24+I20</f>
        <v>3909519</v>
      </c>
      <c r="J30" s="8">
        <f t="shared" ref="J30:M30" si="22">+J28+J24+J20</f>
        <v>214000</v>
      </c>
      <c r="K30" s="8">
        <f t="shared" si="22"/>
        <v>4123519</v>
      </c>
      <c r="L30" s="8">
        <f t="shared" si="22"/>
        <v>3669917.2303310796</v>
      </c>
      <c r="M30" s="8">
        <f t="shared" si="22"/>
        <v>453601.7696689213</v>
      </c>
      <c r="N30" s="53" t="e">
        <f>+N24+N20+#REF!+#REF!</f>
        <v>#REF!</v>
      </c>
    </row>
    <row r="31" spans="1:14">
      <c r="N31" s="28"/>
    </row>
  </sheetData>
  <hyperlinks>
    <hyperlink ref="D7" r:id="rId1"/>
    <hyperlink ref="F8" r:id="rId2"/>
  </hyperlinks>
  <pageMargins left="0.75" right="0" top="0.5" bottom="0.75" header="0.3" footer="0.3"/>
  <pageSetup paperSize="9" scale="75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11.02.11</vt:lpstr>
      <vt:lpstr>MMPCPL Payment</vt:lpstr>
      <vt:lpstr>mmpcpl 24.06.11</vt:lpstr>
      <vt:lpstr>mhm architect 24.06.10</vt:lpstr>
      <vt:lpstr>mmc 24.06.11</vt:lpstr>
      <vt:lpstr>'mmpcpl 24.06.11'!Print_Titles</vt:lpstr>
    </vt:vector>
  </TitlesOfParts>
  <Company>MMPC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Jalinder Kale</dc:creator>
  <cp:lastModifiedBy>Jaywant M</cp:lastModifiedBy>
  <cp:lastPrinted>2011-06-24T06:07:04Z</cp:lastPrinted>
  <dcterms:created xsi:type="dcterms:W3CDTF">2010-04-23T07:44:18Z</dcterms:created>
  <dcterms:modified xsi:type="dcterms:W3CDTF">2011-10-04T07:06:59Z</dcterms:modified>
</cp:coreProperties>
</file>