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codeName="ThisWorkbook"/>
  <mc:AlternateContent xmlns:mc="http://schemas.openxmlformats.org/markup-compatibility/2006">
    <mc:Choice Requires="x15">
      <x15ac:absPath xmlns:x15ac="http://schemas.microsoft.com/office/spreadsheetml/2010/11/ac" url="C:\Users\cb09852\Desktop\"/>
    </mc:Choice>
  </mc:AlternateContent>
  <bookViews>
    <workbookView xWindow="0" yWindow="0" windowWidth="20490" windowHeight="7455" activeTab="1"/>
  </bookViews>
  <sheets>
    <sheet name="MW" sheetId="4" r:id="rId1"/>
    <sheet name="Bonus" sheetId="6" r:id="rId2"/>
    <sheet name="Rule" sheetId="7" r:id="rId3"/>
  </sheets>
  <definedNames>
    <definedName name="_xlnm._FilterDatabase" localSheetId="1" hidden="1">Bonus!$A$14:$J$23</definedName>
    <definedName name="MW">MW!$A$1:$D$16</definedName>
  </definedNames>
  <calcPr calcId="171027"/>
</workbook>
</file>

<file path=xl/calcChain.xml><?xml version="1.0" encoding="utf-8"?>
<calcChain xmlns="http://schemas.openxmlformats.org/spreadsheetml/2006/main">
  <c r="I15" i="6" l="1"/>
  <c r="I16" i="6"/>
  <c r="I17" i="6"/>
  <c r="I18" i="6"/>
  <c r="I19" i="6"/>
  <c r="I20" i="6"/>
  <c r="I21" i="6"/>
  <c r="I22" i="6"/>
  <c r="I23" i="6"/>
  <c r="M16" i="6"/>
  <c r="G23" i="6"/>
  <c r="G22" i="6"/>
  <c r="G21" i="6"/>
  <c r="G20" i="6"/>
  <c r="G19" i="6"/>
  <c r="G18" i="6"/>
  <c r="G17" i="6"/>
  <c r="G16" i="6"/>
  <c r="G15" i="6"/>
  <c r="B13" i="4" l="1"/>
  <c r="B14" i="4" s="1"/>
  <c r="B15" i="4" s="1"/>
  <c r="B16" i="4" s="1"/>
  <c r="B12" i="4"/>
  <c r="B11" i="4"/>
  <c r="J23" i="6" l="1"/>
  <c r="J22" i="6"/>
  <c r="K22" i="6" s="1"/>
  <c r="L22" i="6" s="1"/>
  <c r="J21" i="6"/>
  <c r="J20" i="6"/>
  <c r="J19" i="6"/>
  <c r="K19" i="6" s="1"/>
  <c r="L19" i="6" s="1"/>
  <c r="J18" i="6"/>
  <c r="K18" i="6" s="1"/>
  <c r="L18" i="6" s="1"/>
  <c r="J17" i="6"/>
  <c r="J16" i="6"/>
  <c r="J15" i="6"/>
  <c r="K15" i="6" s="1"/>
  <c r="L15" i="6" s="1"/>
  <c r="M15" i="6" s="1"/>
  <c r="K23" i="6" l="1"/>
  <c r="L23" i="6" s="1"/>
  <c r="K16" i="6"/>
  <c r="L16" i="6" s="1"/>
  <c r="K20" i="6"/>
  <c r="L20" i="6" s="1"/>
  <c r="K17" i="6"/>
  <c r="L17" i="6" s="1"/>
  <c r="M17" i="6" s="1"/>
  <c r="K21" i="6"/>
  <c r="L21" i="6" s="1"/>
  <c r="C12" i="6"/>
  <c r="F23" i="6"/>
  <c r="F22" i="6"/>
  <c r="M22" i="6" s="1"/>
  <c r="F21" i="6"/>
  <c r="M21" i="6" s="1"/>
  <c r="F20" i="6"/>
  <c r="F19" i="6"/>
  <c r="M19" i="6" s="1"/>
  <c r="F18" i="6"/>
  <c r="M18" i="6" s="1"/>
  <c r="F17" i="6"/>
  <c r="F16" i="6"/>
  <c r="F15" i="6"/>
  <c r="B23" i="6"/>
  <c r="B22" i="6"/>
  <c r="B21" i="6"/>
  <c r="B20" i="6"/>
  <c r="B19" i="6"/>
  <c r="B18" i="6"/>
  <c r="B17" i="6"/>
  <c r="B16" i="6"/>
  <c r="B15" i="6"/>
  <c r="M23" i="6" l="1"/>
  <c r="M20" i="6"/>
</calcChain>
</file>

<file path=xl/sharedStrings.xml><?xml version="1.0" encoding="utf-8"?>
<sst xmlns="http://schemas.openxmlformats.org/spreadsheetml/2006/main" count="58" uniqueCount="46">
  <si>
    <t>Month</t>
  </si>
  <si>
    <t>MW</t>
  </si>
  <si>
    <t>Calculation of Bonus as per payment of bonus Act</t>
  </si>
  <si>
    <t>IN0001</t>
  </si>
  <si>
    <t>IN0002</t>
  </si>
  <si>
    <t>IN0003</t>
  </si>
  <si>
    <t>IN0004</t>
  </si>
  <si>
    <t>IN0005</t>
  </si>
  <si>
    <t>IN0006</t>
  </si>
  <si>
    <t>IN0007</t>
  </si>
  <si>
    <t>IN0008</t>
  </si>
  <si>
    <t>IN0009</t>
  </si>
  <si>
    <t>Bonus Applicable</t>
  </si>
  <si>
    <t>% of Bonus Payable</t>
  </si>
  <si>
    <t>Threashold wages for bonus</t>
  </si>
  <si>
    <t>Ceiling for bonus payment</t>
  </si>
  <si>
    <t>Yes</t>
  </si>
  <si>
    <r>
      <rPr>
        <b/>
        <sz val="11"/>
        <color theme="1"/>
        <rFont val="Calibri"/>
        <family val="2"/>
        <scheme val="minor"/>
      </rPr>
      <t>Calculation of bonus:</t>
    </r>
    <r>
      <rPr>
        <sz val="11"/>
        <color theme="1"/>
        <rFont val="Calibri"/>
        <family val="2"/>
        <scheme val="minor"/>
      </rPr>
      <t xml:space="preserve">
Section 12 of the Act provides that the bonus payable to an employee will be in proportion to the salary or wages of the employee. However, if an employee’s salary is more than INR 7,000 per month or the minimum wage, for the purposes of calculation of bonus, the salary will be assumed to be INR 7,000 per month or the minimum wage for the scheduled employment, as fixed by the appropriate Government whichever is higher.</t>
    </r>
  </si>
  <si>
    <r>
      <rPr>
        <b/>
        <sz val="11"/>
        <color theme="1"/>
        <rFont val="Calibri"/>
        <family val="2"/>
        <scheme val="minor"/>
      </rPr>
      <t>The Bonus Act 1965, is only applicable when all of the following conditions are met:</t>
    </r>
    <r>
      <rPr>
        <sz val="11"/>
        <color theme="1"/>
        <rFont val="Calibri"/>
        <family val="2"/>
        <scheme val="minor"/>
      </rPr>
      <t xml:space="preserve">
The company is at least 5 years old,
The company has at least 20 employees,
The company has made a profit in that year*(please refer set off &amp; set on rule further),
The employee’s wages are not more than 21,000 every month</t>
    </r>
  </si>
  <si>
    <r>
      <rPr>
        <b/>
        <sz val="11"/>
        <color theme="1"/>
        <rFont val="Calibri"/>
        <family val="2"/>
        <scheme val="minor"/>
      </rPr>
      <t>Employees eligible for bonus:</t>
    </r>
    <r>
      <rPr>
        <sz val="11"/>
        <color theme="1"/>
        <rFont val="Calibri"/>
        <family val="2"/>
        <scheme val="minor"/>
      </rPr>
      <t xml:space="preserve">
Section 8 of the Act provides that every employee of an establishment covered under the Act shall be entitled to be paid
bonus by the employer provided that the employee has worked in the establishment for not less than 30 (thirty) working days in the year. 
The term “employee” as defined under Section 2(13) of the Act, inter alia, means a person (other than apprentice) employed on salary or wages not exceeding INR 21,000 per month.
For the purpose of this Act, wages are defined as the total of the Basic salary + DA (Dearness Allowance).</t>
    </r>
  </si>
  <si>
    <t>The payment of Bonus for a financial year has to be made within 8 months of its completion.  Since the financial year in India ends in March, payments have to be made by the end of October of the next financial year.</t>
  </si>
  <si>
    <t>MAHARASHTRA</t>
  </si>
  <si>
    <t>KARNATAKA</t>
  </si>
  <si>
    <t>TAMILNADU</t>
  </si>
  <si>
    <t>STATE</t>
  </si>
  <si>
    <t>Basic + DA
as per CTC</t>
  </si>
  <si>
    <t>BASIC + DA
paid</t>
  </si>
  <si>
    <t>Higher of 
MW or Ceiling</t>
  </si>
  <si>
    <t>Pro rata Minimum Wages for Bonus</t>
  </si>
  <si>
    <t>Pro rata Ceiling amount for Bonus</t>
  </si>
  <si>
    <t>Final wages for Bonus</t>
  </si>
  <si>
    <t>Bonus Amount</t>
  </si>
  <si>
    <t>Instrutions:</t>
  </si>
  <si>
    <t>(a) Fill in montwise Minimum wage per location in "MW" sheet.</t>
  </si>
  <si>
    <t>Is company has surplus profit</t>
  </si>
  <si>
    <t>Refer this thread to caculate excess allocable surplus</t>
  </si>
  <si>
    <t>http://www.caclubindia.com/forum/computation-of-the-allocable-surplus-under-under-pob-act-275426.asp</t>
  </si>
  <si>
    <t>(b) Fill in cell C12 , with Yes or No</t>
  </si>
  <si>
    <t>(c) Fill in  Employee ID, Name, Month column, State column, Basic + DA column &amp; Basic + DA paid column</t>
  </si>
  <si>
    <t>(d) Maximum wages as per POBA is higher of Rs. 7000 or Minimum wage of the state</t>
  </si>
  <si>
    <t>(e) If employee has not worked for full month in the mont then his eligibility gets reduced pro-rata to days worked in the month</t>
  </si>
  <si>
    <t>&gt;&gt; change this</t>
  </si>
  <si>
    <t>&gt;&gt; Do not change</t>
  </si>
  <si>
    <t>Employee ID</t>
  </si>
  <si>
    <t>Employee Name</t>
  </si>
  <si>
    <t>Please note this values are for illustartion &amp; update this as applicable to your organisation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</si>
</sst>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409]mmm\-yy;@"/>
    <numFmt numFmtId="166" formatCode="_(* #,##0_);_(* \(#,##0\);_(* &quot;-&quot;??_);_(@_)"/>
  </numFmts>
  <fonts count="25" x14ac:knownFonts="1">
    <font>
      <sz val="11"/>
      <color theme="1"/>
      <name val="Calibri"/>
      <family val="2"/>
      <scheme val="minor"/>
    </font>
    <font>
      <sz val="11"/>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b/>
      <sz val="12"/>
      <name val="Calibri"/>
      <family val="2"/>
      <scheme val="minor"/>
    </font>
    <font>
      <b/>
      <sz val="14"/>
      <name val="Calibri"/>
      <family val="2"/>
      <scheme val="minor"/>
    </font>
    <font>
      <u/>
      <sz val="11"/>
      <color theme="10"/>
      <name val="Calibri"/>
      <family val="2"/>
      <scheme val="minor"/>
    </font>
    <font>
      <sz val="14"/>
      <color theme="1"/>
      <name val="Calibri"/>
      <family val="2"/>
      <scheme val="minor"/>
    </font>
    <font>
      <b/>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0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xf numFmtId="0" fontId="22" fillId="0" borderId="0" applyNumberFormat="0" applyFill="0" applyBorder="0" applyAlignment="0" applyProtection="0"/>
  </cellStyleXfs>
  <cellXfs count="25">
    <xf numFmtId="0" fontId="0" fillId="0" borderId="0" xfId="0"/>
    <xf numFmtId="165" fontId="0" fillId="0" borderId="0" xfId="0" applyNumberFormat="1"/>
    <xf numFmtId="0" fontId="18" fillId="0" borderId="0" xfId="0" applyFont="1"/>
    <xf numFmtId="166" fontId="18" fillId="0" borderId="0" xfId="42" applyNumberFormat="1" applyFont="1"/>
    <xf numFmtId="0" fontId="18" fillId="0" borderId="0" xfId="0" applyFont="1" applyAlignment="1">
      <alignment horizontal="center"/>
    </xf>
    <xf numFmtId="165" fontId="18" fillId="0" borderId="0" xfId="0" applyNumberFormat="1" applyFont="1" applyAlignment="1">
      <alignment horizontal="center"/>
    </xf>
    <xf numFmtId="165" fontId="18" fillId="0" borderId="0" xfId="0" applyNumberFormat="1" applyFont="1"/>
    <xf numFmtId="166" fontId="18" fillId="0" borderId="0" xfId="42" applyNumberFormat="1" applyFont="1" applyAlignment="1">
      <alignment horizontal="center"/>
    </xf>
    <xf numFmtId="0" fontId="20" fillId="0" borderId="0" xfId="0" applyFont="1"/>
    <xf numFmtId="0" fontId="21" fillId="0" borderId="0" xfId="0" applyFont="1"/>
    <xf numFmtId="0" fontId="18" fillId="0" borderId="0" xfId="0" applyFont="1" applyAlignment="1">
      <alignment horizontal="center" vertical="center" wrapText="1"/>
    </xf>
    <xf numFmtId="0" fontId="19" fillId="0" borderId="0" xfId="0" applyFont="1" applyAlignment="1">
      <alignment horizontal="left" vertical="center" wrapText="1"/>
    </xf>
    <xf numFmtId="0" fontId="19" fillId="0" borderId="0" xfId="0" applyFont="1" applyAlignment="1">
      <alignment horizontal="center" vertical="center" wrapText="1"/>
    </xf>
    <xf numFmtId="166" fontId="19" fillId="0" borderId="0" xfId="42" applyNumberFormat="1" applyFont="1" applyAlignment="1">
      <alignment horizontal="center" vertical="center" wrapText="1"/>
    </xf>
    <xf numFmtId="10" fontId="18" fillId="0" borderId="0" xfId="0" applyNumberFormat="1" applyFont="1"/>
    <xf numFmtId="10" fontId="0" fillId="0" borderId="0" xfId="0" applyNumberFormat="1" applyAlignment="1">
      <alignment vertical="top"/>
    </xf>
    <xf numFmtId="0" fontId="0" fillId="0" borderId="0" xfId="0" applyAlignment="1">
      <alignment vertical="top"/>
    </xf>
    <xf numFmtId="166" fontId="22" fillId="0" borderId="0" xfId="43" applyNumberFormat="1"/>
    <xf numFmtId="0" fontId="19" fillId="33" borderId="0" xfId="0" applyFont="1" applyFill="1"/>
    <xf numFmtId="0" fontId="19" fillId="34" borderId="0" xfId="0" applyFont="1" applyFill="1"/>
    <xf numFmtId="0" fontId="0" fillId="34" borderId="0" xfId="0" applyFill="1"/>
    <xf numFmtId="0" fontId="23" fillId="34" borderId="0" xfId="0" applyFont="1" applyFill="1"/>
    <xf numFmtId="0" fontId="24" fillId="34" borderId="0" xfId="0" applyFont="1" applyFill="1"/>
    <xf numFmtId="10" fontId="0" fillId="0" borderId="0" xfId="0" applyNumberFormat="1" applyAlignment="1">
      <alignment horizontal="left" vertical="top" wrapText="1"/>
    </xf>
    <xf numFmtId="10" fontId="0" fillId="0" borderId="0" xfId="0" applyNumberFormat="1" applyAlignment="1">
      <alignment horizontal="left"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caclubindia.com/forum/computation-of-the-allocable-surplus-under-under-pob-act-275426.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16"/>
  <sheetViews>
    <sheetView workbookViewId="0">
      <pane ySplit="1" topLeftCell="A2" activePane="bottomLeft" state="frozen"/>
      <selection activeCell="F6" sqref="D6:F27"/>
      <selection pane="bottomLeft" activeCell="F4" sqref="F4:Q4"/>
    </sheetView>
  </sheetViews>
  <sheetFormatPr defaultRowHeight="15" x14ac:dyDescent="0.25"/>
  <cols>
    <col min="1" max="1" width="7.140625" bestFit="1" customWidth="1"/>
    <col min="2" max="2" width="14.85546875" bestFit="1" customWidth="1"/>
    <col min="3" max="3" width="12" bestFit="1" customWidth="1"/>
    <col min="4" max="4" width="11.7109375" bestFit="1" customWidth="1"/>
    <col min="5" max="5" width="7.42578125" customWidth="1"/>
  </cols>
  <sheetData>
    <row r="1" spans="1:17" x14ac:dyDescent="0.25">
      <c r="A1" t="s">
        <v>0</v>
      </c>
      <c r="B1" t="s">
        <v>21</v>
      </c>
      <c r="C1" t="s">
        <v>22</v>
      </c>
      <c r="D1" t="s">
        <v>23</v>
      </c>
    </row>
    <row r="2" spans="1:17" x14ac:dyDescent="0.25">
      <c r="A2" s="1">
        <v>41730</v>
      </c>
      <c r="B2">
        <v>8400</v>
      </c>
      <c r="C2">
        <v>7400</v>
      </c>
      <c r="D2">
        <v>5600</v>
      </c>
    </row>
    <row r="3" spans="1:17" x14ac:dyDescent="0.25">
      <c r="A3" s="1">
        <v>41852</v>
      </c>
      <c r="B3">
        <v>8500</v>
      </c>
      <c r="C3">
        <v>7400</v>
      </c>
      <c r="D3">
        <v>5600</v>
      </c>
    </row>
    <row r="4" spans="1:17" ht="18.75" x14ac:dyDescent="0.3">
      <c r="A4" s="1">
        <v>41913</v>
      </c>
      <c r="B4">
        <v>8500</v>
      </c>
      <c r="C4">
        <v>7400</v>
      </c>
      <c r="D4">
        <v>5600</v>
      </c>
      <c r="F4" s="22" t="s">
        <v>45</v>
      </c>
      <c r="G4" s="21"/>
      <c r="H4" s="21"/>
      <c r="I4" s="21"/>
      <c r="J4" s="21"/>
      <c r="K4" s="21"/>
      <c r="L4" s="21"/>
      <c r="M4" s="21"/>
      <c r="N4" s="21"/>
      <c r="O4" s="20"/>
      <c r="P4" s="20"/>
      <c r="Q4" s="20"/>
    </row>
    <row r="5" spans="1:17" x14ac:dyDescent="0.25">
      <c r="A5" s="1">
        <v>42005</v>
      </c>
      <c r="B5">
        <v>8700</v>
      </c>
      <c r="C5">
        <v>7400</v>
      </c>
      <c r="D5">
        <v>5600</v>
      </c>
    </row>
    <row r="6" spans="1:17" x14ac:dyDescent="0.25">
      <c r="A6" s="1">
        <v>42095</v>
      </c>
      <c r="B6">
        <v>8700</v>
      </c>
      <c r="C6">
        <v>7900</v>
      </c>
      <c r="D6">
        <v>5900</v>
      </c>
    </row>
    <row r="7" spans="1:17" x14ac:dyDescent="0.25">
      <c r="A7" s="1">
        <v>42186</v>
      </c>
      <c r="B7">
        <v>8800</v>
      </c>
      <c r="C7">
        <v>7900</v>
      </c>
      <c r="D7">
        <v>5900</v>
      </c>
    </row>
    <row r="8" spans="1:17" x14ac:dyDescent="0.25">
      <c r="A8" s="1">
        <v>42278</v>
      </c>
      <c r="B8">
        <v>8800</v>
      </c>
      <c r="C8">
        <v>7900</v>
      </c>
      <c r="D8">
        <v>5900</v>
      </c>
    </row>
    <row r="9" spans="1:17" x14ac:dyDescent="0.25">
      <c r="A9" s="1">
        <v>42370</v>
      </c>
      <c r="B9">
        <v>8900</v>
      </c>
      <c r="C9">
        <v>7900</v>
      </c>
      <c r="D9">
        <v>5900</v>
      </c>
    </row>
    <row r="10" spans="1:17" x14ac:dyDescent="0.25">
      <c r="A10" s="1">
        <v>42461</v>
      </c>
      <c r="B10">
        <v>8900</v>
      </c>
      <c r="C10">
        <v>8000</v>
      </c>
      <c r="D10">
        <v>6000</v>
      </c>
    </row>
    <row r="11" spans="1:17" x14ac:dyDescent="0.25">
      <c r="A11" s="1">
        <v>42552</v>
      </c>
      <c r="B11">
        <f>B10+100</f>
        <v>9000</v>
      </c>
      <c r="C11">
        <v>8000</v>
      </c>
      <c r="D11">
        <v>6000</v>
      </c>
    </row>
    <row r="12" spans="1:17" x14ac:dyDescent="0.25">
      <c r="A12" s="1">
        <v>42644</v>
      </c>
      <c r="B12">
        <f>B11</f>
        <v>9000</v>
      </c>
      <c r="C12">
        <v>8000</v>
      </c>
      <c r="D12">
        <v>6000</v>
      </c>
    </row>
    <row r="13" spans="1:17" x14ac:dyDescent="0.25">
      <c r="A13" s="1">
        <v>42736</v>
      </c>
      <c r="B13">
        <f>B12+100</f>
        <v>9100</v>
      </c>
      <c r="C13">
        <v>8000</v>
      </c>
      <c r="D13">
        <v>6000</v>
      </c>
    </row>
    <row r="14" spans="1:17" x14ac:dyDescent="0.25">
      <c r="A14" s="1">
        <v>42826</v>
      </c>
      <c r="B14">
        <f>B13</f>
        <v>9100</v>
      </c>
      <c r="C14">
        <v>8200</v>
      </c>
      <c r="D14">
        <v>6200</v>
      </c>
    </row>
    <row r="15" spans="1:17" x14ac:dyDescent="0.25">
      <c r="A15" s="1">
        <v>42917</v>
      </c>
      <c r="B15">
        <f>B14+100</f>
        <v>9200</v>
      </c>
      <c r="C15">
        <v>8200</v>
      </c>
      <c r="D15">
        <v>6200</v>
      </c>
    </row>
    <row r="16" spans="1:17" x14ac:dyDescent="0.25">
      <c r="A16" s="1">
        <v>43009</v>
      </c>
      <c r="B16">
        <f>B15</f>
        <v>9200</v>
      </c>
      <c r="C16">
        <v>8200</v>
      </c>
      <c r="D16">
        <v>6200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abSelected="1" workbookViewId="0">
      <pane xSplit="1" ySplit="14" topLeftCell="B15" activePane="bottomRight" state="frozen"/>
      <selection pane="topRight" activeCell="B1" sqref="B1"/>
      <selection pane="bottomLeft" activeCell="A2" sqref="A2"/>
      <selection pane="bottomRight" activeCell="E13" sqref="E13"/>
    </sheetView>
  </sheetViews>
  <sheetFormatPr defaultRowHeight="15" x14ac:dyDescent="0.25"/>
  <cols>
    <col min="1" max="1" width="16.140625" style="2" bestFit="1" customWidth="1"/>
    <col min="2" max="2" width="28.7109375" style="2" customWidth="1"/>
    <col min="3" max="3" width="10.7109375" style="2" bestFit="1" customWidth="1"/>
    <col min="4" max="4" width="14.85546875" style="2" bestFit="1" customWidth="1"/>
    <col min="5" max="5" width="13.85546875" style="3" bestFit="1" customWidth="1"/>
    <col min="6" max="7" width="10.5703125" style="3" bestFit="1" customWidth="1"/>
    <col min="8" max="8" width="11" style="3" bestFit="1" customWidth="1"/>
    <col min="9" max="10" width="17.85546875" style="3" customWidth="1"/>
    <col min="11" max="13" width="14.7109375" style="2" customWidth="1"/>
    <col min="14" max="16384" width="9.140625" style="2"/>
  </cols>
  <sheetData>
    <row r="1" spans="1:13" ht="18.75" x14ac:dyDescent="0.3">
      <c r="A1" s="9" t="s">
        <v>2</v>
      </c>
    </row>
    <row r="2" spans="1:13" ht="15.75" x14ac:dyDescent="0.25">
      <c r="A2" s="8" t="s">
        <v>32</v>
      </c>
    </row>
    <row r="3" spans="1:13" x14ac:dyDescent="0.25">
      <c r="A3" s="2" t="s">
        <v>33</v>
      </c>
    </row>
    <row r="4" spans="1:13" x14ac:dyDescent="0.25">
      <c r="A4" s="2" t="s">
        <v>37</v>
      </c>
    </row>
    <row r="5" spans="1:13" x14ac:dyDescent="0.25">
      <c r="A5" s="2" t="s">
        <v>38</v>
      </c>
    </row>
    <row r="6" spans="1:13" x14ac:dyDescent="0.25">
      <c r="A6" s="2" t="s">
        <v>39</v>
      </c>
    </row>
    <row r="7" spans="1:13" x14ac:dyDescent="0.25">
      <c r="A7" s="2" t="s">
        <v>40</v>
      </c>
    </row>
    <row r="9" spans="1:13" x14ac:dyDescent="0.25">
      <c r="A9" s="19" t="s">
        <v>42</v>
      </c>
      <c r="B9" s="2" t="s">
        <v>14</v>
      </c>
      <c r="C9" s="3">
        <v>21000</v>
      </c>
    </row>
    <row r="10" spans="1:13" x14ac:dyDescent="0.25">
      <c r="A10" s="19" t="s">
        <v>42</v>
      </c>
      <c r="B10" s="2" t="s">
        <v>15</v>
      </c>
      <c r="C10" s="3">
        <v>7000</v>
      </c>
    </row>
    <row r="11" spans="1:13" x14ac:dyDescent="0.25">
      <c r="A11" s="18" t="s">
        <v>41</v>
      </c>
      <c r="B11" s="2" t="s">
        <v>34</v>
      </c>
      <c r="C11" s="4" t="s">
        <v>16</v>
      </c>
      <c r="D11" s="2" t="s">
        <v>35</v>
      </c>
      <c r="H11" s="17" t="s">
        <v>36</v>
      </c>
    </row>
    <row r="12" spans="1:13" x14ac:dyDescent="0.25">
      <c r="A12" s="19" t="s">
        <v>42</v>
      </c>
      <c r="B12" s="2" t="s">
        <v>13</v>
      </c>
      <c r="C12" s="14">
        <f>IF(C11="No",8.33%,20%)</f>
        <v>0.2</v>
      </c>
    </row>
    <row r="13" spans="1:13" x14ac:dyDescent="0.25">
      <c r="C13" s="14"/>
    </row>
    <row r="14" spans="1:13" s="10" customFormat="1" ht="30" x14ac:dyDescent="0.25">
      <c r="A14" s="11" t="s">
        <v>43</v>
      </c>
      <c r="B14" s="11" t="s">
        <v>44</v>
      </c>
      <c r="C14" s="12" t="s">
        <v>0</v>
      </c>
      <c r="D14" s="12" t="s">
        <v>24</v>
      </c>
      <c r="E14" s="13" t="s">
        <v>25</v>
      </c>
      <c r="F14" s="13" t="s">
        <v>12</v>
      </c>
      <c r="G14" s="13" t="s">
        <v>1</v>
      </c>
      <c r="H14" s="13" t="s">
        <v>26</v>
      </c>
      <c r="I14" s="13" t="s">
        <v>28</v>
      </c>
      <c r="J14" s="13" t="s">
        <v>29</v>
      </c>
      <c r="K14" s="13" t="s">
        <v>27</v>
      </c>
      <c r="L14" s="13" t="s">
        <v>30</v>
      </c>
      <c r="M14" s="13" t="s">
        <v>31</v>
      </c>
    </row>
    <row r="15" spans="1:13" x14ac:dyDescent="0.25">
      <c r="A15" s="2" t="s">
        <v>3</v>
      </c>
      <c r="B15" s="2" t="str">
        <f>"Emp "&amp;A15</f>
        <v>Emp IN0001</v>
      </c>
      <c r="C15" s="5">
        <v>42461</v>
      </c>
      <c r="D15" s="4" t="s">
        <v>21</v>
      </c>
      <c r="E15" s="3">
        <v>20000</v>
      </c>
      <c r="F15" s="7" t="str">
        <f t="shared" ref="F15:F23" si="0">IF(E15&lt;=$C$9,"YES","NO")</f>
        <v>YES</v>
      </c>
      <c r="G15" s="3">
        <f>VLOOKUP(C15,MW,MATCH(D15,MW!$1:$1,0))</f>
        <v>8900</v>
      </c>
      <c r="H15" s="3">
        <v>20000</v>
      </c>
      <c r="I15" s="3">
        <f t="shared" ref="I15:I23" si="1">G15*H15/E15</f>
        <v>8900</v>
      </c>
      <c r="J15" s="3">
        <f t="shared" ref="J15:J23" si="2">$C$10*H15/E15</f>
        <v>7000</v>
      </c>
      <c r="K15" s="3">
        <f>MAX(J15,I15)</f>
        <v>8900</v>
      </c>
      <c r="L15" s="3">
        <f>MIN(K15,H15)</f>
        <v>8900</v>
      </c>
      <c r="M15" s="3">
        <f>IF(F15="Yes",L15*$C$12,0)</f>
        <v>1780</v>
      </c>
    </row>
    <row r="16" spans="1:13" x14ac:dyDescent="0.25">
      <c r="A16" s="2" t="s">
        <v>4</v>
      </c>
      <c r="B16" s="2" t="str">
        <f t="shared" ref="B16:B23" si="3">"Emp "&amp;A16</f>
        <v>Emp IN0002</v>
      </c>
      <c r="C16" s="5">
        <v>42552</v>
      </c>
      <c r="D16" s="4" t="s">
        <v>21</v>
      </c>
      <c r="E16" s="3">
        <v>22000</v>
      </c>
      <c r="F16" s="7" t="str">
        <f t="shared" si="0"/>
        <v>NO</v>
      </c>
      <c r="G16" s="3">
        <f>VLOOKUP(C16,MW,MATCH(D16,MW!$1:$1,0))</f>
        <v>9000</v>
      </c>
      <c r="H16" s="3">
        <v>20500</v>
      </c>
      <c r="I16" s="3">
        <f t="shared" si="1"/>
        <v>8386.363636363636</v>
      </c>
      <c r="J16" s="3">
        <f t="shared" si="2"/>
        <v>6522.727272727273</v>
      </c>
      <c r="K16" s="3">
        <f t="shared" ref="K16:K23" si="4">MAX(J16,I16)</f>
        <v>8386.363636363636</v>
      </c>
      <c r="L16" s="3">
        <f t="shared" ref="L16:L23" si="5">MIN(K16,H16)</f>
        <v>8386.363636363636</v>
      </c>
      <c r="M16" s="3">
        <f t="shared" ref="M16:M23" si="6">IF(F16="Yes",L16*$C$12,0)</f>
        <v>0</v>
      </c>
    </row>
    <row r="17" spans="1:13" x14ac:dyDescent="0.25">
      <c r="A17" s="2" t="s">
        <v>5</v>
      </c>
      <c r="B17" s="2" t="str">
        <f t="shared" si="3"/>
        <v>Emp IN0003</v>
      </c>
      <c r="C17" s="5">
        <v>42826</v>
      </c>
      <c r="D17" s="4" t="s">
        <v>21</v>
      </c>
      <c r="E17" s="3">
        <v>6000</v>
      </c>
      <c r="F17" s="7" t="str">
        <f t="shared" si="0"/>
        <v>YES</v>
      </c>
      <c r="G17" s="3">
        <f>VLOOKUP(C17,MW,MATCH(D17,MW!$1:$1,0))</f>
        <v>9100</v>
      </c>
      <c r="H17" s="3">
        <v>8000</v>
      </c>
      <c r="I17" s="3">
        <f t="shared" si="1"/>
        <v>12133.333333333334</v>
      </c>
      <c r="J17" s="3">
        <f t="shared" si="2"/>
        <v>9333.3333333333339</v>
      </c>
      <c r="K17" s="3">
        <f t="shared" si="4"/>
        <v>12133.333333333334</v>
      </c>
      <c r="L17" s="3">
        <f t="shared" si="5"/>
        <v>8000</v>
      </c>
      <c r="M17" s="3">
        <f t="shared" si="6"/>
        <v>1600</v>
      </c>
    </row>
    <row r="18" spans="1:13" x14ac:dyDescent="0.25">
      <c r="A18" s="2" t="s">
        <v>6</v>
      </c>
      <c r="B18" s="2" t="str">
        <f t="shared" si="3"/>
        <v>Emp IN0004</v>
      </c>
      <c r="C18" s="5">
        <v>42461</v>
      </c>
      <c r="D18" s="4" t="s">
        <v>22</v>
      </c>
      <c r="E18" s="3">
        <v>20000</v>
      </c>
      <c r="F18" s="7" t="str">
        <f t="shared" si="0"/>
        <v>YES</v>
      </c>
      <c r="G18" s="3">
        <f>VLOOKUP(C18,MW,MATCH(D18,MW!$1:$1,0))</f>
        <v>8000</v>
      </c>
      <c r="H18" s="3">
        <v>20000</v>
      </c>
      <c r="I18" s="3">
        <f t="shared" si="1"/>
        <v>8000</v>
      </c>
      <c r="J18" s="3">
        <f t="shared" si="2"/>
        <v>7000</v>
      </c>
      <c r="K18" s="3">
        <f t="shared" si="4"/>
        <v>8000</v>
      </c>
      <c r="L18" s="3">
        <f t="shared" si="5"/>
        <v>8000</v>
      </c>
      <c r="M18" s="3">
        <f t="shared" si="6"/>
        <v>1600</v>
      </c>
    </row>
    <row r="19" spans="1:13" x14ac:dyDescent="0.25">
      <c r="A19" s="2" t="s">
        <v>7</v>
      </c>
      <c r="B19" s="2" t="str">
        <f t="shared" si="3"/>
        <v>Emp IN0005</v>
      </c>
      <c r="C19" s="5">
        <v>42552</v>
      </c>
      <c r="D19" s="4" t="s">
        <v>22</v>
      </c>
      <c r="E19" s="3">
        <v>22000</v>
      </c>
      <c r="F19" s="7" t="str">
        <f t="shared" si="0"/>
        <v>NO</v>
      </c>
      <c r="G19" s="3">
        <f>VLOOKUP(C19,MW,MATCH(D19,MW!$1:$1,0))</f>
        <v>8000</v>
      </c>
      <c r="H19" s="3">
        <v>20500</v>
      </c>
      <c r="I19" s="3">
        <f t="shared" si="1"/>
        <v>7454.545454545455</v>
      </c>
      <c r="J19" s="3">
        <f t="shared" si="2"/>
        <v>6522.727272727273</v>
      </c>
      <c r="K19" s="3">
        <f t="shared" si="4"/>
        <v>7454.545454545455</v>
      </c>
      <c r="L19" s="3">
        <f t="shared" si="5"/>
        <v>7454.545454545455</v>
      </c>
      <c r="M19" s="3">
        <f t="shared" si="6"/>
        <v>0</v>
      </c>
    </row>
    <row r="20" spans="1:13" x14ac:dyDescent="0.25">
      <c r="A20" s="2" t="s">
        <v>8</v>
      </c>
      <c r="B20" s="2" t="str">
        <f t="shared" si="3"/>
        <v>Emp IN0006</v>
      </c>
      <c r="C20" s="5">
        <v>42826</v>
      </c>
      <c r="D20" s="4" t="s">
        <v>22</v>
      </c>
      <c r="E20" s="3">
        <v>6000</v>
      </c>
      <c r="F20" s="7" t="str">
        <f t="shared" si="0"/>
        <v>YES</v>
      </c>
      <c r="G20" s="3">
        <f>VLOOKUP(C20,MW,MATCH(D20,MW!$1:$1,0))</f>
        <v>8200</v>
      </c>
      <c r="H20" s="3">
        <v>8000</v>
      </c>
      <c r="I20" s="3">
        <f t="shared" si="1"/>
        <v>10933.333333333334</v>
      </c>
      <c r="J20" s="3">
        <f t="shared" si="2"/>
        <v>9333.3333333333339</v>
      </c>
      <c r="K20" s="3">
        <f t="shared" si="4"/>
        <v>10933.333333333334</v>
      </c>
      <c r="L20" s="3">
        <f t="shared" si="5"/>
        <v>8000</v>
      </c>
      <c r="M20" s="3">
        <f t="shared" si="6"/>
        <v>1600</v>
      </c>
    </row>
    <row r="21" spans="1:13" x14ac:dyDescent="0.25">
      <c r="A21" s="2" t="s">
        <v>9</v>
      </c>
      <c r="B21" s="2" t="str">
        <f t="shared" si="3"/>
        <v>Emp IN0007</v>
      </c>
      <c r="C21" s="5">
        <v>42461</v>
      </c>
      <c r="D21" s="4" t="s">
        <v>23</v>
      </c>
      <c r="E21" s="3">
        <v>20000</v>
      </c>
      <c r="F21" s="7" t="str">
        <f t="shared" si="0"/>
        <v>YES</v>
      </c>
      <c r="G21" s="3">
        <f>VLOOKUP(C21,MW,MATCH(D21,MW!$1:$1,0))</f>
        <v>6000</v>
      </c>
      <c r="H21" s="3">
        <v>20000</v>
      </c>
      <c r="I21" s="3">
        <f t="shared" si="1"/>
        <v>6000</v>
      </c>
      <c r="J21" s="3">
        <f t="shared" si="2"/>
        <v>7000</v>
      </c>
      <c r="K21" s="3">
        <f t="shared" si="4"/>
        <v>7000</v>
      </c>
      <c r="L21" s="3">
        <f t="shared" si="5"/>
        <v>7000</v>
      </c>
      <c r="M21" s="3">
        <f t="shared" si="6"/>
        <v>1400</v>
      </c>
    </row>
    <row r="22" spans="1:13" x14ac:dyDescent="0.25">
      <c r="A22" s="2" t="s">
        <v>10</v>
      </c>
      <c r="B22" s="2" t="str">
        <f t="shared" si="3"/>
        <v>Emp IN0008</v>
      </c>
      <c r="C22" s="5">
        <v>42552</v>
      </c>
      <c r="D22" s="4" t="s">
        <v>23</v>
      </c>
      <c r="E22" s="3">
        <v>22000</v>
      </c>
      <c r="F22" s="7" t="str">
        <f t="shared" si="0"/>
        <v>NO</v>
      </c>
      <c r="G22" s="3">
        <f>VLOOKUP(C22,MW,MATCH(D22,MW!$1:$1,0))</f>
        <v>6000</v>
      </c>
      <c r="H22" s="3">
        <v>20500</v>
      </c>
      <c r="I22" s="3">
        <f t="shared" si="1"/>
        <v>5590.909090909091</v>
      </c>
      <c r="J22" s="3">
        <f t="shared" si="2"/>
        <v>6522.727272727273</v>
      </c>
      <c r="K22" s="3">
        <f t="shared" si="4"/>
        <v>6522.727272727273</v>
      </c>
      <c r="L22" s="3">
        <f t="shared" si="5"/>
        <v>6522.727272727273</v>
      </c>
      <c r="M22" s="3">
        <f t="shared" si="6"/>
        <v>0</v>
      </c>
    </row>
    <row r="23" spans="1:13" x14ac:dyDescent="0.25">
      <c r="A23" s="2" t="s">
        <v>11</v>
      </c>
      <c r="B23" s="2" t="str">
        <f t="shared" si="3"/>
        <v>Emp IN0009</v>
      </c>
      <c r="C23" s="5">
        <v>42826</v>
      </c>
      <c r="D23" s="4" t="s">
        <v>23</v>
      </c>
      <c r="E23" s="3">
        <v>6000</v>
      </c>
      <c r="F23" s="7" t="str">
        <f t="shared" si="0"/>
        <v>YES</v>
      </c>
      <c r="G23" s="3">
        <f>VLOOKUP(C23,MW,MATCH(D23,MW!$1:$1,0))</f>
        <v>6200</v>
      </c>
      <c r="H23" s="3">
        <v>8000</v>
      </c>
      <c r="I23" s="3">
        <f t="shared" si="1"/>
        <v>8266.6666666666661</v>
      </c>
      <c r="J23" s="3">
        <f t="shared" si="2"/>
        <v>9333.3333333333339</v>
      </c>
      <c r="K23" s="3">
        <f t="shared" si="4"/>
        <v>9333.3333333333339</v>
      </c>
      <c r="L23" s="3">
        <f t="shared" si="5"/>
        <v>8000</v>
      </c>
      <c r="M23" s="3">
        <f t="shared" si="6"/>
        <v>1600</v>
      </c>
    </row>
    <row r="24" spans="1:13" x14ac:dyDescent="0.25">
      <c r="C24" s="6"/>
    </row>
  </sheetData>
  <dataValidations count="1">
    <dataValidation type="list" allowBlank="1" showInputMessage="1" showErrorMessage="1" sqref="C11">
      <formula1>"Yes,No"</formula1>
    </dataValidation>
  </dataValidations>
  <hyperlinks>
    <hyperlink ref="H11" r:id="rId1"/>
  </hyperlink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8"/>
  <sheetViews>
    <sheetView workbookViewId="0">
      <selection activeCell="A4" sqref="A4:N4"/>
    </sheetView>
  </sheetViews>
  <sheetFormatPr defaultRowHeight="15" x14ac:dyDescent="0.25"/>
  <cols>
    <col min="1" max="1" width="9.140625" style="16"/>
  </cols>
  <sheetData>
    <row r="2" spans="1:14" ht="142.5" customHeight="1" x14ac:dyDescent="0.25">
      <c r="A2" s="23" t="s">
        <v>19</v>
      </c>
      <c r="B2" s="23"/>
      <c r="C2" s="23"/>
      <c r="D2" s="23"/>
      <c r="E2" s="23"/>
      <c r="F2" s="23"/>
      <c r="G2" s="23"/>
      <c r="H2" s="23"/>
      <c r="I2" s="23"/>
      <c r="J2" s="23"/>
      <c r="K2" s="23"/>
      <c r="L2" s="23"/>
      <c r="M2" s="23"/>
      <c r="N2" s="23"/>
    </row>
    <row r="3" spans="1:14" x14ac:dyDescent="0.25">
      <c r="A3" s="15"/>
    </row>
    <row r="4" spans="1:14" ht="93.75" customHeight="1" x14ac:dyDescent="0.25">
      <c r="A4" s="24" t="s">
        <v>17</v>
      </c>
      <c r="B4" s="24"/>
      <c r="C4" s="24"/>
      <c r="D4" s="24"/>
      <c r="E4" s="24"/>
      <c r="F4" s="24"/>
      <c r="G4" s="24"/>
      <c r="H4" s="24"/>
      <c r="I4" s="24"/>
      <c r="J4" s="24"/>
      <c r="K4" s="24"/>
      <c r="L4" s="24"/>
      <c r="M4" s="24"/>
      <c r="N4" s="24"/>
    </row>
    <row r="6" spans="1:14" ht="93" customHeight="1" x14ac:dyDescent="0.25">
      <c r="A6" s="24" t="s">
        <v>18</v>
      </c>
      <c r="B6" s="24"/>
      <c r="C6" s="24"/>
      <c r="D6" s="24"/>
      <c r="E6" s="24"/>
      <c r="F6" s="24"/>
      <c r="G6" s="24"/>
      <c r="H6" s="24"/>
      <c r="I6" s="24"/>
      <c r="J6" s="24"/>
      <c r="K6" s="24"/>
      <c r="L6" s="24"/>
      <c r="M6" s="24"/>
      <c r="N6" s="24"/>
    </row>
    <row r="8" spans="1:14" ht="35.25" customHeight="1" x14ac:dyDescent="0.25">
      <c r="A8" s="23" t="s">
        <v>20</v>
      </c>
      <c r="B8" s="23"/>
      <c r="C8" s="23"/>
      <c r="D8" s="23"/>
      <c r="E8" s="23"/>
      <c r="F8" s="23"/>
      <c r="G8" s="23"/>
      <c r="H8" s="23"/>
      <c r="I8" s="23"/>
      <c r="J8" s="23"/>
      <c r="K8" s="23"/>
      <c r="L8" s="23"/>
      <c r="M8" s="23"/>
      <c r="N8" s="23"/>
    </row>
  </sheetData>
  <mergeCells count="4">
    <mergeCell ref="A2:N2"/>
    <mergeCell ref="A4:N4"/>
    <mergeCell ref="A6:N6"/>
    <mergeCell ref="A8:N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MW</vt:lpstr>
      <vt:lpstr>Bonus</vt:lpstr>
      <vt:lpstr>Rule</vt:lpstr>
      <vt:lpstr>MW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Vaibhav Joshi</cp:lastModifiedBy>
  <dcterms:created xsi:type="dcterms:W3CDTF">2015-12-23T12:43:34Z</dcterms:created>
  <dcterms:modified xsi:type="dcterms:W3CDTF">2017-05-31T09:15:20Z</dcterms:modified>
</cp:coreProperties>
</file>