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25"/>
  </bookViews>
  <sheets>
    <sheet name="Version.3" sheetId="1" r:id="rId1"/>
  </sheets>
  <definedNames>
    <definedName name="_xlnm.Print_Area" localSheetId="0">Version.3!$B$2:$T$54</definedName>
  </definedNames>
  <calcPr calcId="125725"/>
</workbook>
</file>

<file path=xl/calcChain.xml><?xml version="1.0" encoding="utf-8"?>
<calcChain xmlns="http://schemas.openxmlformats.org/spreadsheetml/2006/main">
  <c r="S32" i="1"/>
  <c r="F15"/>
  <c r="G15" s="1"/>
  <c r="H15" s="1"/>
  <c r="I15" s="1"/>
  <c r="J15" s="1"/>
  <c r="K15" s="1"/>
  <c r="L15" s="1"/>
  <c r="M15" s="1"/>
  <c r="N15" s="1"/>
  <c r="O15" s="1"/>
  <c r="P15" s="1"/>
  <c r="Q15" s="1"/>
  <c r="R15" s="1"/>
  <c r="S15" s="1"/>
  <c r="T15" s="1"/>
  <c r="T32"/>
  <c r="R32"/>
  <c r="Q32"/>
  <c r="P32"/>
  <c r="O32"/>
  <c r="N32"/>
  <c r="D10"/>
  <c r="C8"/>
  <c r="D15"/>
  <c r="D16" s="1"/>
  <c r="D18" s="1"/>
  <c r="D19" s="1"/>
  <c r="D8"/>
  <c r="F25"/>
  <c r="G25" s="1"/>
  <c r="H25" s="1"/>
  <c r="I25" s="1"/>
  <c r="J25" s="1"/>
  <c r="K25" s="1"/>
  <c r="L25" s="1"/>
  <c r="M25" s="1"/>
  <c r="N25" s="1"/>
  <c r="O25" s="1"/>
  <c r="P25" s="1"/>
  <c r="Q25" s="1"/>
  <c r="R25" s="1"/>
  <c r="S25" s="1"/>
  <c r="T25" s="1"/>
  <c r="B25"/>
  <c r="F22"/>
  <c r="F18"/>
  <c r="G18" s="1"/>
  <c r="H18" s="1"/>
  <c r="I18" s="1"/>
  <c r="J18" s="1"/>
  <c r="K18" s="1"/>
  <c r="L18" s="1"/>
  <c r="M18" s="1"/>
  <c r="N18" s="1"/>
  <c r="O18" s="1"/>
  <c r="P18" s="1"/>
  <c r="Q18" s="1"/>
  <c r="R18" s="1"/>
  <c r="S18" s="1"/>
  <c r="T18" s="1"/>
  <c r="B22"/>
  <c r="H7"/>
  <c r="H6"/>
  <c r="H11" s="1"/>
  <c r="H12" s="1"/>
  <c r="K32" s="1"/>
  <c r="C6"/>
  <c r="T30" s="1"/>
  <c r="H5"/>
  <c r="D54" s="1"/>
  <c r="G4"/>
  <c r="H4" s="1"/>
  <c r="L5" s="1"/>
  <c r="G22" l="1"/>
  <c r="H22" s="1"/>
  <c r="I22" s="1"/>
  <c r="J22" s="1"/>
  <c r="K22" s="1"/>
  <c r="L22" s="1"/>
  <c r="M22" s="1"/>
  <c r="N22" s="1"/>
  <c r="O22" s="1"/>
  <c r="P22" s="1"/>
  <c r="Q22" s="1"/>
  <c r="R22" s="1"/>
  <c r="S22" s="1"/>
  <c r="T22" s="1"/>
  <c r="G30"/>
  <c r="I30"/>
  <c r="K30"/>
  <c r="M30"/>
  <c r="O30"/>
  <c r="Q30"/>
  <c r="S30"/>
  <c r="F30"/>
  <c r="H30"/>
  <c r="J30"/>
  <c r="L30"/>
  <c r="N30"/>
  <c r="P30"/>
  <c r="R30"/>
  <c r="M32"/>
  <c r="F32"/>
  <c r="H32"/>
  <c r="J32"/>
  <c r="L32"/>
  <c r="G32"/>
  <c r="I32"/>
  <c r="F19"/>
  <c r="F23" s="1"/>
  <c r="H42"/>
  <c r="G19"/>
  <c r="G23" s="1"/>
  <c r="F16"/>
  <c r="G16"/>
  <c r="G26" s="1"/>
  <c r="F42" l="1"/>
  <c r="G42"/>
  <c r="F26"/>
  <c r="F28" s="1"/>
  <c r="G28"/>
  <c r="I42"/>
  <c r="H16"/>
  <c r="H26" s="1"/>
  <c r="H19"/>
  <c r="H23" s="1"/>
  <c r="F34" l="1"/>
  <c r="F36" s="1"/>
  <c r="F38" s="1"/>
  <c r="G34"/>
  <c r="G36" s="1"/>
  <c r="G38" s="1"/>
  <c r="H28"/>
  <c r="I19"/>
  <c r="I23" s="1"/>
  <c r="I16"/>
  <c r="I26" s="1"/>
  <c r="J42"/>
  <c r="F40" l="1"/>
  <c r="F44"/>
  <c r="F54" s="1"/>
  <c r="G44"/>
  <c r="G54" s="1"/>
  <c r="G40"/>
  <c r="H34"/>
  <c r="H36" s="1"/>
  <c r="H38" s="1"/>
  <c r="I28"/>
  <c r="K42"/>
  <c r="J16"/>
  <c r="J26" s="1"/>
  <c r="J19"/>
  <c r="H40" l="1"/>
  <c r="H44"/>
  <c r="I34"/>
  <c r="I36" s="1"/>
  <c r="I38" s="1"/>
  <c r="J23"/>
  <c r="J28" s="1"/>
  <c r="K19"/>
  <c r="K23" s="1"/>
  <c r="K16"/>
  <c r="K26" s="1"/>
  <c r="L42"/>
  <c r="H54"/>
  <c r="I40" l="1"/>
  <c r="I44"/>
  <c r="J34"/>
  <c r="J36" s="1"/>
  <c r="J38" s="1"/>
  <c r="K28"/>
  <c r="M42"/>
  <c r="L16"/>
  <c r="L26" s="1"/>
  <c r="L19"/>
  <c r="I54"/>
  <c r="J40" l="1"/>
  <c r="J44"/>
  <c r="K34"/>
  <c r="K36" s="1"/>
  <c r="K38" s="1"/>
  <c r="L23"/>
  <c r="L28" s="1"/>
  <c r="M19"/>
  <c r="M23" s="1"/>
  <c r="M16"/>
  <c r="M26" s="1"/>
  <c r="N42"/>
  <c r="J54"/>
  <c r="K40" l="1"/>
  <c r="K44"/>
  <c r="L34"/>
  <c r="L36" s="1"/>
  <c r="L38" s="1"/>
  <c r="M28"/>
  <c r="O42"/>
  <c r="N16"/>
  <c r="N26" s="1"/>
  <c r="N19"/>
  <c r="K54"/>
  <c r="L40" l="1"/>
  <c r="L44"/>
  <c r="M34"/>
  <c r="M36" s="1"/>
  <c r="M38" s="1"/>
  <c r="N23"/>
  <c r="N28" s="1"/>
  <c r="O19"/>
  <c r="O23" s="1"/>
  <c r="O16"/>
  <c r="O26" s="1"/>
  <c r="P42"/>
  <c r="L54"/>
  <c r="M40" l="1"/>
  <c r="M44"/>
  <c r="N34"/>
  <c r="N36" s="1"/>
  <c r="N38" s="1"/>
  <c r="O28"/>
  <c r="Q42"/>
  <c r="P16"/>
  <c r="P26" s="1"/>
  <c r="P19"/>
  <c r="M54"/>
  <c r="N44" l="1"/>
  <c r="N54" s="1"/>
  <c r="N40"/>
  <c r="O34"/>
  <c r="O36" s="1"/>
  <c r="O38" s="1"/>
  <c r="P23"/>
  <c r="P28" s="1"/>
  <c r="Q19"/>
  <c r="Q23" s="1"/>
  <c r="Q16"/>
  <c r="Q26" s="1"/>
  <c r="R42"/>
  <c r="O44" l="1"/>
  <c r="O40"/>
  <c r="P34"/>
  <c r="P36" s="1"/>
  <c r="P38" s="1"/>
  <c r="Q28"/>
  <c r="S42"/>
  <c r="T42"/>
  <c r="R16"/>
  <c r="R26" s="1"/>
  <c r="R19"/>
  <c r="O54"/>
  <c r="P40" l="1"/>
  <c r="P44"/>
  <c r="P54" s="1"/>
  <c r="Q34"/>
  <c r="Q36" s="1"/>
  <c r="Q38" s="1"/>
  <c r="R23"/>
  <c r="R28" s="1"/>
  <c r="S19"/>
  <c r="S23" s="1"/>
  <c r="S16"/>
  <c r="S26" s="1"/>
  <c r="Q40" l="1"/>
  <c r="Q44"/>
  <c r="Q54" s="1"/>
  <c r="R34"/>
  <c r="R36" s="1"/>
  <c r="R38" s="1"/>
  <c r="S28"/>
  <c r="T16"/>
  <c r="T26" s="1"/>
  <c r="T19"/>
  <c r="T23" s="1"/>
  <c r="R44" l="1"/>
  <c r="R40"/>
  <c r="S34"/>
  <c r="S36" s="1"/>
  <c r="S38" s="1"/>
  <c r="T28"/>
  <c r="R54"/>
  <c r="S44" l="1"/>
  <c r="S54" s="1"/>
  <c r="S40"/>
  <c r="T34"/>
  <c r="T36" s="1"/>
  <c r="T38" s="1"/>
  <c r="T40" l="1"/>
  <c r="T44"/>
  <c r="T54" s="1"/>
  <c r="L8" s="1"/>
  <c r="C46" s="1"/>
  <c r="F46" s="1"/>
  <c r="G46" l="1"/>
  <c r="F48"/>
  <c r="F50" s="1"/>
  <c r="H46" l="1"/>
  <c r="G48"/>
  <c r="G50" s="1"/>
  <c r="I46" l="1"/>
  <c r="H48"/>
  <c r="H50" s="1"/>
  <c r="J46" l="1"/>
  <c r="I48"/>
  <c r="I50" s="1"/>
  <c r="K46" l="1"/>
  <c r="J48"/>
  <c r="J50" s="1"/>
  <c r="L46" l="1"/>
  <c r="K48"/>
  <c r="K50" s="1"/>
  <c r="M46" l="1"/>
  <c r="L48"/>
  <c r="L50" s="1"/>
  <c r="N46" l="1"/>
  <c r="M48"/>
  <c r="M50" s="1"/>
  <c r="O46" l="1"/>
  <c r="N48"/>
  <c r="N50" s="1"/>
  <c r="P46" l="1"/>
  <c r="O48"/>
  <c r="O50" s="1"/>
  <c r="Q46" l="1"/>
  <c r="P48"/>
  <c r="P50" s="1"/>
  <c r="R46" l="1"/>
  <c r="Q48"/>
  <c r="Q50" s="1"/>
  <c r="S46" l="1"/>
  <c r="R48"/>
  <c r="R50" s="1"/>
  <c r="T46" l="1"/>
  <c r="T48" s="1"/>
  <c r="S48"/>
  <c r="S50" s="1"/>
  <c r="T50" l="1"/>
  <c r="S52" s="1"/>
  <c r="L4" l="1"/>
  <c r="L6" s="1"/>
  <c r="F52"/>
  <c r="H52"/>
  <c r="J52"/>
  <c r="L52"/>
  <c r="N52"/>
  <c r="P52"/>
  <c r="T52"/>
  <c r="I52"/>
  <c r="M52"/>
  <c r="Q52"/>
  <c r="R52"/>
  <c r="G52"/>
  <c r="K52"/>
  <c r="O52"/>
</calcChain>
</file>

<file path=xl/sharedStrings.xml><?xml version="1.0" encoding="utf-8"?>
<sst xmlns="http://schemas.openxmlformats.org/spreadsheetml/2006/main" count="68" uniqueCount="54">
  <si>
    <t>Input:-</t>
  </si>
  <si>
    <t>Result:-</t>
  </si>
  <si>
    <t>In Lacs</t>
  </si>
  <si>
    <t>Cost Of Project (Lacs)</t>
  </si>
  <si>
    <t>Equity</t>
  </si>
  <si>
    <t>I</t>
  </si>
  <si>
    <t>Life OF Project (Year)</t>
  </si>
  <si>
    <t>Subsidy</t>
  </si>
  <si>
    <t>II</t>
  </si>
  <si>
    <t>Shares</t>
  </si>
  <si>
    <t>Rate Of Depreciation (%)</t>
  </si>
  <si>
    <t>Loan</t>
  </si>
  <si>
    <t>III</t>
  </si>
  <si>
    <t>EPS</t>
  </si>
  <si>
    <t>Total</t>
  </si>
  <si>
    <t>IRR In %</t>
  </si>
  <si>
    <t>Days In a Year</t>
  </si>
  <si>
    <t>Avg. Tax Rate-</t>
  </si>
  <si>
    <t>Quantity Details</t>
  </si>
  <si>
    <t>Particulars</t>
  </si>
  <si>
    <t>Units</t>
  </si>
  <si>
    <t>Per day</t>
  </si>
  <si>
    <t>Per Annum</t>
  </si>
  <si>
    <t xml:space="preserve">REVENUE  </t>
  </si>
  <si>
    <t>%</t>
  </si>
  <si>
    <t>Annual Sales</t>
  </si>
  <si>
    <t>Lacs</t>
  </si>
  <si>
    <t>Operational Cost</t>
  </si>
  <si>
    <t xml:space="preserve">Gross Profit </t>
  </si>
  <si>
    <t>Depreciation</t>
  </si>
  <si>
    <t>Interest</t>
  </si>
  <si>
    <t>PBT</t>
  </si>
  <si>
    <t>Provision For Taxes</t>
  </si>
  <si>
    <t>PAT</t>
  </si>
  <si>
    <t>Profit Ratio-(PAT/Sales)</t>
  </si>
  <si>
    <t>Depreciation added back</t>
  </si>
  <si>
    <t>Cash Flows From Operations</t>
  </si>
  <si>
    <t>Cost of Capital</t>
  </si>
  <si>
    <t>Present Value of Cash Flows</t>
  </si>
  <si>
    <t>Cummulative Cash Flows</t>
  </si>
  <si>
    <t xml:space="preserve"> Project Value After Termination</t>
  </si>
  <si>
    <t>Cash Flows for IRR</t>
  </si>
  <si>
    <t>Statement for EPS &amp; IRR</t>
  </si>
  <si>
    <t>Selling Rate - Rs. Per No</t>
  </si>
  <si>
    <t>Purchasing Rate - Rs. Per No</t>
  </si>
  <si>
    <t>Unit Purchased  Per Day</t>
  </si>
  <si>
    <t>Availale Qty for Supply</t>
  </si>
  <si>
    <t>KG</t>
  </si>
  <si>
    <t>Unit Sales Per Day</t>
  </si>
  <si>
    <t>Face Value-Rs Per Share</t>
  </si>
  <si>
    <t>Loan Repayment In Years</t>
  </si>
  <si>
    <t>Installment</t>
  </si>
  <si>
    <t>Interest @</t>
  </si>
  <si>
    <t xml:space="preserve"> Value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</si>
</sst>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0.00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2" fillId="0" borderId="0" xfId="1" applyNumberFormat="1" applyFont="1" applyFill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43" fontId="2" fillId="0" borderId="0" xfId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3" fillId="3" borderId="0" xfId="1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 applyProtection="1">
      <alignment horizontal="left" vertical="center"/>
    </xf>
    <xf numFmtId="9" fontId="2" fillId="0" borderId="0" xfId="1" applyNumberFormat="1" applyFont="1" applyFill="1" applyBorder="1" applyAlignment="1">
      <alignment vertical="center"/>
    </xf>
    <xf numFmtId="43" fontId="2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left" vertical="center"/>
    </xf>
    <xf numFmtId="9" fontId="2" fillId="4" borderId="0" xfId="2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9" fontId="3" fillId="3" borderId="0" xfId="2" applyFont="1" applyFill="1" applyBorder="1" applyAlignment="1">
      <alignment horizontal="right" vertical="center"/>
    </xf>
    <xf numFmtId="9" fontId="2" fillId="4" borderId="0" xfId="1" applyNumberFormat="1" applyFont="1" applyFill="1" applyBorder="1" applyAlignment="1">
      <alignment vertical="center"/>
    </xf>
    <xf numFmtId="43" fontId="3" fillId="0" borderId="1" xfId="1" applyFont="1" applyFill="1" applyBorder="1" applyAlignment="1">
      <alignment horizontal="left" vertical="center"/>
    </xf>
    <xf numFmtId="43" fontId="3" fillId="0" borderId="1" xfId="1" applyFont="1" applyFill="1" applyBorder="1" applyAlignment="1">
      <alignment vertical="center"/>
    </xf>
    <xf numFmtId="9" fontId="3" fillId="0" borderId="0" xfId="1" applyNumberFormat="1" applyFont="1" applyFill="1" applyBorder="1" applyAlignment="1">
      <alignment vertical="center"/>
    </xf>
    <xf numFmtId="9" fontId="3" fillId="0" borderId="1" xfId="2" applyNumberFormat="1" applyFont="1" applyFill="1" applyBorder="1" applyAlignment="1">
      <alignment vertical="center"/>
    </xf>
    <xf numFmtId="164" fontId="3" fillId="3" borderId="0" xfId="1" applyNumberFormat="1" applyFont="1" applyFill="1" applyBorder="1" applyAlignment="1" applyProtection="1">
      <alignment horizontal="right" vertical="center"/>
      <protection locked="0"/>
    </xf>
    <xf numFmtId="165" fontId="2" fillId="0" borderId="0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horizontal="left" vertical="center"/>
    </xf>
    <xf numFmtId="164" fontId="4" fillId="5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vertical="center"/>
    </xf>
    <xf numFmtId="9" fontId="3" fillId="3" borderId="0" xfId="2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  <protection locked="0"/>
    </xf>
    <xf numFmtId="43" fontId="3" fillId="0" borderId="0" xfId="1" applyFont="1" applyFill="1" applyBorder="1" applyAlignment="1" applyProtection="1">
      <alignment vertical="center"/>
      <protection locked="0"/>
    </xf>
    <xf numFmtId="164" fontId="5" fillId="0" borderId="0" xfId="1" applyNumberFormat="1" applyFont="1" applyFill="1" applyBorder="1" applyAlignment="1">
      <alignment vertical="center"/>
    </xf>
    <xf numFmtId="2" fontId="2" fillId="0" borderId="0" xfId="1" applyNumberFormat="1" applyFont="1" applyFill="1" applyBorder="1" applyAlignment="1">
      <alignment vertical="center"/>
    </xf>
    <xf numFmtId="2" fontId="2" fillId="0" borderId="0" xfId="1" applyNumberFormat="1" applyFont="1" applyFill="1" applyBorder="1" applyAlignment="1" applyProtection="1">
      <alignment vertical="center"/>
      <protection locked="0"/>
    </xf>
    <xf numFmtId="9" fontId="2" fillId="0" borderId="0" xfId="2" applyFont="1" applyFill="1" applyBorder="1" applyAlignment="1">
      <alignment vertical="center"/>
    </xf>
    <xf numFmtId="164" fontId="2" fillId="3" borderId="0" xfId="1" applyNumberFormat="1" applyFont="1" applyFill="1" applyBorder="1" applyAlignment="1">
      <alignment vertical="center"/>
    </xf>
    <xf numFmtId="10" fontId="3" fillId="4" borderId="0" xfId="2" applyNumberFormat="1" applyFont="1" applyFill="1" applyBorder="1" applyAlignment="1" applyProtection="1">
      <alignment horizontal="center" vertical="center"/>
    </xf>
    <xf numFmtId="164" fontId="2" fillId="4" borderId="0" xfId="1" applyNumberFormat="1" applyFont="1" applyFill="1" applyBorder="1" applyAlignment="1">
      <alignment vertical="center"/>
    </xf>
    <xf numFmtId="43" fontId="2" fillId="4" borderId="0" xfId="1" applyFont="1" applyFill="1" applyBorder="1" applyAlignment="1">
      <alignment vertical="center"/>
    </xf>
    <xf numFmtId="43" fontId="3" fillId="3" borderId="0" xfId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60"/>
  <sheetViews>
    <sheetView tabSelected="1" view="pageBreakPreview" topLeftCell="B1" zoomScale="80" zoomScaleNormal="80" zoomScaleSheetLayoutView="80" workbookViewId="0">
      <selection activeCell="I10" sqref="I10"/>
    </sheetView>
  </sheetViews>
  <sheetFormatPr defaultRowHeight="22.5" customHeight="1" outlineLevelRow="1"/>
  <cols>
    <col min="1" max="1" width="4.7109375" style="1" customWidth="1"/>
    <col min="2" max="2" width="29.42578125" style="29" customWidth="1"/>
    <col min="3" max="3" width="8.5703125" style="1" customWidth="1"/>
    <col min="4" max="4" width="8.28515625" style="1" customWidth="1"/>
    <col min="5" max="5" width="1.7109375" style="1" customWidth="1"/>
    <col min="6" max="6" width="14" style="3" bestFit="1" customWidth="1"/>
    <col min="7" max="12" width="12.85546875" style="3" bestFit="1" customWidth="1"/>
    <col min="13" max="13" width="12" style="1" customWidth="1"/>
    <col min="14" max="20" width="12.85546875" style="1" bestFit="1" customWidth="1"/>
    <col min="21" max="21" width="10.28515625" style="1" customWidth="1"/>
    <col min="22" max="16384" width="9.140625" style="1"/>
  </cols>
  <sheetData>
    <row r="2" spans="1:21" ht="22.5" customHeight="1">
      <c r="B2" s="2" t="s">
        <v>42</v>
      </c>
      <c r="M2" s="3"/>
      <c r="N2" s="3"/>
      <c r="O2" s="3"/>
      <c r="P2" s="3"/>
      <c r="Q2" s="3"/>
      <c r="R2" s="3"/>
      <c r="S2" s="3"/>
      <c r="T2" s="3"/>
      <c r="U2" s="3"/>
    </row>
    <row r="3" spans="1:21" ht="22.5" customHeight="1">
      <c r="B3" s="4" t="s">
        <v>0</v>
      </c>
      <c r="F3" s="5" t="s">
        <v>1</v>
      </c>
      <c r="K3" s="5"/>
      <c r="L3" s="28" t="s">
        <v>2</v>
      </c>
      <c r="M3" s="3"/>
      <c r="N3" s="3"/>
      <c r="O3" s="3"/>
      <c r="P3" s="3"/>
      <c r="Q3" s="3"/>
      <c r="R3" s="3"/>
      <c r="S3" s="3"/>
      <c r="T3" s="3"/>
      <c r="U3" s="3"/>
    </row>
    <row r="4" spans="1:21" ht="22.5" customHeight="1">
      <c r="B4" s="6" t="s">
        <v>3</v>
      </c>
      <c r="C4" s="7">
        <v>150</v>
      </c>
      <c r="D4" s="8"/>
      <c r="F4" s="5" t="s">
        <v>4</v>
      </c>
      <c r="G4" s="9">
        <f>G7-G6-G5</f>
        <v>0.75</v>
      </c>
      <c r="H4" s="1">
        <f>$C$4*G4</f>
        <v>112.5</v>
      </c>
      <c r="J4" s="10" t="s">
        <v>5</v>
      </c>
      <c r="K4" s="11" t="s">
        <v>53</v>
      </c>
      <c r="L4" s="1">
        <f>T50</f>
        <v>150.00000000000958</v>
      </c>
      <c r="M4" s="3"/>
      <c r="N4" s="3"/>
      <c r="O4" s="3"/>
      <c r="P4" s="3"/>
      <c r="Q4" s="3"/>
      <c r="R4" s="3"/>
      <c r="S4" s="3"/>
      <c r="T4" s="3"/>
      <c r="U4" s="3"/>
    </row>
    <row r="5" spans="1:21" ht="22.5" customHeight="1">
      <c r="B5" s="6" t="s">
        <v>6</v>
      </c>
      <c r="C5" s="7">
        <v>15</v>
      </c>
      <c r="D5" s="12"/>
      <c r="F5" s="5" t="s">
        <v>7</v>
      </c>
      <c r="G5" s="13">
        <v>0</v>
      </c>
      <c r="H5" s="14">
        <f t="shared" ref="H5:H7" si="0">$C$4*G5</f>
        <v>0</v>
      </c>
      <c r="J5" s="10" t="s">
        <v>8</v>
      </c>
      <c r="K5" s="11" t="s">
        <v>9</v>
      </c>
      <c r="L5" s="3">
        <f>H4/O5</f>
        <v>11.25</v>
      </c>
      <c r="M5" s="5" t="s">
        <v>49</v>
      </c>
      <c r="N5" s="3"/>
      <c r="O5" s="46">
        <v>10</v>
      </c>
      <c r="P5" s="3"/>
      <c r="Q5" s="3"/>
      <c r="R5" s="3"/>
      <c r="S5" s="3"/>
      <c r="T5" s="3"/>
      <c r="U5" s="3"/>
    </row>
    <row r="6" spans="1:21" ht="22.5" customHeight="1" thickBot="1">
      <c r="B6" s="6" t="s">
        <v>10</v>
      </c>
      <c r="C6" s="15">
        <f>1/C5</f>
        <v>6.6666666666666666E-2</v>
      </c>
      <c r="D6" s="12"/>
      <c r="F6" s="5" t="s">
        <v>11</v>
      </c>
      <c r="G6" s="16">
        <v>0.25</v>
      </c>
      <c r="H6" s="14">
        <f t="shared" si="0"/>
        <v>37.5</v>
      </c>
      <c r="J6" s="10" t="s">
        <v>12</v>
      </c>
      <c r="K6" s="17" t="s">
        <v>13</v>
      </c>
      <c r="L6" s="18">
        <f>L4/L5</f>
        <v>13.333333333334185</v>
      </c>
      <c r="M6" s="3"/>
      <c r="N6" s="3"/>
      <c r="O6" s="3"/>
      <c r="P6" s="3"/>
      <c r="Q6" s="3"/>
      <c r="R6" s="3"/>
      <c r="S6" s="3"/>
      <c r="T6" s="3"/>
      <c r="U6" s="3"/>
    </row>
    <row r="7" spans="1:21" ht="22.5" customHeight="1">
      <c r="B7" s="1" t="s">
        <v>45</v>
      </c>
      <c r="C7" s="7">
        <v>20000</v>
      </c>
      <c r="D7" s="12" t="s">
        <v>47</v>
      </c>
      <c r="F7" s="5" t="s">
        <v>14</v>
      </c>
      <c r="G7" s="19">
        <v>1</v>
      </c>
      <c r="H7" s="14">
        <f t="shared" si="0"/>
        <v>150</v>
      </c>
      <c r="M7" s="3"/>
      <c r="N7" s="3"/>
      <c r="O7" s="3"/>
      <c r="P7" s="3"/>
      <c r="Q7" s="3"/>
      <c r="R7" s="3"/>
      <c r="S7" s="3"/>
      <c r="T7" s="3"/>
      <c r="U7" s="3"/>
    </row>
    <row r="8" spans="1:21" ht="22.5" customHeight="1" thickBot="1">
      <c r="B8" s="1" t="s">
        <v>48</v>
      </c>
      <c r="C8" s="7">
        <f>C7*95%</f>
        <v>19000</v>
      </c>
      <c r="D8" s="12" t="str">
        <f>D7</f>
        <v>KG</v>
      </c>
      <c r="K8" s="17" t="s">
        <v>15</v>
      </c>
      <c r="L8" s="20">
        <f>IRR(D54:T54)</f>
        <v>0.15734493291956722</v>
      </c>
      <c r="M8" s="3"/>
      <c r="N8" s="3"/>
      <c r="O8" s="3"/>
      <c r="P8" s="3"/>
      <c r="Q8" s="3"/>
      <c r="R8" s="3"/>
      <c r="S8" s="3"/>
      <c r="T8" s="3"/>
      <c r="U8" s="3"/>
    </row>
    <row r="9" spans="1:21" ht="22.5" customHeight="1">
      <c r="B9" s="22" t="s">
        <v>44</v>
      </c>
      <c r="C9" s="7">
        <v>10</v>
      </c>
      <c r="D9" s="45">
        <v>0.02</v>
      </c>
      <c r="F9" s="5"/>
      <c r="G9" s="19"/>
      <c r="H9" s="14"/>
      <c r="M9" s="3"/>
      <c r="N9" s="3"/>
      <c r="O9" s="3"/>
      <c r="P9" s="3"/>
      <c r="Q9" s="3"/>
      <c r="R9" s="3"/>
      <c r="S9" s="3"/>
      <c r="T9" s="3"/>
      <c r="U9" s="3"/>
    </row>
    <row r="10" spans="1:21" ht="22.5" customHeight="1">
      <c r="B10" s="22" t="s">
        <v>43</v>
      </c>
      <c r="C10" s="7">
        <v>11</v>
      </c>
      <c r="D10" s="45">
        <f>D9*1.1</f>
        <v>2.2000000000000002E-2</v>
      </c>
      <c r="F10" s="5" t="s">
        <v>50</v>
      </c>
      <c r="H10" s="47">
        <v>5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 ht="22.5" customHeight="1">
      <c r="B11" s="22" t="s">
        <v>17</v>
      </c>
      <c r="C11" s="15">
        <v>0.35</v>
      </c>
      <c r="D11" s="23"/>
      <c r="F11" s="5" t="s">
        <v>51</v>
      </c>
      <c r="H11" s="3">
        <f>H6/H10</f>
        <v>7.5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 ht="22.5" customHeight="1">
      <c r="B12" s="6" t="s">
        <v>16</v>
      </c>
      <c r="C12" s="21">
        <v>300</v>
      </c>
      <c r="F12" s="14" t="s">
        <v>52</v>
      </c>
      <c r="G12" s="16">
        <v>0.13</v>
      </c>
      <c r="H12" s="3">
        <f>H11*G12</f>
        <v>0.97500000000000009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 ht="22.5" customHeight="1">
      <c r="B13" s="24" t="s">
        <v>18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 s="29" customFormat="1" ht="22.5" customHeight="1">
      <c r="A14" s="25"/>
      <c r="B14" s="26" t="s">
        <v>19</v>
      </c>
      <c r="C14" s="27"/>
      <c r="D14" s="25" t="s">
        <v>20</v>
      </c>
      <c r="E14" s="27"/>
      <c r="F14" s="12">
        <v>1</v>
      </c>
      <c r="G14" s="12">
        <v>2</v>
      </c>
      <c r="H14" s="12">
        <v>3</v>
      </c>
      <c r="I14" s="12">
        <v>4</v>
      </c>
      <c r="J14" s="12">
        <v>5</v>
      </c>
      <c r="K14" s="12">
        <v>6</v>
      </c>
      <c r="L14" s="12">
        <v>7</v>
      </c>
      <c r="M14" s="12">
        <v>8</v>
      </c>
      <c r="N14" s="12">
        <v>9</v>
      </c>
      <c r="O14" s="12">
        <v>10</v>
      </c>
      <c r="P14" s="12">
        <v>11</v>
      </c>
      <c r="Q14" s="12">
        <v>12</v>
      </c>
      <c r="R14" s="12">
        <v>13</v>
      </c>
      <c r="S14" s="12">
        <v>14</v>
      </c>
      <c r="T14" s="12">
        <v>15</v>
      </c>
      <c r="U14" s="28"/>
    </row>
    <row r="15" spans="1:21" s="29" customFormat="1" ht="22.5" customHeight="1">
      <c r="B15" s="30" t="s">
        <v>21</v>
      </c>
      <c r="D15" s="27" t="str">
        <f>D7</f>
        <v>KG</v>
      </c>
      <c r="E15" s="3"/>
      <c r="F15" s="12">
        <f>C7</f>
        <v>20000</v>
      </c>
      <c r="G15" s="12">
        <f>F15</f>
        <v>20000</v>
      </c>
      <c r="H15" s="12">
        <f t="shared" ref="H15:T15" si="1">G15</f>
        <v>20000</v>
      </c>
      <c r="I15" s="12">
        <f t="shared" si="1"/>
        <v>20000</v>
      </c>
      <c r="J15" s="12">
        <f t="shared" si="1"/>
        <v>20000</v>
      </c>
      <c r="K15" s="12">
        <f t="shared" si="1"/>
        <v>20000</v>
      </c>
      <c r="L15" s="12">
        <f t="shared" si="1"/>
        <v>20000</v>
      </c>
      <c r="M15" s="12">
        <f t="shared" si="1"/>
        <v>20000</v>
      </c>
      <c r="N15" s="12">
        <f t="shared" si="1"/>
        <v>20000</v>
      </c>
      <c r="O15" s="12">
        <f t="shared" si="1"/>
        <v>20000</v>
      </c>
      <c r="P15" s="12">
        <f t="shared" si="1"/>
        <v>20000</v>
      </c>
      <c r="Q15" s="12">
        <f t="shared" si="1"/>
        <v>20000</v>
      </c>
      <c r="R15" s="12">
        <f t="shared" si="1"/>
        <v>20000</v>
      </c>
      <c r="S15" s="12">
        <f t="shared" si="1"/>
        <v>20000</v>
      </c>
      <c r="T15" s="12">
        <f t="shared" si="1"/>
        <v>20000</v>
      </c>
      <c r="U15" s="28"/>
    </row>
    <row r="16" spans="1:21" s="29" customFormat="1" ht="22.5" customHeight="1">
      <c r="B16" s="30" t="s">
        <v>22</v>
      </c>
      <c r="D16" s="27" t="str">
        <f>D15</f>
        <v>KG</v>
      </c>
      <c r="E16" s="31"/>
      <c r="F16" s="12">
        <f t="shared" ref="F16:T16" si="2">F15*$C$12</f>
        <v>6000000</v>
      </c>
      <c r="G16" s="12">
        <f t="shared" si="2"/>
        <v>6000000</v>
      </c>
      <c r="H16" s="12">
        <f t="shared" si="2"/>
        <v>6000000</v>
      </c>
      <c r="I16" s="12">
        <f t="shared" si="2"/>
        <v>6000000</v>
      </c>
      <c r="J16" s="12">
        <f t="shared" si="2"/>
        <v>6000000</v>
      </c>
      <c r="K16" s="12">
        <f t="shared" si="2"/>
        <v>6000000</v>
      </c>
      <c r="L16" s="12">
        <f t="shared" si="2"/>
        <v>6000000</v>
      </c>
      <c r="M16" s="12">
        <f t="shared" si="2"/>
        <v>6000000</v>
      </c>
      <c r="N16" s="12">
        <f t="shared" si="2"/>
        <v>6000000</v>
      </c>
      <c r="O16" s="12">
        <f t="shared" si="2"/>
        <v>6000000</v>
      </c>
      <c r="P16" s="12">
        <f t="shared" si="2"/>
        <v>6000000</v>
      </c>
      <c r="Q16" s="12">
        <f t="shared" si="2"/>
        <v>6000000</v>
      </c>
      <c r="R16" s="12">
        <f t="shared" si="2"/>
        <v>6000000</v>
      </c>
      <c r="S16" s="12">
        <f t="shared" si="2"/>
        <v>6000000</v>
      </c>
      <c r="T16" s="12">
        <f t="shared" si="2"/>
        <v>6000000</v>
      </c>
      <c r="U16" s="28"/>
    </row>
    <row r="17" spans="1:21" s="29" customFormat="1" ht="22.5" customHeight="1">
      <c r="B17" s="12" t="s">
        <v>46</v>
      </c>
      <c r="C17" s="32"/>
      <c r="D17" s="27"/>
      <c r="E17" s="30"/>
      <c r="F17" s="12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8"/>
    </row>
    <row r="18" spans="1:21" s="29" customFormat="1" ht="22.5" customHeight="1">
      <c r="B18" s="30" t="s">
        <v>21</v>
      </c>
      <c r="D18" s="27" t="str">
        <f>D16</f>
        <v>KG</v>
      </c>
      <c r="E18" s="11"/>
      <c r="F18" s="12">
        <f>C8</f>
        <v>19000</v>
      </c>
      <c r="G18" s="12">
        <f>F18</f>
        <v>19000</v>
      </c>
      <c r="H18" s="12">
        <f t="shared" ref="H18:T18" si="3">G18</f>
        <v>19000</v>
      </c>
      <c r="I18" s="12">
        <f t="shared" si="3"/>
        <v>19000</v>
      </c>
      <c r="J18" s="12">
        <f t="shared" si="3"/>
        <v>19000</v>
      </c>
      <c r="K18" s="12">
        <f t="shared" si="3"/>
        <v>19000</v>
      </c>
      <c r="L18" s="12">
        <f t="shared" si="3"/>
        <v>19000</v>
      </c>
      <c r="M18" s="12">
        <f t="shared" si="3"/>
        <v>19000</v>
      </c>
      <c r="N18" s="12">
        <f t="shared" si="3"/>
        <v>19000</v>
      </c>
      <c r="O18" s="12">
        <f t="shared" si="3"/>
        <v>19000</v>
      </c>
      <c r="P18" s="12">
        <f t="shared" si="3"/>
        <v>19000</v>
      </c>
      <c r="Q18" s="12">
        <f t="shared" si="3"/>
        <v>19000</v>
      </c>
      <c r="R18" s="12">
        <f t="shared" si="3"/>
        <v>19000</v>
      </c>
      <c r="S18" s="12">
        <f t="shared" si="3"/>
        <v>19000</v>
      </c>
      <c r="T18" s="12">
        <f t="shared" si="3"/>
        <v>19000</v>
      </c>
      <c r="U18" s="28"/>
    </row>
    <row r="19" spans="1:21" s="29" customFormat="1" ht="22.5" customHeight="1">
      <c r="B19" s="30" t="s">
        <v>22</v>
      </c>
      <c r="D19" s="27" t="str">
        <f>D18</f>
        <v>KG</v>
      </c>
      <c r="F19" s="12">
        <f t="shared" ref="F19:T19" si="4">F18*$C$12</f>
        <v>5700000</v>
      </c>
      <c r="G19" s="12">
        <f t="shared" si="4"/>
        <v>5700000</v>
      </c>
      <c r="H19" s="12">
        <f t="shared" si="4"/>
        <v>5700000</v>
      </c>
      <c r="I19" s="12">
        <f t="shared" si="4"/>
        <v>5700000</v>
      </c>
      <c r="J19" s="12">
        <f t="shared" si="4"/>
        <v>5700000</v>
      </c>
      <c r="K19" s="12">
        <f t="shared" si="4"/>
        <v>5700000</v>
      </c>
      <c r="L19" s="12">
        <f t="shared" si="4"/>
        <v>5700000</v>
      </c>
      <c r="M19" s="12">
        <f t="shared" si="4"/>
        <v>5700000</v>
      </c>
      <c r="N19" s="12">
        <f t="shared" si="4"/>
        <v>5700000</v>
      </c>
      <c r="O19" s="12">
        <f t="shared" si="4"/>
        <v>5700000</v>
      </c>
      <c r="P19" s="12">
        <f t="shared" si="4"/>
        <v>5700000</v>
      </c>
      <c r="Q19" s="12">
        <f t="shared" si="4"/>
        <v>5700000</v>
      </c>
      <c r="R19" s="12">
        <f t="shared" si="4"/>
        <v>5700000</v>
      </c>
      <c r="S19" s="12">
        <f t="shared" si="4"/>
        <v>5700000</v>
      </c>
      <c r="T19" s="12">
        <f t="shared" si="4"/>
        <v>5700000</v>
      </c>
      <c r="U19" s="28"/>
    </row>
    <row r="20" spans="1:21" s="29" customFormat="1" ht="22.5" customHeight="1">
      <c r="C20" s="32"/>
      <c r="D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8"/>
    </row>
    <row r="21" spans="1:21" s="29" customFormat="1" ht="22.5" customHeight="1">
      <c r="B21" s="33" t="s">
        <v>23</v>
      </c>
      <c r="C21" s="32"/>
      <c r="D21" s="27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s="29" customFormat="1" ht="22.5" customHeight="1">
      <c r="B22" s="22" t="str">
        <f>B10</f>
        <v>Selling Rate - Rs. Per No</v>
      </c>
      <c r="D22" s="27"/>
      <c r="E22" s="3"/>
      <c r="F22" s="3">
        <f>C10</f>
        <v>11</v>
      </c>
      <c r="G22" s="3">
        <f>F22*(1+$D$10)</f>
        <v>11.242000000000001</v>
      </c>
      <c r="H22" s="3">
        <f t="shared" ref="H22:T22" si="5">G22*(1+$D$10)</f>
        <v>11.489324000000002</v>
      </c>
      <c r="I22" s="3">
        <f t="shared" si="5"/>
        <v>11.742089128000002</v>
      </c>
      <c r="J22" s="3">
        <f t="shared" si="5"/>
        <v>12.000415088816002</v>
      </c>
      <c r="K22" s="3">
        <f t="shared" si="5"/>
        <v>12.264424220769953</v>
      </c>
      <c r="L22" s="3">
        <f t="shared" si="5"/>
        <v>12.534241553626893</v>
      </c>
      <c r="M22" s="3">
        <f t="shared" si="5"/>
        <v>12.809994867806685</v>
      </c>
      <c r="N22" s="3">
        <f t="shared" si="5"/>
        <v>13.091814754898433</v>
      </c>
      <c r="O22" s="3">
        <f t="shared" si="5"/>
        <v>13.3798346795062</v>
      </c>
      <c r="P22" s="3">
        <f t="shared" si="5"/>
        <v>13.674191042455336</v>
      </c>
      <c r="Q22" s="3">
        <f t="shared" si="5"/>
        <v>13.975023245389353</v>
      </c>
      <c r="R22" s="3">
        <f t="shared" si="5"/>
        <v>14.282473756787919</v>
      </c>
      <c r="S22" s="3">
        <f t="shared" si="5"/>
        <v>14.596688179437253</v>
      </c>
      <c r="T22" s="3">
        <f t="shared" si="5"/>
        <v>14.917815319384873</v>
      </c>
      <c r="U22" s="35"/>
    </row>
    <row r="23" spans="1:21" s="29" customFormat="1" ht="22.5" customHeight="1">
      <c r="B23" s="24" t="s">
        <v>25</v>
      </c>
      <c r="C23" s="36"/>
      <c r="D23" s="37" t="s">
        <v>26</v>
      </c>
      <c r="F23" s="28">
        <f>F19*F22/100000</f>
        <v>627</v>
      </c>
      <c r="G23" s="28">
        <f t="shared" ref="G23:T23" si="6">G19*G22/100000</f>
        <v>640.7940000000001</v>
      </c>
      <c r="H23" s="28">
        <f t="shared" si="6"/>
        <v>654.89146800000015</v>
      </c>
      <c r="I23" s="28">
        <f t="shared" si="6"/>
        <v>669.29908029600006</v>
      </c>
      <c r="J23" s="28">
        <f t="shared" si="6"/>
        <v>684.02366006251214</v>
      </c>
      <c r="K23" s="28">
        <f t="shared" si="6"/>
        <v>699.07218058388742</v>
      </c>
      <c r="L23" s="28">
        <f t="shared" si="6"/>
        <v>714.45176855673299</v>
      </c>
      <c r="M23" s="28">
        <f t="shared" si="6"/>
        <v>730.16970746498112</v>
      </c>
      <c r="N23" s="28">
        <f t="shared" si="6"/>
        <v>746.23344102921067</v>
      </c>
      <c r="O23" s="28">
        <f t="shared" si="6"/>
        <v>762.65057673185333</v>
      </c>
      <c r="P23" s="28">
        <f t="shared" si="6"/>
        <v>779.42888941995409</v>
      </c>
      <c r="Q23" s="28">
        <f t="shared" si="6"/>
        <v>796.57632498719317</v>
      </c>
      <c r="R23" s="28">
        <f t="shared" si="6"/>
        <v>814.10100413691134</v>
      </c>
      <c r="S23" s="28">
        <f t="shared" si="6"/>
        <v>832.01122622792343</v>
      </c>
      <c r="T23" s="28">
        <f t="shared" si="6"/>
        <v>850.31547320493769</v>
      </c>
      <c r="U23" s="28"/>
    </row>
    <row r="24" spans="1:21" ht="22.5" hidden="1" customHeight="1">
      <c r="A24" s="29"/>
      <c r="C24" s="36"/>
      <c r="D24" s="37"/>
      <c r="E24" s="2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5"/>
    </row>
    <row r="25" spans="1:21" ht="22.5" customHeight="1">
      <c r="A25" s="29"/>
      <c r="B25" s="29" t="str">
        <f>B9</f>
        <v>Purchasing Rate - Rs. Per No</v>
      </c>
      <c r="C25" s="36"/>
      <c r="D25" s="37"/>
      <c r="E25" s="29"/>
      <c r="F25" s="3">
        <f>C9</f>
        <v>10</v>
      </c>
      <c r="G25" s="3">
        <f>F25*(1+$D$9)</f>
        <v>10.199999999999999</v>
      </c>
      <c r="H25" s="3">
        <f t="shared" ref="H25:T25" si="7">G25*(1+$D$9)</f>
        <v>10.404</v>
      </c>
      <c r="I25" s="3">
        <f t="shared" si="7"/>
        <v>10.612080000000001</v>
      </c>
      <c r="J25" s="3">
        <f t="shared" si="7"/>
        <v>10.824321600000001</v>
      </c>
      <c r="K25" s="3">
        <f t="shared" si="7"/>
        <v>11.040808032000001</v>
      </c>
      <c r="L25" s="3">
        <f t="shared" si="7"/>
        <v>11.261624192640001</v>
      </c>
      <c r="M25" s="3">
        <f t="shared" si="7"/>
        <v>11.486856676492801</v>
      </c>
      <c r="N25" s="3">
        <f t="shared" si="7"/>
        <v>11.716593810022657</v>
      </c>
      <c r="O25" s="3">
        <f t="shared" si="7"/>
        <v>11.95092568622311</v>
      </c>
      <c r="P25" s="3">
        <f t="shared" si="7"/>
        <v>12.189944199947572</v>
      </c>
      <c r="Q25" s="3">
        <f t="shared" si="7"/>
        <v>12.433743083946524</v>
      </c>
      <c r="R25" s="3">
        <f t="shared" si="7"/>
        <v>12.682417945625454</v>
      </c>
      <c r="S25" s="3">
        <f t="shared" si="7"/>
        <v>12.936066304537963</v>
      </c>
      <c r="T25" s="3">
        <f t="shared" si="7"/>
        <v>13.194787630628722</v>
      </c>
      <c r="U25" s="5"/>
    </row>
    <row r="26" spans="1:21" ht="22.5" customHeight="1" outlineLevel="1">
      <c r="A26" s="29"/>
      <c r="B26" s="24" t="s">
        <v>27</v>
      </c>
      <c r="C26" s="36"/>
      <c r="D26" s="37" t="s">
        <v>26</v>
      </c>
      <c r="E26" s="29"/>
      <c r="F26" s="28">
        <f>F16*F25/100000</f>
        <v>600</v>
      </c>
      <c r="G26" s="28">
        <f t="shared" ref="G26:T26" si="8">G16*G25/100000</f>
        <v>611.99999999999989</v>
      </c>
      <c r="H26" s="28">
        <f t="shared" si="8"/>
        <v>624.24</v>
      </c>
      <c r="I26" s="28">
        <f t="shared" si="8"/>
        <v>636.72480000000007</v>
      </c>
      <c r="J26" s="28">
        <f t="shared" si="8"/>
        <v>649.45929600000011</v>
      </c>
      <c r="K26" s="28">
        <f t="shared" si="8"/>
        <v>662.44848192000006</v>
      </c>
      <c r="L26" s="28">
        <f t="shared" si="8"/>
        <v>675.69745155840008</v>
      </c>
      <c r="M26" s="28">
        <f t="shared" si="8"/>
        <v>689.21140058956803</v>
      </c>
      <c r="N26" s="28">
        <f t="shared" si="8"/>
        <v>702.99562860135939</v>
      </c>
      <c r="O26" s="28">
        <f t="shared" si="8"/>
        <v>717.05554117338659</v>
      </c>
      <c r="P26" s="28">
        <f t="shared" si="8"/>
        <v>731.39665199685419</v>
      </c>
      <c r="Q26" s="28">
        <f t="shared" si="8"/>
        <v>746.02458503679145</v>
      </c>
      <c r="R26" s="28">
        <f t="shared" si="8"/>
        <v>760.9450767375273</v>
      </c>
      <c r="S26" s="28">
        <f t="shared" si="8"/>
        <v>776.16397827227786</v>
      </c>
      <c r="T26" s="28">
        <f t="shared" si="8"/>
        <v>791.68725783772334</v>
      </c>
      <c r="U26" s="5"/>
    </row>
    <row r="27" spans="1:21" ht="22.5" customHeight="1" outlineLevel="1">
      <c r="A27" s="29"/>
      <c r="C27" s="36"/>
      <c r="D27" s="37"/>
      <c r="E27" s="29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5"/>
    </row>
    <row r="28" spans="1:21" ht="22.5" customHeight="1" outlineLevel="1">
      <c r="A28" s="29"/>
      <c r="B28" s="24" t="s">
        <v>28</v>
      </c>
      <c r="C28" s="36"/>
      <c r="D28" s="37" t="s">
        <v>26</v>
      </c>
      <c r="E28" s="29"/>
      <c r="F28" s="48">
        <f>F23-F26</f>
        <v>27</v>
      </c>
      <c r="G28" s="48">
        <f t="shared" ref="G28:T28" si="9">G23-G26</f>
        <v>28.79400000000021</v>
      </c>
      <c r="H28" s="48">
        <f t="shared" si="9"/>
        <v>30.651468000000136</v>
      </c>
      <c r="I28" s="48">
        <f t="shared" si="9"/>
        <v>32.574280295999984</v>
      </c>
      <c r="J28" s="48">
        <f t="shared" si="9"/>
        <v>34.564364062512027</v>
      </c>
      <c r="K28" s="48">
        <f t="shared" si="9"/>
        <v>36.623698663887353</v>
      </c>
      <c r="L28" s="48">
        <f t="shared" si="9"/>
        <v>38.754316998332911</v>
      </c>
      <c r="M28" s="48">
        <f t="shared" si="9"/>
        <v>40.958306875413086</v>
      </c>
      <c r="N28" s="48">
        <f t="shared" si="9"/>
        <v>43.237812427851281</v>
      </c>
      <c r="O28" s="48">
        <f t="shared" si="9"/>
        <v>45.595035558466748</v>
      </c>
      <c r="P28" s="48">
        <f t="shared" si="9"/>
        <v>48.0322374230999</v>
      </c>
      <c r="Q28" s="48">
        <f t="shared" si="9"/>
        <v>50.551739950401725</v>
      </c>
      <c r="R28" s="48">
        <f t="shared" si="9"/>
        <v>53.155927399384041</v>
      </c>
      <c r="S28" s="48">
        <f t="shared" si="9"/>
        <v>55.847247955645571</v>
      </c>
      <c r="T28" s="48">
        <f t="shared" si="9"/>
        <v>58.628215367214352</v>
      </c>
      <c r="U28" s="5"/>
    </row>
    <row r="29" spans="1:21" ht="22.5" customHeight="1" outlineLevel="1">
      <c r="A29" s="29"/>
      <c r="C29" s="36"/>
      <c r="D29" s="37"/>
      <c r="E29" s="29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5"/>
    </row>
    <row r="30" spans="1:21" ht="22.5" customHeight="1" outlineLevel="1">
      <c r="A30" s="29"/>
      <c r="B30" s="24" t="s">
        <v>29</v>
      </c>
      <c r="C30" s="36"/>
      <c r="D30" s="37" t="s">
        <v>26</v>
      </c>
      <c r="E30" s="29"/>
      <c r="F30" s="28">
        <f>$C$4*$C$6</f>
        <v>10</v>
      </c>
      <c r="G30" s="28">
        <f t="shared" ref="G30:T30" si="10">$C$4*$C$6</f>
        <v>10</v>
      </c>
      <c r="H30" s="28">
        <f t="shared" si="10"/>
        <v>10</v>
      </c>
      <c r="I30" s="28">
        <f t="shared" si="10"/>
        <v>10</v>
      </c>
      <c r="J30" s="28">
        <f t="shared" si="10"/>
        <v>10</v>
      </c>
      <c r="K30" s="28">
        <f t="shared" si="10"/>
        <v>10</v>
      </c>
      <c r="L30" s="28">
        <f t="shared" si="10"/>
        <v>10</v>
      </c>
      <c r="M30" s="28">
        <f t="shared" si="10"/>
        <v>10</v>
      </c>
      <c r="N30" s="28">
        <f t="shared" si="10"/>
        <v>10</v>
      </c>
      <c r="O30" s="28">
        <f t="shared" si="10"/>
        <v>10</v>
      </c>
      <c r="P30" s="28">
        <f t="shared" si="10"/>
        <v>10</v>
      </c>
      <c r="Q30" s="28">
        <f t="shared" si="10"/>
        <v>10</v>
      </c>
      <c r="R30" s="28">
        <f t="shared" si="10"/>
        <v>10</v>
      </c>
      <c r="S30" s="28">
        <f t="shared" si="10"/>
        <v>10</v>
      </c>
      <c r="T30" s="28">
        <f t="shared" si="10"/>
        <v>10</v>
      </c>
      <c r="U30" s="5"/>
    </row>
    <row r="31" spans="1:21" ht="22.5" customHeight="1" outlineLevel="1">
      <c r="A31" s="29"/>
      <c r="C31" s="36"/>
      <c r="D31" s="37"/>
      <c r="E31" s="29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5"/>
    </row>
    <row r="32" spans="1:21" ht="22.5" customHeight="1" outlineLevel="1">
      <c r="A32" s="29"/>
      <c r="B32" s="24" t="s">
        <v>30</v>
      </c>
      <c r="C32" s="36"/>
      <c r="D32" s="37" t="s">
        <v>26</v>
      </c>
      <c r="E32" s="29"/>
      <c r="F32" s="28">
        <f>IF(F14&gt;$H$10,0,$H$12)</f>
        <v>0.97500000000000009</v>
      </c>
      <c r="G32" s="28">
        <f t="shared" ref="G32:T32" si="11">IF(G14&gt;$H$10,0,$H$12)</f>
        <v>0.97500000000000009</v>
      </c>
      <c r="H32" s="28">
        <f t="shared" si="11"/>
        <v>0.97500000000000009</v>
      </c>
      <c r="I32" s="28">
        <f t="shared" si="11"/>
        <v>0.97500000000000009</v>
      </c>
      <c r="J32" s="28">
        <f t="shared" si="11"/>
        <v>0.97500000000000009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8">
        <f t="shared" si="11"/>
        <v>0</v>
      </c>
      <c r="O32" s="28">
        <f t="shared" si="11"/>
        <v>0</v>
      </c>
      <c r="P32" s="28">
        <f t="shared" si="11"/>
        <v>0</v>
      </c>
      <c r="Q32" s="28">
        <f t="shared" si="11"/>
        <v>0</v>
      </c>
      <c r="R32" s="28">
        <f t="shared" si="11"/>
        <v>0</v>
      </c>
      <c r="S32" s="28">
        <f t="shared" si="11"/>
        <v>0</v>
      </c>
      <c r="T32" s="28">
        <f t="shared" si="11"/>
        <v>0</v>
      </c>
      <c r="U32" s="5"/>
    </row>
    <row r="33" spans="1:21" ht="22.5" customHeight="1">
      <c r="A33" s="29"/>
      <c r="C33" s="36"/>
      <c r="D33" s="37"/>
      <c r="E33" s="29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5"/>
    </row>
    <row r="34" spans="1:21" ht="22.5" customHeight="1">
      <c r="A34" s="29"/>
      <c r="B34" s="24" t="s">
        <v>31</v>
      </c>
      <c r="C34" s="36"/>
      <c r="D34" s="37" t="s">
        <v>26</v>
      </c>
      <c r="E34" s="29"/>
      <c r="F34" s="48">
        <f t="shared" ref="F34:T34" si="12">F28-F30-F32</f>
        <v>16.024999999999999</v>
      </c>
      <c r="G34" s="48">
        <f t="shared" si="12"/>
        <v>17.819000000000209</v>
      </c>
      <c r="H34" s="48">
        <f t="shared" si="12"/>
        <v>19.676468000000135</v>
      </c>
      <c r="I34" s="48">
        <f t="shared" si="12"/>
        <v>21.599280295999982</v>
      </c>
      <c r="J34" s="48">
        <f t="shared" si="12"/>
        <v>23.589364062512026</v>
      </c>
      <c r="K34" s="48">
        <f t="shared" si="12"/>
        <v>26.623698663887353</v>
      </c>
      <c r="L34" s="48">
        <f t="shared" si="12"/>
        <v>28.754316998332911</v>
      </c>
      <c r="M34" s="48">
        <f t="shared" si="12"/>
        <v>30.958306875413086</v>
      </c>
      <c r="N34" s="48">
        <f t="shared" si="12"/>
        <v>33.237812427851281</v>
      </c>
      <c r="O34" s="48">
        <f t="shared" si="12"/>
        <v>35.595035558466748</v>
      </c>
      <c r="P34" s="48">
        <f t="shared" si="12"/>
        <v>38.0322374230999</v>
      </c>
      <c r="Q34" s="48">
        <f t="shared" si="12"/>
        <v>40.551739950401725</v>
      </c>
      <c r="R34" s="48">
        <f t="shared" si="12"/>
        <v>43.155927399384041</v>
      </c>
      <c r="S34" s="48">
        <f t="shared" si="12"/>
        <v>45.847247955645571</v>
      </c>
      <c r="T34" s="48">
        <f t="shared" si="12"/>
        <v>48.628215367214352</v>
      </c>
      <c r="U34" s="5"/>
    </row>
    <row r="35" spans="1:21" ht="22.5" customHeight="1">
      <c r="A35" s="29"/>
      <c r="C35" s="36"/>
      <c r="D35" s="27"/>
      <c r="E35" s="29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5"/>
    </row>
    <row r="36" spans="1:21" ht="22.5" customHeight="1">
      <c r="A36" s="29"/>
      <c r="B36" s="24" t="s">
        <v>32</v>
      </c>
      <c r="C36" s="36"/>
      <c r="D36" s="37" t="s">
        <v>26</v>
      </c>
      <c r="E36" s="29"/>
      <c r="F36" s="28">
        <f>IF(F34&gt;0,(F34*$C$11),0)</f>
        <v>5.6087499999999988</v>
      </c>
      <c r="G36" s="28">
        <f t="shared" ref="G36:T36" si="13">IF(G34&gt;0,(G34*$C$11),0)</f>
        <v>6.2366500000000729</v>
      </c>
      <c r="H36" s="28">
        <f t="shared" si="13"/>
        <v>6.8867638000000468</v>
      </c>
      <c r="I36" s="28">
        <f t="shared" si="13"/>
        <v>7.5597481035999934</v>
      </c>
      <c r="J36" s="28">
        <f t="shared" si="13"/>
        <v>8.2562774218792079</v>
      </c>
      <c r="K36" s="28">
        <f t="shared" si="13"/>
        <v>9.3182945323605733</v>
      </c>
      <c r="L36" s="28">
        <f t="shared" si="13"/>
        <v>10.064010949416518</v>
      </c>
      <c r="M36" s="28">
        <f t="shared" si="13"/>
        <v>10.83540740639458</v>
      </c>
      <c r="N36" s="28">
        <f t="shared" si="13"/>
        <v>11.633234349747948</v>
      </c>
      <c r="O36" s="28">
        <f t="shared" si="13"/>
        <v>12.458262445463362</v>
      </c>
      <c r="P36" s="28">
        <f t="shared" si="13"/>
        <v>13.311283098084964</v>
      </c>
      <c r="Q36" s="28">
        <f t="shared" si="13"/>
        <v>14.193108982640602</v>
      </c>
      <c r="R36" s="28">
        <f t="shared" si="13"/>
        <v>15.104574589784413</v>
      </c>
      <c r="S36" s="28">
        <f t="shared" si="13"/>
        <v>16.046536784475951</v>
      </c>
      <c r="T36" s="28">
        <f t="shared" si="13"/>
        <v>17.019875378525022</v>
      </c>
      <c r="U36" s="5"/>
    </row>
    <row r="37" spans="1:21" ht="22.5" customHeight="1">
      <c r="A37" s="29"/>
      <c r="C37" s="36"/>
      <c r="D37" s="27"/>
      <c r="E37" s="29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5"/>
    </row>
    <row r="38" spans="1:21" ht="22.5" customHeight="1">
      <c r="A38" s="29"/>
      <c r="B38" s="24" t="s">
        <v>33</v>
      </c>
      <c r="C38" s="36"/>
      <c r="D38" s="37" t="s">
        <v>26</v>
      </c>
      <c r="E38" s="29"/>
      <c r="F38" s="28">
        <f>F34-F36</f>
        <v>10.41625</v>
      </c>
      <c r="G38" s="28">
        <f t="shared" ref="G38:T38" si="14">G34-G36</f>
        <v>11.582350000000137</v>
      </c>
      <c r="H38" s="28">
        <f t="shared" si="14"/>
        <v>12.789704200000088</v>
      </c>
      <c r="I38" s="28">
        <f t="shared" si="14"/>
        <v>14.039532192399989</v>
      </c>
      <c r="J38" s="28">
        <f t="shared" si="14"/>
        <v>15.333086640632818</v>
      </c>
      <c r="K38" s="28">
        <f t="shared" si="14"/>
        <v>17.305404131526778</v>
      </c>
      <c r="L38" s="28">
        <f t="shared" si="14"/>
        <v>18.690306048916391</v>
      </c>
      <c r="M38" s="28">
        <f t="shared" si="14"/>
        <v>20.122899469018506</v>
      </c>
      <c r="N38" s="28">
        <f t="shared" si="14"/>
        <v>21.604578078103334</v>
      </c>
      <c r="O38" s="28">
        <f t="shared" si="14"/>
        <v>23.136773113003386</v>
      </c>
      <c r="P38" s="28">
        <f t="shared" si="14"/>
        <v>24.720954325014937</v>
      </c>
      <c r="Q38" s="28">
        <f t="shared" si="14"/>
        <v>26.358630967761123</v>
      </c>
      <c r="R38" s="28">
        <f t="shared" si="14"/>
        <v>28.051352809599628</v>
      </c>
      <c r="S38" s="28">
        <f t="shared" si="14"/>
        <v>29.80071117116962</v>
      </c>
      <c r="T38" s="28">
        <f t="shared" si="14"/>
        <v>31.60833998868933</v>
      </c>
      <c r="U38" s="5"/>
    </row>
    <row r="39" spans="1:21" ht="22.5" customHeight="1">
      <c r="A39" s="29"/>
      <c r="C39" s="36"/>
      <c r="D39" s="27"/>
      <c r="E39" s="29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5"/>
    </row>
    <row r="40" spans="1:21" ht="22.5" customHeight="1">
      <c r="A40" s="29"/>
      <c r="B40" s="24" t="s">
        <v>34</v>
      </c>
      <c r="C40" s="36"/>
      <c r="D40" s="29" t="s">
        <v>24</v>
      </c>
      <c r="E40" s="29"/>
      <c r="F40" s="34">
        <f t="shared" ref="F40:T40" si="15">F38/F23</f>
        <v>1.6612838915470492E-2</v>
      </c>
      <c r="G40" s="34">
        <f t="shared" si="15"/>
        <v>1.8074997581126125E-2</v>
      </c>
      <c r="H40" s="34">
        <f t="shared" si="15"/>
        <v>1.9529501947947329E-2</v>
      </c>
      <c r="I40" s="34">
        <f t="shared" si="15"/>
        <v>2.0976470169645163E-2</v>
      </c>
      <c r="J40" s="34">
        <f t="shared" si="15"/>
        <v>2.2416017947729388E-2</v>
      </c>
      <c r="K40" s="34">
        <f t="shared" si="15"/>
        <v>2.4754817330983978E-2</v>
      </c>
      <c r="L40" s="34">
        <f t="shared" si="15"/>
        <v>2.6160346816234713E-2</v>
      </c>
      <c r="M40" s="34">
        <f t="shared" si="15"/>
        <v>2.7559208856913032E-2</v>
      </c>
      <c r="N40" s="34">
        <f t="shared" si="15"/>
        <v>2.8951500817634413E-2</v>
      </c>
      <c r="O40" s="34">
        <f t="shared" si="15"/>
        <v>3.0337318057438823E-2</v>
      </c>
      <c r="P40" s="34">
        <f t="shared" si="15"/>
        <v>3.1716753972786546E-2</v>
      </c>
      <c r="Q40" s="34">
        <f t="shared" si="15"/>
        <v>3.3089900039628847E-2</v>
      </c>
      <c r="R40" s="34">
        <f t="shared" si="15"/>
        <v>3.4456845854574203E-2</v>
      </c>
      <c r="S40" s="34">
        <f t="shared" si="15"/>
        <v>3.5817679175167684E-2</v>
      </c>
      <c r="T40" s="34">
        <f t="shared" si="15"/>
        <v>3.7172485959303822E-2</v>
      </c>
      <c r="U40" s="5"/>
    </row>
    <row r="41" spans="1:21" ht="22.5" customHeight="1">
      <c r="A41" s="29"/>
      <c r="C41" s="36"/>
      <c r="D41" s="27"/>
      <c r="E41" s="29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5"/>
    </row>
    <row r="42" spans="1:21" ht="22.5" customHeight="1">
      <c r="B42" s="24" t="s">
        <v>35</v>
      </c>
      <c r="C42" s="38"/>
      <c r="D42" s="37" t="s">
        <v>26</v>
      </c>
      <c r="E42" s="38"/>
      <c r="F42" s="28">
        <f>F30</f>
        <v>10</v>
      </c>
      <c r="G42" s="28">
        <f t="shared" ref="G42:T42" si="16">G30</f>
        <v>10</v>
      </c>
      <c r="H42" s="28">
        <f t="shared" si="16"/>
        <v>10</v>
      </c>
      <c r="I42" s="28">
        <f t="shared" si="16"/>
        <v>10</v>
      </c>
      <c r="J42" s="28">
        <f t="shared" si="16"/>
        <v>10</v>
      </c>
      <c r="K42" s="28">
        <f t="shared" si="16"/>
        <v>10</v>
      </c>
      <c r="L42" s="28">
        <f t="shared" si="16"/>
        <v>10</v>
      </c>
      <c r="M42" s="28">
        <f t="shared" si="16"/>
        <v>10</v>
      </c>
      <c r="N42" s="28">
        <f t="shared" si="16"/>
        <v>10</v>
      </c>
      <c r="O42" s="28">
        <f t="shared" si="16"/>
        <v>10</v>
      </c>
      <c r="P42" s="28">
        <f t="shared" si="16"/>
        <v>10</v>
      </c>
      <c r="Q42" s="28">
        <f t="shared" si="16"/>
        <v>10</v>
      </c>
      <c r="R42" s="28">
        <f t="shared" si="16"/>
        <v>10</v>
      </c>
      <c r="S42" s="28">
        <f t="shared" si="16"/>
        <v>10</v>
      </c>
      <c r="T42" s="28">
        <f t="shared" si="16"/>
        <v>10</v>
      </c>
      <c r="U42" s="5"/>
    </row>
    <row r="43" spans="1:21" ht="22.5" customHeight="1">
      <c r="B43" s="1"/>
      <c r="C43" s="29"/>
      <c r="D43" s="27"/>
      <c r="M43" s="3"/>
      <c r="N43" s="3"/>
      <c r="O43" s="3"/>
      <c r="P43" s="3"/>
      <c r="Q43" s="3"/>
      <c r="R43" s="3"/>
      <c r="S43" s="3"/>
      <c r="T43" s="3"/>
      <c r="U43" s="5"/>
    </row>
    <row r="44" spans="1:21" ht="22.5" customHeight="1">
      <c r="B44" s="24" t="s">
        <v>36</v>
      </c>
      <c r="C44" s="29"/>
      <c r="D44" s="37" t="s">
        <v>26</v>
      </c>
      <c r="F44" s="39">
        <f>F42+F38</f>
        <v>20.416249999999998</v>
      </c>
      <c r="G44" s="39">
        <f t="shared" ref="G44:T44" si="17">G42+G38</f>
        <v>21.582350000000137</v>
      </c>
      <c r="H44" s="39">
        <f t="shared" si="17"/>
        <v>22.789704200000088</v>
      </c>
      <c r="I44" s="39">
        <f t="shared" si="17"/>
        <v>24.039532192399989</v>
      </c>
      <c r="J44" s="39">
        <f t="shared" si="17"/>
        <v>25.333086640632818</v>
      </c>
      <c r="K44" s="39">
        <f t="shared" si="17"/>
        <v>27.305404131526778</v>
      </c>
      <c r="L44" s="39">
        <f t="shared" si="17"/>
        <v>28.690306048916391</v>
      </c>
      <c r="M44" s="39">
        <f t="shared" si="17"/>
        <v>30.122899469018506</v>
      </c>
      <c r="N44" s="39">
        <f t="shared" si="17"/>
        <v>31.604578078103334</v>
      </c>
      <c r="O44" s="39">
        <f t="shared" si="17"/>
        <v>33.136773113003386</v>
      </c>
      <c r="P44" s="39">
        <f t="shared" si="17"/>
        <v>34.720954325014937</v>
      </c>
      <c r="Q44" s="39">
        <f t="shared" si="17"/>
        <v>36.358630967761123</v>
      </c>
      <c r="R44" s="39">
        <f t="shared" si="17"/>
        <v>38.051352809599628</v>
      </c>
      <c r="S44" s="39">
        <f t="shared" si="17"/>
        <v>39.800711171169624</v>
      </c>
      <c r="T44" s="39">
        <f t="shared" si="17"/>
        <v>41.60833998868933</v>
      </c>
      <c r="U44" s="5"/>
    </row>
    <row r="45" spans="1:21" ht="22.5" customHeight="1">
      <c r="B45" s="14"/>
      <c r="C45" s="29"/>
      <c r="D45" s="27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5"/>
    </row>
    <row r="46" spans="1:21" ht="22.5" customHeight="1">
      <c r="B46" s="24" t="s">
        <v>37</v>
      </c>
      <c r="C46" s="34">
        <f>L8</f>
        <v>0.15734493291956722</v>
      </c>
      <c r="D46" s="27">
        <v>1</v>
      </c>
      <c r="E46" s="27"/>
      <c r="F46" s="3">
        <f>D46/(1+$C$46)</f>
        <v>0.86404663947277816</v>
      </c>
      <c r="G46" s="3">
        <f t="shared" ref="G46:T46" si="18">F46/(1+$C$46)</f>
        <v>0.74657659518420105</v>
      </c>
      <c r="H46" s="3">
        <f t="shared" si="18"/>
        <v>0.64507699817793762</v>
      </c>
      <c r="I46" s="3">
        <f t="shared" si="18"/>
        <v>0.55737661247683445</v>
      </c>
      <c r="J46" s="3">
        <f t="shared" si="18"/>
        <v>0.48159938893132975</v>
      </c>
      <c r="K46" s="3">
        <f t="shared" si="18"/>
        <v>0.41612433357825895</v>
      </c>
      <c r="L46" s="3">
        <f t="shared" si="18"/>
        <v>0.35955083203114402</v>
      </c>
      <c r="M46" s="3">
        <f t="shared" si="18"/>
        <v>0.31066868813615134</v>
      </c>
      <c r="N46" s="3">
        <f t="shared" si="18"/>
        <v>0.26843223597345811</v>
      </c>
      <c r="O46" s="3">
        <f t="shared" si="18"/>
        <v>0.23193797141903028</v>
      </c>
      <c r="P46" s="3">
        <f t="shared" si="18"/>
        <v>0.20040522477074638</v>
      </c>
      <c r="Q46" s="3">
        <f t="shared" si="18"/>
        <v>0.17315946099595017</v>
      </c>
      <c r="R46" s="3">
        <f t="shared" si="18"/>
        <v>0.14961785036646835</v>
      </c>
      <c r="S46" s="3">
        <f t="shared" si="18"/>
        <v>0.12927680081428794</v>
      </c>
      <c r="T46" s="3">
        <f t="shared" si="18"/>
        <v>0.1117011853053772</v>
      </c>
      <c r="U46" s="3"/>
    </row>
    <row r="47" spans="1:21" ht="22.5" customHeight="1">
      <c r="B47" s="1"/>
      <c r="D47" s="27"/>
      <c r="E47" s="27"/>
      <c r="M47" s="3"/>
      <c r="N47" s="3"/>
      <c r="O47" s="3"/>
      <c r="P47" s="3"/>
      <c r="Q47" s="3"/>
      <c r="R47" s="3"/>
      <c r="S47" s="3"/>
      <c r="T47" s="3"/>
      <c r="U47" s="3"/>
    </row>
    <row r="48" spans="1:21" s="40" customFormat="1" ht="22.5" customHeight="1">
      <c r="A48" s="1"/>
      <c r="B48" s="24" t="s">
        <v>38</v>
      </c>
      <c r="C48" s="1"/>
      <c r="D48" s="37" t="s">
        <v>26</v>
      </c>
      <c r="E48" s="1"/>
      <c r="F48" s="3">
        <f t="shared" ref="F48:T48" si="19">F44*F46</f>
        <v>17.640592203136105</v>
      </c>
      <c r="G48" s="3">
        <f t="shared" si="19"/>
        <v>16.112877379073844</v>
      </c>
      <c r="H48" s="3">
        <f t="shared" si="19"/>
        <v>14.701113974699194</v>
      </c>
      <c r="I48" s="3">
        <f t="shared" si="19"/>
        <v>13.399073018927716</v>
      </c>
      <c r="J48" s="3">
        <f t="shared" si="19"/>
        <v>12.200399045873198</v>
      </c>
      <c r="K48" s="3">
        <f t="shared" si="19"/>
        <v>11.36244309731662</v>
      </c>
      <c r="L48" s="3">
        <f t="shared" si="19"/>
        <v>10.315623411116052</v>
      </c>
      <c r="M48" s="3">
        <f t="shared" si="19"/>
        <v>9.3582416608971482</v>
      </c>
      <c r="N48" s="3">
        <f t="shared" si="19"/>
        <v>8.4836875605030144</v>
      </c>
      <c r="O48" s="3">
        <f t="shared" si="19"/>
        <v>7.6856759352026707</v>
      </c>
      <c r="P48" s="3">
        <f t="shared" si="19"/>
        <v>6.9582606557594371</v>
      </c>
      <c r="Q48" s="3">
        <f t="shared" si="19"/>
        <v>6.2958409409281781</v>
      </c>
      <c r="R48" s="3">
        <f t="shared" si="19"/>
        <v>5.6931616109083718</v>
      </c>
      <c r="S48" s="3">
        <f t="shared" si="19"/>
        <v>5.1453086103423002</v>
      </c>
      <c r="T48" s="3">
        <f t="shared" si="19"/>
        <v>4.6477008953257233</v>
      </c>
      <c r="U48" s="35"/>
    </row>
    <row r="49" spans="1:22" s="40" customFormat="1" ht="22.5" customHeight="1">
      <c r="A49" s="1"/>
      <c r="B49" s="1"/>
      <c r="C49" s="1"/>
      <c r="D49" s="27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5"/>
    </row>
    <row r="50" spans="1:22" ht="22.5" customHeight="1">
      <c r="B50" s="24" t="s">
        <v>39</v>
      </c>
      <c r="D50" s="37" t="s">
        <v>26</v>
      </c>
      <c r="F50" s="3">
        <f>F48</f>
        <v>17.640592203136105</v>
      </c>
      <c r="G50" s="3">
        <f>F50+G48</f>
        <v>33.753469582209945</v>
      </c>
      <c r="H50" s="3">
        <f t="shared" ref="H50:T50" si="20">G50+H48</f>
        <v>48.454583556909142</v>
      </c>
      <c r="I50" s="3">
        <f t="shared" si="20"/>
        <v>61.853656575836858</v>
      </c>
      <c r="J50" s="3">
        <f t="shared" si="20"/>
        <v>74.054055621710063</v>
      </c>
      <c r="K50" s="3">
        <f t="shared" si="20"/>
        <v>85.416498719026677</v>
      </c>
      <c r="L50" s="3">
        <f t="shared" si="20"/>
        <v>95.732122130142727</v>
      </c>
      <c r="M50" s="3">
        <f t="shared" si="20"/>
        <v>105.09036379103988</v>
      </c>
      <c r="N50" s="3">
        <f t="shared" si="20"/>
        <v>113.57405135154289</v>
      </c>
      <c r="O50" s="3">
        <f t="shared" si="20"/>
        <v>121.25972728674556</v>
      </c>
      <c r="P50" s="3">
        <f t="shared" si="20"/>
        <v>128.217987942505</v>
      </c>
      <c r="Q50" s="3">
        <f t="shared" si="20"/>
        <v>134.51382888343318</v>
      </c>
      <c r="R50" s="3">
        <f t="shared" si="20"/>
        <v>140.20699049434154</v>
      </c>
      <c r="S50" s="3">
        <f t="shared" si="20"/>
        <v>145.35229910468385</v>
      </c>
      <c r="T50" s="3">
        <f t="shared" si="20"/>
        <v>150.00000000000958</v>
      </c>
      <c r="U50" s="3"/>
    </row>
    <row r="51" spans="1:22" ht="22.5" customHeight="1">
      <c r="B51" s="1"/>
      <c r="D51" s="27"/>
      <c r="M51" s="3"/>
      <c r="N51" s="3"/>
      <c r="O51" s="3"/>
      <c r="P51" s="3"/>
      <c r="Q51" s="3"/>
      <c r="R51" s="3"/>
      <c r="S51" s="3"/>
      <c r="T51" s="3"/>
      <c r="U51" s="3"/>
    </row>
    <row r="52" spans="1:22" ht="22.5" customHeight="1">
      <c r="A52" s="40"/>
      <c r="B52" s="24" t="s">
        <v>40</v>
      </c>
      <c r="C52" s="27"/>
      <c r="D52" s="37" t="s">
        <v>26</v>
      </c>
      <c r="E52" s="27"/>
      <c r="F52" s="35">
        <f>$T$50-F50</f>
        <v>132.35940779687348</v>
      </c>
      <c r="G52" s="35">
        <f t="shared" ref="G52:T52" si="21">$T$50-G50</f>
        <v>116.24653041779963</v>
      </c>
      <c r="H52" s="35">
        <f t="shared" si="21"/>
        <v>101.54541644310044</v>
      </c>
      <c r="I52" s="35">
        <f t="shared" si="21"/>
        <v>88.146343424172727</v>
      </c>
      <c r="J52" s="35">
        <f t="shared" si="21"/>
        <v>75.945944378299515</v>
      </c>
      <c r="K52" s="35">
        <f t="shared" si="21"/>
        <v>64.583501280982901</v>
      </c>
      <c r="L52" s="35">
        <f t="shared" si="21"/>
        <v>54.267877869866851</v>
      </c>
      <c r="M52" s="35">
        <f t="shared" si="21"/>
        <v>44.909636208969701</v>
      </c>
      <c r="N52" s="35">
        <f t="shared" si="21"/>
        <v>36.425948648466687</v>
      </c>
      <c r="O52" s="35">
        <f t="shared" si="21"/>
        <v>28.740272713264019</v>
      </c>
      <c r="P52" s="35">
        <f t="shared" si="21"/>
        <v>21.782012057504573</v>
      </c>
      <c r="Q52" s="35">
        <f t="shared" si="21"/>
        <v>15.486171116576401</v>
      </c>
      <c r="R52" s="35">
        <f t="shared" si="21"/>
        <v>9.7930095056680386</v>
      </c>
      <c r="S52" s="35">
        <f t="shared" si="21"/>
        <v>4.6477008953257268</v>
      </c>
      <c r="T52" s="35">
        <f t="shared" si="21"/>
        <v>0</v>
      </c>
      <c r="U52" s="3"/>
    </row>
    <row r="53" spans="1:22" ht="22.5" customHeight="1">
      <c r="B53" s="27"/>
      <c r="C53" s="38"/>
      <c r="D53" s="38"/>
      <c r="E53" s="38"/>
      <c r="M53" s="3"/>
      <c r="N53" s="3"/>
      <c r="O53" s="3"/>
      <c r="P53" s="3"/>
      <c r="Q53" s="3"/>
      <c r="R53" s="3"/>
      <c r="S53" s="3"/>
      <c r="T53" s="3"/>
      <c r="U53" s="29"/>
      <c r="V53" s="29"/>
    </row>
    <row r="54" spans="1:22" ht="22.5" customHeight="1">
      <c r="B54" s="24" t="s">
        <v>41</v>
      </c>
      <c r="C54" s="38"/>
      <c r="D54" s="38">
        <f>H5-C4</f>
        <v>-150</v>
      </c>
      <c r="E54" s="38"/>
      <c r="F54" s="3">
        <f>F44</f>
        <v>20.416249999999998</v>
      </c>
      <c r="G54" s="3">
        <f t="shared" ref="G54:T54" si="22">G44</f>
        <v>21.582350000000137</v>
      </c>
      <c r="H54" s="3">
        <f t="shared" si="22"/>
        <v>22.789704200000088</v>
      </c>
      <c r="I54" s="3">
        <f t="shared" si="22"/>
        <v>24.039532192399989</v>
      </c>
      <c r="J54" s="3">
        <f t="shared" si="22"/>
        <v>25.333086640632818</v>
      </c>
      <c r="K54" s="3">
        <f t="shared" si="22"/>
        <v>27.305404131526778</v>
      </c>
      <c r="L54" s="3">
        <f t="shared" si="22"/>
        <v>28.690306048916391</v>
      </c>
      <c r="M54" s="3">
        <f t="shared" si="22"/>
        <v>30.122899469018506</v>
      </c>
      <c r="N54" s="3">
        <f t="shared" si="22"/>
        <v>31.604578078103334</v>
      </c>
      <c r="O54" s="3">
        <f t="shared" si="22"/>
        <v>33.136773113003386</v>
      </c>
      <c r="P54" s="3">
        <f t="shared" si="22"/>
        <v>34.720954325014937</v>
      </c>
      <c r="Q54" s="3">
        <f t="shared" si="22"/>
        <v>36.358630967761123</v>
      </c>
      <c r="R54" s="3">
        <f t="shared" si="22"/>
        <v>38.051352809599628</v>
      </c>
      <c r="S54" s="3">
        <f t="shared" si="22"/>
        <v>39.800711171169624</v>
      </c>
      <c r="T54" s="3">
        <f t="shared" si="22"/>
        <v>41.60833998868933</v>
      </c>
      <c r="U54" s="41"/>
      <c r="V54" s="41"/>
    </row>
    <row r="55" spans="1:22" ht="22.5" customHeight="1">
      <c r="B55" s="27"/>
      <c r="C55" s="38"/>
      <c r="D55" s="38"/>
      <c r="E55" s="38"/>
      <c r="F55" s="38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"/>
      <c r="V55" s="3"/>
    </row>
    <row r="56" spans="1:22" ht="22.5" customHeight="1">
      <c r="B56" s="27"/>
      <c r="C56" s="38"/>
      <c r="D56" s="38"/>
      <c r="E56" s="38"/>
      <c r="F56" s="1"/>
      <c r="G56" s="42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3"/>
      <c r="V56" s="3"/>
    </row>
    <row r="57" spans="1:22" ht="22.5" customHeight="1">
      <c r="B57" s="27"/>
      <c r="C57" s="38"/>
      <c r="D57" s="38"/>
      <c r="E57" s="38"/>
      <c r="F57" s="4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2.5" customHeight="1">
      <c r="C58" s="30"/>
      <c r="D58" s="30"/>
      <c r="E58" s="30"/>
      <c r="F58" s="1"/>
      <c r="M58" s="3"/>
      <c r="N58" s="3"/>
      <c r="O58" s="3"/>
      <c r="P58" s="3"/>
      <c r="Q58" s="3"/>
      <c r="R58" s="3"/>
      <c r="S58" s="3"/>
      <c r="T58" s="3"/>
    </row>
    <row r="59" spans="1:22" ht="22.5" customHeight="1">
      <c r="F59" s="1"/>
      <c r="M59" s="3"/>
      <c r="N59" s="3"/>
      <c r="O59" s="3"/>
      <c r="P59" s="3"/>
      <c r="Q59" s="3"/>
      <c r="R59" s="3"/>
      <c r="S59" s="3"/>
      <c r="T59" s="3"/>
    </row>
    <row r="60" spans="1:22" ht="22.5" customHeight="1">
      <c r="F60" s="44"/>
      <c r="M60" s="3"/>
    </row>
  </sheetData>
  <printOptions horizontalCentered="1" gridLines="1"/>
  <pageMargins left="0.25" right="0.25" top="0.25" bottom="0.25" header="0.25" footer="0.25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Version.3</vt:lpstr>
      <vt:lpstr>Version.3!Print_Area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jenishmehta</dc:creator>
  <cp:lastModifiedBy>jenishmehta</cp:lastModifiedBy>
  <dcterms:created xsi:type="dcterms:W3CDTF">2013-03-21T12:34:30Z</dcterms:created>
  <dcterms:modified xsi:type="dcterms:W3CDTF">2013-03-21T13:26:01Z</dcterms:modified>
</cp:coreProperties>
</file>