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3d2d\AC\Temp\"/>
    </mc:Choice>
  </mc:AlternateContent>
  <xr:revisionPtr revIDLastSave="0" documentId="8_{7032B1AE-1616-7D49-BEBB-54C0F47FFD4E}" xr6:coauthVersionLast="47" xr6:coauthVersionMax="47" xr10:uidLastSave="{00000000-0000-0000-0000-000000000000}"/>
  <bookViews>
    <workbookView xWindow="-60" yWindow="-60" windowWidth="15480" windowHeight="11640" tabRatio="921" activeTab="9" xr2:uid="{00000000-000D-0000-FFFF-FFFF00000000}"/>
  </bookViews>
  <sheets>
    <sheet name="Export Process" sheetId="1" r:id="rId1"/>
    <sheet name="Export Schedule" sheetId="2" r:id="rId2"/>
    <sheet name="Export Details" sheetId="3" r:id="rId3"/>
    <sheet name="Export Files" sheetId="4" r:id="rId4"/>
    <sheet name="BL Checklist" sheetId="5" r:id="rId5"/>
    <sheet name="Journal Entry" sheetId="6" r:id="rId6"/>
    <sheet name="Notes" sheetId="7" r:id="rId7"/>
    <sheet name="Import Process" sheetId="8" r:id="rId8"/>
    <sheet name="Custom Duty Calc- GST" sheetId="9" r:id="rId9"/>
    <sheet name="Refund" sheetId="10" r:id="rId10"/>
    <sheet name="LC sheet" sheetId="13" r:id="rId11"/>
    <sheet name="LC calc " sheetId="11" r:id="rId12"/>
    <sheet name="Forward Contract" sheetId="14" r:id="rId13"/>
    <sheet name="AD code" sheetId="15" r:id="rId14"/>
    <sheet name="Sheet5" sheetId="18" state="hidden" r:id="rId15"/>
    <sheet name="Forex Remittance" sheetId="19" r:id="rId16"/>
  </sheets>
  <externalReferences>
    <externalReference r:id="rId17"/>
  </externalReferences>
  <definedNames>
    <definedName name="Fixed_costs">#REF!</definedName>
    <definedName name="Sales_price_unit">#REF!</definedName>
    <definedName name="Sales_volume_units">#REF!</definedName>
    <definedName name="Total_Sales">#REF!</definedName>
    <definedName name="Total_variable">#REF!</definedName>
    <definedName name="uu">#REF!</definedName>
    <definedName name="Variable_costs_uni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2" i="10" l="1"/>
  <c r="F104" i="10"/>
  <c r="D81" i="10"/>
  <c r="G64" i="10"/>
  <c r="G69" i="10"/>
  <c r="X23" i="13"/>
  <c r="O23" i="13"/>
  <c r="AB5" i="13"/>
  <c r="AC5" i="13"/>
  <c r="AD5" i="13"/>
  <c r="O5" i="13"/>
  <c r="P5" i="13"/>
  <c r="Q5" i="13"/>
  <c r="S5" i="13"/>
  <c r="P23" i="13"/>
  <c r="Q23" i="13"/>
  <c r="D23" i="19"/>
  <c r="D24" i="19"/>
  <c r="C13" i="19"/>
  <c r="D10" i="19"/>
  <c r="D11" i="19"/>
  <c r="D13" i="19"/>
  <c r="D113" i="18"/>
  <c r="A113" i="18"/>
  <c r="E111" i="18"/>
  <c r="I110" i="18"/>
  <c r="D110" i="18"/>
  <c r="A110" i="18"/>
  <c r="H109" i="18"/>
  <c r="D107" i="18"/>
  <c r="A107" i="18"/>
  <c r="E104" i="18"/>
  <c r="E103" i="18"/>
  <c r="A102" i="18"/>
  <c r="A101" i="18"/>
  <c r="F96" i="18"/>
  <c r="A96" i="18"/>
  <c r="A95" i="18"/>
  <c r="D63" i="18"/>
  <c r="A63" i="18"/>
  <c r="E61" i="18"/>
  <c r="I60" i="18"/>
  <c r="D60" i="18"/>
  <c r="A60" i="18"/>
  <c r="H59" i="18"/>
  <c r="D57" i="18"/>
  <c r="A57" i="18"/>
  <c r="E54" i="18"/>
  <c r="E53" i="18"/>
  <c r="A52" i="18"/>
  <c r="A51" i="18"/>
  <c r="F46" i="18"/>
  <c r="A46" i="18"/>
  <c r="A45" i="18"/>
  <c r="A34" i="18"/>
  <c r="H24" i="14"/>
  <c r="G24" i="14"/>
  <c r="H23" i="14"/>
  <c r="G23" i="14"/>
  <c r="I23" i="14"/>
  <c r="H22" i="14"/>
  <c r="G22" i="14"/>
  <c r="I22" i="14"/>
  <c r="H21" i="14"/>
  <c r="G21" i="14"/>
  <c r="I21" i="14"/>
  <c r="H20" i="14"/>
  <c r="G20" i="14"/>
  <c r="H19" i="14"/>
  <c r="G19" i="14"/>
  <c r="I19" i="14"/>
  <c r="H18" i="14"/>
  <c r="G18" i="14"/>
  <c r="I18" i="14"/>
  <c r="H17" i="14"/>
  <c r="G17" i="14"/>
  <c r="I17" i="14"/>
  <c r="H16" i="14"/>
  <c r="G16" i="14"/>
  <c r="H12" i="14"/>
  <c r="G12" i="14"/>
  <c r="I12" i="14"/>
  <c r="H11" i="14"/>
  <c r="G11" i="14"/>
  <c r="H10" i="14"/>
  <c r="G10" i="14"/>
  <c r="I10" i="14"/>
  <c r="H9" i="14"/>
  <c r="G9" i="14"/>
  <c r="H8" i="14"/>
  <c r="G8" i="14"/>
  <c r="I8" i="14"/>
  <c r="H7" i="14"/>
  <c r="G7" i="14"/>
  <c r="H6" i="14"/>
  <c r="G6" i="14"/>
  <c r="I6" i="14"/>
  <c r="H5" i="14"/>
  <c r="G5" i="14"/>
  <c r="H4" i="14"/>
  <c r="G4" i="14"/>
  <c r="I4" i="14"/>
  <c r="I5" i="14"/>
  <c r="I7" i="14"/>
  <c r="I9" i="14"/>
  <c r="I11" i="14"/>
  <c r="I16" i="14"/>
  <c r="I20" i="14"/>
  <c r="I24" i="14"/>
  <c r="G42" i="10"/>
  <c r="G41" i="10"/>
  <c r="C19" i="3"/>
  <c r="C20" i="3"/>
  <c r="B19" i="3"/>
  <c r="B20" i="3"/>
  <c r="C13" i="3"/>
  <c r="B13" i="3"/>
  <c r="C5" i="9"/>
  <c r="C6" i="9"/>
  <c r="D5" i="4"/>
  <c r="C7" i="9"/>
  <c r="C8" i="9"/>
  <c r="C10" i="9"/>
  <c r="D18" i="19"/>
  <c r="D26" i="19"/>
  <c r="D25" i="19"/>
  <c r="D27" i="19"/>
  <c r="D12" i="19"/>
  <c r="D14" i="19"/>
  <c r="G44" i="10"/>
  <c r="G45" i="10"/>
  <c r="G48"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9" authorId="0" shapeId="0" xr:uid="{00000000-0006-0000-0000-000001000000}">
      <text>
        <r>
          <rPr>
            <sz val="9"/>
            <color indexed="81"/>
            <rFont val="Tahoma"/>
            <family val="2"/>
          </rPr>
          <t xml:space="preserve"> Types of Shipping Bill--
1)Printed on white paper- No export Duty, no DBK
2)Printed on Yellow paper-Export Duty+cess
3)Printed on Green paper-Export Duty or LUT &amp; DBK
4)Printed on Yellow paper(BOND)- Kept in warehouse for export
5)Printed on Blue paper-Export uinder DEPB scheme</t>
        </r>
      </text>
    </comment>
    <comment ref="B45" authorId="0" shapeId="0" xr:uid="{00000000-0006-0000-0000-000002000000}">
      <text>
        <r>
          <rPr>
            <b/>
            <sz val="9"/>
            <color indexed="81"/>
            <rFont val="Tahoma"/>
            <family val="2"/>
          </rPr>
          <t>One Shipping Bill can have multiple Invoice</t>
        </r>
        <r>
          <rPr>
            <sz val="9"/>
            <color indexed="81"/>
            <rFont val="Tahoma"/>
            <family val="2"/>
          </rPr>
          <t xml:space="preserve">
</t>
        </r>
      </text>
    </comment>
    <comment ref="B51" authorId="0" shapeId="0" xr:uid="{00000000-0006-0000-0000-000003000000}">
      <text>
        <r>
          <rPr>
            <b/>
            <sz val="9"/>
            <color indexed="81"/>
            <rFont val="Tahoma"/>
            <family val="2"/>
          </rPr>
          <t>seal is a type of Physical 
lock that secures container
A seal can be from at Factory/warehouse in  case of self seal(takes in 15days advance permission from customs Judictional officer), otherwise at port(CFS/ICD) .
CFS- Container Freight Station
ICD- Inland Container Depot</t>
        </r>
        <r>
          <rPr>
            <sz val="9"/>
            <color indexed="81"/>
            <rFont val="Tahoma"/>
            <family val="2"/>
          </rPr>
          <t xml:space="preserve">
</t>
        </r>
      </text>
    </comment>
    <comment ref="B53" authorId="0" shapeId="0" xr:uid="{00000000-0006-0000-0000-000004000000}">
      <text>
        <r>
          <rPr>
            <sz val="9"/>
            <color indexed="81"/>
            <rFont val="Tahoma"/>
            <family val="2"/>
          </rPr>
          <t xml:space="preserve">In Mumbai- Port Trust copy of shipping Bill
In Kolkata- Dock Challan
In chennai &amp; cochin- Export Application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uttam</author>
    <author>Author</author>
  </authors>
  <commentList>
    <comment ref="A11" authorId="0" shapeId="0" xr:uid="{00000000-0006-0000-0200-000001000000}">
      <text>
        <r>
          <rPr>
            <b/>
            <sz val="9"/>
            <color indexed="81"/>
            <rFont val="Tahoma"/>
            <family val="2"/>
          </rPr>
          <t>Vehicle Gross WT = Invoice Gross WT</t>
        </r>
        <r>
          <rPr>
            <sz val="9"/>
            <color indexed="81"/>
            <rFont val="Tahoma"/>
            <family val="2"/>
          </rPr>
          <t xml:space="preserve">
</t>
        </r>
      </text>
    </comment>
    <comment ref="A13" authorId="1" shapeId="0" xr:uid="{00000000-0006-0000-0200-000002000000}">
      <text>
        <r>
          <rPr>
            <b/>
            <sz val="9"/>
            <color indexed="81"/>
            <rFont val="Tahoma"/>
            <family val="2"/>
          </rPr>
          <t>It has two types of formula for calculation</t>
        </r>
        <r>
          <rPr>
            <sz val="9"/>
            <color indexed="81"/>
            <rFont val="Tahoma"/>
            <family val="2"/>
          </rPr>
          <t xml:space="preserve">
</t>
        </r>
      </text>
    </comment>
    <comment ref="A14" authorId="1" shapeId="0" xr:uid="{00000000-0006-0000-0200-000003000000}">
      <text>
        <r>
          <rPr>
            <b/>
            <sz val="9"/>
            <color indexed="81"/>
            <rFont val="Tahoma"/>
            <family val="2"/>
          </rPr>
          <t xml:space="preserve">means number &amp; type of packing for export
</t>
        </r>
        <r>
          <rPr>
            <sz val="9"/>
            <color indexed="81"/>
            <rFont val="Tahoma"/>
            <family val="2"/>
          </rPr>
          <t xml:space="preserve">
</t>
        </r>
      </text>
    </comment>
    <comment ref="A22" authorId="1" shapeId="0" xr:uid="{00000000-0006-0000-0200-000004000000}">
      <text>
        <r>
          <rPr>
            <b/>
            <sz val="9"/>
            <color indexed="81"/>
            <rFont val="Tahoma"/>
            <family val="2"/>
          </rPr>
          <t>requires only if wooden crate or pallet packing</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2" authorId="0" shapeId="0" xr:uid="{00000000-0006-0000-0300-000001000000}">
      <text>
        <r>
          <rPr>
            <b/>
            <sz val="9"/>
            <color indexed="81"/>
            <rFont val="Tahoma"/>
            <family val="2"/>
          </rPr>
          <t>After Shipment of cargo</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6" authorId="0" shapeId="0" xr:uid="{00000000-0006-0000-0400-000001000000}">
      <text>
        <r>
          <rPr>
            <b/>
            <sz val="9"/>
            <color indexed="81"/>
            <rFont val="Tahoma"/>
            <family val="2"/>
          </rPr>
          <t>In bengal- 
for cargo to U.K &amp; US- Wto Building Poddar House
For cargo to Africa &amp; bangladesh- Indian chamber of Commerce, BBD bag, Kolkata
In Gujarat- Gujarat Chamber of Commerce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8" authorId="0" shapeId="0" xr:uid="{00000000-0006-0000-0500-000001000000}">
      <text>
        <r>
          <rPr>
            <b/>
            <sz val="9"/>
            <color indexed="81"/>
            <rFont val="Tahoma"/>
            <family val="2"/>
          </rPr>
          <t>CHA also known as Clearing Agent or Shipping Agent</t>
        </r>
        <r>
          <rPr>
            <sz val="9"/>
            <color indexed="81"/>
            <rFont val="Tahoma"/>
            <family val="2"/>
          </rPr>
          <t xml:space="preserve">
</t>
        </r>
      </text>
    </comment>
    <comment ref="C24" authorId="0" shapeId="0" xr:uid="{00000000-0006-0000-0500-000002000000}">
      <text>
        <r>
          <rPr>
            <b/>
            <sz val="9"/>
            <color indexed="81"/>
            <rFont val="Tahoma"/>
            <family val="2"/>
          </rPr>
          <t>Freight Forwarder also known as Forwarding Agent</t>
        </r>
        <r>
          <rPr>
            <sz val="9"/>
            <color indexed="81"/>
            <rFont val="Tahoma"/>
            <family val="2"/>
          </rPr>
          <t xml:space="preserve">
</t>
        </r>
      </text>
    </comment>
  </commentList>
</comments>
</file>

<file path=xl/sharedStrings.xml><?xml version="1.0" encoding="utf-8"?>
<sst xmlns="http://schemas.openxmlformats.org/spreadsheetml/2006/main" count="1598" uniqueCount="1156">
  <si>
    <t>Proforma Invoice No</t>
  </si>
  <si>
    <t>Container no</t>
  </si>
  <si>
    <t>Container Booking NO</t>
  </si>
  <si>
    <t>Take pics of container at the time of coming to factory/warehouse</t>
  </si>
  <si>
    <t>Got from container booking agent</t>
  </si>
  <si>
    <t>Road Vehicle No</t>
  </si>
  <si>
    <t>vehicle Bilty no &amp; date</t>
  </si>
  <si>
    <t>Our seal &amp;  container seal no</t>
  </si>
  <si>
    <t>show on container</t>
  </si>
  <si>
    <t>VGM(verified Gross mass) weight</t>
  </si>
  <si>
    <t>Number of carate/pellet</t>
  </si>
  <si>
    <t>Place of loading</t>
  </si>
  <si>
    <t>Place of Despatch</t>
  </si>
  <si>
    <t>will found from packing list/Proforma Invoice</t>
  </si>
  <si>
    <t>Packing List no</t>
  </si>
  <si>
    <t>Proforma Invoice No &amp; date</t>
  </si>
  <si>
    <t>Invoice FOB value</t>
  </si>
  <si>
    <t>Exchange Rate</t>
  </si>
  <si>
    <t>FOB value(in INR)</t>
  </si>
  <si>
    <t>IGST (if without LUT)</t>
  </si>
  <si>
    <t>Got later from CHA , after loading container cleared from customs</t>
  </si>
  <si>
    <t>Customer Name</t>
  </si>
  <si>
    <t>Delivery term</t>
  </si>
  <si>
    <t>FOB/CIF/C&amp;F/DAP</t>
  </si>
  <si>
    <t>Sr No</t>
  </si>
  <si>
    <t>Container Booking Agent</t>
  </si>
  <si>
    <t>Item Name</t>
  </si>
  <si>
    <t>Port of loading</t>
  </si>
  <si>
    <t>Port of Despatch</t>
  </si>
  <si>
    <t>Schedule delivery Date</t>
  </si>
  <si>
    <t>Container Size require</t>
  </si>
  <si>
    <t>Container Booked yes/No</t>
  </si>
  <si>
    <t>Container Booking No</t>
  </si>
  <si>
    <t>Container Booking date</t>
  </si>
  <si>
    <t>Reason for Delay (if)</t>
  </si>
  <si>
    <r>
      <t xml:space="preserve">Road Vehicle no- </t>
    </r>
    <r>
      <rPr>
        <b/>
        <sz val="8"/>
        <color indexed="8"/>
        <rFont val="Calibri"/>
        <family val="2"/>
      </rPr>
      <t>if Booked</t>
    </r>
  </si>
  <si>
    <t>Vehicle Transporter name</t>
  </si>
  <si>
    <t>FOB Value</t>
  </si>
  <si>
    <t>Empty Container comes Yes/No</t>
  </si>
  <si>
    <t>Fumigation no</t>
  </si>
  <si>
    <t>XYZ</t>
  </si>
  <si>
    <t>ABCC</t>
  </si>
  <si>
    <t>Haldia</t>
  </si>
  <si>
    <t>frankfut</t>
  </si>
  <si>
    <t>FOB</t>
  </si>
  <si>
    <t>LC No &amp; Date</t>
  </si>
  <si>
    <t>0078/sss</t>
  </si>
  <si>
    <t>16161616166 &amp; 14/07/18</t>
  </si>
  <si>
    <t>Ramu &amp; Sons</t>
  </si>
  <si>
    <t>CHA Name</t>
  </si>
  <si>
    <t>Yes</t>
  </si>
  <si>
    <t>n/a</t>
  </si>
  <si>
    <t>WB45A-7788</t>
  </si>
  <si>
    <t>Surya Transport</t>
  </si>
  <si>
    <t>ABC</t>
  </si>
  <si>
    <t>HHJJ</t>
  </si>
  <si>
    <t>Mundra</t>
  </si>
  <si>
    <t>Vancober</t>
  </si>
  <si>
    <t>CIF</t>
  </si>
  <si>
    <t>454/DD</t>
  </si>
  <si>
    <t>4546545645 &amp; 05/08/18</t>
  </si>
  <si>
    <t>Pending</t>
  </si>
  <si>
    <t>No</t>
  </si>
  <si>
    <t>Container Stuffing</t>
  </si>
  <si>
    <t xml:space="preserve">will get from CHA </t>
  </si>
  <si>
    <t>fumigation agent will give receipt of fumigation</t>
  </si>
  <si>
    <t>particulars</t>
  </si>
  <si>
    <t>Check from</t>
  </si>
  <si>
    <t>Exporter Forex Bank A/C</t>
  </si>
  <si>
    <t>Exporter GSTIn</t>
  </si>
  <si>
    <t>Exporter Bank AD Code</t>
  </si>
  <si>
    <t>From Bank</t>
  </si>
  <si>
    <t>Proforma Invoice No &amp; Date</t>
  </si>
  <si>
    <t>DBK</t>
  </si>
  <si>
    <t>Insurance value</t>
  </si>
  <si>
    <t>0.03% of FOB</t>
  </si>
  <si>
    <t>Terms</t>
  </si>
  <si>
    <t>CIF,C &amp; F, DAP, FOB-- see purchase order/Proforma Invoice for this</t>
  </si>
  <si>
    <t>IGST(IF)</t>
  </si>
  <si>
    <t>Port of Loading</t>
  </si>
  <si>
    <t>Port of despatch</t>
  </si>
  <si>
    <t>Country of Origin</t>
  </si>
  <si>
    <t>Custom Clearance</t>
  </si>
  <si>
    <t>Name of port where container will be cleared whether CFS/ICD</t>
  </si>
  <si>
    <t>Container Pickup</t>
  </si>
  <si>
    <t>Whether stuffing &amp; sealing from factory or port</t>
  </si>
  <si>
    <t>Stuffing place</t>
  </si>
  <si>
    <t>Seal no</t>
  </si>
  <si>
    <t>No of create</t>
  </si>
  <si>
    <t>VGM WT</t>
  </si>
  <si>
    <t>Container WT</t>
  </si>
  <si>
    <t>IEC code</t>
  </si>
  <si>
    <t>Certificate from chamber of commerce</t>
  </si>
  <si>
    <t>Particulars</t>
  </si>
  <si>
    <t>Draft/Checklist for BILL OF LADING  given by CHA to Exporter</t>
  </si>
  <si>
    <t>Export Process</t>
  </si>
  <si>
    <t>Marketing Department got Sale Order from Importer/Party  on the basis of his Quotation/Proforma Invoice</t>
  </si>
  <si>
    <t>Entry of sale order in system</t>
  </si>
  <si>
    <t>Entry of packing List in system, to be packed in schedule date</t>
  </si>
  <si>
    <t>Book CONTAINER in advance according to despatch schedule from FREIGHT FORWARDER</t>
  </si>
  <si>
    <t>Arrange Road Transport &amp; Inform him the picking of empty container</t>
  </si>
  <si>
    <t>Now, the day Road Transport(Truck) came , take pics of container &amp; Vehicle no &amp; container Seal</t>
  </si>
  <si>
    <t>Check proper Production/Inventory entry in system</t>
  </si>
  <si>
    <t>weightment of Empty Truck/trailer/tempo</t>
  </si>
  <si>
    <t>Now , packing(making create) &amp; Put Barcode &amp; label on create</t>
  </si>
  <si>
    <t xml:space="preserve">enter all packing/create </t>
  </si>
  <si>
    <t>Weightment of loaded Truck/Vehicle</t>
  </si>
  <si>
    <r>
      <t xml:space="preserve">Fill/Update EXPORT DETAILS sheet like </t>
    </r>
    <r>
      <rPr>
        <sz val="8"/>
        <color indexed="8"/>
        <rFont val="Calibri"/>
        <family val="2"/>
      </rPr>
      <t>Container Booking no,container no, container Gross/Net/Tare WT, vehicle no, Bilty no ,Seal no,Proforma Invoice no, Packing list no, No of create, Item name, party name, Port of loading, Currency exchange rate,FOB value...e.t.c</t>
    </r>
  </si>
  <si>
    <r>
      <t>Email proforma Invoice, packing list,  Annexure of VGM, Container Booking no to CHA</t>
    </r>
    <r>
      <rPr>
        <sz val="8"/>
        <color indexed="8"/>
        <rFont val="Calibri"/>
        <family val="2"/>
      </rPr>
      <t>(Custom House Agent)</t>
    </r>
    <r>
      <rPr>
        <sz val="11"/>
        <color indexed="8"/>
        <rFont val="Calibri"/>
        <family val="2"/>
      </rPr>
      <t xml:space="preserve"> &amp; asks to generate &amp; email SHIPPING BILL NO</t>
    </r>
  </si>
  <si>
    <t xml:space="preserve">Got SHIPPING BILL NO  by email from CHA </t>
  </si>
  <si>
    <r>
      <t>Fumigation &amp; get fumigation report(</t>
    </r>
    <r>
      <rPr>
        <sz val="10"/>
        <color indexed="8"/>
        <rFont val="Calibri"/>
        <family val="2"/>
      </rPr>
      <t>if packing with wooden create/pallet)</t>
    </r>
  </si>
  <si>
    <t>Email EXPORT INVOICE, VGM with Annexure, SELF SEAL to FREIGHT FORWARDER/CHA for BL Checklist</t>
  </si>
  <si>
    <t>Check BL Checklist &amp; if OK , then email him to generate BILL OF LADING</t>
  </si>
  <si>
    <r>
      <t>Now , pack all documents to one folder with seal &amp; handover to Truck Driver at Security Gate</t>
    </r>
    <r>
      <rPr>
        <sz val="8"/>
        <color indexed="8"/>
        <rFont val="Calibri"/>
        <family val="2"/>
      </rPr>
      <t>(Export Invoice, VGm ,Seal Seal, Waybill, Proforma Invoice, packing List, Bilty, lab Test report, Export value declaration, Export declaration , LUTe.t.c )</t>
    </r>
  </si>
  <si>
    <t>Track cargo/vessel online through Container no or BL no for IGST refund &amp; DBK</t>
  </si>
  <si>
    <t>CHA file EGM(Export General manifest) online on icegate website &amp; received carting order &amp; get 2 copy of shipping bill</t>
  </si>
  <si>
    <t xml:space="preserve">After taking handover of Cargo from Dock from CHA, a FREIGHT FORWARDER gets BL by paying Terminal Handling Charges  </t>
  </si>
  <si>
    <r>
      <t xml:space="preserve">EGM file by CHA for LET EXPORT ORDER </t>
    </r>
    <r>
      <rPr>
        <sz val="10"/>
        <color indexed="8"/>
        <rFont val="Calibri"/>
        <family val="2"/>
      </rPr>
      <t>(Final Export Copy of Shipping Bill)</t>
    </r>
  </si>
  <si>
    <t>Steps</t>
  </si>
  <si>
    <t xml:space="preserve">Duty Drawback on FOB value of goods, depends on items, see notification on cbec website, also company has to print DBK code on Invoice. </t>
  </si>
  <si>
    <t>Also for DBK, Origin of Goods must be from India</t>
  </si>
  <si>
    <t xml:space="preserve"> Proforma Invoice</t>
  </si>
  <si>
    <t>proforma packing List</t>
  </si>
  <si>
    <t>No of copy</t>
  </si>
  <si>
    <t>VGM Annexure</t>
  </si>
  <si>
    <t>5 copy for Customs + 1 copy scan &amp; email CHA</t>
  </si>
  <si>
    <t>EXPORT DOCUMENTATION WORK BY ACCOUNTS DEPARTMENT</t>
  </si>
  <si>
    <t>Documents</t>
  </si>
  <si>
    <t>Export details Sheet</t>
  </si>
  <si>
    <t>DBK declaration</t>
  </si>
  <si>
    <t>2 copy , just print, no edit no fill</t>
  </si>
  <si>
    <t>Export Value declaration</t>
  </si>
  <si>
    <t>2 copy</t>
  </si>
  <si>
    <t>Export declaration</t>
  </si>
  <si>
    <t>1 copy fill on letterhead of company</t>
  </si>
  <si>
    <t>1 copy fill on LetterHead of company</t>
  </si>
  <si>
    <t>After weightment</t>
  </si>
  <si>
    <t>Pre Work</t>
  </si>
  <si>
    <t>VGM Online</t>
  </si>
  <si>
    <t>1 copy</t>
  </si>
  <si>
    <t>After VGM Annex</t>
  </si>
  <si>
    <t>After VGM online</t>
  </si>
  <si>
    <t>No need for Printout , can Email online generated VGM number to CHA with screenshot</t>
  </si>
  <si>
    <t>Self sealing online certificate</t>
  </si>
  <si>
    <t>3 copy</t>
  </si>
  <si>
    <t>Ewaybill</t>
  </si>
  <si>
    <t>After BL checklist</t>
  </si>
  <si>
    <t>After Export Invoice</t>
  </si>
  <si>
    <r>
      <t xml:space="preserve">Just fill </t>
    </r>
    <r>
      <rPr>
        <u/>
        <sz val="11"/>
        <color indexed="8"/>
        <rFont val="Calibri"/>
        <family val="2"/>
      </rPr>
      <t>Export details</t>
    </r>
    <r>
      <rPr>
        <sz val="11"/>
        <color indexed="8"/>
        <rFont val="Calibri"/>
        <family val="2"/>
      </rPr>
      <t xml:space="preserve"> sheet</t>
    </r>
  </si>
  <si>
    <t>From CHA</t>
  </si>
  <si>
    <t>original BL</t>
  </si>
  <si>
    <t>1 copy (n/a for sea vessel cargo)</t>
  </si>
  <si>
    <t>BL non negotiable copy</t>
  </si>
  <si>
    <t>2 copy (n/a for sea vessel cargo)</t>
  </si>
  <si>
    <t>original Shipping Bill- EP Copy</t>
  </si>
  <si>
    <t>original Shipping Bill- Export Copy</t>
  </si>
  <si>
    <t>original Shipping Bill- ECC Copy</t>
  </si>
  <si>
    <t>proforma Invoice of custom stamp</t>
  </si>
  <si>
    <t>proforma packing List of custom stamp</t>
  </si>
  <si>
    <t>Fumigation Certificate &amp; Lab test report</t>
  </si>
  <si>
    <t>1 copy each</t>
  </si>
  <si>
    <t>Export Invoice with Transport Bilty &amp; Weightment slip</t>
  </si>
  <si>
    <t>Export declaration of custom stamp</t>
  </si>
  <si>
    <t>Fumigation certificate of custom stamp</t>
  </si>
  <si>
    <t>Takes hardcopy after shipment after 2-3 days</t>
  </si>
  <si>
    <t>Link</t>
  </si>
  <si>
    <t>Type</t>
  </si>
  <si>
    <t>ok</t>
  </si>
  <si>
    <t>Online has to Buy</t>
  </si>
  <si>
    <t>5 copy  on the backside of proforma Invoice</t>
  </si>
  <si>
    <t>Note: All documents must be properly stamped &amp; signed by authorised person.</t>
  </si>
  <si>
    <t>Export value Declaration</t>
  </si>
  <si>
    <t>Format of some files can vary from port to port</t>
  </si>
  <si>
    <t>Letter of Undertaking</t>
  </si>
  <si>
    <t>Export of goods:</t>
  </si>
  <si>
    <t>Importer</t>
  </si>
  <si>
    <t>To Sales Export</t>
  </si>
  <si>
    <t>Dock Charges :</t>
  </si>
  <si>
    <t>Terminal handling Charges</t>
  </si>
  <si>
    <t>Dock Clearing charges by CHA</t>
  </si>
  <si>
    <t>To CHA</t>
  </si>
  <si>
    <t>Cargo Insurance Charges</t>
  </si>
  <si>
    <t>Forwarding Charges</t>
  </si>
  <si>
    <t>To Freight Forwarder/CHA</t>
  </si>
  <si>
    <t>Sometimes payment through CHA</t>
  </si>
  <si>
    <t>Shipping Freight &amp; Insurance charges</t>
  </si>
  <si>
    <t>Container Booking Charges</t>
  </si>
  <si>
    <t>To CHA/Freight Forwarder/Any other container supplier</t>
  </si>
  <si>
    <t>To TDS payable U/S 194C</t>
  </si>
  <si>
    <t>Freight outward GTA on Export</t>
  </si>
  <si>
    <t>To Road Transporter</t>
  </si>
  <si>
    <t>GST receivable on GTA on RCM</t>
  </si>
  <si>
    <t>To GST payable on GTA on RCM</t>
  </si>
  <si>
    <t>To TDS U/S 194C- if transporter has more than 10 owned vehicle</t>
  </si>
  <si>
    <t xml:space="preserve">IGST on Export </t>
  </si>
  <si>
    <t>To Bank</t>
  </si>
  <si>
    <t>If without LUT at the time of GST return</t>
  </si>
  <si>
    <t xml:space="preserve"> GST payable on GTA on RCM</t>
  </si>
  <si>
    <t>IGST or CGST/SGST on RCM on cash basis</t>
  </si>
  <si>
    <t>LC received</t>
  </si>
  <si>
    <t>LC Bank A/C</t>
  </si>
  <si>
    <t>Foreign exchange Fluctuation-if</t>
  </si>
  <si>
    <t>To Foreign exchange Fluctuation-if</t>
  </si>
  <si>
    <t>To Importer</t>
  </si>
  <si>
    <t>CHA</t>
  </si>
  <si>
    <t>Freight Forwarder</t>
  </si>
  <si>
    <t>Container Booking Cmpany</t>
  </si>
  <si>
    <t>TDS Payable U/S 194C</t>
  </si>
  <si>
    <t>IGSt refund will come in exporter bank.</t>
  </si>
  <si>
    <t>In the books of Indian exporter</t>
  </si>
  <si>
    <t>In the Books of Indian  Importer</t>
  </si>
  <si>
    <r>
      <rPr>
        <b/>
        <u/>
        <sz val="11"/>
        <color indexed="8"/>
        <rFont val="Calibri"/>
        <family val="2"/>
      </rPr>
      <t>Note :</t>
    </r>
    <r>
      <rPr>
        <sz val="11"/>
        <color indexed="8"/>
        <rFont val="Calibri"/>
        <family val="2"/>
      </rPr>
      <t xml:space="preserve"> Duty Drawback is in the form of Licence where exporter later gets</t>
    </r>
  </si>
  <si>
    <t xml:space="preserve">Date of BILL OF ENTRY filed </t>
  </si>
  <si>
    <t>OR</t>
  </si>
  <si>
    <t>Date of clearance of Goods from warehouse, whichever is earlier</t>
  </si>
  <si>
    <t>Process of Goods sold by Merchant Exporter</t>
  </si>
  <si>
    <t>(Direct Export, not merchant/Deemed export)</t>
  </si>
  <si>
    <t>If the merchant Exporter sends/Exports goods directly out of India</t>
  </si>
  <si>
    <t xml:space="preserve">A manufacturer can sold goods to merchant exporter at concessional rate @ 0.10% on Tax Invoice, ie.Deemed Export. </t>
  </si>
  <si>
    <t>Goods should be exported within 90 days of Tax Invoice of manufacturer.</t>
  </si>
  <si>
    <t xml:space="preserve">Exporter must provide a copy of order of procuring  goods at concessional rate to the  area of the Jurdictional officer of the registered supplier with purchase order copy. </t>
  </si>
  <si>
    <t>GSTIN &amp; Tax Invoice of Supplier/manufacturer should mention on shipping Bill</t>
  </si>
  <si>
    <t xml:space="preserve">Incase goods procured/purchased from various places/manufacturers/warehouse, exporter must give receipt of Tax Invoice of WareHoiuse also to the Jurdictional officer </t>
  </si>
  <si>
    <t xml:space="preserve">After export shipment, exporter will give shipping Bill &amp; export Invoice  &amp; proof of EGM(export general manifest) to the supplier/manufacturer &amp; the Jurdictional officer </t>
  </si>
  <si>
    <t>Note:- ARE-1 &amp; CT-3 under excise has been removed under GST</t>
  </si>
  <si>
    <t xml:space="preserve"> tax benefit, not cash/bank ,generally @ 2% on FOB value, </t>
  </si>
  <si>
    <t>may vary from HSN to HSN goods items, see website.</t>
  </si>
  <si>
    <t>Documents required for LUT-Letter of undertaking</t>
  </si>
  <si>
    <t>GST registration certificate- REG-6</t>
  </si>
  <si>
    <t>Copy of IEC  certificate</t>
  </si>
  <si>
    <t>Company Incorporation certificate or Partnership deed</t>
  </si>
  <si>
    <t>ID proof of two witness with self attested</t>
  </si>
  <si>
    <t>GST paid (25000-20000) RS-5000</t>
  </si>
  <si>
    <t>IGST on export Rs-25000</t>
  </si>
  <si>
    <t>ITC on GST- Rs-20000</t>
  </si>
  <si>
    <t>No refund on ITC .</t>
  </si>
  <si>
    <t>To IGST on export(if without LUT)-- IGST on export should be on FOB value only</t>
  </si>
  <si>
    <t xml:space="preserve">Supply to nepal,bhutan &amp; SEZ are zero rated </t>
  </si>
  <si>
    <t xml:space="preserve"> Types of Shipping Bill--</t>
  </si>
  <si>
    <t>1)Printed on white paper- No export Duty, no DBK</t>
  </si>
  <si>
    <t>2)Printed on Yellow paper-Export Duty+cess</t>
  </si>
  <si>
    <t>3)Printed on Green paper-Export Duty or LUT &amp; DBK</t>
  </si>
  <si>
    <t>4)Printed on Yellow paper(BOND)- Kept in warehouse for export</t>
  </si>
  <si>
    <t>5)Printed on Blue paper-Export uinder DEPB scheme</t>
  </si>
  <si>
    <t>(bank charges on LC , depend on bank)</t>
  </si>
  <si>
    <t>Generate online VGM (from website with shipping Bill no) , Online self seal (website, has to purchase), Export Invoice without Shipping Bill no</t>
  </si>
  <si>
    <t>No of Crate/ Pallet</t>
  </si>
  <si>
    <t>Required Weight</t>
  </si>
  <si>
    <t>Types of Bill of Lading</t>
  </si>
  <si>
    <t>Clean BL</t>
  </si>
  <si>
    <t>Transshipment BL</t>
  </si>
  <si>
    <t>Combined BL</t>
  </si>
  <si>
    <t>i.e export from Delhi to china , which includes ICD -land Dock clearance - delhi dock to mumbai dock &amp; mumbai dock to china</t>
  </si>
  <si>
    <t>received from shipment BL</t>
  </si>
  <si>
    <t>Onboard shipped BL</t>
  </si>
  <si>
    <t>Chartared party BL</t>
  </si>
  <si>
    <t>Foreign Exchange Fluctuation</t>
  </si>
  <si>
    <t>ie. Export to vietnam through srilanka</t>
  </si>
  <si>
    <t>In case of export</t>
  </si>
  <si>
    <t>exchange rate on export Invoice( should be on the date of filing BL)</t>
  </si>
  <si>
    <t>Example</t>
  </si>
  <si>
    <t>Rs 70</t>
  </si>
  <si>
    <t>Date of LC money Reliasation</t>
  </si>
  <si>
    <t>Rs68</t>
  </si>
  <si>
    <t>Rs 68</t>
  </si>
  <si>
    <t>Foreign Exchange Fluctuation Loss</t>
  </si>
  <si>
    <t>Rs 2</t>
  </si>
  <si>
    <t>Incase of Import</t>
  </si>
  <si>
    <t>Exchange rate on Filing Bill of Entry for Home Consumption or Warehouse</t>
  </si>
  <si>
    <t>Exchange rate on Invoice send by exporter</t>
  </si>
  <si>
    <t>Foreign Exchange Fluctuation gain</t>
  </si>
  <si>
    <t>WAREHOUSE</t>
  </si>
  <si>
    <t>ASSESSEE</t>
  </si>
  <si>
    <t>EOU</t>
  </si>
  <si>
    <t>If storing of goods above 90 days</t>
  </si>
  <si>
    <t>(An assessee store goods at wareHouse upto 90 days on Import without payment of duty)</t>
  </si>
  <si>
    <t>Inputs , spares &amp; consumables</t>
  </si>
  <si>
    <t xml:space="preserve">storing above 3 years </t>
  </si>
  <si>
    <t>Intrest @ 15 p.a on  Duty</t>
  </si>
  <si>
    <t>at warehouse , then Intrest @ 15% p.a.on  Duty</t>
  </si>
  <si>
    <t>capital goods</t>
  </si>
  <si>
    <t xml:space="preserve">storing above 5 years </t>
  </si>
  <si>
    <t>Ex-</t>
  </si>
  <si>
    <t>Date of filing Bill of Entry for WareHouse</t>
  </si>
  <si>
    <t>ie. After 90 days</t>
  </si>
  <si>
    <t>Due Date of paymnet of duty</t>
  </si>
  <si>
    <t>Custom Duty Paid</t>
  </si>
  <si>
    <t>So Delayed</t>
  </si>
  <si>
    <t>105 days</t>
  </si>
  <si>
    <t>Intrest =</t>
  </si>
  <si>
    <t xml:space="preserve"> Rs 200000</t>
  </si>
  <si>
    <t>x</t>
  </si>
  <si>
    <t>ie. Filed Bill of Entry for Clearance from wareHouse</t>
  </si>
  <si>
    <t>BE(Bill of entry) types</t>
  </si>
  <si>
    <t xml:space="preserve"> Bill of Entry for WareHouse</t>
  </si>
  <si>
    <t>Bill of Entry for Clearance from wareHouse</t>
  </si>
  <si>
    <t>Bill of Entry for Home Consumption</t>
  </si>
  <si>
    <t>White</t>
  </si>
  <si>
    <t>yellow</t>
  </si>
  <si>
    <t>Green</t>
  </si>
  <si>
    <t>Colour</t>
  </si>
  <si>
    <t>Original</t>
  </si>
  <si>
    <t>Duplicate</t>
  </si>
  <si>
    <t>Triplicate</t>
  </si>
  <si>
    <t>Extra Copy</t>
  </si>
  <si>
    <t>For Customs</t>
  </si>
  <si>
    <t>For Importer</t>
  </si>
  <si>
    <t>For Submitting in LC issuing bank , so that Issuing bank order advising bank to release LC money to exporter</t>
  </si>
  <si>
    <t>Import Process</t>
  </si>
  <si>
    <t>Purchase Department give Purchase Order to exporter/Party  on the basis of his Quotation/Proforma Invoice</t>
  </si>
  <si>
    <r>
      <t>Accounts Dept. issue LC</t>
    </r>
    <r>
      <rPr>
        <sz val="8"/>
        <color indexed="8"/>
        <rFont val="Calibri"/>
        <family val="2"/>
      </rPr>
      <t>(Letter of credit)</t>
    </r>
    <r>
      <rPr>
        <sz val="11"/>
        <color indexed="8"/>
        <rFont val="Calibri"/>
        <family val="2"/>
      </rPr>
      <t xml:space="preserve"> to party </t>
    </r>
  </si>
  <si>
    <t>Entry of Purchase order in system</t>
  </si>
  <si>
    <t>Got Confirmation of container booking by CONTAINER BOOKING NUMBER &amp; inform/email CHA &amp; freight Forwarder</t>
  </si>
  <si>
    <t>Inform CHA in advance</t>
  </si>
  <si>
    <t>Accounts Dept generate Ewaybill &amp; arrange Road Tranmsport</t>
  </si>
  <si>
    <t>Custom Duty Rate</t>
  </si>
  <si>
    <t>%</t>
  </si>
  <si>
    <t>Landed value(CIF)</t>
  </si>
  <si>
    <t xml:space="preserve">Custom Duty </t>
  </si>
  <si>
    <t>(A)</t>
  </si>
  <si>
    <t>Landed Cost</t>
  </si>
  <si>
    <t>Education Cess @ 3% on custom Duty</t>
  </si>
  <si>
    <t>(B)</t>
  </si>
  <si>
    <t>IGST Rate</t>
  </si>
  <si>
    <t>IGST % on Landed Cost + (B)</t>
  </si>
  <si>
    <t>GST cess (if)</t>
  </si>
  <si>
    <t>(D)</t>
  </si>
  <si>
    <t>(C)</t>
  </si>
  <si>
    <t>Total Custom Duty (A+B+C+D)</t>
  </si>
  <si>
    <t>To Exporter</t>
  </si>
  <si>
    <t>If FOB Import, then pay Insurance of goods &amp; shipping/Airway/Road Freight</t>
  </si>
  <si>
    <t>Ocean/Airway Freight</t>
  </si>
  <si>
    <t>Insurance</t>
  </si>
  <si>
    <t>Incase of FOB Import</t>
  </si>
  <si>
    <t>Dock clearing charges</t>
  </si>
  <si>
    <t>To TDS Payable U/S 194C</t>
  </si>
  <si>
    <t>Custom Duty paid</t>
  </si>
  <si>
    <t xml:space="preserve">CHA </t>
  </si>
  <si>
    <t>.</t>
  </si>
  <si>
    <t xml:space="preserve">Exporter </t>
  </si>
  <si>
    <t>To LC Payable(LC no...)</t>
  </si>
  <si>
    <t>Bank  Charges</t>
  </si>
  <si>
    <t>LC Issuing Charges</t>
  </si>
  <si>
    <t>LC postage charges</t>
  </si>
  <si>
    <t>LC Payable(LC no....)</t>
  </si>
  <si>
    <t>LC retiring Charges</t>
  </si>
  <si>
    <t>LC Postage Charges</t>
  </si>
  <si>
    <t>LC Charges</t>
  </si>
  <si>
    <t>Exporter must take IEC (Import Export Certificate) &amp; register with export promotion council(EPCC)</t>
  </si>
  <si>
    <t>FLC(Foreign  Letter of Credit Process)</t>
  </si>
  <si>
    <t xml:space="preserve">Importer Bank Sends LC to Exporter Bank </t>
  </si>
  <si>
    <t>Exporter Bank sends LC to exporter in order to examine &amp; if required any correction</t>
  </si>
  <si>
    <t>Exporter Bank confirm LC</t>
  </si>
  <si>
    <t>Exporter Bank sends those documents to Importer Bank</t>
  </si>
  <si>
    <t>Exporter Bank credit money to exporter Account.</t>
  </si>
  <si>
    <t>abcd-01/19-20 ,07/10/19</t>
  </si>
  <si>
    <t>abcd-01/19-20,19/10/19</t>
  </si>
  <si>
    <t>dd-02</t>
  </si>
  <si>
    <t>mm/05</t>
  </si>
  <si>
    <t>MSQR047D</t>
  </si>
  <si>
    <t>PQRSD087S</t>
  </si>
  <si>
    <t>WB38AS-2244</t>
  </si>
  <si>
    <t>Wb78-1212</t>
  </si>
  <si>
    <t>0545 , 14/12/19</t>
  </si>
  <si>
    <t>4545 , 15/12/19</t>
  </si>
  <si>
    <t>12132132132123/125132132123</t>
  </si>
  <si>
    <t>1231321321233/123123123132</t>
  </si>
  <si>
    <t>Container gross Weight (MT)</t>
  </si>
  <si>
    <t>Container tare Weight(MT)</t>
  </si>
  <si>
    <t>Vehicle Gross Weight(MT)</t>
  </si>
  <si>
    <t>Vehicle tare Weight(MT)</t>
  </si>
  <si>
    <t>Before Loading of goods</t>
  </si>
  <si>
    <t>After loading of goods at factory/warehouse, Generally match with Invoice Gross WT</t>
  </si>
  <si>
    <t>Invoice Gross WT+Container tare Weight , if transaction in no of pieces . But if transaction in KG/MT (Invoice net wt+Container Tare WT)</t>
  </si>
  <si>
    <t>Howrah</t>
  </si>
  <si>
    <t>Dankuni</t>
  </si>
  <si>
    <t>Frankfurt</t>
  </si>
  <si>
    <t>Newyork</t>
  </si>
  <si>
    <t>from CBIC website, check current notification , usually changes from 7 to 15 days</t>
  </si>
  <si>
    <t>Maesrk corp</t>
  </si>
  <si>
    <t>Gopal &amp; Co</t>
  </si>
  <si>
    <t>New Berlin co Ltd</t>
  </si>
  <si>
    <t>xyz co ltd</t>
  </si>
  <si>
    <t>LUT PDF form on Rs 100 Stamp Paper with notary &amp; two witness</t>
  </si>
  <si>
    <t>GST RFD-11 online on GST website plus hardcopy sumbit if</t>
  </si>
  <si>
    <t>PAN Copy of company</t>
  </si>
  <si>
    <t>(Declaration on stamp paper (ie. Company didn`t any fraud, &amp; not have any duty liability of Rs 2.5 crore)</t>
  </si>
  <si>
    <t>GSt/VAT return copy</t>
  </si>
  <si>
    <t>Export Order copy of party</t>
  </si>
  <si>
    <t>Bank Details of FLC</t>
  </si>
  <si>
    <t>PAN &amp; Aadhar card of owner/Director</t>
  </si>
  <si>
    <t>Boards resolution with ID proof(if company)</t>
  </si>
  <si>
    <t>Letter of authorization</t>
  </si>
  <si>
    <t>Shipping Bill No &amp; date</t>
  </si>
  <si>
    <t>Bill of Lading no &amp; Date</t>
  </si>
  <si>
    <t xml:space="preserve">Notes </t>
  </si>
  <si>
    <t>Party-1-Invoice no &amp; date</t>
  </si>
  <si>
    <t>Party-2-Invoice no &amp; date</t>
  </si>
  <si>
    <t>Foreign Exchange fluctuations on Capital Goods</t>
  </si>
  <si>
    <t>Foreign Exchange fluctuation</t>
  </si>
  <si>
    <t xml:space="preserve">To Machinery </t>
  </si>
  <si>
    <t>Machinery</t>
  </si>
  <si>
    <t>To Foreign Exchange fluctuation</t>
  </si>
  <si>
    <t>(FOB value )</t>
  </si>
  <si>
    <t>To  bank</t>
  </si>
  <si>
    <t>Purchase Import/ Import Under  Bonded WareHouse</t>
  </si>
  <si>
    <t>Import of goods/services/Capital Goods:</t>
  </si>
  <si>
    <t>(under purchase Import-added to purchase value of goods/services/asset)</t>
  </si>
  <si>
    <t>(Total value of Export Invoice in Rupees)</t>
  </si>
  <si>
    <t>(Advance as per Proforma Invoice in Rupees)</t>
  </si>
  <si>
    <t>(under Direct Expenses)</t>
  </si>
  <si>
    <t xml:space="preserve">To IGST payable on Import </t>
  </si>
  <si>
    <t>IGST receivable on Import</t>
  </si>
  <si>
    <t>(on total CIF value+Custom Duty)</t>
  </si>
  <si>
    <t>First Generate Import Ewaybill-unregistered party, then pay custom duty)</t>
  </si>
  <si>
    <t>LC given to exporter</t>
  </si>
  <si>
    <t>To Buyer`s credit(under- current liabilities)</t>
  </si>
  <si>
    <t>(under- Current Asset-Bank/LC)</t>
  </si>
  <si>
    <t>LC Commitment/Usance Charges/Swift</t>
  </si>
  <si>
    <t>Bank  Charges for LC</t>
  </si>
  <si>
    <t>Before BE (inform by CHA)</t>
  </si>
  <si>
    <t>Demmurage Charges  (for delay in port - charges by party/cha)</t>
  </si>
  <si>
    <t xml:space="preserve"> Buyer`s credit(under- current liabilities)</t>
  </si>
  <si>
    <t>FD no(margin money)-under security deposit/current asset</t>
  </si>
  <si>
    <t>To Bank CC A/c</t>
  </si>
  <si>
    <t>(sometimes bank wants some margin money against issuing/borrowing LC)</t>
  </si>
  <si>
    <t>Forward Contract Hedging( to fix forex on certain date)</t>
  </si>
  <si>
    <t>Forward contract Premium</t>
  </si>
  <si>
    <t>Advance given(any from SWIFT)</t>
  </si>
  <si>
    <t>To FD no(margin money)-under security deposit/current asset</t>
  </si>
  <si>
    <t>(Generally Company takes LC from bank under Loan/Credit scheme)</t>
  </si>
  <si>
    <t>Self Sealing Annexure-c</t>
  </si>
  <si>
    <t>pre-shipment</t>
  </si>
  <si>
    <t>Commercial Invoice</t>
  </si>
  <si>
    <t>LC</t>
  </si>
  <si>
    <t>Shipping bill</t>
  </si>
  <si>
    <t>export licence/IEC</t>
  </si>
  <si>
    <r>
      <t xml:space="preserve">certificate of Origin </t>
    </r>
    <r>
      <rPr>
        <sz val="8"/>
        <rFont val="Calibri"/>
        <family val="2"/>
      </rPr>
      <t>from Indian chamber of commerce online</t>
    </r>
  </si>
  <si>
    <t>inspection certificate</t>
  </si>
  <si>
    <t>fumigation certificatre</t>
  </si>
  <si>
    <t>laboiratory certificate</t>
  </si>
  <si>
    <t>Truck bilty &amp;ewaybill</t>
  </si>
  <si>
    <t>packing list &amp; proforma invoice</t>
  </si>
  <si>
    <t>Bill of lading</t>
  </si>
  <si>
    <t>1+1 copy</t>
  </si>
  <si>
    <t>post shipment</t>
  </si>
  <si>
    <t>After confirming this , take details from CHA &amp; 1)-add vessel no 2) port of loading 3) BL no 4) shipping bill no. to commercial Invoice before despatch of goods.</t>
  </si>
  <si>
    <t>HS code</t>
  </si>
  <si>
    <t>After submitting exports documents</t>
  </si>
  <si>
    <t>Electronic Bank realisation certificate(BRC)</t>
  </si>
  <si>
    <t>online product research</t>
  </si>
  <si>
    <t>http://commerce.nic.in/ftpa/</t>
  </si>
  <si>
    <t>http://indiantradeportal.in</t>
  </si>
  <si>
    <t>for hs code, dbk rate, export/import policy/reward</t>
  </si>
  <si>
    <t>https://www.thedollarbusiness.com</t>
  </si>
  <si>
    <t>product &amp; shipment data</t>
  </si>
  <si>
    <t>icegate</t>
  </si>
  <si>
    <t>EPCC</t>
  </si>
  <si>
    <t>export promotion council website</t>
  </si>
  <si>
    <t>Dgft</t>
  </si>
  <si>
    <t>Then exporter asks to CHA for stamped documents of customs BL,Shipping Bill, inspection certificate e.t.c so that he sends one copy of documents to Importer through Bank or directly Courier.</t>
  </si>
  <si>
    <t>Importer after getting all documents importer directs his bank to pay LC.</t>
  </si>
  <si>
    <t>Note for Export-</t>
  </si>
  <si>
    <t xml:space="preserve"> 1) Hire a CHA by visiting Customs DOCK</t>
  </si>
  <si>
    <t xml:space="preserve">.2)Make IEC Licence online </t>
  </si>
  <si>
    <t>3) register in bank AD Code/Forex &amp; LC account</t>
  </si>
  <si>
    <t>6) take LUT if .</t>
  </si>
  <si>
    <t xml:space="preserve">Incase of service - - -  date of invoice or payment whichever earlier. </t>
  </si>
  <si>
    <t xml:space="preserve">(Export zero rated turnover  X  ITC on materials used for export) / Adjusted Total Turnover </t>
  </si>
  <si>
    <t>Note :</t>
  </si>
  <si>
    <t xml:space="preserve">** Export zero rated turnover = (domestic sale turnover  X 1.5) or actual Export zero rated turnover,  whichever is lower. </t>
  </si>
  <si>
    <t xml:space="preserve">**Adjusted Total Turnover = Export zero rated turnover + domestic sale turnover </t>
  </si>
  <si>
    <t>Domestic Turnover</t>
  </si>
  <si>
    <t>Qty</t>
  </si>
  <si>
    <t>Rate</t>
  </si>
  <si>
    <t>Export Turnover</t>
  </si>
  <si>
    <t>Adjusted Total Turnover</t>
  </si>
  <si>
    <t>Amount</t>
  </si>
  <si>
    <t>Refund of GST on Export as per Rule-89(4)</t>
  </si>
  <si>
    <t xml:space="preserve">Suppose- ITC on materials </t>
  </si>
  <si>
    <t>GST Refund on Export</t>
  </si>
  <si>
    <t>1) if ITC on purchase materials unutilized because of selling/Finished products exempted from GST(Nil Rated)</t>
  </si>
  <si>
    <t>2)If ITC on purchase is higher than IGST on export.</t>
  </si>
  <si>
    <t>3) If any partial reverse charge.</t>
  </si>
  <si>
    <t>Refund of ITC of GST on Export as per Rule-89(4)-without payment of IGST, ie on LUT/Bond---</t>
  </si>
  <si>
    <r>
      <rPr>
        <b/>
        <u/>
        <sz val="14"/>
        <rFont val="Calibri"/>
        <family val="2"/>
      </rPr>
      <t>If export with IGST</t>
    </r>
    <r>
      <rPr>
        <sz val="11"/>
        <rFont val="Calibri"/>
      </rPr>
      <t>,  then no need to file any application,  just put shipping bill no &amp; port code in GSTR-1</t>
    </r>
  </si>
  <si>
    <t>First pay gst normally (in Input - output) = gst payable. Then apply for refund of  gst on export if excess ITC .</t>
  </si>
  <si>
    <t xml:space="preserve">Then go to refund option online,  then fill eligible refund on ITC,  upload all export commercial invoice with a statement of export sheet containing shipping bill no &amp;  BILL OF LADING no. </t>
  </si>
  <si>
    <t>Note- may be not all ports has online registration facilities, so meet CHA.</t>
  </si>
  <si>
    <t xml:space="preserve">IEC certificate, PAN, AADHAR, GST certificate, office address proof, company/firm registration proof, electricity bill copy, signature verification letter </t>
  </si>
  <si>
    <t>with stamp of bank, Company letter head with bank details, Last IT return copy, bank statements, copy of cancelled cheque, boards resolution(company).</t>
  </si>
  <si>
    <r>
      <rPr>
        <b/>
        <u/>
        <sz val="14"/>
        <rFont val="Calibri"/>
        <family val="2"/>
      </rPr>
      <t>How to apply AD(Authorised dealer) code for export impor</t>
    </r>
    <r>
      <rPr>
        <b/>
        <sz val="14"/>
        <rFont val="Calibri"/>
        <family val="2"/>
      </rPr>
      <t xml:space="preserve">t--    </t>
    </r>
    <r>
      <rPr>
        <sz val="11"/>
        <rFont val="Calibri"/>
        <family val="2"/>
      </rPr>
      <t xml:space="preserve">          </t>
    </r>
    <r>
      <rPr>
        <i/>
        <sz val="8"/>
        <rFont val="Calibri"/>
        <family val="2"/>
      </rPr>
      <t>from this govt. can check export import, to curb black money</t>
    </r>
  </si>
  <si>
    <t xml:space="preserve"> 4) Certificate of origin from chamber of commerce/online DGFT website..  </t>
  </si>
  <si>
    <t>5) EPCC certificate (for export incentives-if)</t>
  </si>
  <si>
    <t>First file by CHA -  export (original)</t>
  </si>
  <si>
    <t xml:space="preserve">Then given by customs - Let Export(duplicate) </t>
  </si>
  <si>
    <t>Then EGM file by shipping company- Export promotion copy (triplicate)</t>
  </si>
  <si>
    <t>Three Shipping Bill</t>
  </si>
  <si>
    <t xml:space="preserve">Commercial Invoice </t>
  </si>
  <si>
    <t>Packing List</t>
  </si>
  <si>
    <t xml:space="preserve">Marine insurance </t>
  </si>
  <si>
    <t>Certificate of origin</t>
  </si>
  <si>
    <t>Quality Certificate/Laboratory Report</t>
  </si>
  <si>
    <t xml:space="preserve">Fumigation Certificate </t>
  </si>
  <si>
    <t xml:space="preserve">Bill of Lading </t>
  </si>
  <si>
    <t xml:space="preserve">First exporter gives documents to indian bank then indian bank gives to exporter bank and exporter bank finally gives to exporter. </t>
  </si>
  <si>
    <t xml:space="preserve">Two types- i) documents against payment(DP) or At Sight </t>
  </si>
  <si>
    <t>ii) Documents against acceptance or usance. (Means exporter giving time to pay).</t>
  </si>
  <si>
    <t>Documents to be given by importer to exporter through banks.-</t>
  </si>
  <si>
    <t>How to calculate LC</t>
  </si>
  <si>
    <t>Illustration 1: calculation of DP- LC limit:</t>
  </si>
  <si>
    <t>(i)Total annual purchase: 12000000</t>
  </si>
  <si>
    <t>(ii) of which purchase under LC (50%) :6000000</t>
  </si>
  <si>
    <t>(iii) Of import of RM under LC (50%): 3000000</t>
  </si>
  <si>
    <t>Assessment of Inland LC:</t>
  </si>
  <si>
    <t>Lead time: 2 months</t>
  </si>
  <si>
    <t>Monthly purchase for indigenous RM (6000000-3000000)/12 =2, 50,000</t>
  </si>
  <si>
    <t>Therefore, Inland LC requirement (Monthly purchase x lead time i.e 250000×2 = 5, 00,000…… (A)</t>
  </si>
  <si>
    <t>Assessment of import LC:</t>
  </si>
  <si>
    <t>Monthly purchase of import RM (3000000/12) = 250000</t>
  </si>
  <si>
    <t>Lead time: 4 months</t>
  </si>
  <si>
    <t>Import LC requirement: 250000×4= 1000000 (B)</t>
  </si>
  <si>
    <t>Total LC requirement (A+B) = 500000+1000000= 1500000 i.e. LC limit of Rs.15 lakh with the sublimit of Rs.10 lakh for import LC and Rs.5 lakh for domestic LC.</t>
  </si>
  <si>
    <t>Illustration 2 : Calculation of LC-DA limit</t>
  </si>
  <si>
    <t>In the above example assume that there is usance of 2 months available in both for domestic and import cases. While assessing the LC under Usance, the usance period is to be added to the lead time.</t>
  </si>
  <si>
    <t>Inland LC requirement= (monthly purchase x (lead time+ usance period</t>
  </si>
  <si>
    <t>= (250000 x (2.00+2.00) = 10, 00000</t>
  </si>
  <si>
    <t>Import LC requirement =(monthly purchase x (lead time+ usance period)</t>
  </si>
  <si>
    <t>= (250000 x (4.00+2.00) = 15, 00000</t>
  </si>
  <si>
    <t>Total LC requirement (i) +(ii)= 25 lakhs with the sublimits of Rs.10 lakh for domestic   LC and Rs.15 lakh for import LC.</t>
  </si>
  <si>
    <t>Illustration 3: Calculation of (import) DA- LC limit with EOQ (Economic order quantity)</t>
  </si>
  <si>
    <t>Total annual purchase of import RM = 30 00000…………. (A)</t>
  </si>
  <si>
    <t>Monthly requirement of import RM=250000………………   (B)</t>
  </si>
  <si>
    <t>Minimum order level (EOQ) = 1000000……………………….. (C)</t>
  </si>
  <si>
    <t>No. of LC required to be opened (A/B) 3000000/1000000=3………  (D)</t>
  </si>
  <si>
    <t>Frequency of LCs: (12/ No. of LC required to be opened) =12/3 =4 months…………………… (E)</t>
  </si>
  <si>
    <t>Therefore Import order will be placed under LC once in 4 months.</t>
  </si>
  <si>
    <t>However,Credit (usance)available for 6 months and lead time is 2 months</t>
  </si>
  <si>
    <t>Total lead time is (2+6) = 8 months…………………………………  (F)</t>
  </si>
  <si>
    <t>Since the second order of RM under LC shall be placed by the customer before the retirement of first LC is for Rs.10lakh, therefore LC outstanding at any point of time shall be less than Rs.20 lakhs.</t>
  </si>
  <si>
    <t>In the instant case Import LC requirement without EOQ:</t>
  </si>
  <si>
    <t>LC limit without EOQ = (monthly purchase x (lead time+ Usance period)</t>
  </si>
  <si>
    <t>= (250000x (2.00+6.00) = 2000000/- (Twenty Lakhs]</t>
  </si>
  <si>
    <t xml:space="preserve">            EXPORT BENEFITS </t>
  </si>
  <si>
    <t>2)SEIS(service export from India scheme)</t>
  </si>
  <si>
    <t xml:space="preserve">  **MEIS-SEIS-gets benefits of scripts or duty drawback in the form of license which can further use for duty-free import, or can sell that license to importer)</t>
  </si>
  <si>
    <t>Wef 01.01.21 RODTEP  in place of MEIS.</t>
  </si>
  <si>
    <t xml:space="preserve">4) EPCG(export promotion capital goods)- duty-free import of machines for making goods for export. </t>
  </si>
  <si>
    <t>5) Packing credit -- it is generally on pre-shipment facility(credit on inventory) on exports. Two types--</t>
  </si>
  <si>
    <t xml:space="preserve"> 5) Intrest equalization scheme for MSME (3-5 %) , if any company takes packing credit facility in INR but payment in Forex then govt gives 3-5% subsidy on intrest rate.</t>
  </si>
  <si>
    <t xml:space="preserve">     i) FBN- foreign bill negotiation, here no collateral required .</t>
  </si>
  <si>
    <t xml:space="preserve">    ii) FBD- foreign bill discounting,  here company has to pay collateral to discount LC.</t>
  </si>
  <si>
    <t xml:space="preserve">3) Duty Drawback (@2% on exports , payment received must be within 9 months) or Advance Authorization (in form of license to import duty free) ,only </t>
  </si>
  <si>
    <t xml:space="preserve">one scheme benefit can be availed. </t>
  </si>
  <si>
    <t xml:space="preserve">     i)Buyer's credit. Here importer gives payment in foreign currency for capital goods .  So importer approach indian bank ( maximum intrest rate charge</t>
  </si>
  <si>
    <t xml:space="preserve"> by indian bank- libor+margin-0.25%) and foreign bank. Indian bank takes SBLC(stand by LC) from importer and gives SBLC to foreign bank for paying</t>
  </si>
  <si>
    <t xml:space="preserve"> foreign currency to exporter. Here indian bank gives time to importer for 1 year or operating cycle , whichever is less.</t>
  </si>
  <si>
    <t xml:space="preserve">     ii) FCDL(foreign currency demand loan) - similar to buyers credit , for importing other goods and LC is for 6 months or operating cycle. But here importer</t>
  </si>
  <si>
    <t xml:space="preserve"> gives LC to Indian bank &amp; no contact with foreign bank. Here no cap on intrest rate limit by RBI.</t>
  </si>
  <si>
    <t>6)Bills Discounted --it is a post shipment facility . Suppose exporter took packing credit facility on stock. So when a exporter exports(ie BL generates) then</t>
  </si>
  <si>
    <t xml:space="preserve"> pre-shipment facility expires. At that time exporter submits LC to bank for settlement and bank pays remaining amount to exporter after deducting </t>
  </si>
  <si>
    <t>loan(buyers credit)+LC discounting charges. Three types---</t>
  </si>
  <si>
    <t xml:space="preserve">    iii) FBPF- foreign bill purchase facility.  In rare cases bank give post-shipment facility(ie , between BL &amp; LC payment by importer usually it took 7-15 days) . </t>
  </si>
  <si>
    <t>So that after payment by importer , exporter give payment to bank without discounting LC.</t>
  </si>
  <si>
    <t xml:space="preserve">Exchange earners foreign currency (EEFC) A/C -  In this account a company can keep remittance of export in foreign currency.  </t>
  </si>
  <si>
    <t>Benefit - 1)is that whenever price of dollar exceeds then that forex can be converted into INR.</t>
  </si>
  <si>
    <t>Note- only a specific timeline is given by banks to convert forex into INR.(EX- 30 day).</t>
  </si>
  <si>
    <t>2) banks usually charges for converting(buying/selling) forex to INR. So if the same exporter has to pay for import he directly pays from EEFC A/C.</t>
  </si>
  <si>
    <t>SUPPLIERS NAME</t>
  </si>
  <si>
    <t xml:space="preserve">ORIGINAL DOCS RECD ON </t>
  </si>
  <si>
    <t xml:space="preserve">VESSEL/FLIGHT ETD </t>
  </si>
  <si>
    <t>REMARKS</t>
  </si>
  <si>
    <t>17/2016-2017/CC/B</t>
  </si>
  <si>
    <t>A</t>
  </si>
  <si>
    <t>17.11.2016</t>
  </si>
  <si>
    <t>C</t>
  </si>
  <si>
    <t>ACBNSCBS</t>
  </si>
  <si>
    <t>US$</t>
  </si>
  <si>
    <t>DA 360 DAYS BL DATE</t>
  </si>
  <si>
    <t>29.01.2018</t>
  </si>
  <si>
    <t>03.02.2017</t>
  </si>
  <si>
    <t>01.03.2017</t>
  </si>
  <si>
    <t>31.03.2017</t>
  </si>
  <si>
    <t>PAYMENT DUE ON  29.01.2018</t>
  </si>
  <si>
    <t>19/2016-2017/P</t>
  </si>
  <si>
    <t>B</t>
  </si>
  <si>
    <t>23.11.2016</t>
  </si>
  <si>
    <t>N</t>
  </si>
  <si>
    <t>sadasdsa</t>
  </si>
  <si>
    <t>DA 90 DAYS BL DATE</t>
  </si>
  <si>
    <t>02.05.2017</t>
  </si>
  <si>
    <t>30.01.2017</t>
  </si>
  <si>
    <t>RECEIVED</t>
  </si>
  <si>
    <t>15.04.2017</t>
  </si>
  <si>
    <t>PAYMENT DUE ON  02.05.2017</t>
  </si>
  <si>
    <t>dasdsdas</t>
  </si>
  <si>
    <t>AWAITED</t>
  </si>
  <si>
    <t>INF. OF VESSEL AWAITED FROM SUPPLIER FOR BALANCE ITEM</t>
  </si>
  <si>
    <t>23/2016-2017/L</t>
  </si>
  <si>
    <t>16.12.2016</t>
  </si>
  <si>
    <t>ge</t>
  </si>
  <si>
    <t>17.04.2017</t>
  </si>
  <si>
    <t>14.01.2016</t>
  </si>
  <si>
    <t>28.02.2017</t>
  </si>
  <si>
    <t>PAYMENT DUE ON 17.04.2017</t>
  </si>
  <si>
    <t>28/2016-2017/NNBD/C</t>
  </si>
  <si>
    <t>D</t>
  </si>
  <si>
    <t>17.01.2017</t>
  </si>
  <si>
    <t>N/C</t>
  </si>
  <si>
    <t>wqewq</t>
  </si>
  <si>
    <t>S I G H T</t>
  </si>
  <si>
    <t>16.03.2017</t>
  </si>
  <si>
    <t>INF. OF VESSEL AWAITED FROM SUPPLIER</t>
  </si>
  <si>
    <t>41/2016-2017/P</t>
  </si>
  <si>
    <t>001343s</t>
  </si>
  <si>
    <t>15.03.2017</t>
  </si>
  <si>
    <t>rwg</t>
  </si>
  <si>
    <t>15.08.2017</t>
  </si>
  <si>
    <t>LC ESTABLISHED 15/03……INF. OF VESSEL AWAITED</t>
  </si>
  <si>
    <t>30/2016-2017/L</t>
  </si>
  <si>
    <t>E</t>
  </si>
  <si>
    <t>015451asa</t>
  </si>
  <si>
    <t>01.02.2017</t>
  </si>
  <si>
    <t>rwte</t>
  </si>
  <si>
    <t>DA 90 DAYS AWB DATE</t>
  </si>
  <si>
    <t>INF. OF AIRFREIGHT AWAITED FROM SUPPLIER</t>
  </si>
  <si>
    <t>40/2016-2017/L</t>
  </si>
  <si>
    <t>0a5d120</t>
  </si>
  <si>
    <t>27.02.2017</t>
  </si>
  <si>
    <t>grgrwe</t>
  </si>
  <si>
    <t>15.05.2017</t>
  </si>
  <si>
    <t>INFORMATION OF VESSEL AWAITED FROM SUPPLIER.</t>
  </si>
  <si>
    <t>34/2016-2017/C</t>
  </si>
  <si>
    <t>asd045sa</t>
  </si>
  <si>
    <t>10.02.2017</t>
  </si>
  <si>
    <t>gfgf</t>
  </si>
  <si>
    <t>360 DAYS BL DATE</t>
  </si>
  <si>
    <t>09.04.2017</t>
  </si>
  <si>
    <t>36/2016-2017/B</t>
  </si>
  <si>
    <t>000sad5</t>
  </si>
  <si>
    <t>17.02.2017</t>
  </si>
  <si>
    <t>ewr</t>
  </si>
  <si>
    <t>DA 60 DAYS</t>
  </si>
  <si>
    <t>37/2016-2017/B</t>
  </si>
  <si>
    <t>0asds</t>
  </si>
  <si>
    <t>sg</t>
  </si>
  <si>
    <t>ONE OFF LETTER OF CREDIT COPY AWAITED FROM BANK…25.03.2017</t>
  </si>
  <si>
    <t>39/2016-2017/C/B</t>
  </si>
  <si>
    <t>F</t>
  </si>
  <si>
    <t>0071ILC029791</t>
  </si>
  <si>
    <t>sfgf</t>
  </si>
  <si>
    <t>31.05.207</t>
  </si>
  <si>
    <t>LC ESTABLISHED 15/03……INF. OF FLIGHT AWAITED</t>
  </si>
  <si>
    <t>LETTER OF CREDIT no</t>
  </si>
  <si>
    <t>Date-</t>
  </si>
  <si>
    <t>To xyz bank</t>
  </si>
  <si>
    <t>.........</t>
  </si>
  <si>
    <t>Dear sir,</t>
  </si>
  <si>
    <t xml:space="preserve">                           Sub:Request letter for issue of letter of credit.</t>
  </si>
  <si>
    <t xml:space="preserve">                           Ref:Our A/c no.............. with you</t>
  </si>
  <si>
    <t>We hereby request you for DRAFT issuance of Letter of Credit for USD......favouring M/S......................... towards the purchase of name of goods.</t>
  </si>
  <si>
    <t>Please issue the draft Letter of Credit and debit your charges to our captioned account. We undertake to submit the documentary evidence of import within the stipulated time.</t>
  </si>
  <si>
    <t>We request you to forward us the draft of the Letter of Credit for our records.</t>
  </si>
  <si>
    <t>Yours Faithfully</t>
  </si>
  <si>
    <t>For..........</t>
  </si>
  <si>
    <t>LETTER TO BANK FOR ISSUING LC</t>
  </si>
  <si>
    <t>To,</t>
  </si>
  <si>
    <t>The A G M,</t>
  </si>
  <si>
    <t>Allahabad Bank,</t>
  </si>
  <si>
    <t>SME Finance Branch, 7 Red Cross Place</t>
  </si>
  <si>
    <t>Kolkata – 700001.</t>
  </si>
  <si>
    <t>Due Date : 10.10.2016</t>
  </si>
  <si>
    <t>Dear Sir,</t>
  </si>
  <si>
    <t>We undertake that we will arrange the fund of the above mentioned account on or before due date.</t>
  </si>
  <si>
    <t>Kindly do the needful at your earliest.</t>
  </si>
  <si>
    <t>Thanking you,</t>
  </si>
  <si>
    <t>Yours truly,</t>
  </si>
  <si>
    <t xml:space="preserve">With reference of the above mentioned subject we do hereby accept the Bills amounting to $ 18,628.00  (US Dollar eighteen thousand six hundred twenty eight only)  </t>
  </si>
  <si>
    <t>For XYZ Limited</t>
  </si>
  <si>
    <t>LETTER TO BANK FOR ACCEPTING LC ( which needs to pay for import)</t>
  </si>
  <si>
    <t>LC buyer bank(In India) -- open LC account of importer , deduct fees,postage &amp; LC issuing charges</t>
  </si>
  <si>
    <t>LC issuing bank (In India)-- sometimes local bank issue FLC through other bank in India.</t>
  </si>
  <si>
    <t>LC advising bank( outside India) -- advice to exporter regarding FLC  through postage. If he needs any corrections or amendments. Takes fees, advising charges.</t>
  </si>
  <si>
    <t xml:space="preserve">LC confirmation bank(Outside India) -- </t>
  </si>
  <si>
    <t>Exporter bank confirms FLC by printing in his letter head &amp; signs .</t>
  </si>
  <si>
    <t>Payment terms--</t>
  </si>
  <si>
    <t>Irrevocable - not to be change</t>
  </si>
  <si>
    <t>Unconditional - no extra condition other than outside LC.</t>
  </si>
  <si>
    <t>At sight- needs to pay/release LC money after getting Export documents.</t>
  </si>
  <si>
    <t>At usance- means deferred LC , late payment, not certain date.</t>
  </si>
  <si>
    <t>180 days of BL -- needs to pay within 180 days of  shipment/Bill of lading</t>
  </si>
  <si>
    <t>Present LC within 21 days of BL -- needs to issue/send Export documents (written in LC) by LC confirmation bank to LC Issuing bank.</t>
  </si>
  <si>
    <t>Credit loan on LC ----</t>
  </si>
  <si>
    <t>1) For importers - importers needs working capital , so they takes working capital in his bank CC account by submitting LC taken from party or their export proof , in the form of loan with LIBOR(London international bank rate) + ......basis .</t>
  </si>
  <si>
    <t>Ex- Libor +250 = London international bank intrest rate + 2.5% intrest p.a.</t>
  </si>
  <si>
    <t>2)For Exporters- after exporting goods , usually LC payment takes time , so they submit LC &amp; takes loan with LIBOR(London international bank rate) + ......basis .</t>
  </si>
  <si>
    <t>1) avg LC limit depends on monthly consumption (inventory+expenses related to inventory) and EOQ.</t>
  </si>
  <si>
    <t>2) no of LC-=Annual consumption/EOQ</t>
  </si>
  <si>
    <t xml:space="preserve">2) Frequency of LC opening= </t>
  </si>
  <si>
    <t>12/No of LC</t>
  </si>
  <si>
    <t>4) LC outstanding (credit limit)  ---</t>
  </si>
  <si>
    <t>(lead time+Transist time+ usance time) must be less than Frequency of opening LC.</t>
  </si>
  <si>
    <t>*Lead time= product making time</t>
  </si>
  <si>
    <t>*Transit time= shipping time</t>
  </si>
  <si>
    <t>*Usance time= difference days between LC issue &amp; realise time.</t>
  </si>
  <si>
    <t>Ex- 1</t>
  </si>
  <si>
    <t xml:space="preserve">  annual consumption- 6 crore</t>
  </si>
  <si>
    <t>Eoq- 2 crore ,</t>
  </si>
  <si>
    <t>Usance time - 6 month</t>
  </si>
  <si>
    <t>Lead time - 20 days</t>
  </si>
  <si>
    <t>Transit time- 10 days</t>
  </si>
  <si>
    <t>Solution;</t>
  </si>
  <si>
    <t>No of LC = 6/1 , i.e 6</t>
  </si>
  <si>
    <t>Frequency of LC opening= 12/6 , ie. 2 months</t>
  </si>
  <si>
    <t>Therefore , requirement =</t>
  </si>
  <si>
    <t>7 months (6month+20 days+10 days)/2</t>
  </si>
  <si>
    <t>= 3.5 crore</t>
  </si>
  <si>
    <t>Or , 4 crore (round figure).</t>
  </si>
  <si>
    <t>Ex-2</t>
  </si>
  <si>
    <t>Time for advising LC- 20 days</t>
  </si>
  <si>
    <t>Shipment- 30 days</t>
  </si>
  <si>
    <t>Credit period to party- 40 days</t>
  </si>
  <si>
    <t>Inventory credit available - Rs 4800 crore</t>
  </si>
  <si>
    <t>R/M consumption projected- 10000 crore</t>
  </si>
  <si>
    <t>Solution:</t>
  </si>
  <si>
    <t>Frequency = 12/(20+30+40)days</t>
  </si>
  <si>
    <t xml:space="preserve">                   = 12/4 , ie- 3 months.</t>
  </si>
  <si>
    <t>Therefore , non fund based LC credit required= 4800/3 , ie. Rs 1600 crore.</t>
  </si>
  <si>
    <t>Find non fund based credit limit - (LC)</t>
  </si>
  <si>
    <t>LC CREDIT LIMIT CALCULATION</t>
  </si>
  <si>
    <t xml:space="preserve">Under foreign LC payment, hedge rate works, means future date fixed for LC payment. </t>
  </si>
  <si>
    <t>Hedge Rate has two options----</t>
  </si>
  <si>
    <t>1) forwarding rate-- means future date fixed &amp; nothing else.</t>
  </si>
  <si>
    <t>2) options rate-- means future date fixed but company has options to pay on that date or not , company can check &amp; pay according to currency going upward or downward.</t>
  </si>
  <si>
    <t>Note:</t>
  </si>
  <si>
    <t xml:space="preserve"> 1)cash/ready rate used for currency exchange.</t>
  </si>
  <si>
    <t>2) spot rate used for foreign share trading or bill payment.</t>
  </si>
  <si>
    <t>Foreign exchange fluctuations on Foreign Letter of Credit ----</t>
  </si>
  <si>
    <t>Calculation on forward rate, check screen shot attached in this email.</t>
  </si>
  <si>
    <t xml:space="preserve">If only money transfer on same day , then cash/ready rate has been applied by banks. </t>
  </si>
  <si>
    <r>
      <t xml:space="preserve">Import Forward Contract - </t>
    </r>
    <r>
      <rPr>
        <b/>
        <sz val="14"/>
        <color indexed="10"/>
        <rFont val="Calibri"/>
        <family val="2"/>
      </rPr>
      <t>Buy Currency at Forward Rate</t>
    </r>
  </si>
  <si>
    <t>Case</t>
  </si>
  <si>
    <t xml:space="preserve">USD </t>
  </si>
  <si>
    <t>Sport Rate</t>
  </si>
  <si>
    <t>Forward Rate (Buy)</t>
  </si>
  <si>
    <t>Spot Rate on Maturaty</t>
  </si>
  <si>
    <t>Inward Amount</t>
  </si>
  <si>
    <t>Bank Purchase USD for You</t>
  </si>
  <si>
    <t>Profit / Loss</t>
  </si>
  <si>
    <t>G</t>
  </si>
  <si>
    <t>H</t>
  </si>
  <si>
    <t>I</t>
  </si>
  <si>
    <r>
      <t xml:space="preserve">Export Forward Contract - </t>
    </r>
    <r>
      <rPr>
        <b/>
        <sz val="14"/>
        <color indexed="10"/>
        <rFont val="Calibri"/>
        <family val="2"/>
      </rPr>
      <t>Sell Currency at Forward Rate</t>
    </r>
    <r>
      <rPr>
        <b/>
        <sz val="14"/>
        <color indexed="8"/>
        <rFont val="Calibri"/>
        <family val="2"/>
      </rPr>
      <t xml:space="preserve"> </t>
    </r>
  </si>
  <si>
    <t>Forward Rate (Sell)</t>
  </si>
  <si>
    <t>Bank Sell USD for You</t>
  </si>
  <si>
    <t>Example: Pricing of EUR/USD forward Contract rate</t>
  </si>
  <si>
    <t>EUR/USD Spot rate: 1.1300</t>
  </si>
  <si>
    <t>EUR/USD forward swap price for 6 Months: + 0.0050</t>
  </si>
  <si>
    <t>EUR/USD outright Forward rate for 6 Months: 1.1300+0.0050 = 1.1350</t>
  </si>
  <si>
    <t>Please note that in case of EUR/USD forward swap price is quoted at a premium (EUR interest</t>
  </si>
  <si>
    <t>rate is lower compared to USD interest rates) and hence the EUR/USD outright forward rate</t>
  </si>
  <si>
    <t>is arrived at by adding the EUR/USD spot rate and the positive forward swap rice quote.</t>
  </si>
  <si>
    <t>Eligible Users</t>
  </si>
  <si>
    <t>Under the new guidelines issued by RBI through AP (Dir Series) Circular No 29 dated April</t>
  </si>
  <si>
    <t>7,2020 covering “Risk Management &amp; Interbank Dealings-Hedging of Foreign Exchange Risk”,</t>
  </si>
  <si>
    <t>effective Sept 1, 2020, both ‘Retail’ and ‘Non-retail’ category of users (including Non-Resident</t>
  </si>
  <si>
    <t>users) are eligible to enter into forward contracts through an AD bank</t>
  </si>
  <si>
    <t>Foreign currency hedging- means fixing rates ( ex- USD to INR value change after 5 days , but company wants same rate after 5 days)</t>
  </si>
  <si>
    <t>types-- 1) forward 2) future.</t>
  </si>
  <si>
    <t xml:space="preserve">    DUTY FREE IMPORT LICENCE</t>
  </si>
  <si>
    <t>** Purpose- import duty free capital goods/machine to make goods &amp; export.</t>
  </si>
  <si>
    <t>1)Advance Authorization(for manufacturer exporter) validity 12 months plus 6 months + 6 months extension. Total 24 months.</t>
  </si>
  <si>
    <t>2)EPCG(export promotion capital goods) validity 18 months.(for manufacturer exporter, merchant exporter, service provider)</t>
  </si>
  <si>
    <t>License required to import capital goods.</t>
  </si>
  <si>
    <t>Condition to apply EPCG : last three year average export minimum 15 crore.</t>
  </si>
  <si>
    <t>Condition : export must be minimum multiple of 6 times of duty saved in 6 years.(ex- custom duty +Igst saved Rs 10 crore from 2015-16 to 2020-21, means minimum export must be rs 60 crore)</t>
  </si>
  <si>
    <t>** In any year if capital goods domestically procured then export exemption of 25% of duty saved ( Ex- in 2020-21 Rs 1 crore duty saved of machine purchased from delhi and upto 2019-20 import cap.goods upto Rs 9 crore  . So export obligation - [(Rs 9 crore + (rs 1 crore  minus 25%) ]</t>
  </si>
  <si>
    <t>= Rs (9,75,00,000 x 6)</t>
  </si>
  <si>
    <t>** An EOU can enjoy benefit of EPCC &amp; advance Authorization by default.</t>
  </si>
  <si>
    <t>The Branch Manager</t>
  </si>
  <si>
    <t>_________________</t>
  </si>
  <si>
    <t>Subject – Request for issue of AD CODE of the Bank</t>
  </si>
  <si>
    <t>Ref : Current Account Number - ____________________</t>
  </si>
  <si>
    <t>Dear Sir/Madam,</t>
  </si>
  <si>
    <t>We are maintaining a Current Account, bearing Number - ____________________ in your bank at ___________________ Branch. We are in the process of exporting some goods to _______________</t>
  </si>
  <si>
    <t>______________________________ . Therefore, We have to submit the AD CODE along with other details to Customs Department at ___________ ____________________________________________ for registration.</t>
  </si>
  <si>
    <t>Hence, We are kindly requesting you to provide the AD CODE in the form of a letter issued to Commissioner of Customs at _____________________________________________. The Importer Exporter Code ( IEC ) of our Company is ______________________ .</t>
  </si>
  <si>
    <t>We are enclosing herewith a format of letter along with all necessary information for your ready reference.</t>
  </si>
  <si>
    <t>Kind request to please treat this urgent and do the needful in the regard.</t>
  </si>
  <si>
    <t>Thanking you for your Cooperation!</t>
  </si>
  <si>
    <t>Date - _____________ Your Sincerely</t>
  </si>
  <si>
    <t>For _________________________</t>
  </si>
  <si>
    <t>Signature &amp; Stamp _________________________</t>
  </si>
  <si>
    <t>LETTER TO BANK FOR AS  AD CODE</t>
  </si>
  <si>
    <t>ANNEXURE-A</t>
  </si>
  <si>
    <t>BANK AUTHOIRSATION LETTER</t>
  </si>
  <si>
    <t>REFERENCE TO Public No. 93/2020 dated 29.07.2020</t>
  </si>
  <si>
    <t>Read with PUBLIC NOTICE 79/2020 DATED 08.07.2020, JNCH,</t>
  </si>
  <si>
    <t>NHAVA SHEVA, RAIGAD (MAHARASTRA)</t>
  </si>
  <si>
    <t>It is certified that M/s.________________________________________________ Address of Account holder ________________________________________________ is holding CURRENT/CREDIT ACCOUNT SINCE____________ with our Branch. It is also certified that above mention name, address and Director/Partner/Proprietor details are matching with IEC_________________. The information of IEC Holder, Bank Account Details are as under:-</t>
  </si>
  <si>
    <t>1. BANK ACCOUNT NUMBER :</t>
  </si>
  <si>
    <t>2. AD CODE:</t>
  </si>
  <si>
    <t>3. IFSC :</t>
  </si>
  <si>
    <t>4. NAME OF AUTHORISED SIGNATORY (DIRECTOR/PARTER/PROPIORTOR) IN BANK ACCOUNT:</t>
  </si>
  <si>
    <t>5. EMAIL ID OF ACCOUNT HOLDER :</t>
  </si>
  <si>
    <t>6. CONTACT NUMBER OF ACCOUNT HOLDER:</t>
  </si>
  <si>
    <t>7. NAME OF BANK:</t>
  </si>
  <si>
    <t>8. NAME OF BRANCH:</t>
  </si>
  <si>
    <t>9. ADDRESS OF BRANCH:</t>
  </si>
  <si>
    <t>10. EMAIL ID OF BRANCH:</t>
  </si>
  <si>
    <t>11. CONTACT NUMBER OF BRANCH:</t>
  </si>
  <si>
    <t>12. NAME &amp; CODE OF ISSUING AUTHORITY:</t>
  </si>
  <si>
    <t>Signature of issuing Manager</t>
  </si>
  <si>
    <t>Bank Stamp, Code No, Name.</t>
  </si>
  <si>
    <t>Email the Bank Authorization Letter from bank branch mail id to edi@jawaharcustoms.gov.in for registration said AD Code/IFSC with Bank Account with Customs for remittance/drawback IGST refund.</t>
  </si>
  <si>
    <t>LC Amount</t>
  </si>
  <si>
    <t>Unhedged</t>
  </si>
  <si>
    <t>091314FLU000033</t>
  </si>
  <si>
    <t>INR</t>
  </si>
  <si>
    <t>Own Fund OR Loan Fund</t>
  </si>
  <si>
    <t>Input</t>
  </si>
  <si>
    <t>Remittance Type</t>
  </si>
  <si>
    <t>Foreign Currency</t>
  </si>
  <si>
    <t>Drop-down</t>
  </si>
  <si>
    <t>Funding Type</t>
  </si>
  <si>
    <t>Own Fund</t>
  </si>
  <si>
    <t>Foreign Exchange (Fx Value)</t>
  </si>
  <si>
    <t>$</t>
  </si>
  <si>
    <t>Nostro</t>
  </si>
  <si>
    <t xml:space="preserve">Service Charges   </t>
  </si>
  <si>
    <t>Auto</t>
  </si>
  <si>
    <t>Currency Exchanged (INR)</t>
  </si>
  <si>
    <t>GST applicable as per slab.</t>
  </si>
  <si>
    <t>TCS Amount</t>
  </si>
  <si>
    <t>Bill Amount</t>
  </si>
  <si>
    <t>Own, Loan, Own+Loan Fund</t>
  </si>
  <si>
    <t>Wire Transfer</t>
  </si>
  <si>
    <t>Select</t>
  </si>
  <si>
    <t>Loan Fund</t>
  </si>
  <si>
    <t>GST Amount</t>
  </si>
  <si>
    <t>Inv.No:</t>
  </si>
  <si>
    <t>PKG.LI</t>
  </si>
  <si>
    <t>Date:</t>
  </si>
  <si>
    <t xml:space="preserve">EXPORTER : </t>
  </si>
  <si>
    <t>Exp.add:</t>
  </si>
  <si>
    <t>CONSIGNEE :</t>
  </si>
  <si>
    <t>Imp:Add</t>
  </si>
  <si>
    <t xml:space="preserve">BUYER (If other than consignee) : </t>
  </si>
  <si>
    <t>Other than consignee ADD</t>
  </si>
  <si>
    <t>PRE CARRIAGE BY :</t>
  </si>
  <si>
    <t xml:space="preserve">PLACE OF RECEIPT BY PRE-CARRIER </t>
  </si>
  <si>
    <t>VESSEL / FLIGHT NO.:</t>
  </si>
  <si>
    <t xml:space="preserve">PORT OF LOADING: </t>
  </si>
  <si>
    <t>PORT OF DISCHARGE :</t>
  </si>
  <si>
    <t>FINAL   DESTINATION :</t>
  </si>
  <si>
    <t>COUNTRY OF FINAL DESTINATION :</t>
  </si>
  <si>
    <t>TERMS OF DELIVERY &amp; PAYMENT :</t>
  </si>
  <si>
    <t>INC/01</t>
  </si>
  <si>
    <t>PCK/01</t>
  </si>
  <si>
    <t xml:space="preserve">Marlin Exporter </t>
  </si>
  <si>
    <t xml:space="preserve">C/403,Vinayak City,Opp:Ramdevpir Temple,Chandlodiya-382481, Ahmedabad,Gujarat,India </t>
  </si>
  <si>
    <t>HOANG DANG PROCESSING FOODSTUFF CO., LTD</t>
  </si>
  <si>
    <t>ROD</t>
  </si>
  <si>
    <t>MUNDRA</t>
  </si>
  <si>
    <t>JEBAR ALI</t>
  </si>
  <si>
    <t>UAE</t>
  </si>
  <si>
    <t>DP VIW BANK</t>
  </si>
  <si>
    <t>MARLIN EXPORTER</t>
  </si>
  <si>
    <t>C/403,Vinayak City,Opp:- Ramdevpir Temple,Chandlodiya-382481, Ahmedabad,Gujarat</t>
  </si>
  <si>
    <t>BILL OF EXCHANGE</t>
  </si>
  <si>
    <t>DATE:-</t>
  </si>
  <si>
    <t>BILL OF EXCHANGE NO:-</t>
  </si>
  <si>
    <t>EXCHANGE FOR USD:-</t>
  </si>
  <si>
    <t>20,000 USD</t>
  </si>
  <si>
    <t>We order you to pay sum of 20,000 USD against document against payment via bank</t>
  </si>
  <si>
    <t>Drawee Name:-</t>
  </si>
  <si>
    <t>Drawer Name:-</t>
  </si>
  <si>
    <t>MARLIN EXPORTER,INDIA</t>
  </si>
  <si>
    <t>PACKING LIST</t>
  </si>
  <si>
    <t>INV.NO:</t>
  </si>
  <si>
    <t>EXPORTER'S REF:</t>
  </si>
  <si>
    <t>DATE:</t>
  </si>
  <si>
    <t>Email:-</t>
  </si>
  <si>
    <t>Info@marlinexporter.com</t>
  </si>
  <si>
    <t>BUYER' ORDER NO.&amp; DATE:</t>
  </si>
  <si>
    <t>Web:-</t>
  </si>
  <si>
    <t>www.marlinexporter.com</t>
  </si>
  <si>
    <t>OTHER'S REFERENCE:</t>
  </si>
  <si>
    <r>
      <rPr>
        <b/>
        <u/>
        <sz val="9"/>
        <color indexed="8"/>
        <rFont val="Times New Roman"/>
        <family val="1"/>
      </rPr>
      <t xml:space="preserve">CONSIGNEE </t>
    </r>
    <r>
      <rPr>
        <u/>
        <sz val="9"/>
        <color indexed="8"/>
        <rFont val="Times New Roman"/>
        <family val="1"/>
      </rPr>
      <t>:</t>
    </r>
  </si>
  <si>
    <t>PLACEMENT OF RECEIPT BYPRECARRIER</t>
  </si>
  <si>
    <t xml:space="preserve">COUNTRY OF ORIGIN OF GOODS : </t>
  </si>
  <si>
    <t>VESSEL / FLIGHT NO.</t>
  </si>
  <si>
    <t>PORT OF LOADING:</t>
  </si>
  <si>
    <t>INDIA</t>
  </si>
  <si>
    <t>FINAL DESTINATION :</t>
  </si>
  <si>
    <t>NO. OF PKGS:</t>
  </si>
  <si>
    <t>GROSS WEIGHT</t>
  </si>
  <si>
    <t xml:space="preserve">Marks  &amp;  No. </t>
  </si>
  <si>
    <t>DESCRIPTION OF GOODS</t>
  </si>
  <si>
    <t>QUANTITY</t>
  </si>
  <si>
    <t>HS CODE (49019900)</t>
  </si>
  <si>
    <t>CONTAINER</t>
  </si>
  <si>
    <t>NO.</t>
  </si>
  <si>
    <t>SINGNATURE &amp; DATE</t>
  </si>
  <si>
    <t xml:space="preserve"> COMMERCIAL  INVOICE</t>
  </si>
  <si>
    <t xml:space="preserve">Marks &amp; No. </t>
  </si>
  <si>
    <t>QUANTITY IN PCS.</t>
  </si>
  <si>
    <t>PRICE IN US$</t>
  </si>
  <si>
    <t>AMOUNT IN US$</t>
  </si>
  <si>
    <t>TOTAL AMOUNT:</t>
  </si>
  <si>
    <t xml:space="preserve">DECLARATION: We Declare that this invoice shows the actual price of the goods described and that all particulars are true and correct.                                                                                                                                                                                                   </t>
  </si>
  <si>
    <t>For IEC code--</t>
  </si>
  <si>
    <t>Just register on DGFT website</t>
  </si>
  <si>
    <t>Forex Remittance  - TCS/GST Calculator</t>
  </si>
  <si>
    <t>LC Issue DATED</t>
  </si>
  <si>
    <t>Issuing BANK</t>
  </si>
  <si>
    <t>LC Benificary name</t>
  </si>
  <si>
    <t>LC open Rate</t>
  </si>
  <si>
    <t>LC Accepted Amount</t>
  </si>
  <si>
    <t>Hedged /Unhedged</t>
  </si>
  <si>
    <t>LC Maturity Date</t>
  </si>
  <si>
    <t>091314FLU000034</t>
  </si>
  <si>
    <t>091314FLU000038</t>
  </si>
  <si>
    <t>Invoice/PI/ BE Date</t>
  </si>
  <si>
    <t>MATERIAL</t>
  </si>
  <si>
    <t>Material Qty</t>
  </si>
  <si>
    <t>Currency</t>
  </si>
  <si>
    <t>OUR FILE No</t>
  </si>
  <si>
    <t>TERMS( At Sight/ Usance)</t>
  </si>
  <si>
    <t>SHIPPED by Supplier</t>
  </si>
  <si>
    <t xml:space="preserve">LC Maturity Payment (Rs) </t>
  </si>
  <si>
    <t>Invoice/PI /BE Value in Forex</t>
  </si>
  <si>
    <t>LC Closing Rate</t>
  </si>
  <si>
    <t xml:space="preserve">GST ITC on LC opening </t>
  </si>
  <si>
    <t>GST ITC on LC Closing</t>
  </si>
  <si>
    <t>LC Amount(Rs)</t>
  </si>
  <si>
    <t>Charges on LC Closing</t>
  </si>
  <si>
    <t xml:space="preserve">Charges on LC opening </t>
  </si>
  <si>
    <t>LC sheet Calculation for LC issuer(Importer/purchaser)</t>
  </si>
  <si>
    <t>FD No against LC</t>
  </si>
  <si>
    <t xml:space="preserve">FD Amount </t>
  </si>
  <si>
    <t>FD date</t>
  </si>
  <si>
    <t>FD retirement Date</t>
  </si>
  <si>
    <t>Intrest received on FD after TDS</t>
  </si>
  <si>
    <t>Forex Gain/Loss</t>
  </si>
  <si>
    <t>16/2022-2023/CC/B</t>
  </si>
  <si>
    <t>LC date</t>
  </si>
  <si>
    <t>Importer name</t>
  </si>
  <si>
    <t>Charges on LC Negotiation/Discounting</t>
  </si>
  <si>
    <t>GST ITC on LC Expenses</t>
  </si>
  <si>
    <t>LC sheet Calculation for LC Benificary (Exporter/Seller)</t>
  </si>
  <si>
    <t>Bank remittance Date</t>
  </si>
  <si>
    <t>shipping Date</t>
  </si>
  <si>
    <t>Remittance proof to bank submit date'</t>
  </si>
  <si>
    <t>ppppp</t>
  </si>
  <si>
    <t>BRC received or Not</t>
  </si>
  <si>
    <t>14.11.2016</t>
  </si>
  <si>
    <t>FD Amount against LC</t>
  </si>
  <si>
    <t xml:space="preserve">GST ITC </t>
  </si>
  <si>
    <t>GST ITC on bank Charges</t>
  </si>
  <si>
    <t>(for terminal handling, wharfage, includes any demmurage , &amp; detention)</t>
  </si>
  <si>
    <t>CHA Charges</t>
  </si>
  <si>
    <t xml:space="preserve">(Here No TDS will be deducted from Shipping Co because most of them has only branch  in </t>
  </si>
  <si>
    <t>India , Most of shipping lines are Foreign Co., hence we can took no TDS deduction certificate  from them.</t>
  </si>
  <si>
    <t>Need to book RCM on ocean Freight</t>
  </si>
  <si>
    <t>Took Buyer credit facility from bank</t>
  </si>
  <si>
    <t>when Buyers Credit amount paid to bank</t>
  </si>
  <si>
    <t>To Bank A/C</t>
  </si>
  <si>
    <t>When LC Amount deducted by bank on Maturity Date</t>
  </si>
  <si>
    <t xml:space="preserve"> LC Payable(LC no...)</t>
  </si>
  <si>
    <t>Bank Charges on LC Retirement</t>
  </si>
  <si>
    <t>When FD margin money against LC</t>
  </si>
  <si>
    <t>Bank refund FD after payment of LC</t>
  </si>
  <si>
    <t xml:space="preserve">Bank A/c </t>
  </si>
  <si>
    <t>To Intrest on FD</t>
  </si>
  <si>
    <t>TDS receivable</t>
  </si>
  <si>
    <t>When bank gives intrest on FD after deducting TDS</t>
  </si>
  <si>
    <t>Importer of cargo/vessel after clearing of cargo from Dock by paying custom Duty &amp; get BE(BILL OF ENTRY-Let Export Order)</t>
  </si>
  <si>
    <t xml:space="preserve">(Note: CHA must stamped &amp; signed back side of BL , and also exporter CHA must be authorised by Exporter to sign backside of BL with stamp of Exporter, then only importer is allowed to get DO(delivery order permission) by customs. Incase of bank name in consignee column which means bank documentation will route through bank then bank sign &amp; stamp must be behind BL. </t>
  </si>
  <si>
    <t>A Container pics have Gross/Net/Tare weight of container. Also , Container should be sealed by Exporter self seal &amp; Container company seal at the time of Stuffing(at the time of despatch)</t>
  </si>
  <si>
    <t>Incase of LCL(Low container Load), ie. Small amount of goods , then no need to book container, CHA will send goods to any other general container</t>
  </si>
  <si>
    <t>Note: Sale Agreement is the Main document of export. On the basis of this bank issue FLC &amp; all export process will be done. Also exporter should carefully choose delivery tentave date &amp; TAT(turn around time) , Because of International rates may vary , if exporter cann`t fulfill his promises then he might be blacklisted.</t>
  </si>
  <si>
    <r>
      <t>Marketing Dept. Got Advance Payment</t>
    </r>
    <r>
      <rPr>
        <sz val="8"/>
        <rFont val="Calibri"/>
        <family val="2"/>
      </rPr>
      <t>(Let say-60%)</t>
    </r>
    <r>
      <rPr>
        <sz val="11"/>
        <rFont val="Calibri"/>
        <family val="2"/>
      </rPr>
      <t xml:space="preserve"> with LC</t>
    </r>
    <r>
      <rPr>
        <sz val="8"/>
        <color indexed="8"/>
        <rFont val="Calibri"/>
        <family val="2"/>
      </rPr>
      <t>(Letter of credit)</t>
    </r>
    <r>
      <rPr>
        <sz val="11"/>
        <color indexed="8"/>
        <rFont val="Calibri"/>
        <family val="2"/>
      </rPr>
      <t xml:space="preserve"> from party &amp; same submitted by exporter company in his own LC Bank A/C(AD bANK) after verification of the Terms &amp; conditions.</t>
    </r>
    <r>
      <rPr>
        <sz val="8"/>
        <color indexed="8"/>
        <rFont val="Calibri"/>
        <family val="2"/>
      </rPr>
      <t>(Like Irrevocable , Shipment terms &amp; date, Date of receiving goods, Packing Type, LC payment....within days)</t>
    </r>
  </si>
  <si>
    <t>Documents required for AD code--</t>
  </si>
  <si>
    <t>When to pay Custom Duty on Import</t>
  </si>
  <si>
    <t>But Exporter can apply for full refund of Rs-25000, refund will be credited directily to exporter AD bank Account within 20 days.</t>
  </si>
  <si>
    <r>
      <rPr>
        <b/>
        <u/>
        <sz val="14"/>
        <rFont val="Calibri"/>
        <family val="2"/>
      </rPr>
      <t>If export without IGST</t>
    </r>
    <r>
      <rPr>
        <sz val="11"/>
        <rFont val="Calibri"/>
        <family val="2"/>
      </rPr>
      <t xml:space="preserve"> (Sec-42)--Apply LUT on GST website online. </t>
    </r>
  </si>
  <si>
    <t>** check www.xe.com for forex rates changes</t>
  </si>
  <si>
    <t>** for BL rate use www.cbic.gov.in</t>
  </si>
  <si>
    <t>for customs duty payment &amp; MEIS-RODTEP Scrip licence</t>
  </si>
  <si>
    <t xml:space="preserve">for e-brc </t>
  </si>
  <si>
    <t>Foreign Remittance - FEMA rules.</t>
  </si>
  <si>
    <t>2) Export payment but be realised within 9 months.</t>
  </si>
  <si>
    <t>4) In case of short payment , bank can write of upto 5% of export bill only , more than that matter will go to RBI.</t>
  </si>
  <si>
    <t>5) Whenever foreign currency remittance received , exporter can ask to bank for FIRC(foreign currency remmitance certificate).</t>
  </si>
  <si>
    <t>6) When export documentation completed by bank then will issue E-brc which can be downloaded from DGFT website.</t>
  </si>
  <si>
    <t>OR CAN APPLY FROM DGFT</t>
  </si>
  <si>
    <t>EXW</t>
  </si>
  <si>
    <t>FCA</t>
  </si>
  <si>
    <t>FAS</t>
  </si>
  <si>
    <t>CFR</t>
  </si>
  <si>
    <t>CPT</t>
  </si>
  <si>
    <t>CIP</t>
  </si>
  <si>
    <t>DAT</t>
  </si>
  <si>
    <t>DAP</t>
  </si>
  <si>
    <t>DDP</t>
  </si>
  <si>
    <t xml:space="preserve">CHARGES </t>
  </si>
  <si>
    <t>Ex-Works</t>
  </si>
  <si>
    <t>Free Carrier</t>
  </si>
  <si>
    <t>ee     Alongside Ship</t>
  </si>
  <si>
    <t>rree On Board</t>
  </si>
  <si>
    <t>Cost &amp; Freight</t>
  </si>
  <si>
    <t>Cost, Insurance &amp; Freight</t>
  </si>
  <si>
    <t>Carriage Paid To</t>
  </si>
  <si>
    <t>Carriage &amp; Insurance Paid
To</t>
  </si>
  <si>
    <t>Delivered at Terminal</t>
  </si>
  <si>
    <t>Delivered at Place</t>
  </si>
  <si>
    <t>Delivered Duty Paid</t>
  </si>
  <si>
    <t>Packing</t>
  </si>
  <si>
    <t>Buyer / Seller</t>
  </si>
  <si>
    <t>Seller</t>
  </si>
  <si>
    <t>Loading</t>
  </si>
  <si>
    <t>Buyer</t>
  </si>
  <si>
    <t>Delivery to Port</t>
  </si>
  <si>
    <t>Export Duty</t>
  </si>
  <si>
    <t>Terminal Charges</t>
  </si>
  <si>
    <t>Carriage Loading</t>
  </si>
  <si>
    <t>Freight</t>
  </si>
  <si>
    <t xml:space="preserve">Insurance </t>
  </si>
  <si>
    <t>No Obligation</t>
  </si>
  <si>
    <t>Destination Terminal charges</t>
  </si>
  <si>
    <t>Delivery to Destination</t>
  </si>
  <si>
    <t>Import Duty</t>
  </si>
  <si>
    <t>FOB- FREE ON BOARD</t>
  </si>
  <si>
    <t>CIF- COST INSURANCE FREIGHT</t>
  </si>
  <si>
    <t xml:space="preserve">     EXW - Ex Works (insert place of delivery)</t>
  </si>
  <si>
    <t xml:space="preserve">    FCA  - Free Carrier (Insert named place of delivery) </t>
  </si>
  <si>
    <t xml:space="preserve">    CPT  - Carriage Paid to (insert place of destination) </t>
  </si>
  <si>
    <t xml:space="preserve">    CIP -  Carriage and Insurance Paid To (insert place of destination)  </t>
  </si>
  <si>
    <t xml:space="preserve">    DAP - Delivered at Place (insert named place of destination)  </t>
  </si>
  <si>
    <t xml:space="preserve">    DPU - Delivered at Place Unloaded (insert of place of destination)  </t>
  </si>
  <si>
    <t xml:space="preserve">    DDP - Delivered Duty Paid (Insert place of destination)</t>
  </si>
  <si>
    <t>1) Exporter must have to submit copy of all export documents to his AD bank within 21 days of Shipping of goods.</t>
  </si>
  <si>
    <t>3) Incase of advance remittance, exporter must submit documents relatiing to that .</t>
  </si>
  <si>
    <t>banks load BRC on DGFT &amp; exporter has to login and link.</t>
  </si>
  <si>
    <t>Zero Rated Turnover</t>
  </si>
  <si>
    <t>However, assessee can apply for refund if</t>
  </si>
  <si>
    <t>1)</t>
  </si>
  <si>
    <t>2)</t>
  </si>
  <si>
    <t xml:space="preserve">Change in formula for claiming refund of ITC in case of Inverted Duty Structure- Simplified  CBIC vide Notification No. 14/2022-Central Tax dated 05-07-2022 has made an </t>
  </si>
  <si>
    <t xml:space="preserve">amendment in the formula under Rule 89(5) of CGST Rules, 2017 which now reads as under- </t>
  </si>
  <si>
    <t xml:space="preserve"> Now understand with the help of example- </t>
  </si>
  <si>
    <t xml:space="preserve"> Turnover of Inverted rated supply of goods and services- </t>
  </si>
  <si>
    <t>Rs</t>
  </si>
  <si>
    <t xml:space="preserve">ITC on Inputs </t>
  </si>
  <si>
    <t xml:space="preserve"> ITC on Input Services</t>
  </si>
  <si>
    <t xml:space="preserve"> ITC on Capital Goods</t>
  </si>
  <si>
    <t>Total ITC</t>
  </si>
  <si>
    <t>other Turnover</t>
  </si>
  <si>
    <t>Refund formula before amendment:</t>
  </si>
  <si>
    <t>Maximum Refund Amount =</t>
  </si>
  <si>
    <t>{(Turnover of inverted rated supply of goods and services) x Net ITC ÷ Adjusted Total Turnover} – tax payable on such inverted rated supply of goods and services</t>
  </si>
  <si>
    <t xml:space="preserve">= 550000*50000/600000 – (550000*5/100) = 45833 – 27500 </t>
  </si>
  <si>
    <t xml:space="preserve"> = 18333</t>
  </si>
  <si>
    <t>Now refund formula after amendment-</t>
  </si>
  <si>
    <t xml:space="preserve"> Maximum Refund Amount = </t>
  </si>
  <si>
    <t xml:space="preserve">{(Turnover of inverted rated supply of goods and services) x Net ITC ÷ Adjusted Total Turnover} – {tax payable on such inverted rated supply of goods </t>
  </si>
  <si>
    <t>and services x (Net ITC ÷ ITC availed on inputs and input services)}</t>
  </si>
  <si>
    <t>So refund increased after amendment in formula – (24679 – 18333) – Rs 6346</t>
  </si>
  <si>
    <t>"550000*50000/600000- (27500*50000/65000)"</t>
  </si>
  <si>
    <t>=</t>
  </si>
  <si>
    <t>And , in Feb 2023 sold in Rs 65,000</t>
  </si>
  <si>
    <t>A machine purchased in apr-2020 in Rs 1,18,000  where ITC was Rs 18,000</t>
  </si>
  <si>
    <t>Suppose , WDV in Feb-2023 is Rs 55,000</t>
  </si>
  <si>
    <t>Maxmimum amount  of GST reversal will be----- 1) as per Formula or 2)Actual GST at the time of sale.</t>
  </si>
  <si>
    <t>1) As per Formula=</t>
  </si>
  <si>
    <t>ITC  x</t>
  </si>
  <si>
    <t>Total Life of asset in months</t>
  </si>
  <si>
    <t>Remaining Life of asset in months</t>
  </si>
  <si>
    <t>and , useful life is 5 years. , ie total useful months is 60.</t>
  </si>
  <si>
    <t>18000  x</t>
  </si>
  <si>
    <t>**Remaining life from Apr 2020 to feb 2023 is 34 months</t>
  </si>
  <si>
    <t>2) Actual GST =</t>
  </si>
  <si>
    <t>Rs 65000 *18%</t>
  </si>
  <si>
    <t>So, here higher is RS 11700 , so RS 11,700 will be the ITC to be reversed.</t>
  </si>
  <si>
    <t>REMOVAL/DISPOSAL/SALE OF CAPITAL GOODS AFTER USE , if before 5 Years of purchase.</t>
  </si>
  <si>
    <t>(As per Sec-16(8) read with rule 44(6)</t>
  </si>
  <si>
    <t xml:space="preserve"> Reverse ITC as per Formula No-1 above.</t>
  </si>
  <si>
    <t xml:space="preserve">Senario-2-:Disposal of Capital goods or Asset without consideration and ITC is used </t>
  </si>
  <si>
    <t>Senario-1-: If ITC has not taken on fixed asset, ex-car , Bike , but sold more than WDV</t>
  </si>
  <si>
    <t>Senario-3-: Goods Lost or disposal or removal, ITC not taken</t>
  </si>
  <si>
    <t>No need to reverse GST</t>
  </si>
  <si>
    <t>Total Turnover</t>
  </si>
  <si>
    <t>Exempted Turnover</t>
  </si>
  <si>
    <t>Partly used for Exempted supply &amp; partly for Taxable+Exempted Supplies both</t>
  </si>
  <si>
    <t>Note: Capital Machine used partly for Exempted Supply &amp; Partly capital supply, calculation is same.</t>
  </si>
  <si>
    <t>Senario-:</t>
  </si>
  <si>
    <t>Capital Goods used for Exempted Sales</t>
  </si>
  <si>
    <t>NO ITC allowed</t>
  </si>
  <si>
    <t>Ex : capital goods purchased in Nov 2022 was used for Taxable supply , but from March 2023 capital goods were also used for Taxable supply</t>
  </si>
  <si>
    <t xml:space="preserve">ITC </t>
  </si>
  <si>
    <t xml:space="preserve">(ITC of capital goods  - 5% of ITC of cap Goods for every Quarter or Part qtr )           </t>
  </si>
  <si>
    <t>Capital goods after some time is being used for taxable sale also</t>
  </si>
  <si>
    <t>But if ITC taken in that case is Rs-12000 , then use Rs 12000 in the Formula in place of Rs 18000</t>
  </si>
  <si>
    <t>GST REFUND ON INVERTED DUTY STRUCTURE for Export and Domestic sale Both</t>
  </si>
  <si>
    <t>( Means if assessee has excess ITC due to exports or due to Inverted duty structure in domestic sale , then in both cases he can apply for refund)</t>
  </si>
  <si>
    <t>ITC AVAILABLE ON CAPITAL GOODS</t>
  </si>
  <si>
    <r>
      <t xml:space="preserve">Pay ITC on </t>
    </r>
    <r>
      <rPr>
        <b/>
        <u/>
        <sz val="11"/>
        <rFont val="Calibri"/>
        <family val="2"/>
      </rPr>
      <t>Margin Value</t>
    </r>
    <r>
      <rPr>
        <sz val="11"/>
        <rFont val="Calibri"/>
        <family val="2"/>
      </rPr>
      <t xml:space="preserve"> (ie. Purchase Price of Fixed Asset - WDV of Fixed Asset)</t>
    </r>
  </si>
  <si>
    <t>then file refund of ITC on materials used for export in RFD 1 online &amp; Download &amp; Fill Annexure B1.</t>
  </si>
  <si>
    <t>Refund can be apply within two years from the date of despatch of goods(shipping/Airway Bill)</t>
  </si>
  <si>
    <t>3)</t>
  </si>
  <si>
    <t xml:space="preserve">Others-                </t>
  </si>
  <si>
    <t xml:space="preserve">  (1) Refund of TCS by e-commerce opeartor (2) Refund of excess payment   (3) Refund of GSt payment in wrong head</t>
  </si>
  <si>
    <t>A person who is prosecuted for a tax evasion of Rs 2.5 crore or more is not eligible to furnish LUT.</t>
  </si>
  <si>
    <t>A person who has issued Goods invoice to  SEZ without IGST but same SEZ has not exported goods within 3 months(service Invoice- 1 year) out of India then the said person shall pay IGST with intrest.</t>
  </si>
  <si>
    <t>1) Issue Application in RFD-1</t>
  </si>
  <si>
    <t>3) If any deficiency in form RFD-01 then officer will issue RFD-03.</t>
  </si>
  <si>
    <t>**** If export proceeds were not realised then IGSt refund will be paid by assessee along with intrest.</t>
  </si>
  <si>
    <t xml:space="preserve"> </t>
  </si>
  <si>
    <t>Then LC Advising Bank(exporter bank) pays amout of LC to Exporter bank &amp; exporter will receive in his AD code account.</t>
  </si>
  <si>
    <t xml:space="preserve">Also give AD code certificate to CHA to submit at port. </t>
  </si>
  <si>
    <t>If you want more than one port to despatch goods then register more than one port in icegate.gov.in (Ex- one from Kolkata and other from Gujarat).</t>
  </si>
  <si>
    <t xml:space="preserve">Then they will issue AD code certificate with fees. </t>
  </si>
  <si>
    <t>First apply to bank with request for AD code certificate with KYC and your bank account.</t>
  </si>
  <si>
    <t>Request bank to give physical copy of AD Code as well as email you along with deputy commissioner of customs.</t>
  </si>
  <si>
    <t>Then scan AD code letter/certificate along with required KYC to register on icegate.gov.in with DSC.</t>
  </si>
  <si>
    <t>CHA will clear by paying DOCK CHARGES &amp; give draft BILL OF ENTRY .</t>
  </si>
  <si>
    <t>8)</t>
  </si>
  <si>
    <r>
      <t xml:space="preserve">Accounts dept. of Importer pay online Import Duty(ie- custom duty +cess &amp; IGST+cess), or </t>
    </r>
    <r>
      <rPr>
        <sz val="9"/>
        <rFont val="Calibri"/>
        <family val="2"/>
      </rPr>
      <t>( inform CHA that due to fund problem kindly store goods in detention.)</t>
    </r>
  </si>
  <si>
    <t>Bank will send a swift copy of payment to exporter through email.</t>
  </si>
  <si>
    <t>within few days will submit necessary documents along with Foreign Currency Remittance Form &amp; then bank will issue FIRC certificate.</t>
  </si>
  <si>
    <t>Also , if a person receives foreign currency in advance then he has to submit necessary exports documents for FIRC certificate on advance payment.</t>
  </si>
  <si>
    <t>Then Exporter submits one copy of export documents with FIRC copy to his Bank for realising E-BRC and download from DGST Website online. (which means assessee has to settle FIRC copy with e-brc to complete export payment realisation.</t>
  </si>
  <si>
    <t>ex- suppose if an assessee receives less then 95% of the amount written on export invoice , then he needs to settle this through RBI. If amount received upto 95% then he can give necessary information to bank and ask them to knock off FIRC and issue e-brc.</t>
  </si>
  <si>
    <t>Note: FIRC is the foreign currency inward remittance and will be settled against shipping Bill.</t>
  </si>
  <si>
    <t>9)</t>
  </si>
  <si>
    <t>Assessee has to apply for ORM(outward remittance message) certificate by filing Foreign Currency Outward Remittance application .</t>
  </si>
  <si>
    <t>Assessee can settle multiple Bill of Entry against one ORM.</t>
  </si>
  <si>
    <t>Assessee can settle multiple shipping bill against one FIRC.</t>
  </si>
  <si>
    <t>RFD-11 online</t>
  </si>
  <si>
    <t>Then accounts dept. will give clearance to CHA ; and CHA will file Bill of Entry.</t>
  </si>
  <si>
    <t>Sub :- Acceptance of bills against FLC No 01xxxxxFLU000011 DT: 10.03.2016 amounting to $ 18,628.00  (US Dollar eighteen thousand six hundred twenty eight only) of ANZ Recycling, AUSTRALIA.</t>
  </si>
  <si>
    <t xml:space="preserve">Your Bill Ref No – 0xxxxxFIN0000  </t>
  </si>
  <si>
    <t xml:space="preserve"> along with interest and other charges with all discrepancy raised by you, if any. We do hereby authorize you to debit our Account no 500255XXXXX on due date.</t>
  </si>
  <si>
    <r>
      <t xml:space="preserve">Importer Opens a LC Account by depositing margin money in the form of FD </t>
    </r>
    <r>
      <rPr>
        <sz val="9"/>
        <rFont val="Calibri"/>
        <family val="2"/>
      </rPr>
      <t>(how much an assessee takes LC credit is written in CC sanctioned letter, compare DP)</t>
    </r>
  </si>
  <si>
    <t>Importer request his bank to issue LC to Exporter Bank (by giving documents like purchase Order, Proforma Invoice e.t.c)</t>
  </si>
  <si>
    <t>Export of Goods/services by exporter.</t>
  </si>
  <si>
    <t>Exporter sends proof of export(shipping bill, export Invoice e.t.c) to his Bank or exporter directly sends export documents to importer to submit to his bank.</t>
  </si>
  <si>
    <t>Importer Bank Clears LC money to exporter Bank by sending Swift message.</t>
  </si>
  <si>
    <t>1) MEIS/RODTEP (merchandise-goods export from India scheme)</t>
  </si>
  <si>
    <t>Assessee has to submit necessary documents for FIRC within 30 days of export remittance.</t>
  </si>
  <si>
    <t>2) Concerned officer will examine application within 30 days &amp; issue acknowledgement in RFD-2.</t>
  </si>
  <si>
    <t>4) If refund sanctioned by officer then will issue Form RFD-06 and payment will be received within 15 days in bank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</si>
</sst>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quot;Rs&quot;\ #,##0;&quot;Rs&quot;\ \-#,##0"/>
    <numFmt numFmtId="166" formatCode="_(* #,##0_);_(* \(#,##0\);_(* &quot;-&quot;??_);_(@_)"/>
    <numFmt numFmtId="167" formatCode="_ * #,##0_ ;_ * \-#,##0_ ;_ * &quot;-&quot;??_ ;_ @_ "/>
  </numFmts>
  <fonts count="94" x14ac:knownFonts="1">
    <font>
      <sz val="11"/>
      <name val="Calibri"/>
    </font>
    <font>
      <sz val="11"/>
      <color indexed="8"/>
      <name val="Calibri"/>
      <family val="2"/>
    </font>
    <font>
      <b/>
      <u/>
      <sz val="11"/>
      <color indexed="8"/>
      <name val="Calibri"/>
      <family val="2"/>
    </font>
    <font>
      <u/>
      <sz val="11"/>
      <color indexed="8"/>
      <name val="Calibri"/>
      <family val="2"/>
    </font>
    <font>
      <b/>
      <sz val="8"/>
      <color indexed="8"/>
      <name val="Calibri"/>
      <family val="2"/>
    </font>
    <font>
      <sz val="8"/>
      <color indexed="8"/>
      <name val="Calibri"/>
      <family val="2"/>
    </font>
    <font>
      <sz val="10"/>
      <color indexed="8"/>
      <name val="Calibri"/>
      <family val="2"/>
    </font>
    <font>
      <b/>
      <sz val="9"/>
      <color indexed="81"/>
      <name val="Tahoma"/>
      <family val="2"/>
    </font>
    <font>
      <sz val="9"/>
      <color indexed="81"/>
      <name val="Tahoma"/>
      <family val="2"/>
    </font>
    <font>
      <sz val="11"/>
      <name val="Calibri"/>
      <family val="2"/>
    </font>
    <font>
      <sz val="11"/>
      <name val="Calibri"/>
      <family val="2"/>
    </font>
    <font>
      <b/>
      <u/>
      <sz val="11"/>
      <name val="Calibri"/>
      <family val="2"/>
    </font>
    <font>
      <sz val="8"/>
      <name val="Calibri"/>
      <family val="2"/>
    </font>
    <font>
      <u/>
      <sz val="20"/>
      <name val="Calibri"/>
      <family val="2"/>
    </font>
    <font>
      <sz val="10"/>
      <name val="Calibri"/>
      <family val="2"/>
    </font>
    <font>
      <u/>
      <sz val="11"/>
      <name val="Calibri"/>
      <family val="2"/>
    </font>
    <font>
      <i/>
      <sz val="11"/>
      <name val="Calibri"/>
      <family val="2"/>
    </font>
    <font>
      <i/>
      <u/>
      <sz val="11"/>
      <name val="Calibri"/>
      <family val="2"/>
    </font>
    <font>
      <i/>
      <sz val="10"/>
      <name val="Calibri"/>
      <family val="2"/>
    </font>
    <font>
      <b/>
      <sz val="11"/>
      <name val="Calibri"/>
      <family val="2"/>
    </font>
    <font>
      <b/>
      <u/>
      <sz val="14"/>
      <name val="Calibri"/>
      <family val="2"/>
    </font>
    <font>
      <b/>
      <u/>
      <sz val="16"/>
      <name val="Calibri"/>
      <family val="2"/>
    </font>
    <font>
      <b/>
      <u/>
      <sz val="22"/>
      <name val="Calibri"/>
      <family val="2"/>
    </font>
    <font>
      <i/>
      <sz val="8"/>
      <name val="Calibri"/>
      <family val="2"/>
    </font>
    <font>
      <b/>
      <sz val="14"/>
      <name val="Calibri"/>
      <family val="2"/>
    </font>
    <font>
      <b/>
      <u/>
      <sz val="12"/>
      <name val="Calibri"/>
      <family val="2"/>
    </font>
    <font>
      <b/>
      <u/>
      <sz val="18"/>
      <name val="Calibri"/>
      <family val="2"/>
    </font>
    <font>
      <sz val="10"/>
      <name val="Arial"/>
      <family val="2"/>
    </font>
    <font>
      <b/>
      <sz val="11"/>
      <name val="Arial"/>
      <family val="2"/>
    </font>
    <font>
      <b/>
      <sz val="14"/>
      <color indexed="8"/>
      <name val="Calibri"/>
      <family val="2"/>
    </font>
    <font>
      <b/>
      <sz val="14"/>
      <color indexed="10"/>
      <name val="Calibri"/>
      <family val="2"/>
    </font>
    <font>
      <b/>
      <sz val="18"/>
      <name val="Calibri"/>
      <family val="2"/>
    </font>
    <font>
      <b/>
      <u/>
      <sz val="9"/>
      <color indexed="8"/>
      <name val="Times New Roman"/>
      <family val="1"/>
    </font>
    <font>
      <sz val="11"/>
      <name val="Arial"/>
      <family val="2"/>
    </font>
    <font>
      <u/>
      <sz val="9"/>
      <color indexed="8"/>
      <name val="Times New Roman"/>
      <family val="1"/>
    </font>
    <font>
      <b/>
      <sz val="16"/>
      <name val="Calibri"/>
      <family val="2"/>
    </font>
    <font>
      <b/>
      <sz val="10"/>
      <name val="Arial"/>
      <family val="2"/>
    </font>
    <font>
      <b/>
      <sz val="8"/>
      <name val="Arial"/>
      <family val="2"/>
    </font>
    <font>
      <sz val="8"/>
      <name val="Arial"/>
      <family val="2"/>
    </font>
    <font>
      <b/>
      <sz val="16"/>
      <color indexed="8"/>
      <name val="Calibri"/>
      <family val="2"/>
    </font>
    <font>
      <i/>
      <sz val="9"/>
      <name val="Calibri"/>
      <family val="2"/>
    </font>
    <font>
      <sz val="9"/>
      <name val="Calibri"/>
      <family val="2"/>
    </font>
    <font>
      <b/>
      <sz val="12"/>
      <name val="Calibri"/>
      <family val="2"/>
    </font>
    <font>
      <b/>
      <u/>
      <sz val="20"/>
      <name val="Calibri"/>
      <family val="2"/>
    </font>
    <font>
      <sz val="11"/>
      <color theme="1"/>
      <name val="Calibri"/>
      <family val="2"/>
      <scheme val="minor"/>
    </font>
    <font>
      <sz val="11"/>
      <color rgb="FF006100"/>
      <name val="Calibri"/>
      <family val="2"/>
      <scheme val="minor"/>
    </font>
    <font>
      <u/>
      <sz val="12"/>
      <color rgb="FF0000FF"/>
      <name val="Calibri"/>
      <family val="2"/>
    </font>
    <font>
      <sz val="11"/>
      <color rgb="FF000000"/>
      <name val="Calibri"/>
      <family val="2"/>
    </font>
    <font>
      <u/>
      <sz val="22"/>
      <color rgb="FF000000"/>
      <name val="Calibri"/>
      <family val="2"/>
    </font>
    <font>
      <b/>
      <sz val="14"/>
      <color rgb="FF000000"/>
      <name val="Calibri"/>
      <family val="2"/>
    </font>
    <font>
      <b/>
      <sz val="11"/>
      <color rgb="FF000000"/>
      <name val="Calibri"/>
      <family val="2"/>
    </font>
    <font>
      <b/>
      <sz val="10"/>
      <color rgb="FF000000"/>
      <name val="Calibri"/>
      <family val="2"/>
    </font>
    <font>
      <b/>
      <u/>
      <sz val="16"/>
      <color rgb="FF000000"/>
      <name val="Calibri"/>
      <family val="2"/>
    </font>
    <font>
      <b/>
      <u/>
      <sz val="11"/>
      <color rgb="FF000000"/>
      <name val="Calibri"/>
      <family val="2"/>
    </font>
    <font>
      <u/>
      <sz val="11"/>
      <color rgb="FF000000"/>
      <name val="Calibri"/>
      <family val="2"/>
    </font>
    <font>
      <b/>
      <u/>
      <sz val="12"/>
      <color rgb="FF000000"/>
      <name val="Calibri"/>
      <family val="2"/>
    </font>
    <font>
      <i/>
      <sz val="8"/>
      <color rgb="FF000000"/>
      <name val="Calibri"/>
      <family val="2"/>
    </font>
    <font>
      <i/>
      <u/>
      <sz val="9"/>
      <color rgb="FF000000"/>
      <name val="Calibri"/>
      <family val="2"/>
    </font>
    <font>
      <i/>
      <sz val="11"/>
      <color rgb="FF000000"/>
      <name val="Calibri"/>
      <family val="2"/>
    </font>
    <font>
      <sz val="11"/>
      <color theme="1"/>
      <name val="Arial"/>
      <family val="2"/>
    </font>
    <font>
      <b/>
      <sz val="14"/>
      <color theme="1"/>
      <name val="Calibri"/>
      <family val="2"/>
      <scheme val="minor"/>
    </font>
    <font>
      <sz val="14"/>
      <color theme="1"/>
      <name val="Calibri"/>
      <family val="2"/>
      <scheme val="minor"/>
    </font>
    <font>
      <sz val="11"/>
      <color theme="1"/>
      <name val="Calibri"/>
      <family val="2"/>
    </font>
    <font>
      <b/>
      <u/>
      <sz val="9"/>
      <color theme="1"/>
      <name val="Times New Roman"/>
      <family val="1"/>
    </font>
    <font>
      <b/>
      <u/>
      <sz val="10"/>
      <color theme="1"/>
      <name val="Times New Roman"/>
      <family val="1"/>
    </font>
    <font>
      <b/>
      <sz val="11"/>
      <color theme="1"/>
      <name val="Calibri"/>
      <family val="2"/>
    </font>
    <font>
      <u/>
      <sz val="9"/>
      <color theme="1"/>
      <name val="Times New Roman"/>
      <family val="1"/>
    </font>
    <font>
      <sz val="9"/>
      <color theme="1"/>
      <name val="Times New Roman"/>
      <family val="1"/>
    </font>
    <font>
      <u/>
      <sz val="10"/>
      <color theme="1"/>
      <name val="Times New Roman"/>
      <family val="1"/>
    </font>
    <font>
      <b/>
      <sz val="9"/>
      <color theme="1"/>
      <name val="Times New Roman"/>
      <family val="1"/>
    </font>
    <font>
      <b/>
      <u/>
      <sz val="11"/>
      <color theme="1"/>
      <name val="Calibri"/>
      <family val="2"/>
    </font>
    <font>
      <sz val="11"/>
      <color rgb="FF0070C0"/>
      <name val="Calibri"/>
      <family val="2"/>
      <scheme val="minor"/>
    </font>
    <font>
      <sz val="11"/>
      <name val="Calibri"/>
      <family val="2"/>
      <scheme val="minor"/>
    </font>
    <font>
      <b/>
      <sz val="11"/>
      <name val="Calibri"/>
      <family val="2"/>
      <scheme val="minor"/>
    </font>
    <font>
      <b/>
      <sz val="11"/>
      <color rgb="FF0070C0"/>
      <name val="Calibri"/>
      <family val="2"/>
      <scheme val="minor"/>
    </font>
    <font>
      <sz val="11"/>
      <color theme="1"/>
      <name val="Arial Black"/>
      <family val="2"/>
    </font>
    <font>
      <sz val="10"/>
      <color rgb="FF000000"/>
      <name val="Times New Roman"/>
      <family val="1"/>
    </font>
    <font>
      <b/>
      <sz val="11"/>
      <color rgb="FF000000"/>
      <name val="Times New Roman"/>
      <family val="1"/>
    </font>
    <font>
      <b/>
      <sz val="10"/>
      <color rgb="FF000000"/>
      <name val="Times New Roman"/>
      <family val="1"/>
    </font>
    <font>
      <sz val="20"/>
      <color rgb="FF000000"/>
      <name val="Calibri"/>
      <family val="2"/>
    </font>
    <font>
      <b/>
      <u/>
      <sz val="18"/>
      <color rgb="FF000000"/>
      <name val="Calibri"/>
      <family val="2"/>
    </font>
    <font>
      <sz val="14"/>
      <color rgb="FF000000"/>
      <name val="Calibri"/>
      <family val="2"/>
    </font>
    <font>
      <sz val="14"/>
      <color theme="4"/>
      <name val="Calibri"/>
      <family val="2"/>
      <scheme val="minor"/>
    </font>
    <font>
      <sz val="10"/>
      <color theme="1"/>
      <name val="Calibri"/>
      <family val="2"/>
    </font>
    <font>
      <sz val="9"/>
      <color theme="1"/>
      <name val="Calibri"/>
      <family val="2"/>
    </font>
    <font>
      <b/>
      <sz val="10"/>
      <color theme="1"/>
      <name val="Calibri"/>
      <family val="2"/>
    </font>
    <font>
      <u/>
      <sz val="11"/>
      <color theme="10"/>
      <name val="Calibri"/>
      <family val="2"/>
    </font>
    <font>
      <b/>
      <u/>
      <sz val="9"/>
      <color theme="1"/>
      <name val="Cambria"/>
      <family val="1"/>
    </font>
    <font>
      <sz val="11"/>
      <color theme="1"/>
      <name val="Cambria"/>
      <family val="1"/>
    </font>
    <font>
      <sz val="10"/>
      <color theme="1"/>
      <name val="Cambria"/>
      <family val="1"/>
    </font>
    <font>
      <b/>
      <sz val="16"/>
      <color rgb="FF000000"/>
      <name val="Times New Roman"/>
      <family val="1"/>
    </font>
    <font>
      <b/>
      <u/>
      <sz val="12"/>
      <color theme="1"/>
      <name val="Cambria"/>
      <family val="1"/>
    </font>
    <font>
      <b/>
      <sz val="12"/>
      <color theme="1"/>
      <name val="Calibri"/>
      <family val="2"/>
    </font>
    <font>
      <b/>
      <sz val="20"/>
      <color theme="1"/>
      <name val="Calibri"/>
      <family val="2"/>
    </font>
  </fonts>
  <fills count="17">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rgb="FFA5A5A5"/>
        <bgColor indexed="64"/>
      </patternFill>
    </fill>
    <fill>
      <patternFill patternType="solid">
        <fgColor rgb="FFD8D8D8"/>
        <bgColor indexed="64"/>
      </patternFill>
    </fill>
    <fill>
      <patternFill patternType="solid">
        <fgColor rgb="FF00B050"/>
        <bgColor indexed="64"/>
      </patternFill>
    </fill>
    <fill>
      <patternFill patternType="solid">
        <fgColor rgb="FFFFC000"/>
        <bgColor indexed="64"/>
      </patternFill>
    </fill>
    <fill>
      <patternFill patternType="solid">
        <fgColor theme="0"/>
        <bgColor indexed="64"/>
      </patternFill>
    </fill>
    <fill>
      <patternFill patternType="solid">
        <fgColor theme="2"/>
        <bgColor indexed="64"/>
      </patternFill>
    </fill>
    <fill>
      <patternFill patternType="solid">
        <fgColor rgb="FFFFFF99"/>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tint="0.399975585192419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070C0"/>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style="medium">
        <color rgb="FF000000"/>
      </top>
      <bottom style="medium">
        <color rgb="FF000000"/>
      </bottom>
      <diagonal/>
    </border>
  </borders>
  <cellStyleXfs count="7">
    <xf numFmtId="0" fontId="0" fillId="0" borderId="0">
      <alignment vertical="center"/>
    </xf>
    <xf numFmtId="43" fontId="9" fillId="0" borderId="0" applyFont="0" applyFill="0" applyBorder="0" applyAlignment="0" applyProtection="0"/>
    <xf numFmtId="165" fontId="27" fillId="0" borderId="0" applyFont="0" applyFill="0" applyBorder="0" applyAlignment="0" applyProtection="0"/>
    <xf numFmtId="0" fontId="45" fillId="2" borderId="0" applyNumberFormat="0" applyBorder="0" applyAlignment="0" applyProtection="0"/>
    <xf numFmtId="0" fontId="46" fillId="0" borderId="0">
      <protection locked="0"/>
    </xf>
    <xf numFmtId="0" fontId="27" fillId="0" borderId="0"/>
    <xf numFmtId="0" fontId="27" fillId="0" borderId="0"/>
  </cellStyleXfs>
  <cellXfs count="365">
    <xf numFmtId="0" fontId="0" fillId="0" borderId="0" xfId="0">
      <alignment vertical="center"/>
    </xf>
    <xf numFmtId="0" fontId="47" fillId="0" borderId="0" xfId="0" applyFont="1" applyAlignment="1">
      <alignment horizontal="center"/>
    </xf>
    <xf numFmtId="0" fontId="47" fillId="0" borderId="0" xfId="0" applyFont="1" applyAlignment="1">
      <alignment horizontal="center" vertical="center"/>
    </xf>
    <xf numFmtId="0" fontId="48" fillId="3" borderId="1" xfId="0" applyFont="1" applyFill="1" applyBorder="1" applyAlignment="1">
      <alignment horizontal="center" vertical="center"/>
    </xf>
    <xf numFmtId="0" fontId="47" fillId="0" borderId="0" xfId="0" applyFont="1" applyAlignment="1">
      <alignment horizontal="left" vertical="center" wrapText="1"/>
    </xf>
    <xf numFmtId="0" fontId="47" fillId="0" borderId="0" xfId="0" applyFont="1" applyAlignment="1">
      <alignment wrapText="1"/>
    </xf>
    <xf numFmtId="0" fontId="47" fillId="0" borderId="0" xfId="0" applyFont="1">
      <alignment vertical="center"/>
    </xf>
    <xf numFmtId="0" fontId="49" fillId="0" borderId="0" xfId="0" applyFont="1" applyAlignment="1">
      <alignment horizontal="center" vertical="center" wrapText="1"/>
    </xf>
    <xf numFmtId="0" fontId="49" fillId="4" borderId="2" xfId="0" applyFont="1" applyFill="1" applyBorder="1" applyAlignment="1">
      <alignment horizontal="center" vertical="center" wrapText="1"/>
    </xf>
    <xf numFmtId="0" fontId="49" fillId="4" borderId="3" xfId="0" applyFont="1" applyFill="1" applyBorder="1" applyAlignment="1">
      <alignment horizontal="center" vertical="center" wrapText="1"/>
    </xf>
    <xf numFmtId="0" fontId="50" fillId="4" borderId="3" xfId="0" applyFont="1" applyFill="1" applyBorder="1" applyAlignment="1">
      <alignment horizontal="center" vertical="center" wrapText="1"/>
    </xf>
    <xf numFmtId="0" fontId="51" fillId="4" borderId="3" xfId="0" applyFont="1" applyFill="1" applyBorder="1" applyAlignment="1">
      <alignment horizontal="center" vertical="center" wrapText="1"/>
    </xf>
    <xf numFmtId="0" fontId="49" fillId="4" borderId="4" xfId="0" applyFont="1" applyFill="1" applyBorder="1" applyAlignment="1">
      <alignment horizontal="center" vertical="center" wrapText="1"/>
    </xf>
    <xf numFmtId="0" fontId="47" fillId="0" borderId="0" xfId="0" applyFont="1" applyAlignment="1">
      <alignment vertical="center" wrapText="1"/>
    </xf>
    <xf numFmtId="14" fontId="47" fillId="0" borderId="0" xfId="0" applyNumberFormat="1" applyFont="1" applyAlignment="1">
      <alignment vertical="center" wrapText="1"/>
    </xf>
    <xf numFmtId="14" fontId="47" fillId="0" borderId="0" xfId="0" applyNumberFormat="1" applyFont="1">
      <alignment vertical="center"/>
    </xf>
    <xf numFmtId="0" fontId="50" fillId="0" borderId="0" xfId="0" applyFont="1" applyAlignment="1"/>
    <xf numFmtId="0" fontId="50" fillId="5" borderId="0" xfId="0" applyFont="1" applyFill="1" applyAlignment="1"/>
    <xf numFmtId="0" fontId="52" fillId="0" borderId="0" xfId="0" applyFont="1" applyAlignment="1"/>
    <xf numFmtId="0" fontId="52" fillId="0" borderId="0" xfId="0" applyFont="1" applyAlignment="1">
      <alignment horizontal="center" vertical="center"/>
    </xf>
    <xf numFmtId="0" fontId="46" fillId="0" borderId="0" xfId="4" applyAlignment="1" applyProtection="1">
      <alignment horizontal="center"/>
    </xf>
    <xf numFmtId="0" fontId="46" fillId="0" borderId="0" xfId="4" applyAlignment="1" applyProtection="1"/>
    <xf numFmtId="0" fontId="53" fillId="0" borderId="0" xfId="0" applyFont="1" applyAlignment="1"/>
    <xf numFmtId="0" fontId="53" fillId="0" borderId="0" xfId="0" applyFont="1" applyAlignment="1">
      <alignment horizontal="center"/>
    </xf>
    <xf numFmtId="0" fontId="54" fillId="0" borderId="0" xfId="0" applyFont="1" applyAlignment="1"/>
    <xf numFmtId="0" fontId="47" fillId="6" borderId="0" xfId="0" applyFont="1" applyFill="1" applyAlignment="1"/>
    <xf numFmtId="0" fontId="55" fillId="0" borderId="0" xfId="0" applyFont="1" applyAlignment="1"/>
    <xf numFmtId="0" fontId="56" fillId="0" borderId="0" xfId="0" applyFont="1" applyAlignment="1"/>
    <xf numFmtId="0" fontId="47" fillId="0" borderId="0" xfId="0" applyFont="1" applyAlignment="1"/>
    <xf numFmtId="0" fontId="53" fillId="3" borderId="0" xfId="0" applyFont="1" applyFill="1" applyAlignment="1"/>
    <xf numFmtId="0" fontId="47" fillId="3" borderId="0" xfId="0" applyFont="1" applyFill="1" applyAlignment="1"/>
    <xf numFmtId="0" fontId="52" fillId="0" borderId="5" xfId="0" applyFont="1" applyBorder="1" applyAlignment="1"/>
    <xf numFmtId="0" fontId="47" fillId="0" borderId="6" xfId="0" applyFont="1" applyBorder="1" applyAlignment="1"/>
    <xf numFmtId="14" fontId="47" fillId="0" borderId="0" xfId="0" applyNumberFormat="1" applyFont="1" applyAlignment="1"/>
    <xf numFmtId="0" fontId="54" fillId="0" borderId="7" xfId="0" applyFont="1" applyBorder="1" applyAlignment="1">
      <alignment horizontal="center"/>
    </xf>
    <xf numFmtId="0" fontId="54" fillId="0" borderId="8" xfId="0" applyFont="1" applyBorder="1" applyAlignment="1">
      <alignment horizontal="center"/>
    </xf>
    <xf numFmtId="0" fontId="47" fillId="0" borderId="9" xfId="0" applyFont="1" applyBorder="1" applyAlignment="1">
      <alignment horizontal="center"/>
    </xf>
    <xf numFmtId="0" fontId="47" fillId="0" borderId="10" xfId="0" applyFont="1" applyBorder="1" applyAlignment="1">
      <alignment horizontal="center"/>
    </xf>
    <xf numFmtId="0" fontId="50" fillId="0" borderId="0" xfId="0" applyFont="1" applyAlignment="1">
      <alignment horizontal="center"/>
    </xf>
    <xf numFmtId="0" fontId="51" fillId="7" borderId="5" xfId="0" applyFont="1" applyFill="1" applyBorder="1" applyAlignment="1">
      <alignment horizontal="center" vertical="center" wrapText="1"/>
    </xf>
    <xf numFmtId="0" fontId="50" fillId="7" borderId="5" xfId="0" applyFont="1" applyFill="1" applyBorder="1" applyAlignment="1">
      <alignment horizontal="right" vertical="center" wrapText="1"/>
    </xf>
    <xf numFmtId="0" fontId="47" fillId="7" borderId="6" xfId="0" applyFont="1" applyFill="1" applyBorder="1">
      <alignment vertical="center"/>
    </xf>
    <xf numFmtId="0" fontId="51" fillId="7" borderId="1" xfId="0" applyFont="1" applyFill="1" applyBorder="1" applyAlignment="1">
      <alignment horizontal="center" vertical="center" wrapText="1"/>
    </xf>
    <xf numFmtId="1" fontId="50" fillId="0" borderId="0" xfId="0" applyNumberFormat="1" applyFont="1" applyAlignment="1"/>
    <xf numFmtId="0" fontId="57" fillId="0" borderId="0" xfId="0" applyFont="1" applyAlignment="1"/>
    <xf numFmtId="0" fontId="47" fillId="0" borderId="0" xfId="0" applyFont="1" applyAlignment="1"/>
    <xf numFmtId="0" fontId="53" fillId="0" borderId="0" xfId="0" applyFont="1" applyAlignment="1"/>
    <xf numFmtId="0" fontId="10" fillId="0" borderId="0" xfId="0" applyFont="1">
      <alignment vertical="center"/>
    </xf>
    <xf numFmtId="0" fontId="11" fillId="0" borderId="0" xfId="0" applyFont="1">
      <alignment vertical="center"/>
    </xf>
    <xf numFmtId="0" fontId="10" fillId="0" borderId="0" xfId="0" applyFont="1" applyAlignment="1">
      <alignment vertical="center" wrapText="1"/>
    </xf>
    <xf numFmtId="0" fontId="11" fillId="0" borderId="0" xfId="0" applyFont="1" applyAlignment="1">
      <alignment horizontal="center" vertical="center"/>
    </xf>
    <xf numFmtId="0" fontId="50" fillId="0" borderId="0" xfId="0" applyFont="1" applyFill="1" applyAlignment="1"/>
    <xf numFmtId="0" fontId="47" fillId="0" borderId="0" xfId="0" applyFont="1" applyFill="1" applyAlignment="1"/>
    <xf numFmtId="2" fontId="47" fillId="0" borderId="0" xfId="0" applyNumberFormat="1" applyFont="1" applyFill="1" applyAlignment="1"/>
    <xf numFmtId="1" fontId="47" fillId="0" borderId="0" xfId="0" applyNumberFormat="1" applyFont="1" applyFill="1" applyAlignment="1"/>
    <xf numFmtId="0" fontId="50" fillId="5" borderId="0" xfId="0" applyFont="1" applyFill="1" applyAlignment="1"/>
    <xf numFmtId="0" fontId="50" fillId="7" borderId="0" xfId="0" applyFont="1" applyFill="1" applyAlignment="1"/>
    <xf numFmtId="0" fontId="47" fillId="7" borderId="0" xfId="0" applyFont="1" applyFill="1" applyAlignment="1"/>
    <xf numFmtId="1" fontId="47" fillId="7" borderId="0" xfId="0" applyNumberFormat="1" applyFont="1" applyFill="1" applyAlignment="1"/>
    <xf numFmtId="2" fontId="47" fillId="7" borderId="0" xfId="0" applyNumberFormat="1" applyFont="1" applyFill="1" applyAlignment="1"/>
    <xf numFmtId="0" fontId="46" fillId="0" borderId="0" xfId="4">
      <protection locked="0"/>
    </xf>
    <xf numFmtId="0" fontId="14" fillId="0" borderId="0" xfId="0" applyFont="1">
      <alignment vertical="center"/>
    </xf>
    <xf numFmtId="0" fontId="50" fillId="0" borderId="0" xfId="0" applyFont="1" applyFill="1" applyAlignment="1">
      <alignment horizont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58" fillId="0" borderId="0" xfId="0" applyFont="1" applyAlignment="1"/>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47" fillId="0" borderId="0" xfId="0" applyFont="1" applyAlignment="1">
      <alignment wrapText="1"/>
    </xf>
    <xf numFmtId="0" fontId="0" fillId="0" borderId="0" xfId="0" applyAlignment="1">
      <alignment horizontal="center" vertical="center"/>
    </xf>
    <xf numFmtId="0" fontId="22" fillId="0" borderId="0" xfId="0" applyFont="1">
      <alignment vertical="center"/>
    </xf>
    <xf numFmtId="0" fontId="0" fillId="0" borderId="0" xfId="0" applyNumberFormat="1">
      <alignment vertical="center"/>
    </xf>
    <xf numFmtId="0" fontId="25" fillId="0" borderId="0" xfId="0" applyFont="1">
      <alignment vertical="center"/>
    </xf>
    <xf numFmtId="0" fontId="26" fillId="0" borderId="0" xfId="0" applyFont="1">
      <alignment vertical="center"/>
    </xf>
    <xf numFmtId="0" fontId="10" fillId="0" borderId="0" xfId="0" applyNumberFormat="1" applyFont="1">
      <alignment vertical="center"/>
    </xf>
    <xf numFmtId="0" fontId="0" fillId="0" borderId="0" xfId="0" applyAlignment="1">
      <alignment vertical="center" wrapText="1"/>
    </xf>
    <xf numFmtId="0" fontId="0" fillId="0" borderId="0" xfId="0" applyAlignment="1">
      <alignment horizontal="center" vertical="center" wrapText="1"/>
    </xf>
    <xf numFmtId="0" fontId="28" fillId="8" borderId="11" xfId="5" applyFont="1" applyFill="1" applyBorder="1" applyAlignment="1">
      <alignment horizontal="center" vertical="center" wrapText="1"/>
    </xf>
    <xf numFmtId="0" fontId="10" fillId="0" borderId="0" xfId="0" applyFont="1" applyAlignment="1">
      <alignment horizontal="center" vertical="center" wrapText="1"/>
    </xf>
    <xf numFmtId="0" fontId="44" fillId="0" borderId="11" xfId="0" applyFont="1" applyBorder="1" applyAlignment="1"/>
    <xf numFmtId="0" fontId="59" fillId="0" borderId="12" xfId="0" applyFont="1" applyBorder="1" applyAlignment="1">
      <alignment horizontal="center"/>
    </xf>
    <xf numFmtId="0" fontId="59" fillId="0" borderId="12" xfId="0" applyFont="1" applyBorder="1" applyAlignment="1"/>
    <xf numFmtId="0" fontId="59" fillId="0" borderId="11" xfId="0" applyFont="1" applyBorder="1" applyAlignment="1"/>
    <xf numFmtId="0" fontId="10" fillId="0" borderId="0" xfId="0" applyFont="1" applyAlignment="1">
      <alignment horizontal="center" vertical="center"/>
    </xf>
    <xf numFmtId="0" fontId="10" fillId="0" borderId="0" xfId="0" applyFont="1" applyAlignment="1">
      <alignment horizontal="justify" vertical="center"/>
    </xf>
    <xf numFmtId="0" fontId="10" fillId="0" borderId="0" xfId="0" applyFont="1" applyAlignment="1">
      <alignment horizontal="left" vertical="center"/>
    </xf>
    <xf numFmtId="0" fontId="60" fillId="0" borderId="0" xfId="0" applyFont="1" applyAlignment="1">
      <alignment horizontal="center"/>
    </xf>
    <xf numFmtId="3" fontId="61" fillId="0" borderId="0" xfId="0" applyNumberFormat="1" applyFont="1" applyAlignment="1">
      <alignment horizontal="center"/>
    </xf>
    <xf numFmtId="0" fontId="61" fillId="0" borderId="0" xfId="0" applyFont="1" applyAlignment="1">
      <alignment horizontal="center"/>
    </xf>
    <xf numFmtId="0" fontId="61" fillId="0" borderId="0" xfId="0" applyNumberFormat="1" applyFont="1" applyAlignment="1">
      <alignment horizontal="center"/>
    </xf>
    <xf numFmtId="0" fontId="61" fillId="0" borderId="0" xfId="0" applyFont="1" applyAlignment="1"/>
    <xf numFmtId="3" fontId="61" fillId="0" borderId="0" xfId="0" applyNumberFormat="1" applyFont="1" applyAlignment="1"/>
    <xf numFmtId="0" fontId="60" fillId="0" borderId="0" xfId="0" applyFont="1" applyAlignment="1">
      <alignment horizontal="center" vertical="center" wrapText="1"/>
    </xf>
    <xf numFmtId="0" fontId="60" fillId="0" borderId="0" xfId="0" applyFont="1" applyFill="1" applyAlignment="1">
      <alignment horizontal="center" vertical="center" wrapText="1"/>
    </xf>
    <xf numFmtId="0" fontId="60" fillId="0" borderId="0" xfId="0" applyNumberFormat="1" applyFont="1" applyAlignment="1">
      <alignment horizontal="center" vertical="center" wrapText="1"/>
    </xf>
    <xf numFmtId="0" fontId="60" fillId="0" borderId="0" xfId="0" applyFont="1" applyAlignment="1">
      <alignment vertical="center" wrapText="1"/>
    </xf>
    <xf numFmtId="0" fontId="31" fillId="0" borderId="0" xfId="0" applyFont="1">
      <alignment vertical="center"/>
    </xf>
    <xf numFmtId="0" fontId="0" fillId="0" borderId="0" xfId="0" applyFont="1" applyAlignment="1"/>
    <xf numFmtId="0" fontId="62" fillId="0" borderId="0" xfId="0" applyFont="1" applyAlignment="1"/>
    <xf numFmtId="0" fontId="63" fillId="0" borderId="27" xfId="0" applyFont="1" applyBorder="1" applyAlignment="1">
      <alignment horizontal="center" vertical="center"/>
    </xf>
    <xf numFmtId="0" fontId="63" fillId="0" borderId="28" xfId="0" applyFont="1" applyBorder="1" applyAlignment="1">
      <alignment horizontal="center" vertical="center"/>
    </xf>
    <xf numFmtId="0" fontId="64" fillId="0" borderId="28" xfId="0" applyFont="1" applyBorder="1" applyAlignment="1">
      <alignment horizontal="center" vertical="center" wrapText="1"/>
    </xf>
    <xf numFmtId="0" fontId="65" fillId="0" borderId="28" xfId="0" applyFont="1" applyBorder="1" applyAlignment="1">
      <alignment horizontal="center" vertical="center"/>
    </xf>
    <xf numFmtId="0" fontId="65" fillId="0" borderId="28" xfId="0" applyFont="1" applyBorder="1" applyAlignment="1">
      <alignment vertical="center"/>
    </xf>
    <xf numFmtId="0" fontId="65" fillId="0" borderId="28" xfId="0" applyFont="1" applyBorder="1" applyAlignment="1">
      <alignment horizontal="left" vertical="center" wrapText="1"/>
    </xf>
    <xf numFmtId="0" fontId="65" fillId="0" borderId="28" xfId="0" applyFont="1" applyBorder="1" applyAlignment="1">
      <alignment horizontal="center" vertical="center" wrapText="1"/>
    </xf>
    <xf numFmtId="0" fontId="65" fillId="0" borderId="28" xfId="0" applyFont="1" applyBorder="1" applyAlignment="1">
      <alignment vertical="center" wrapText="1"/>
    </xf>
    <xf numFmtId="0" fontId="62" fillId="0" borderId="0" xfId="0" applyFont="1" applyAlignment="1">
      <alignment wrapText="1"/>
    </xf>
    <xf numFmtId="0" fontId="62" fillId="0" borderId="0" xfId="0" applyFont="1" applyAlignment="1">
      <alignment horizontal="center" vertical="center"/>
    </xf>
    <xf numFmtId="14" fontId="62" fillId="0" borderId="0" xfId="0" applyNumberFormat="1" applyFont="1" applyAlignment="1">
      <alignment horizontal="center" vertical="center"/>
    </xf>
    <xf numFmtId="0" fontId="62" fillId="0" borderId="0" xfId="0" applyFont="1" applyAlignment="1">
      <alignment horizontal="center" wrapText="1"/>
    </xf>
    <xf numFmtId="0" fontId="62" fillId="0" borderId="0" xfId="0" applyFont="1" applyAlignment="1">
      <alignment horizontal="center" vertical="center" wrapText="1"/>
    </xf>
    <xf numFmtId="0" fontId="62" fillId="0" borderId="0" xfId="0" applyFont="1" applyAlignment="1">
      <alignment horizontal="center"/>
    </xf>
    <xf numFmtId="0" fontId="62" fillId="0" borderId="29" xfId="0" applyFont="1" applyBorder="1" applyAlignment="1"/>
    <xf numFmtId="0" fontId="62" fillId="0" borderId="30" xfId="0" applyFont="1" applyBorder="1" applyAlignment="1"/>
    <xf numFmtId="0" fontId="62" fillId="0" borderId="31" xfId="0" applyFont="1" applyBorder="1" applyAlignment="1"/>
    <xf numFmtId="0" fontId="62" fillId="0" borderId="32" xfId="0" applyFont="1" applyBorder="1" applyAlignment="1"/>
    <xf numFmtId="0" fontId="62" fillId="0" borderId="33" xfId="0" applyFont="1" applyBorder="1" applyAlignment="1"/>
    <xf numFmtId="0" fontId="62" fillId="0" borderId="32" xfId="0" applyFont="1" applyBorder="1" applyAlignment="1">
      <alignment vertical="center" wrapText="1"/>
    </xf>
    <xf numFmtId="0" fontId="62" fillId="0" borderId="33" xfId="0" applyFont="1" applyBorder="1" applyAlignment="1">
      <alignment vertical="center" wrapText="1"/>
    </xf>
    <xf numFmtId="0" fontId="62" fillId="0" borderId="34" xfId="0" applyFont="1" applyBorder="1" applyAlignment="1">
      <alignment vertical="center" wrapText="1"/>
    </xf>
    <xf numFmtId="0" fontId="62" fillId="0" borderId="35" xfId="0" applyFont="1" applyBorder="1" applyAlignment="1">
      <alignment vertical="center" wrapText="1"/>
    </xf>
    <xf numFmtId="0" fontId="62" fillId="0" borderId="0" xfId="0" applyFont="1" applyAlignment="1">
      <alignment horizontal="left"/>
    </xf>
    <xf numFmtId="0" fontId="62" fillId="0" borderId="34" xfId="0" applyFont="1" applyBorder="1" applyAlignment="1"/>
    <xf numFmtId="0" fontId="62" fillId="0" borderId="36" xfId="0" applyFont="1" applyBorder="1" applyAlignment="1"/>
    <xf numFmtId="0" fontId="62" fillId="0" borderId="35" xfId="0" applyFont="1" applyBorder="1" applyAlignment="1"/>
    <xf numFmtId="0" fontId="63" fillId="0" borderId="29" xfId="0" applyFont="1" applyBorder="1" applyAlignment="1">
      <alignment vertical="top"/>
    </xf>
    <xf numFmtId="0" fontId="66" fillId="0" borderId="30" xfId="0" applyFont="1" applyBorder="1" applyAlignment="1">
      <alignment vertical="top"/>
    </xf>
    <xf numFmtId="0" fontId="66" fillId="0" borderId="30" xfId="0" applyFont="1" applyBorder="1" applyAlignment="1">
      <alignment vertical="top" wrapText="1"/>
    </xf>
    <xf numFmtId="0" fontId="66" fillId="0" borderId="29" xfId="0" applyFont="1" applyBorder="1" applyAlignment="1">
      <alignment vertical="top"/>
    </xf>
    <xf numFmtId="0" fontId="67" fillId="0" borderId="30" xfId="0" applyFont="1" applyBorder="1" applyAlignment="1">
      <alignment vertical="top"/>
    </xf>
    <xf numFmtId="0" fontId="67" fillId="0" borderId="31" xfId="0" applyFont="1" applyBorder="1" applyAlignment="1">
      <alignment vertical="top"/>
    </xf>
    <xf numFmtId="0" fontId="67" fillId="0" borderId="32" xfId="0" applyFont="1" applyBorder="1" applyAlignment="1">
      <alignment vertical="top"/>
    </xf>
    <xf numFmtId="0" fontId="67" fillId="0" borderId="0" xfId="0" applyFont="1" applyAlignment="1">
      <alignment vertical="top"/>
    </xf>
    <xf numFmtId="0" fontId="67" fillId="0" borderId="33" xfId="0" applyFont="1" applyBorder="1" applyAlignment="1">
      <alignment vertical="top"/>
    </xf>
    <xf numFmtId="0" fontId="67" fillId="0" borderId="32" xfId="0" applyFont="1" applyBorder="1" applyAlignment="1">
      <alignment vertical="top" wrapText="1"/>
    </xf>
    <xf numFmtId="0" fontId="68" fillId="0" borderId="37" xfId="0" applyFont="1" applyBorder="1" applyAlignment="1">
      <alignment vertical="top"/>
    </xf>
    <xf numFmtId="0" fontId="68" fillId="0" borderId="38" xfId="0" applyFont="1" applyBorder="1" applyAlignment="1">
      <alignment vertical="top"/>
    </xf>
    <xf numFmtId="0" fontId="67" fillId="0" borderId="38" xfId="0" applyFont="1" applyBorder="1" applyAlignment="1">
      <alignment horizontal="left" vertical="top"/>
    </xf>
    <xf numFmtId="0" fontId="67" fillId="0" borderId="39" xfId="0" applyFont="1" applyBorder="1" applyAlignment="1">
      <alignment horizontal="left" vertical="top"/>
    </xf>
    <xf numFmtId="0" fontId="67" fillId="0" borderId="34" xfId="0" applyFont="1" applyBorder="1" applyAlignment="1">
      <alignment vertical="top"/>
    </xf>
    <xf numFmtId="0" fontId="69" fillId="0" borderId="29" xfId="0" applyFont="1" applyBorder="1" applyAlignment="1">
      <alignment horizontal="left" vertical="top"/>
    </xf>
    <xf numFmtId="0" fontId="66" fillId="0" borderId="29" xfId="0" applyFont="1" applyBorder="1" applyAlignment="1">
      <alignment horizontal="left" vertical="top"/>
    </xf>
    <xf numFmtId="0" fontId="66" fillId="0" borderId="30" xfId="0" applyFont="1" applyBorder="1" applyAlignment="1">
      <alignment horizontal="left" vertical="top"/>
    </xf>
    <xf numFmtId="0" fontId="67" fillId="0" borderId="30" xfId="0" applyFont="1" applyBorder="1" applyAlignment="1">
      <alignment horizontal="left" vertical="top"/>
    </xf>
    <xf numFmtId="0" fontId="70" fillId="0" borderId="29" xfId="0" applyFont="1" applyBorder="1" applyAlignment="1"/>
    <xf numFmtId="0" fontId="70" fillId="0" borderId="30" xfId="0" applyFont="1" applyBorder="1" applyAlignment="1"/>
    <xf numFmtId="0" fontId="67" fillId="0" borderId="34" xfId="0" applyFont="1" applyBorder="1" applyAlignment="1">
      <alignment horizontal="left" vertical="top"/>
    </xf>
    <xf numFmtId="0" fontId="67" fillId="0" borderId="36" xfId="0" applyFont="1" applyBorder="1" applyAlignment="1">
      <alignment horizontal="left" vertical="top"/>
    </xf>
    <xf numFmtId="0" fontId="66" fillId="0" borderId="34" xfId="0" applyFont="1" applyBorder="1" applyAlignment="1">
      <alignment horizontal="left" vertical="top"/>
    </xf>
    <xf numFmtId="0" fontId="66" fillId="0" borderId="36" xfId="0" applyFont="1" applyBorder="1" applyAlignment="1">
      <alignment horizontal="left" vertical="top"/>
    </xf>
    <xf numFmtId="0" fontId="66" fillId="0" borderId="35" xfId="0" applyFont="1" applyBorder="1" applyAlignment="1">
      <alignment horizontal="left" vertical="top"/>
    </xf>
    <xf numFmtId="0" fontId="67" fillId="0" borderId="29" xfId="0" applyFont="1" applyBorder="1" applyAlignment="1">
      <alignment vertical="top"/>
    </xf>
    <xf numFmtId="0" fontId="62" fillId="0" borderId="40" xfId="0" applyFont="1" applyBorder="1" applyAlignment="1">
      <alignment horizontal="center" vertical="top" wrapText="1"/>
    </xf>
    <xf numFmtId="0" fontId="62" fillId="0" borderId="36" xfId="0" applyFont="1" applyBorder="1" applyAlignment="1">
      <alignment vertical="top"/>
    </xf>
    <xf numFmtId="0" fontId="62" fillId="0" borderId="35" xfId="0" applyFont="1" applyBorder="1" applyAlignment="1">
      <alignment vertical="top"/>
    </xf>
    <xf numFmtId="0" fontId="62" fillId="0" borderId="38" xfId="0" applyFont="1" applyBorder="1" applyAlignment="1"/>
    <xf numFmtId="43" fontId="44" fillId="0" borderId="0" xfId="1" applyFont="1"/>
    <xf numFmtId="1" fontId="0" fillId="0" borderId="0" xfId="0" applyNumberFormat="1" applyFont="1" applyAlignment="1"/>
    <xf numFmtId="0" fontId="71" fillId="9" borderId="11" xfId="3" applyFont="1" applyFill="1" applyBorder="1" applyAlignment="1" applyProtection="1">
      <alignment horizontal="left"/>
      <protection locked="0"/>
    </xf>
    <xf numFmtId="0" fontId="72" fillId="9" borderId="11" xfId="3" applyFont="1" applyFill="1" applyBorder="1" applyAlignment="1" applyProtection="1">
      <alignment horizontal="center"/>
      <protection locked="0"/>
    </xf>
    <xf numFmtId="43" fontId="72" fillId="9" borderId="11" xfId="3" applyNumberFormat="1" applyFont="1" applyFill="1" applyBorder="1" applyAlignment="1" applyProtection="1">
      <alignment horizontal="center"/>
      <protection locked="0"/>
    </xf>
    <xf numFmtId="0" fontId="72" fillId="0" borderId="0" xfId="0" applyFont="1" applyAlignment="1" applyProtection="1">
      <alignment horizontal="right"/>
      <protection locked="0"/>
    </xf>
    <xf numFmtId="0" fontId="72" fillId="10" borderId="11" xfId="3" applyFont="1" applyFill="1" applyBorder="1" applyAlignment="1" applyProtection="1">
      <alignment horizontal="left"/>
      <protection locked="0"/>
    </xf>
    <xf numFmtId="0" fontId="72" fillId="10" borderId="11" xfId="3" applyFont="1" applyFill="1" applyBorder="1" applyAlignment="1" applyProtection="1">
      <alignment horizontal="center"/>
      <protection locked="0"/>
    </xf>
    <xf numFmtId="165" fontId="71" fillId="10" borderId="11" xfId="2" applyFont="1" applyFill="1" applyBorder="1" applyAlignment="1" applyProtection="1">
      <alignment horizontal="right" vertical="top"/>
      <protection locked="0"/>
    </xf>
    <xf numFmtId="0" fontId="72" fillId="10" borderId="0" xfId="0" applyFont="1" applyFill="1" applyAlignment="1" applyProtection="1">
      <protection locked="0"/>
    </xf>
    <xf numFmtId="0" fontId="71" fillId="10" borderId="11" xfId="3" applyFont="1" applyFill="1" applyBorder="1" applyAlignment="1" applyProtection="1">
      <alignment horizontal="right"/>
      <protection locked="0"/>
    </xf>
    <xf numFmtId="0" fontId="72" fillId="10" borderId="11" xfId="0" applyFont="1" applyFill="1" applyBorder="1" applyAlignment="1" applyProtection="1">
      <protection locked="0"/>
    </xf>
    <xf numFmtId="0" fontId="72" fillId="10" borderId="11" xfId="0" applyFont="1" applyFill="1" applyBorder="1" applyAlignment="1" applyProtection="1">
      <alignment horizontal="center"/>
      <protection locked="0"/>
    </xf>
    <xf numFmtId="167" fontId="71" fillId="10" borderId="11" xfId="1" applyNumberFormat="1" applyFont="1" applyFill="1" applyBorder="1" applyAlignment="1" applyProtection="1">
      <alignment horizontal="right"/>
      <protection locked="0"/>
    </xf>
    <xf numFmtId="0" fontId="72" fillId="9" borderId="11" xfId="0" applyFont="1" applyFill="1" applyBorder="1" applyAlignment="1" applyProtection="1"/>
    <xf numFmtId="0" fontId="72" fillId="9" borderId="11" xfId="0" applyFont="1" applyFill="1" applyBorder="1" applyAlignment="1" applyProtection="1">
      <alignment horizontal="center"/>
    </xf>
    <xf numFmtId="167" fontId="71" fillId="9" borderId="11" xfId="1" applyNumberFormat="1" applyFont="1" applyFill="1" applyBorder="1" applyAlignment="1" applyProtection="1">
      <alignment horizontal="right"/>
    </xf>
    <xf numFmtId="0" fontId="72" fillId="9" borderId="0" xfId="0" applyFont="1" applyFill="1" applyAlignment="1" applyProtection="1">
      <alignment horizontal="left"/>
    </xf>
    <xf numFmtId="167" fontId="71" fillId="9" borderId="11" xfId="1" applyNumberFormat="1" applyFont="1" applyFill="1" applyBorder="1" applyProtection="1"/>
    <xf numFmtId="10" fontId="72" fillId="9" borderId="11" xfId="0" applyNumberFormat="1" applyFont="1" applyFill="1" applyBorder="1" applyAlignment="1" applyProtection="1">
      <alignment horizontal="center"/>
    </xf>
    <xf numFmtId="0" fontId="72" fillId="9" borderId="0" xfId="0" applyFont="1" applyFill="1" applyAlignment="1" applyProtection="1"/>
    <xf numFmtId="0" fontId="72" fillId="9" borderId="11" xfId="0" applyFont="1" applyFill="1" applyBorder="1" applyAlignment="1" applyProtection="1">
      <alignment horizontal="left"/>
    </xf>
    <xf numFmtId="167" fontId="72" fillId="9" borderId="11" xfId="1" applyNumberFormat="1" applyFont="1" applyFill="1" applyBorder="1" applyAlignment="1" applyProtection="1">
      <alignment horizontal="right"/>
    </xf>
    <xf numFmtId="0" fontId="72" fillId="10" borderId="11" xfId="3" applyFont="1" applyFill="1" applyBorder="1" applyAlignment="1" applyProtection="1">
      <protection locked="0"/>
    </xf>
    <xf numFmtId="43" fontId="72" fillId="10" borderId="0" xfId="1" applyFont="1" applyFill="1" applyAlignment="1" applyProtection="1">
      <protection locked="0"/>
    </xf>
    <xf numFmtId="0" fontId="73" fillId="9" borderId="11" xfId="3" applyFont="1" applyFill="1" applyBorder="1" applyAlignment="1" applyProtection="1">
      <alignment horizontal="right"/>
    </xf>
    <xf numFmtId="0" fontId="72" fillId="9" borderId="11" xfId="3" applyFont="1" applyFill="1" applyBorder="1" applyAlignment="1" applyProtection="1">
      <alignment horizontal="center"/>
    </xf>
    <xf numFmtId="3" fontId="71" fillId="9" borderId="11" xfId="1" applyNumberFormat="1" applyFont="1" applyFill="1" applyBorder="1" applyAlignment="1" applyProtection="1">
      <alignment horizontal="right"/>
    </xf>
    <xf numFmtId="43" fontId="72" fillId="9" borderId="0" xfId="1" applyFont="1" applyFill="1" applyAlignment="1" applyProtection="1"/>
    <xf numFmtId="0" fontId="73" fillId="10" borderId="11" xfId="3" applyFont="1" applyFill="1" applyBorder="1" applyAlignment="1" applyProtection="1">
      <alignment horizontal="right"/>
      <protection locked="0"/>
    </xf>
    <xf numFmtId="3" fontId="71" fillId="10" borderId="11" xfId="1" applyNumberFormat="1" applyFont="1" applyFill="1" applyBorder="1" applyAlignment="1" applyProtection="1">
      <alignment horizontal="right"/>
      <protection locked="0"/>
    </xf>
    <xf numFmtId="0" fontId="73" fillId="9" borderId="11" xfId="0" applyFont="1" applyFill="1" applyBorder="1" applyAlignment="1" applyProtection="1"/>
    <xf numFmtId="0" fontId="73" fillId="9" borderId="11" xfId="0" applyFont="1" applyFill="1" applyBorder="1" applyAlignment="1" applyProtection="1">
      <alignment horizontal="center"/>
    </xf>
    <xf numFmtId="3" fontId="74" fillId="9" borderId="11" xfId="1" applyNumberFormat="1" applyFont="1" applyFill="1" applyBorder="1" applyAlignment="1" applyProtection="1">
      <alignment horizontal="right"/>
    </xf>
    <xf numFmtId="43" fontId="73" fillId="9" borderId="0" xfId="1" applyFont="1" applyFill="1" applyAlignment="1" applyProtection="1"/>
    <xf numFmtId="0" fontId="73" fillId="9" borderId="11" xfId="0" applyFont="1" applyFill="1" applyBorder="1" applyAlignment="1" applyProtection="1">
      <alignment horizontal="left"/>
    </xf>
    <xf numFmtId="3" fontId="73" fillId="9" borderId="11" xfId="1" applyNumberFormat="1" applyFont="1" applyFill="1" applyBorder="1" applyAlignment="1" applyProtection="1">
      <alignment horizontal="right"/>
    </xf>
    <xf numFmtId="0" fontId="35" fillId="0" borderId="0" xfId="0" applyFont="1" applyAlignment="1"/>
    <xf numFmtId="0" fontId="36" fillId="8" borderId="11" xfId="5" applyFont="1" applyFill="1" applyBorder="1" applyAlignment="1">
      <alignment horizontal="center" vertical="center" wrapText="1"/>
    </xf>
    <xf numFmtId="0" fontId="37" fillId="8" borderId="11" xfId="5" applyFont="1" applyFill="1" applyBorder="1" applyAlignment="1">
      <alignment horizontal="center" vertical="center" wrapText="1"/>
    </xf>
    <xf numFmtId="0" fontId="38" fillId="8" borderId="11" xfId="5" applyFont="1" applyFill="1" applyBorder="1" applyAlignment="1">
      <alignment horizontal="center" vertical="center" wrapText="1"/>
    </xf>
    <xf numFmtId="0" fontId="39" fillId="8" borderId="11" xfId="6" applyFont="1" applyFill="1" applyBorder="1" applyAlignment="1">
      <alignment horizontal="center" vertical="center" wrapText="1"/>
    </xf>
    <xf numFmtId="0" fontId="73" fillId="8" borderId="11" xfId="5" applyFont="1" applyFill="1" applyBorder="1" applyAlignment="1">
      <alignment horizontal="center" vertical="center" wrapText="1"/>
    </xf>
    <xf numFmtId="0" fontId="59" fillId="0" borderId="11" xfId="0" applyFont="1" applyBorder="1" applyAlignment="1">
      <alignment horizontal="center"/>
    </xf>
    <xf numFmtId="0" fontId="59" fillId="8" borderId="11" xfId="0" applyFont="1" applyFill="1" applyBorder="1" applyAlignment="1">
      <alignment horizontal="center"/>
    </xf>
    <xf numFmtId="166" fontId="59" fillId="0" borderId="11" xfId="1" applyNumberFormat="1" applyFont="1" applyBorder="1"/>
    <xf numFmtId="164" fontId="59" fillId="0" borderId="11" xfId="1" applyNumberFormat="1" applyFont="1" applyBorder="1"/>
    <xf numFmtId="0" fontId="59" fillId="0" borderId="11" xfId="0" applyFont="1" applyFill="1" applyBorder="1" applyAlignment="1">
      <alignment horizontal="center"/>
    </xf>
    <xf numFmtId="0" fontId="75" fillId="11" borderId="11" xfId="0" applyFont="1" applyFill="1" applyBorder="1" applyAlignment="1"/>
    <xf numFmtId="0" fontId="59" fillId="11" borderId="11" xfId="0" applyFont="1" applyFill="1" applyBorder="1" applyAlignment="1"/>
    <xf numFmtId="0" fontId="59" fillId="12" borderId="11" xfId="0" applyFont="1" applyFill="1" applyBorder="1" applyAlignment="1"/>
    <xf numFmtId="0" fontId="44" fillId="0" borderId="11" xfId="0" applyFont="1" applyBorder="1" applyAlignment="1">
      <alignment horizontal="center"/>
    </xf>
    <xf numFmtId="166" fontId="44" fillId="0" borderId="11" xfId="1" applyNumberFormat="1" applyFont="1" applyFill="1" applyBorder="1"/>
    <xf numFmtId="164" fontId="44" fillId="0" borderId="11" xfId="1" applyNumberFormat="1" applyFont="1" applyFill="1" applyBorder="1"/>
    <xf numFmtId="0" fontId="59" fillId="0" borderId="11" xfId="0" applyFont="1" applyFill="1" applyBorder="1" applyAlignment="1"/>
    <xf numFmtId="166" fontId="59" fillId="0" borderId="11" xfId="1" applyNumberFormat="1" applyFont="1" applyFill="1" applyBorder="1"/>
    <xf numFmtId="164" fontId="59" fillId="0" borderId="11" xfId="1" applyNumberFormat="1" applyFont="1" applyFill="1" applyBorder="1"/>
    <xf numFmtId="0" fontId="59" fillId="13" borderId="12" xfId="0" applyFont="1" applyFill="1" applyBorder="1" applyAlignment="1">
      <alignment horizontal="center"/>
    </xf>
    <xf numFmtId="166" fontId="59" fillId="0" borderId="12" xfId="1" applyNumberFormat="1" applyFont="1" applyFill="1" applyBorder="1" applyAlignment="1">
      <alignment horizontal="center"/>
    </xf>
    <xf numFmtId="164" fontId="59" fillId="0" borderId="12" xfId="1" applyNumberFormat="1" applyFont="1" applyFill="1" applyBorder="1" applyAlignment="1">
      <alignment horizontal="center"/>
    </xf>
    <xf numFmtId="0" fontId="59" fillId="0" borderId="12" xfId="0" applyFont="1" applyFill="1" applyBorder="1" applyAlignment="1"/>
    <xf numFmtId="0" fontId="59" fillId="3" borderId="11" xfId="0" applyFont="1" applyFill="1" applyBorder="1" applyAlignment="1">
      <alignment horizontal="center"/>
    </xf>
    <xf numFmtId="166" fontId="59" fillId="0" borderId="11" xfId="0" applyNumberFormat="1" applyFont="1" applyFill="1" applyBorder="1" applyAlignment="1">
      <alignment horizontal="center"/>
    </xf>
    <xf numFmtId="167" fontId="59" fillId="0" borderId="11" xfId="0" applyNumberFormat="1" applyFont="1" applyFill="1" applyBorder="1" applyAlignment="1">
      <alignment horizontal="center"/>
    </xf>
    <xf numFmtId="0" fontId="10" fillId="0" borderId="0" xfId="0" applyFont="1" applyFill="1">
      <alignment vertical="center"/>
    </xf>
    <xf numFmtId="0" fontId="44" fillId="0" borderId="11" xfId="0" applyFont="1" applyFill="1" applyBorder="1" applyAlignment="1"/>
    <xf numFmtId="0" fontId="44" fillId="0" borderId="11" xfId="0" applyFont="1" applyFill="1" applyBorder="1" applyAlignment="1">
      <alignment horizontal="center"/>
    </xf>
    <xf numFmtId="0" fontId="59" fillId="0" borderId="12" xfId="0" applyFont="1" applyFill="1" applyBorder="1" applyAlignment="1">
      <alignment horizontal="center"/>
    </xf>
    <xf numFmtId="167" fontId="59" fillId="0" borderId="11" xfId="1" applyNumberFormat="1" applyFont="1" applyBorder="1"/>
    <xf numFmtId="0" fontId="40" fillId="0" borderId="0" xfId="0" applyFont="1">
      <alignment vertical="center"/>
    </xf>
    <xf numFmtId="0" fontId="41" fillId="0" borderId="0" xfId="0" applyFont="1">
      <alignment vertical="center"/>
    </xf>
    <xf numFmtId="0" fontId="54" fillId="0" borderId="0" xfId="0" applyFont="1" applyAlignment="1"/>
    <xf numFmtId="0" fontId="12" fillId="0" borderId="0" xfId="0" applyFont="1" applyAlignment="1">
      <alignment vertical="center" wrapText="1"/>
    </xf>
    <xf numFmtId="0" fontId="12" fillId="0" borderId="0" xfId="0" applyFont="1">
      <alignment vertical="center"/>
    </xf>
    <xf numFmtId="0" fontId="0" fillId="7" borderId="0" xfId="0" applyFill="1">
      <alignment vertical="center"/>
    </xf>
    <xf numFmtId="0" fontId="10" fillId="7" borderId="0" xfId="0" applyFont="1" applyFill="1">
      <alignment vertical="center"/>
    </xf>
    <xf numFmtId="0" fontId="0" fillId="3" borderId="0" xfId="0" applyFill="1">
      <alignment vertical="center"/>
    </xf>
    <xf numFmtId="0" fontId="76" fillId="0" borderId="0" xfId="0" applyFont="1" applyFill="1" applyBorder="1" applyAlignment="1">
      <alignment horizontal="left" vertical="center"/>
    </xf>
    <xf numFmtId="0" fontId="0" fillId="0" borderId="0" xfId="0" applyFill="1" applyBorder="1" applyAlignment="1">
      <alignment horizontal="left" vertical="center"/>
    </xf>
    <xf numFmtId="0" fontId="77" fillId="0" borderId="0" xfId="0" applyFont="1" applyFill="1" applyBorder="1" applyAlignment="1">
      <alignment horizontal="center" vertical="center"/>
    </xf>
    <xf numFmtId="0" fontId="77" fillId="3" borderId="0" xfId="0" applyFont="1" applyFill="1" applyBorder="1" applyAlignment="1">
      <alignment horizontal="center" vertical="center"/>
    </xf>
    <xf numFmtId="0" fontId="76" fillId="0" borderId="0" xfId="0" applyFont="1" applyFill="1" applyBorder="1" applyAlignment="1">
      <alignment vertical="top"/>
    </xf>
    <xf numFmtId="0" fontId="0" fillId="0" borderId="0" xfId="0" applyFill="1" applyBorder="1" applyAlignment="1">
      <alignment vertical="top"/>
    </xf>
    <xf numFmtId="0" fontId="78" fillId="0" borderId="11" xfId="0" applyFont="1" applyFill="1" applyBorder="1" applyAlignment="1">
      <alignment horizontal="center" vertical="center" wrapText="1"/>
    </xf>
    <xf numFmtId="0" fontId="0" fillId="0" borderId="11" xfId="0" applyFill="1" applyBorder="1" applyAlignment="1">
      <alignment horizontal="left" vertical="center"/>
    </xf>
    <xf numFmtId="0" fontId="9" fillId="0" borderId="0" xfId="0" applyFont="1">
      <alignment vertical="center"/>
    </xf>
    <xf numFmtId="0" fontId="42" fillId="0" borderId="0" xfId="0" applyFont="1" applyAlignment="1">
      <alignment horizontal="right" vertical="center"/>
    </xf>
    <xf numFmtId="0" fontId="0" fillId="14" borderId="0" xfId="0" applyFill="1">
      <alignment vertical="center"/>
    </xf>
    <xf numFmtId="0" fontId="25" fillId="0" borderId="0" xfId="0" applyFont="1" applyAlignment="1">
      <alignment horizontal="center" vertical="center"/>
    </xf>
    <xf numFmtId="167" fontId="0" fillId="0" borderId="0" xfId="1" applyNumberFormat="1" applyFont="1" applyAlignment="1">
      <alignment vertical="center"/>
    </xf>
    <xf numFmtId="167" fontId="0" fillId="0" borderId="13" xfId="1" applyNumberFormat="1" applyFont="1" applyBorder="1" applyAlignment="1">
      <alignment vertical="center"/>
    </xf>
    <xf numFmtId="167" fontId="19" fillId="0" borderId="0" xfId="1" applyNumberFormat="1" applyFont="1" applyAlignment="1">
      <alignment vertical="center"/>
    </xf>
    <xf numFmtId="0" fontId="9" fillId="0" borderId="0" xfId="0" applyFont="1" applyAlignment="1">
      <alignment horizontal="right" vertical="center"/>
    </xf>
    <xf numFmtId="0" fontId="9" fillId="0" borderId="13" xfId="0" applyFont="1" applyBorder="1">
      <alignment vertical="center"/>
    </xf>
    <xf numFmtId="0" fontId="0" fillId="0" borderId="13" xfId="0" applyBorder="1">
      <alignment vertical="center"/>
    </xf>
    <xf numFmtId="0" fontId="9" fillId="0" borderId="14" xfId="0" applyFont="1" applyBorder="1" applyAlignment="1">
      <alignment horizontal="center" vertical="center"/>
    </xf>
    <xf numFmtId="0" fontId="0" fillId="0" borderId="15" xfId="0" applyBorder="1" applyAlignment="1">
      <alignment horizontal="center" vertical="center"/>
    </xf>
    <xf numFmtId="0" fontId="15" fillId="0" borderId="16" xfId="0" applyFont="1" applyBorder="1">
      <alignment vertical="center"/>
    </xf>
    <xf numFmtId="0" fontId="0" fillId="0" borderId="16" xfId="0" applyBorder="1">
      <alignment vertical="center"/>
    </xf>
    <xf numFmtId="0" fontId="0" fillId="0" borderId="17" xfId="0" applyBorder="1">
      <alignment vertical="center"/>
    </xf>
    <xf numFmtId="0" fontId="0" fillId="0" borderId="15" xfId="0" applyBorder="1">
      <alignment vertical="center"/>
    </xf>
    <xf numFmtId="0" fontId="9" fillId="0" borderId="0" xfId="0" applyFont="1" applyBorder="1" applyAlignment="1">
      <alignment horizontal="center" vertical="center"/>
    </xf>
    <xf numFmtId="0" fontId="0" fillId="0" borderId="0" xfId="0" applyBorder="1" applyAlignment="1">
      <alignment horizontal="center" vertical="center"/>
    </xf>
    <xf numFmtId="0" fontId="9" fillId="0" borderId="0" xfId="0" applyFont="1" applyAlignment="1">
      <alignment horizontal="left" vertical="center"/>
    </xf>
    <xf numFmtId="167" fontId="9" fillId="0" borderId="0" xfId="1" applyNumberFormat="1" applyFont="1" applyAlignment="1">
      <alignment horizontal="left" vertical="center"/>
    </xf>
    <xf numFmtId="0" fontId="9" fillId="0" borderId="18" xfId="0" applyFont="1" applyBorder="1">
      <alignment vertical="center"/>
    </xf>
    <xf numFmtId="0" fontId="0" fillId="0" borderId="14" xfId="0" applyBorder="1">
      <alignment vertical="center"/>
    </xf>
    <xf numFmtId="0" fontId="9" fillId="0" borderId="19" xfId="0" applyFont="1" applyBorder="1">
      <alignment vertical="center"/>
    </xf>
    <xf numFmtId="0" fontId="43" fillId="0" borderId="0" xfId="0" applyFont="1">
      <alignment vertical="center"/>
    </xf>
    <xf numFmtId="0" fontId="35" fillId="0" borderId="0" xfId="0" applyFont="1" applyBorder="1" applyAlignment="1">
      <alignment horizontal="center" vertical="center"/>
    </xf>
    <xf numFmtId="0" fontId="9" fillId="0" borderId="0" xfId="0" applyFont="1" applyBorder="1">
      <alignment vertical="center"/>
    </xf>
    <xf numFmtId="0" fontId="0" fillId="0" borderId="0" xfId="0" applyBorder="1">
      <alignment vertical="center"/>
    </xf>
    <xf numFmtId="0" fontId="0" fillId="15" borderId="0" xfId="0" applyFill="1">
      <alignment vertical="center"/>
    </xf>
    <xf numFmtId="0" fontId="9" fillId="0" borderId="0" xfId="0" applyFont="1" applyAlignment="1">
      <alignment vertical="center" wrapText="1"/>
    </xf>
    <xf numFmtId="0" fontId="9" fillId="0" borderId="0" xfId="0" applyNumberFormat="1" applyFont="1" applyAlignment="1">
      <alignment vertical="center"/>
    </xf>
    <xf numFmtId="0" fontId="41" fillId="0" borderId="0" xfId="0" applyFont="1" applyAlignment="1">
      <alignment vertical="center" wrapText="1"/>
    </xf>
    <xf numFmtId="0" fontId="10" fillId="0" borderId="0" xfId="0" applyFont="1" applyAlignment="1">
      <alignment horizontal="right" vertical="top"/>
    </xf>
    <xf numFmtId="0" fontId="47" fillId="3" borderId="1" xfId="0" applyFont="1" applyFill="1" applyBorder="1" applyAlignment="1">
      <alignment horizontal="center" vertical="center"/>
    </xf>
    <xf numFmtId="0" fontId="79" fillId="12" borderId="0" xfId="0" applyFont="1" applyFill="1" applyAlignment="1">
      <alignment horizontal="center"/>
    </xf>
    <xf numFmtId="0" fontId="80" fillId="0" borderId="0" xfId="0" applyFont="1" applyAlignment="1">
      <alignment horizontal="center"/>
    </xf>
    <xf numFmtId="0" fontId="47" fillId="0" borderId="20" xfId="0" applyFont="1" applyBorder="1" applyAlignment="1">
      <alignment horizontal="center" vertical="center"/>
    </xf>
    <xf numFmtId="0" fontId="47" fillId="0" borderId="21" xfId="0" applyFont="1" applyBorder="1" applyAlignment="1">
      <alignment horizontal="center" vertical="center"/>
    </xf>
    <xf numFmtId="0" fontId="81" fillId="0" borderId="7" xfId="0" applyFont="1" applyBorder="1" applyAlignment="1">
      <alignment horizontal="center" vertical="center"/>
    </xf>
    <xf numFmtId="0" fontId="81" fillId="0" borderId="9" xfId="0" applyFont="1" applyBorder="1" applyAlignment="1">
      <alignment horizontal="center" vertical="center"/>
    </xf>
    <xf numFmtId="0" fontId="48" fillId="12" borderId="22" xfId="0" applyFont="1" applyFill="1" applyBorder="1" applyAlignment="1">
      <alignment horizontal="center" vertical="center"/>
    </xf>
    <xf numFmtId="0" fontId="48" fillId="12" borderId="0" xfId="0" applyFont="1" applyFill="1" applyBorder="1" applyAlignment="1">
      <alignment horizontal="center" vertical="center"/>
    </xf>
    <xf numFmtId="0" fontId="35" fillId="0" borderId="23" xfId="0" applyFont="1" applyBorder="1" applyAlignment="1">
      <alignment horizontal="center" vertical="center"/>
    </xf>
    <xf numFmtId="0" fontId="9" fillId="0" borderId="12"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19" xfId="0" applyFont="1" applyBorder="1" applyAlignment="1">
      <alignment horizontal="center" vertical="center"/>
    </xf>
    <xf numFmtId="0" fontId="9" fillId="0" borderId="2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35" fillId="0" borderId="0" xfId="0" applyFont="1" applyBorder="1" applyAlignment="1">
      <alignment horizontal="center" vertical="center"/>
    </xf>
    <xf numFmtId="0" fontId="13" fillId="0" borderId="0" xfId="0" applyFont="1" applyAlignment="1">
      <alignment horizontal="center" vertical="center"/>
    </xf>
    <xf numFmtId="0" fontId="60" fillId="3" borderId="5" xfId="0" applyFont="1" applyFill="1" applyBorder="1" applyAlignment="1">
      <alignment horizontal="center"/>
    </xf>
    <xf numFmtId="0" fontId="60" fillId="3" borderId="26" xfId="0" applyFont="1" applyFill="1" applyBorder="1" applyAlignment="1">
      <alignment horizontal="center"/>
    </xf>
    <xf numFmtId="0" fontId="60" fillId="3" borderId="6" xfId="0" applyFont="1" applyFill="1" applyBorder="1" applyAlignment="1">
      <alignment horizontal="center"/>
    </xf>
    <xf numFmtId="0" fontId="82" fillId="16" borderId="22" xfId="0" applyFont="1" applyFill="1" applyBorder="1" applyAlignment="1">
      <alignment horizontal="center"/>
    </xf>
    <xf numFmtId="0" fontId="82" fillId="16" borderId="0" xfId="0" applyFont="1" applyFill="1" applyAlignment="1">
      <alignment horizontal="center"/>
    </xf>
    <xf numFmtId="0" fontId="61" fillId="16" borderId="22" xfId="0" applyFont="1" applyFill="1" applyBorder="1" applyAlignment="1">
      <alignment horizontal="center"/>
    </xf>
    <xf numFmtId="0" fontId="61" fillId="16" borderId="0" xfId="0" applyFont="1" applyFill="1" applyAlignment="1">
      <alignment horizontal="center"/>
    </xf>
    <xf numFmtId="0" fontId="62" fillId="0" borderId="29" xfId="0" applyFont="1" applyBorder="1" applyAlignment="1">
      <alignment horizontal="left" vertical="top" wrapText="1"/>
    </xf>
    <xf numFmtId="0" fontId="33" fillId="0" borderId="30" xfId="0" applyFont="1" applyBorder="1" applyAlignment="1"/>
    <xf numFmtId="0" fontId="33" fillId="0" borderId="31" xfId="0" applyFont="1" applyBorder="1" applyAlignment="1"/>
    <xf numFmtId="0" fontId="33" fillId="0" borderId="32" xfId="0" applyFont="1" applyBorder="1" applyAlignment="1"/>
    <xf numFmtId="0" fontId="0" fillId="0" borderId="0" xfId="0" applyFont="1" applyAlignment="1"/>
    <xf numFmtId="0" fontId="33" fillId="0" borderId="33" xfId="0" applyFont="1" applyBorder="1" applyAlignment="1"/>
    <xf numFmtId="0" fontId="83" fillId="0" borderId="29" xfId="0" applyFont="1" applyBorder="1" applyAlignment="1">
      <alignment horizontal="center" vertical="top" wrapText="1"/>
    </xf>
    <xf numFmtId="0" fontId="62" fillId="0" borderId="34" xfId="0" applyFont="1" applyBorder="1" applyAlignment="1">
      <alignment horizontal="center"/>
    </xf>
    <xf numFmtId="0" fontId="33" fillId="0" borderId="36" xfId="0" applyFont="1" applyBorder="1" applyAlignment="1"/>
    <xf numFmtId="0" fontId="33" fillId="0" borderId="35" xfId="0" applyFont="1" applyBorder="1" applyAlignment="1"/>
    <xf numFmtId="0" fontId="62" fillId="0" borderId="32" xfId="0" applyFont="1" applyBorder="1" applyAlignment="1">
      <alignment horizontal="center"/>
    </xf>
    <xf numFmtId="0" fontId="65" fillId="0" borderId="32" xfId="0" applyFont="1" applyBorder="1" applyAlignment="1">
      <alignment horizontal="center"/>
    </xf>
    <xf numFmtId="0" fontId="62" fillId="0" borderId="30" xfId="0" applyFont="1" applyBorder="1" applyAlignment="1">
      <alignment horizontal="center"/>
    </xf>
    <xf numFmtId="0" fontId="62" fillId="0" borderId="29" xfId="0" applyFont="1" applyBorder="1" applyAlignment="1">
      <alignment horizontal="center"/>
    </xf>
    <xf numFmtId="0" fontId="62" fillId="0" borderId="29" xfId="0" applyFont="1" applyBorder="1" applyAlignment="1">
      <alignment horizontal="center" vertical="center"/>
    </xf>
    <xf numFmtId="0" fontId="33" fillId="0" borderId="34" xfId="0" applyFont="1" applyBorder="1" applyAlignment="1"/>
    <xf numFmtId="0" fontId="62" fillId="0" borderId="29" xfId="0" applyFont="1" applyBorder="1" applyAlignment="1">
      <alignment horizontal="center" vertical="center" wrapText="1"/>
    </xf>
    <xf numFmtId="0" fontId="62" fillId="0" borderId="34" xfId="0" applyFont="1" applyBorder="1" applyAlignment="1">
      <alignment horizontal="center" vertical="center"/>
    </xf>
    <xf numFmtId="0" fontId="84" fillId="0" borderId="32" xfId="0" applyFont="1" applyBorder="1" applyAlignment="1">
      <alignment horizontal="center" vertical="center"/>
    </xf>
    <xf numFmtId="0" fontId="83" fillId="0" borderId="41" xfId="0" applyFont="1" applyBorder="1" applyAlignment="1">
      <alignment horizontal="center" vertical="center"/>
    </xf>
    <xf numFmtId="0" fontId="33" fillId="0" borderId="42" xfId="0" applyFont="1" applyBorder="1" applyAlignment="1"/>
    <xf numFmtId="0" fontId="65" fillId="0" borderId="30" xfId="0" applyFont="1" applyBorder="1" applyAlignment="1">
      <alignment horizontal="center" vertical="top"/>
    </xf>
    <xf numFmtId="0" fontId="85" fillId="0" borderId="32" xfId="0" applyFont="1" applyBorder="1" applyAlignment="1">
      <alignment horizontal="center" vertical="center"/>
    </xf>
    <xf numFmtId="0" fontId="62" fillId="0" borderId="29" xfId="0" applyFont="1" applyBorder="1" applyAlignment="1">
      <alignment horizontal="center" vertical="top" wrapText="1"/>
    </xf>
    <xf numFmtId="0" fontId="62" fillId="0" borderId="32" xfId="0" applyFont="1" applyBorder="1" applyAlignment="1">
      <alignment horizontal="center" vertical="center"/>
    </xf>
    <xf numFmtId="0" fontId="62" fillId="0" borderId="41" xfId="0" applyFont="1" applyBorder="1" applyAlignment="1">
      <alignment horizontal="center" vertical="center"/>
    </xf>
    <xf numFmtId="0" fontId="62" fillId="0" borderId="38" xfId="0" applyFont="1" applyBorder="1" applyAlignment="1">
      <alignment horizontal="center"/>
    </xf>
    <xf numFmtId="0" fontId="33" fillId="0" borderId="38" xfId="0" applyFont="1" applyBorder="1" applyAlignment="1"/>
    <xf numFmtId="0" fontId="33" fillId="0" borderId="39" xfId="0" applyFont="1" applyBorder="1" applyAlignment="1"/>
    <xf numFmtId="0" fontId="83" fillId="0" borderId="41" xfId="0" applyFont="1" applyBorder="1" applyAlignment="1">
      <alignment horizontal="center" vertical="center" wrapText="1"/>
    </xf>
    <xf numFmtId="0" fontId="67" fillId="0" borderId="32" xfId="0" applyFont="1" applyBorder="1" applyAlignment="1">
      <alignment horizontal="center" vertical="top" wrapText="1"/>
    </xf>
    <xf numFmtId="0" fontId="67" fillId="0" borderId="0" xfId="0" applyFont="1" applyAlignment="1">
      <alignment horizontal="center" vertical="top" wrapText="1"/>
    </xf>
    <xf numFmtId="0" fontId="70" fillId="0" borderId="34" xfId="0" applyFont="1" applyBorder="1" applyAlignment="1">
      <alignment horizontal="center" vertical="top" wrapText="1"/>
    </xf>
    <xf numFmtId="0" fontId="65" fillId="0" borderId="34" xfId="0" applyFont="1" applyBorder="1" applyAlignment="1">
      <alignment horizontal="center" vertical="top"/>
    </xf>
    <xf numFmtId="0" fontId="86" fillId="0" borderId="0" xfId="0" applyFont="1" applyAlignment="1">
      <alignment horizontal="center" vertical="top" wrapText="1"/>
    </xf>
    <xf numFmtId="0" fontId="86" fillId="0" borderId="36" xfId="0" applyFont="1" applyBorder="1" applyAlignment="1">
      <alignment horizontal="center" vertical="top"/>
    </xf>
    <xf numFmtId="0" fontId="87" fillId="0" borderId="32" xfId="0" applyFont="1" applyBorder="1" applyAlignment="1">
      <alignment horizontal="center" vertical="top"/>
    </xf>
    <xf numFmtId="0" fontId="83" fillId="0" borderId="32" xfId="0" applyFont="1" applyBorder="1" applyAlignment="1">
      <alignment horizontal="center" vertical="top" wrapText="1"/>
    </xf>
    <xf numFmtId="0" fontId="70" fillId="0" borderId="32" xfId="0" applyFont="1" applyBorder="1" applyAlignment="1">
      <alignment horizontal="center"/>
    </xf>
    <xf numFmtId="0" fontId="62" fillId="0" borderId="32" xfId="0" applyFont="1" applyBorder="1" applyAlignment="1">
      <alignment horizontal="center" wrapText="1"/>
    </xf>
    <xf numFmtId="0" fontId="88" fillId="0" borderId="29" xfId="0" applyFont="1" applyBorder="1" applyAlignment="1">
      <alignment horizontal="center" vertical="top" wrapText="1"/>
    </xf>
    <xf numFmtId="0" fontId="89" fillId="0" borderId="29" xfId="0" applyFont="1" applyBorder="1" applyAlignment="1">
      <alignment horizontal="center" vertical="top" wrapText="1"/>
    </xf>
    <xf numFmtId="0" fontId="90" fillId="0" borderId="37" xfId="0" applyFont="1" applyBorder="1" applyAlignment="1">
      <alignment horizontal="center" vertical="center"/>
    </xf>
    <xf numFmtId="0" fontId="63" fillId="0" borderId="29" xfId="0" applyFont="1" applyBorder="1" applyAlignment="1">
      <alignment horizontal="center" vertical="center"/>
    </xf>
    <xf numFmtId="0" fontId="62" fillId="0" borderId="30" xfId="0" applyFont="1" applyBorder="1" applyAlignment="1">
      <alignment horizontal="center" vertical="center"/>
    </xf>
    <xf numFmtId="0" fontId="91" fillId="0" borderId="32" xfId="0" applyFont="1" applyBorder="1" applyAlignment="1">
      <alignment horizontal="center" vertical="top" wrapText="1"/>
    </xf>
    <xf numFmtId="0" fontId="64" fillId="0" borderId="29" xfId="0" applyFont="1" applyBorder="1" applyAlignment="1">
      <alignment horizontal="center" vertical="center"/>
    </xf>
    <xf numFmtId="14" fontId="62" fillId="0" borderId="0" xfId="0" applyNumberFormat="1" applyFont="1" applyAlignment="1">
      <alignment horizontal="center" vertical="center"/>
    </xf>
    <xf numFmtId="0" fontId="62" fillId="0" borderId="0" xfId="0" applyFont="1" applyAlignment="1">
      <alignment horizontal="center"/>
    </xf>
    <xf numFmtId="0" fontId="33" fillId="0" borderId="41" xfId="0" applyFont="1" applyBorder="1" applyAlignment="1"/>
    <xf numFmtId="0" fontId="65" fillId="0" borderId="0" xfId="0" applyFont="1" applyAlignment="1">
      <alignment horizontal="center"/>
    </xf>
    <xf numFmtId="0" fontId="62" fillId="0" borderId="0" xfId="0" applyFont="1" applyAlignment="1">
      <alignment horizontal="left"/>
    </xf>
    <xf numFmtId="0" fontId="62" fillId="0" borderId="0" xfId="0" applyFont="1" applyAlignment="1">
      <alignment horizontal="left" vertical="top" wrapText="1"/>
    </xf>
    <xf numFmtId="0" fontId="92" fillId="0" borderId="0" xfId="0" applyFont="1" applyAlignment="1">
      <alignment horizontal="center"/>
    </xf>
    <xf numFmtId="0" fontId="65" fillId="0" borderId="43" xfId="0" applyFont="1" applyBorder="1" applyAlignment="1">
      <alignment horizontal="center" vertical="center" wrapText="1"/>
    </xf>
    <xf numFmtId="0" fontId="93" fillId="0" borderId="32" xfId="0" applyFont="1" applyBorder="1" applyAlignment="1">
      <alignment horizontal="center" vertical="center"/>
    </xf>
    <xf numFmtId="0" fontId="62" fillId="0" borderId="0" xfId="0" applyFont="1" applyAlignment="1">
      <alignment horizontal="center" vertical="center" wrapText="1"/>
    </xf>
    <xf numFmtId="0" fontId="65" fillId="0" borderId="37" xfId="0" applyFont="1" applyBorder="1" applyAlignment="1">
      <alignment horizontal="center"/>
    </xf>
    <xf numFmtId="14" fontId="62" fillId="0" borderId="0" xfId="0" applyNumberFormat="1" applyFont="1" applyAlignment="1">
      <alignment horizontal="center"/>
    </xf>
  </cellXfs>
  <cellStyles count="7">
    <cellStyle name="Comma" xfId="1" builtinId="3"/>
    <cellStyle name="Comma 4" xfId="2" xr:uid="{00000000-0005-0000-0000-000001000000}"/>
    <cellStyle name="Good" xfId="3" builtinId="26"/>
    <cellStyle name="Hyperlink" xfId="4" builtinId="8"/>
    <cellStyle name="Normal" xfId="0" builtinId="0"/>
    <cellStyle name="Normal 4" xfId="5" xr:uid="{00000000-0005-0000-0000-000005000000}"/>
    <cellStyle name="Normal 6"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theme" Target="theme/theme1.xml" /><Relationship Id="rId3" Type="http://schemas.openxmlformats.org/officeDocument/2006/relationships/worksheet" Target="worksheets/sheet3.xml" /><Relationship Id="rId21" Type="http://schemas.openxmlformats.org/officeDocument/2006/relationships/calcChain" Target="calcChain.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externalLink" Target="externalLinks/externalLink1.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drawings/drawing1.xml><?xml version="1.0" encoding="utf-8"?>
<xdr:wsDr xmlns:xdr="http://schemas.openxmlformats.org/drawingml/2006/spreadsheetDrawing" xmlns:a="http://schemas.openxmlformats.org/drawingml/2006/main">
  <xdr:twoCellAnchor>
    <xdr:from>
      <xdr:col>6</xdr:col>
      <xdr:colOff>331529</xdr:colOff>
      <xdr:row>101</xdr:row>
      <xdr:rowOff>126243</xdr:rowOff>
    </xdr:from>
    <xdr:to>
      <xdr:col>6</xdr:col>
      <xdr:colOff>341127</xdr:colOff>
      <xdr:row>103</xdr:row>
      <xdr:rowOff>0</xdr:rowOff>
    </xdr:to>
    <xdr:cxnSp macro="">
      <xdr:nvCxnSpPr>
        <xdr:cNvPr id="2" name="straightConnector1">
          <a:extLst>
            <a:ext uri="{FF2B5EF4-FFF2-40B4-BE49-F238E27FC236}">
              <a16:creationId xmlns:a16="http://schemas.microsoft.com/office/drawing/2014/main" id="{DCA8E51F-55AE-4C56-EBBC-BA98B6C7F450}"/>
            </a:ext>
          </a:extLst>
        </xdr:cNvPr>
        <xdr:cNvCxnSpPr/>
      </xdr:nvCxnSpPr>
      <xdr:spPr>
        <a:xfrm flipH="1">
          <a:off x="5210175" y="18288000"/>
          <a:ext cx="9525" cy="219076"/>
        </a:xfrm>
        <a:prstGeom prst="straightConnector1">
          <a:avLst/>
        </a:prstGeom>
        <a:noFill/>
        <a:ln w="9525" cap="flat" cmpd="sng">
          <a:solidFill>
            <a:srgbClr val="4F81BD"/>
          </a:solidFill>
          <a:prstDash val="solid"/>
          <a:miter/>
          <a:headEnd type="arrow" w="med" len="med"/>
          <a:tailEnd type="arrow" w="med" len="med"/>
        </a:ln>
        <a:effectLst/>
      </xdr:spPr>
      <xdr:style>
        <a:lnRef idx="2">
          <a:schemeClr val="accent1">
            <a:shade val="50000"/>
          </a:schemeClr>
        </a:lnRef>
        <a:fillRef idx="1">
          <a:schemeClr val="accent1"/>
        </a:fillRef>
        <a:effectRef idx="0">
          <a:schemeClr val="accent1"/>
        </a:effectRef>
        <a:fontRef idx="minor">
          <a:schemeClr val="dk1"/>
        </a:fontRef>
      </xdr:style>
    </xdr:cxnSp>
    <xdr:clientData/>
  </xdr:twoCellAnchor>
  <xdr:twoCellAnchor>
    <xdr:from>
      <xdr:col>1</xdr:col>
      <xdr:colOff>150627</xdr:colOff>
      <xdr:row>102</xdr:row>
      <xdr:rowOff>151804</xdr:rowOff>
    </xdr:from>
    <xdr:to>
      <xdr:col>13</xdr:col>
      <xdr:colOff>26581</xdr:colOff>
      <xdr:row>103</xdr:row>
      <xdr:rowOff>0</xdr:rowOff>
    </xdr:to>
    <xdr:cxnSp macro="">
      <xdr:nvCxnSpPr>
        <xdr:cNvPr id="3" name="straightConnector1">
          <a:extLst>
            <a:ext uri="{FF2B5EF4-FFF2-40B4-BE49-F238E27FC236}">
              <a16:creationId xmlns:a16="http://schemas.microsoft.com/office/drawing/2014/main" id="{988434EB-5054-A087-7F12-8FD954B7BF6A}"/>
            </a:ext>
          </a:extLst>
        </xdr:cNvPr>
        <xdr:cNvCxnSpPr/>
      </xdr:nvCxnSpPr>
      <xdr:spPr>
        <a:xfrm flipV="1">
          <a:off x="1981200" y="18497550"/>
          <a:ext cx="7191375" cy="19050"/>
        </a:xfrm>
        <a:prstGeom prst="straightConnector1">
          <a:avLst/>
        </a:prstGeom>
        <a:noFill/>
        <a:ln w="9525" cap="flat" cmpd="sng">
          <a:solidFill>
            <a:srgbClr val="4F81BD"/>
          </a:solidFill>
          <a:prstDash val="solid"/>
          <a:miter/>
          <a:headEnd type="arrow" w="med" len="med"/>
          <a:tailEnd type="arrow" w="med" len="med"/>
        </a:ln>
        <a:effectLst/>
      </xdr:spPr>
      <xdr:style>
        <a:lnRef idx="2">
          <a:schemeClr val="accent1">
            <a:shade val="50000"/>
          </a:schemeClr>
        </a:lnRef>
        <a:fillRef idx="1">
          <a:schemeClr val="accent1"/>
        </a:fillRef>
        <a:effectRef idx="0">
          <a:schemeClr val="accent1"/>
        </a:effectRef>
        <a:fontRef idx="minor">
          <a:schemeClr val="dk1"/>
        </a:fontRef>
      </xdr:style>
    </xdr:cxnSp>
    <xdr:clientData/>
  </xdr:twoCellAnchor>
  <xdr:twoCellAnchor>
    <xdr:from>
      <xdr:col>12</xdr:col>
      <xdr:colOff>121831</xdr:colOff>
      <xdr:row>104</xdr:row>
      <xdr:rowOff>0</xdr:rowOff>
    </xdr:from>
    <xdr:to>
      <xdr:col>12</xdr:col>
      <xdr:colOff>131430</xdr:colOff>
      <xdr:row>105</xdr:row>
      <xdr:rowOff>25300</xdr:rowOff>
    </xdr:to>
    <xdr:cxnSp macro="">
      <xdr:nvCxnSpPr>
        <xdr:cNvPr id="4" name="straightConnector1">
          <a:extLst>
            <a:ext uri="{FF2B5EF4-FFF2-40B4-BE49-F238E27FC236}">
              <a16:creationId xmlns:a16="http://schemas.microsoft.com/office/drawing/2014/main" id="{EC8AAB8F-BEFD-17BB-2BB7-1CA440C3C7CD}"/>
            </a:ext>
          </a:extLst>
        </xdr:cNvPr>
        <xdr:cNvCxnSpPr/>
      </xdr:nvCxnSpPr>
      <xdr:spPr>
        <a:xfrm flipH="1">
          <a:off x="8658225" y="18792824"/>
          <a:ext cx="9525" cy="247652"/>
        </a:xfrm>
        <a:prstGeom prst="straightConnector1">
          <a:avLst/>
        </a:prstGeom>
        <a:noFill/>
        <a:ln w="9525" cap="flat" cmpd="sng">
          <a:solidFill>
            <a:srgbClr val="4F81BD"/>
          </a:solidFill>
          <a:prstDash val="solid"/>
          <a:miter/>
          <a:headEnd type="arrow" w="med" len="med"/>
          <a:tailEnd type="arrow" w="med" len="med"/>
        </a:ln>
        <a:effectLst/>
      </xdr:spPr>
      <xdr:style>
        <a:lnRef idx="2">
          <a:schemeClr val="accent1">
            <a:shade val="50000"/>
          </a:schemeClr>
        </a:lnRef>
        <a:fillRef idx="1">
          <a:schemeClr val="accent1"/>
        </a:fillRef>
        <a:effectRef idx="0">
          <a:schemeClr val="accent1"/>
        </a:effectRef>
        <a:fontRef idx="minor">
          <a:schemeClr val="dk1"/>
        </a:fontRef>
      </xdr:style>
    </xdr:cxnSp>
    <xdr:clientData/>
  </xdr:twoCellAnchor>
  <xdr:twoCellAnchor>
    <xdr:from>
      <xdr:col>10</xdr:col>
      <xdr:colOff>236279</xdr:colOff>
      <xdr:row>105</xdr:row>
      <xdr:rowOff>0</xdr:rowOff>
    </xdr:from>
    <xdr:to>
      <xdr:col>14</xdr:col>
      <xdr:colOff>160226</xdr:colOff>
      <xdr:row>105</xdr:row>
      <xdr:rowOff>0</xdr:rowOff>
    </xdr:to>
    <xdr:cxnSp macro="">
      <xdr:nvCxnSpPr>
        <xdr:cNvPr id="5" name="straightConnector1">
          <a:extLst>
            <a:ext uri="{FF2B5EF4-FFF2-40B4-BE49-F238E27FC236}">
              <a16:creationId xmlns:a16="http://schemas.microsoft.com/office/drawing/2014/main" id="{DA6BAAFE-614E-C8DB-0D5E-5F59EE0562DA}"/>
            </a:ext>
          </a:extLst>
        </xdr:cNvPr>
        <xdr:cNvCxnSpPr/>
      </xdr:nvCxnSpPr>
      <xdr:spPr>
        <a:xfrm>
          <a:off x="7553325" y="18992850"/>
          <a:ext cx="2362200" cy="9526"/>
        </a:xfrm>
        <a:prstGeom prst="straightConnector1">
          <a:avLst/>
        </a:prstGeom>
        <a:noFill/>
        <a:ln w="9525" cap="flat" cmpd="sng">
          <a:solidFill>
            <a:srgbClr val="4F81BD"/>
          </a:solidFill>
          <a:prstDash val="solid"/>
          <a:miter/>
          <a:headEnd type="arrow" w="med" len="med"/>
          <a:tailEnd type="arrow" w="med" len="med"/>
        </a:ln>
        <a:effectLst/>
      </xdr:spPr>
      <xdr:style>
        <a:lnRef idx="2">
          <a:schemeClr val="accent1">
            <a:shade val="50000"/>
          </a:schemeClr>
        </a:lnRef>
        <a:fillRef idx="1">
          <a:schemeClr val="accent1"/>
        </a:fillRef>
        <a:effectRef idx="0">
          <a:schemeClr val="accent1"/>
        </a:effectRef>
        <a:fontRef idx="minor">
          <a:schemeClr val="dk1"/>
        </a:fontRef>
      </xdr:style>
    </xdr:cxnSp>
    <xdr:clientData/>
  </xdr:twoCellAnchor>
  <xdr:twoCellAnchor>
    <xdr:from>
      <xdr:col>10</xdr:col>
      <xdr:colOff>217081</xdr:colOff>
      <xdr:row>105</xdr:row>
      <xdr:rowOff>12650</xdr:rowOff>
    </xdr:from>
    <xdr:to>
      <xdr:col>10</xdr:col>
      <xdr:colOff>226680</xdr:colOff>
      <xdr:row>106</xdr:row>
      <xdr:rowOff>126503</xdr:rowOff>
    </xdr:to>
    <xdr:cxnSp macro="">
      <xdr:nvCxnSpPr>
        <xdr:cNvPr id="6" name="straightConnector1">
          <a:extLst>
            <a:ext uri="{FF2B5EF4-FFF2-40B4-BE49-F238E27FC236}">
              <a16:creationId xmlns:a16="http://schemas.microsoft.com/office/drawing/2014/main" id="{4FD653A9-27D7-91C4-0078-0A8932D01043}"/>
            </a:ext>
          </a:extLst>
        </xdr:cNvPr>
        <xdr:cNvCxnSpPr/>
      </xdr:nvCxnSpPr>
      <xdr:spPr>
        <a:xfrm flipH="1">
          <a:off x="7534275" y="19021424"/>
          <a:ext cx="9525" cy="304800"/>
        </a:xfrm>
        <a:prstGeom prst="straightConnector1">
          <a:avLst/>
        </a:prstGeom>
        <a:noFill/>
        <a:ln w="9525" cap="flat" cmpd="sng">
          <a:solidFill>
            <a:srgbClr val="4F81BD"/>
          </a:solidFill>
          <a:prstDash val="solid"/>
          <a:miter/>
          <a:tailEnd type="arrow" w="med" len="med"/>
        </a:ln>
        <a:effectLst/>
      </xdr:spPr>
      <xdr:style>
        <a:lnRef idx="2">
          <a:schemeClr val="accent1">
            <a:shade val="50000"/>
          </a:schemeClr>
        </a:lnRef>
        <a:fillRef idx="1">
          <a:schemeClr val="accent1"/>
        </a:fillRef>
        <a:effectRef idx="0">
          <a:schemeClr val="accent1"/>
        </a:effectRef>
        <a:fontRef idx="minor">
          <a:schemeClr val="dk1"/>
        </a:fontRef>
      </xdr:style>
    </xdr:cxnSp>
    <xdr:clientData/>
  </xdr:twoCellAnchor>
  <xdr:twoCellAnchor>
    <xdr:from>
      <xdr:col>14</xdr:col>
      <xdr:colOff>131430</xdr:colOff>
      <xdr:row>105</xdr:row>
      <xdr:rowOff>0</xdr:rowOff>
    </xdr:from>
    <xdr:to>
      <xdr:col>14</xdr:col>
      <xdr:colOff>141029</xdr:colOff>
      <xdr:row>107</xdr:row>
      <xdr:rowOff>0</xdr:rowOff>
    </xdr:to>
    <xdr:cxnSp macro="">
      <xdr:nvCxnSpPr>
        <xdr:cNvPr id="7" name="straightConnector1">
          <a:extLst>
            <a:ext uri="{FF2B5EF4-FFF2-40B4-BE49-F238E27FC236}">
              <a16:creationId xmlns:a16="http://schemas.microsoft.com/office/drawing/2014/main" id="{7531DE29-AD1E-0FE3-C127-645CA0B9B946}"/>
            </a:ext>
          </a:extLst>
        </xdr:cNvPr>
        <xdr:cNvCxnSpPr/>
      </xdr:nvCxnSpPr>
      <xdr:spPr>
        <a:xfrm flipH="1">
          <a:off x="9886950" y="19002376"/>
          <a:ext cx="9525" cy="361948"/>
        </a:xfrm>
        <a:prstGeom prst="straightConnector1">
          <a:avLst/>
        </a:prstGeom>
        <a:noFill/>
        <a:ln w="9525" cap="flat" cmpd="sng">
          <a:solidFill>
            <a:srgbClr val="4F81BD"/>
          </a:solidFill>
          <a:prstDash val="solid"/>
          <a:miter/>
          <a:tailEnd type="arrow" w="med" len="med"/>
        </a:ln>
        <a:effectLst/>
      </xdr:spPr>
      <xdr:style>
        <a:lnRef idx="2">
          <a:schemeClr val="accent1">
            <a:shade val="50000"/>
          </a:schemeClr>
        </a:lnRef>
        <a:fillRef idx="1">
          <a:schemeClr val="accent1"/>
        </a:fillRef>
        <a:effectRef idx="0">
          <a:schemeClr val="accent1"/>
        </a:effectRef>
        <a:fontRef idx="minor">
          <a:schemeClr val="dk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esources/directory/671d5cf9-482f-4e72-b2b0-cbb269fafa94.ExcelAutomationServiceFrontend.WorkingDir/NoAVScans/de18a40a-04e6-4b1e-8fe3-7fe1f0c5eb1d/in/Import%20Export%20Entry.xls"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DATA"/>
      <sheetName val="INVOICE"/>
      <sheetName val="PACKI.LI"/>
      <sheetName val="BOE"/>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 /><Relationship Id="rId2" Type="http://schemas.openxmlformats.org/officeDocument/2006/relationships/vmlDrawing" Target="../drawings/vmlDrawing1.vml" /><Relationship Id="rId1" Type="http://schemas.openxmlformats.org/officeDocument/2006/relationships/printerSettings" Target="../printerSettings/printerSettings1.bin" /></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 /></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 /></Relationships>
</file>

<file path=xl/worksheets/_rels/sheet15.xml.rels><?xml version="1.0" encoding="UTF-8" standalone="yes"?>
<Relationships xmlns="http://schemas.openxmlformats.org/package/2006/relationships"><Relationship Id="rId3" Type="http://schemas.openxmlformats.org/officeDocument/2006/relationships/hyperlink" Target="mailto:Info@marlinexporter.com" TargetMode="External" /><Relationship Id="rId2" Type="http://schemas.openxmlformats.org/officeDocument/2006/relationships/hyperlink" Target="http://www.marlinexporter.com/" TargetMode="External" /><Relationship Id="rId1" Type="http://schemas.openxmlformats.org/officeDocument/2006/relationships/hyperlink" Target="mailto:Info@marlinexporter.com" TargetMode="External" /><Relationship Id="rId4" Type="http://schemas.openxmlformats.org/officeDocument/2006/relationships/hyperlink" Target="http://www.marlinexporter.com/" TargetMode="External" /></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 /></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 /><Relationship Id="rId1" Type="http://schemas.openxmlformats.org/officeDocument/2006/relationships/vmlDrawing" Target="../drawings/vmlDrawing2.vml" /></Relationships>
</file>

<file path=xl/worksheets/_rels/sheet4.xml.rels><?xml version="1.0" encoding="UTF-8" standalone="yes"?>
<Relationships xmlns="http://schemas.openxmlformats.org/package/2006/relationships"><Relationship Id="rId8" Type="http://schemas.openxmlformats.org/officeDocument/2006/relationships/comments" Target="../comments3.xml" /><Relationship Id="rId3" Type="http://schemas.openxmlformats.org/officeDocument/2006/relationships/hyperlink" Target="WORK/GST/Export%20Import/Files/Export%20Value%20Declaration.pdf" TargetMode="External" /><Relationship Id="rId7" Type="http://schemas.openxmlformats.org/officeDocument/2006/relationships/vmlDrawing" Target="../drawings/vmlDrawing3.vml" /><Relationship Id="rId2" Type="http://schemas.openxmlformats.org/officeDocument/2006/relationships/hyperlink" Target="WORK/GST/Export%20Import/Files/DBK.pdf" TargetMode="External" /><Relationship Id="rId1" Type="http://schemas.openxmlformats.org/officeDocument/2006/relationships/hyperlink" Target="WORK\GST\Export%20Import\Practical%20Export%20_Import%20Documentation.xlsx" TargetMode="External" /><Relationship Id="rId6" Type="http://schemas.openxmlformats.org/officeDocument/2006/relationships/printerSettings" Target="../printerSettings/printerSettings2.bin" /><Relationship Id="rId5" Type="http://schemas.openxmlformats.org/officeDocument/2006/relationships/hyperlink" Target="WORK/GST/Export%20Import/Files/VGM_DECLARATION.docx" TargetMode="External" /><Relationship Id="rId4" Type="http://schemas.openxmlformats.org/officeDocument/2006/relationships/hyperlink" Target="WORK/GST/Export%20Import/Files/Export%20Declaration.docx" TargetMode="External" /></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 /><Relationship Id="rId1" Type="http://schemas.openxmlformats.org/officeDocument/2006/relationships/vmlDrawing" Target="../drawings/vmlDrawing4.vml" /></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 /><Relationship Id="rId2" Type="http://schemas.openxmlformats.org/officeDocument/2006/relationships/vmlDrawing" Target="../drawings/vmlDrawing5.vml" /><Relationship Id="rId1" Type="http://schemas.openxmlformats.org/officeDocument/2006/relationships/printerSettings" Target="../printerSettings/printerSettings3.bin" /></Relationships>
</file>

<file path=xl/worksheets/_rels/sheet7.xml.rels><?xml version="1.0" encoding="UTF-8" standalone="yes"?>
<Relationships xmlns="http://schemas.openxmlformats.org/package/2006/relationships"><Relationship Id="rId3" Type="http://schemas.openxmlformats.org/officeDocument/2006/relationships/hyperlink" Target="http://indiantradeportal.in/" TargetMode="External" /><Relationship Id="rId2" Type="http://schemas.openxmlformats.org/officeDocument/2006/relationships/hyperlink" Target="http://commerce.nic.in/ftpa/" TargetMode="External" /><Relationship Id="rId1" Type="http://schemas.openxmlformats.org/officeDocument/2006/relationships/hyperlink" Target="WORK/GST/Export%20Import/Files/GST%20LUT%20Format.pdf" TargetMode="External" /><Relationship Id="rId6" Type="http://schemas.openxmlformats.org/officeDocument/2006/relationships/drawing" Target="../drawings/drawing1.xml" /><Relationship Id="rId5" Type="http://schemas.openxmlformats.org/officeDocument/2006/relationships/printerSettings" Target="../printerSettings/printerSettings4.bin" /><Relationship Id="rId4" Type="http://schemas.openxmlformats.org/officeDocument/2006/relationships/hyperlink" Target="https://www.thedollarbusiness.com/"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4"/>
  <sheetViews>
    <sheetView zoomScale="130" zoomScaleNormal="130" workbookViewId="0">
      <selection activeCell="B9" sqref="B9"/>
    </sheetView>
  </sheetViews>
  <sheetFormatPr defaultColWidth="9.953125" defaultRowHeight="15" x14ac:dyDescent="0.2"/>
  <cols>
    <col min="1" max="1" width="9.14453125" style="2" customWidth="1"/>
    <col min="2" max="2" width="104.12109375" customWidth="1"/>
  </cols>
  <sheetData>
    <row r="1" spans="1:2" ht="15.75" thickBot="1" x14ac:dyDescent="0.25"/>
    <row r="2" spans="1:2" ht="30" thickBot="1" x14ac:dyDescent="0.25">
      <c r="A2" s="277" t="s">
        <v>118</v>
      </c>
      <c r="B2" s="3" t="s">
        <v>95</v>
      </c>
    </row>
    <row r="4" spans="1:2" x14ac:dyDescent="0.2">
      <c r="A4" s="2">
        <v>1</v>
      </c>
      <c r="B4" t="s">
        <v>96</v>
      </c>
    </row>
    <row r="5" spans="1:2" ht="27" customHeight="1" x14ac:dyDescent="0.15">
      <c r="B5" s="232" t="s">
        <v>981</v>
      </c>
    </row>
    <row r="7" spans="1:2" ht="28.5" customHeight="1" x14ac:dyDescent="0.2">
      <c r="A7" s="2">
        <v>2</v>
      </c>
      <c r="B7" s="49" t="s">
        <v>982</v>
      </c>
    </row>
    <row r="9" spans="1:2" x14ac:dyDescent="0.2">
      <c r="A9" s="2">
        <v>3</v>
      </c>
      <c r="B9" t="s">
        <v>97</v>
      </c>
    </row>
    <row r="10" spans="1:2" x14ac:dyDescent="0.2">
      <c r="B10" t="s">
        <v>338</v>
      </c>
    </row>
    <row r="11" spans="1:2" x14ac:dyDescent="0.2">
      <c r="A11" s="2">
        <v>4</v>
      </c>
      <c r="B11" t="s">
        <v>98</v>
      </c>
    </row>
    <row r="13" spans="1:2" x14ac:dyDescent="0.2">
      <c r="A13" s="2">
        <v>5</v>
      </c>
      <c r="B13" t="s">
        <v>99</v>
      </c>
    </row>
    <row r="14" spans="1:2" ht="20.25" x14ac:dyDescent="0.15">
      <c r="B14" s="232" t="s">
        <v>979</v>
      </c>
    </row>
    <row r="16" spans="1:2" x14ac:dyDescent="0.2">
      <c r="A16" s="2">
        <v>6</v>
      </c>
      <c r="B16" t="s">
        <v>312</v>
      </c>
    </row>
    <row r="17" spans="1:2" x14ac:dyDescent="0.2">
      <c r="B17" s="233" t="s">
        <v>980</v>
      </c>
    </row>
    <row r="18" spans="1:2" x14ac:dyDescent="0.2">
      <c r="B18" s="233"/>
    </row>
    <row r="19" spans="1:2" ht="14.25" customHeight="1" x14ac:dyDescent="0.2">
      <c r="A19" s="2">
        <v>7</v>
      </c>
      <c r="B19" t="s">
        <v>100</v>
      </c>
    </row>
    <row r="21" spans="1:2" x14ac:dyDescent="0.2">
      <c r="A21" s="2">
        <v>8</v>
      </c>
      <c r="B21" t="s">
        <v>101</v>
      </c>
    </row>
    <row r="23" spans="1:2" x14ac:dyDescent="0.2">
      <c r="A23" s="2">
        <v>9</v>
      </c>
      <c r="B23" t="s">
        <v>102</v>
      </c>
    </row>
    <row r="25" spans="1:2" x14ac:dyDescent="0.2">
      <c r="A25" s="2">
        <v>10</v>
      </c>
      <c r="B25" t="s">
        <v>103</v>
      </c>
    </row>
    <row r="27" spans="1:2" x14ac:dyDescent="0.2">
      <c r="A27" s="2">
        <v>11</v>
      </c>
      <c r="B27" t="s">
        <v>104</v>
      </c>
    </row>
    <row r="29" spans="1:2" x14ac:dyDescent="0.2">
      <c r="A29" s="2">
        <v>12</v>
      </c>
      <c r="B29" t="s">
        <v>105</v>
      </c>
    </row>
    <row r="30" spans="1:2" x14ac:dyDescent="0.2">
      <c r="B30" t="s">
        <v>338</v>
      </c>
    </row>
    <row r="31" spans="1:2" x14ac:dyDescent="0.2">
      <c r="A31" s="2">
        <v>13</v>
      </c>
      <c r="B31" t="s">
        <v>106</v>
      </c>
    </row>
    <row r="33" spans="1:2" x14ac:dyDescent="0.2">
      <c r="A33" s="2">
        <v>14</v>
      </c>
      <c r="B33" t="s">
        <v>110</v>
      </c>
    </row>
    <row r="35" spans="1:2" ht="27" x14ac:dyDescent="0.2">
      <c r="A35" s="2">
        <v>15</v>
      </c>
      <c r="B35" s="4" t="s">
        <v>107</v>
      </c>
    </row>
    <row r="37" spans="1:2" ht="27.75" customHeight="1" x14ac:dyDescent="0.2">
      <c r="A37" s="2">
        <v>16</v>
      </c>
      <c r="B37" s="5" t="s">
        <v>108</v>
      </c>
    </row>
    <row r="39" spans="1:2" x14ac:dyDescent="0.2">
      <c r="A39" s="2">
        <v>17</v>
      </c>
      <c r="B39" t="s">
        <v>115</v>
      </c>
    </row>
    <row r="41" spans="1:2" x14ac:dyDescent="0.2">
      <c r="A41" s="2">
        <v>18</v>
      </c>
      <c r="B41" t="s">
        <v>109</v>
      </c>
    </row>
    <row r="43" spans="1:2" ht="27.75" x14ac:dyDescent="0.2">
      <c r="A43" s="2">
        <v>19</v>
      </c>
      <c r="B43" s="5" t="s">
        <v>245</v>
      </c>
    </row>
    <row r="45" spans="1:2" x14ac:dyDescent="0.2">
      <c r="A45" s="2">
        <v>20</v>
      </c>
      <c r="B45" t="s">
        <v>111</v>
      </c>
    </row>
    <row r="47" spans="1:2" x14ac:dyDescent="0.2">
      <c r="A47" s="2">
        <v>21</v>
      </c>
      <c r="B47" t="s">
        <v>112</v>
      </c>
    </row>
    <row r="49" spans="1:2" x14ac:dyDescent="0.2">
      <c r="A49" s="2">
        <v>22</v>
      </c>
      <c r="B49" t="s">
        <v>116</v>
      </c>
    </row>
    <row r="51" spans="1:2" ht="24" x14ac:dyDescent="0.2">
      <c r="A51" s="2">
        <v>23</v>
      </c>
      <c r="B51" s="5" t="s">
        <v>113</v>
      </c>
    </row>
    <row r="53" spans="1:2" x14ac:dyDescent="0.2">
      <c r="A53" s="2">
        <v>24</v>
      </c>
      <c r="B53" t="s">
        <v>117</v>
      </c>
    </row>
    <row r="55" spans="1:2" x14ac:dyDescent="0.2">
      <c r="A55" s="2">
        <v>25</v>
      </c>
      <c r="B55" t="s">
        <v>114</v>
      </c>
    </row>
    <row r="57" spans="1:2" x14ac:dyDescent="0.2">
      <c r="A57" s="2">
        <v>26</v>
      </c>
      <c r="B57" s="71" t="s">
        <v>977</v>
      </c>
    </row>
    <row r="59" spans="1:2" ht="43.5" customHeight="1" x14ac:dyDescent="0.2">
      <c r="A59" s="2">
        <v>27</v>
      </c>
      <c r="B59" s="49" t="s">
        <v>460</v>
      </c>
    </row>
    <row r="60" spans="1:2" ht="43.5" customHeight="1" x14ac:dyDescent="0.15">
      <c r="B60" s="232" t="s">
        <v>978</v>
      </c>
    </row>
    <row r="62" spans="1:2" x14ac:dyDescent="0.2">
      <c r="A62" s="2">
        <v>28</v>
      </c>
      <c r="B62" s="47" t="s">
        <v>461</v>
      </c>
    </row>
    <row r="64" spans="1:2" x14ac:dyDescent="0.2">
      <c r="A64" s="2">
        <v>29</v>
      </c>
      <c r="B64" s="245" t="s">
        <v>1119</v>
      </c>
    </row>
    <row r="65" spans="1:2" x14ac:dyDescent="0.2">
      <c r="B65" s="230" t="s">
        <v>1129</v>
      </c>
    </row>
    <row r="66" spans="1:2" x14ac:dyDescent="0.2">
      <c r="B66" s="245"/>
    </row>
    <row r="67" spans="1:2" ht="39" customHeight="1" x14ac:dyDescent="0.2">
      <c r="A67" s="2">
        <v>30</v>
      </c>
      <c r="B67" s="273" t="s">
        <v>1130</v>
      </c>
    </row>
    <row r="68" spans="1:2" x14ac:dyDescent="0.2">
      <c r="B68" s="232" t="s">
        <v>1131</v>
      </c>
    </row>
    <row r="69" spans="1:2" x14ac:dyDescent="0.2">
      <c r="A69" s="2" t="s">
        <v>1118</v>
      </c>
    </row>
    <row r="70" spans="1:2" ht="27.75" x14ac:dyDescent="0.2">
      <c r="A70" s="2">
        <v>31</v>
      </c>
      <c r="B70" s="273" t="s">
        <v>1132</v>
      </c>
    </row>
    <row r="71" spans="1:2" ht="22.5" x14ac:dyDescent="0.15">
      <c r="B71" s="275" t="s">
        <v>1133</v>
      </c>
    </row>
    <row r="72" spans="1:2" x14ac:dyDescent="0.2">
      <c r="B72" s="61" t="s">
        <v>1134</v>
      </c>
    </row>
    <row r="73" spans="1:2" x14ac:dyDescent="0.2">
      <c r="B73" s="61" t="s">
        <v>1138</v>
      </c>
    </row>
    <row r="74" spans="1:2" x14ac:dyDescent="0.2">
      <c r="B74" s="61" t="s">
        <v>1150</v>
      </c>
    </row>
  </sheetData>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T133"/>
  <sheetViews>
    <sheetView tabSelected="1" workbookViewId="0">
      <selection activeCell="E15" sqref="E15"/>
    </sheetView>
  </sheetViews>
  <sheetFormatPr defaultRowHeight="15" x14ac:dyDescent="0.2"/>
  <cols>
    <col min="2" max="2" width="10.625" customWidth="1"/>
    <col min="6" max="6" width="9.953125" bestFit="1" customWidth="1"/>
    <col min="7" max="7" width="11.56640625" bestFit="1" customWidth="1"/>
    <col min="9" max="9" width="11.296875" customWidth="1"/>
    <col min="10" max="10" width="10.625" customWidth="1"/>
  </cols>
  <sheetData>
    <row r="2" spans="1:9" ht="29.25" x14ac:dyDescent="0.2">
      <c r="I2" s="73" t="s">
        <v>480</v>
      </c>
    </row>
    <row r="4" spans="1:9" x14ac:dyDescent="0.2">
      <c r="B4" t="s">
        <v>1109</v>
      </c>
    </row>
    <row r="5" spans="1:9" x14ac:dyDescent="0.2">
      <c r="B5" t="s">
        <v>467</v>
      </c>
    </row>
    <row r="7" spans="1:9" x14ac:dyDescent="0.2">
      <c r="B7" s="245" t="s">
        <v>1115</v>
      </c>
    </row>
    <row r="8" spans="1:9" x14ac:dyDescent="0.2">
      <c r="B8" s="245" t="s">
        <v>1151</v>
      </c>
    </row>
    <row r="9" spans="1:9" x14ac:dyDescent="0.2">
      <c r="B9" s="245" t="s">
        <v>1116</v>
      </c>
    </row>
    <row r="10" spans="1:9" x14ac:dyDescent="0.2">
      <c r="B10" s="245" t="s">
        <v>1152</v>
      </c>
    </row>
    <row r="11" spans="1:9" x14ac:dyDescent="0.2">
      <c r="B11" s="245"/>
    </row>
    <row r="12" spans="1:9" x14ac:dyDescent="0.2">
      <c r="B12" s="245" t="s">
        <v>1117</v>
      </c>
    </row>
    <row r="13" spans="1:9" x14ac:dyDescent="0.2">
      <c r="B13" s="245"/>
    </row>
    <row r="15" spans="1:9" ht="18.75" x14ac:dyDescent="0.2">
      <c r="A15" s="246" t="s">
        <v>1047</v>
      </c>
      <c r="B15" s="47" t="s">
        <v>485</v>
      </c>
    </row>
    <row r="16" spans="1:9" x14ac:dyDescent="0.2">
      <c r="B16" s="47" t="s">
        <v>486</v>
      </c>
    </row>
    <row r="17" spans="1:2" x14ac:dyDescent="0.2">
      <c r="B17" s="28" t="s">
        <v>233</v>
      </c>
    </row>
    <row r="18" spans="1:2" x14ac:dyDescent="0.2">
      <c r="B18" s="28" t="s">
        <v>234</v>
      </c>
    </row>
    <row r="19" spans="1:2" x14ac:dyDescent="0.2">
      <c r="B19" t="s">
        <v>232</v>
      </c>
    </row>
    <row r="20" spans="1:2" x14ac:dyDescent="0.2">
      <c r="B20" s="47" t="s">
        <v>985</v>
      </c>
    </row>
    <row r="21" spans="1:2" x14ac:dyDescent="0.2">
      <c r="B21" s="47" t="s">
        <v>235</v>
      </c>
    </row>
    <row r="22" spans="1:2" x14ac:dyDescent="0.2">
      <c r="B22" s="245" t="s">
        <v>1046</v>
      </c>
    </row>
    <row r="23" spans="1:2" x14ac:dyDescent="0.2">
      <c r="B23" s="47" t="s">
        <v>481</v>
      </c>
    </row>
    <row r="24" spans="1:2" x14ac:dyDescent="0.2">
      <c r="B24" s="47" t="s">
        <v>482</v>
      </c>
    </row>
    <row r="25" spans="1:2" x14ac:dyDescent="0.2">
      <c r="B25" s="47" t="s">
        <v>483</v>
      </c>
    </row>
    <row r="26" spans="1:2" x14ac:dyDescent="0.2">
      <c r="B26" s="47"/>
    </row>
    <row r="28" spans="1:2" ht="18.75" x14ac:dyDescent="0.2">
      <c r="A28" s="246" t="s">
        <v>1048</v>
      </c>
      <c r="B28" s="47" t="s">
        <v>986</v>
      </c>
    </row>
    <row r="29" spans="1:2" x14ac:dyDescent="0.2">
      <c r="B29" s="245" t="s">
        <v>1108</v>
      </c>
    </row>
    <row r="30" spans="1:2" x14ac:dyDescent="0.2">
      <c r="B30" s="47" t="s">
        <v>487</v>
      </c>
    </row>
    <row r="31" spans="1:2" x14ac:dyDescent="0.2">
      <c r="B31" s="63" t="s">
        <v>237</v>
      </c>
    </row>
    <row r="34" spans="2:7" ht="18.75" x14ac:dyDescent="0.2">
      <c r="B34" s="69" t="s">
        <v>484</v>
      </c>
    </row>
    <row r="35" spans="2:7" x14ac:dyDescent="0.2">
      <c r="B35" t="s">
        <v>468</v>
      </c>
    </row>
    <row r="36" spans="2:7" x14ac:dyDescent="0.2">
      <c r="B36" t="s">
        <v>469</v>
      </c>
    </row>
    <row r="37" spans="2:7" x14ac:dyDescent="0.2">
      <c r="B37" t="s">
        <v>470</v>
      </c>
    </row>
    <row r="38" spans="2:7" x14ac:dyDescent="0.2">
      <c r="B38" t="s">
        <v>471</v>
      </c>
    </row>
    <row r="40" spans="2:7" x14ac:dyDescent="0.2">
      <c r="B40" s="47" t="s">
        <v>282</v>
      </c>
      <c r="E40" s="50" t="s">
        <v>473</v>
      </c>
      <c r="F40" s="50" t="s">
        <v>474</v>
      </c>
      <c r="G40" s="50" t="s">
        <v>477</v>
      </c>
    </row>
    <row r="41" spans="2:7" x14ac:dyDescent="0.2">
      <c r="B41" s="47" t="s">
        <v>472</v>
      </c>
      <c r="E41" s="72">
        <v>35</v>
      </c>
      <c r="F41" s="72">
        <v>300</v>
      </c>
      <c r="G41">
        <f>E41*F41</f>
        <v>10500</v>
      </c>
    </row>
    <row r="42" spans="2:7" x14ac:dyDescent="0.2">
      <c r="B42" s="47" t="s">
        <v>475</v>
      </c>
      <c r="E42" s="72">
        <v>45</v>
      </c>
      <c r="F42" s="72">
        <v>500</v>
      </c>
      <c r="G42">
        <f>E42*F42</f>
        <v>22500</v>
      </c>
    </row>
    <row r="44" spans="2:7" x14ac:dyDescent="0.2">
      <c r="B44" s="245" t="s">
        <v>1045</v>
      </c>
      <c r="G44">
        <f>MIN((G41*1.5),G42)</f>
        <v>15750</v>
      </c>
    </row>
    <row r="45" spans="2:7" x14ac:dyDescent="0.2">
      <c r="B45" s="47" t="s">
        <v>476</v>
      </c>
      <c r="G45">
        <f>G41+G44</f>
        <v>26250</v>
      </c>
    </row>
    <row r="46" spans="2:7" x14ac:dyDescent="0.2">
      <c r="B46" s="47" t="s">
        <v>479</v>
      </c>
      <c r="G46">
        <v>3000</v>
      </c>
    </row>
    <row r="48" spans="2:7" x14ac:dyDescent="0.2">
      <c r="B48" s="47" t="s">
        <v>478</v>
      </c>
      <c r="G48">
        <f>(G44*G46)/G45</f>
        <v>1800</v>
      </c>
    </row>
    <row r="49" spans="1:20" x14ac:dyDescent="0.2">
      <c r="B49" s="47"/>
    </row>
    <row r="50" spans="1:20" x14ac:dyDescent="0.2">
      <c r="A50" s="246" t="s">
        <v>1110</v>
      </c>
      <c r="B50" s="75" t="s">
        <v>1111</v>
      </c>
      <c r="D50" t="s">
        <v>1112</v>
      </c>
    </row>
    <row r="51" spans="1:20" x14ac:dyDescent="0.2">
      <c r="B51" s="47"/>
    </row>
    <row r="53" spans="1:20" ht="3.75" customHeight="1" x14ac:dyDescent="0.2">
      <c r="A53" s="247"/>
      <c r="B53" s="247"/>
      <c r="C53" s="247"/>
      <c r="D53" s="247"/>
      <c r="E53" s="247"/>
      <c r="F53" s="247"/>
      <c r="G53" s="247"/>
      <c r="H53" s="247"/>
      <c r="I53" s="247"/>
      <c r="J53" s="247"/>
      <c r="K53" s="247"/>
      <c r="L53" s="247"/>
      <c r="M53" s="247"/>
      <c r="N53" s="247"/>
      <c r="O53" s="247"/>
      <c r="P53" s="247"/>
      <c r="Q53" s="247"/>
      <c r="R53" s="247"/>
      <c r="S53" s="247"/>
      <c r="T53" s="247"/>
    </row>
    <row r="55" spans="1:20" ht="23.25" x14ac:dyDescent="0.2">
      <c r="E55" s="76" t="s">
        <v>1104</v>
      </c>
    </row>
    <row r="56" spans="1:20" ht="23.25" x14ac:dyDescent="0.2">
      <c r="B56" s="61" t="s">
        <v>1105</v>
      </c>
      <c r="E56" s="76"/>
    </row>
    <row r="57" spans="1:20" x14ac:dyDescent="0.2">
      <c r="A57" s="245" t="s">
        <v>1049</v>
      </c>
    </row>
    <row r="58" spans="1:20" x14ac:dyDescent="0.2">
      <c r="A58" t="s">
        <v>1050</v>
      </c>
    </row>
    <row r="60" spans="1:20" x14ac:dyDescent="0.2">
      <c r="A60" s="65" t="s">
        <v>1051</v>
      </c>
    </row>
    <row r="61" spans="1:20" x14ac:dyDescent="0.2">
      <c r="G61" s="248" t="s">
        <v>1053</v>
      </c>
    </row>
    <row r="62" spans="1:20" x14ac:dyDescent="0.2">
      <c r="A62" s="245" t="s">
        <v>1052</v>
      </c>
      <c r="G62" s="249">
        <v>550000</v>
      </c>
    </row>
    <row r="63" spans="1:20" x14ac:dyDescent="0.2">
      <c r="A63" s="245" t="s">
        <v>1058</v>
      </c>
      <c r="G63" s="250">
        <v>50000</v>
      </c>
    </row>
    <row r="64" spans="1:20" x14ac:dyDescent="0.2">
      <c r="A64" s="245" t="s">
        <v>476</v>
      </c>
      <c r="G64" s="251">
        <f>G62+G63</f>
        <v>600000</v>
      </c>
    </row>
    <row r="65" spans="1:7" x14ac:dyDescent="0.2">
      <c r="A65" s="245"/>
      <c r="G65" s="249"/>
    </row>
    <row r="66" spans="1:7" x14ac:dyDescent="0.2">
      <c r="A66" s="245" t="s">
        <v>1054</v>
      </c>
      <c r="G66" s="249">
        <v>50000</v>
      </c>
    </row>
    <row r="67" spans="1:7" x14ac:dyDescent="0.2">
      <c r="A67" s="245" t="s">
        <v>1055</v>
      </c>
      <c r="G67" s="249">
        <v>15000</v>
      </c>
    </row>
    <row r="68" spans="1:7" x14ac:dyDescent="0.2">
      <c r="A68" s="245" t="s">
        <v>1056</v>
      </c>
      <c r="G68" s="250">
        <v>5000</v>
      </c>
    </row>
    <row r="69" spans="1:7" x14ac:dyDescent="0.2">
      <c r="A69" s="245" t="s">
        <v>1057</v>
      </c>
      <c r="G69" s="251">
        <f>G66+G67+G68</f>
        <v>70000</v>
      </c>
    </row>
    <row r="72" spans="1:7" x14ac:dyDescent="0.2">
      <c r="A72" s="48" t="s">
        <v>1059</v>
      </c>
    </row>
    <row r="73" spans="1:7" x14ac:dyDescent="0.2">
      <c r="A73" t="s">
        <v>1060</v>
      </c>
      <c r="D73" t="s">
        <v>1061</v>
      </c>
    </row>
    <row r="74" spans="1:7" x14ac:dyDescent="0.2">
      <c r="D74" t="s">
        <v>1062</v>
      </c>
    </row>
    <row r="75" spans="1:7" x14ac:dyDescent="0.2">
      <c r="D75" t="s">
        <v>1063</v>
      </c>
    </row>
    <row r="77" spans="1:7" x14ac:dyDescent="0.2">
      <c r="A77" s="48" t="s">
        <v>1064</v>
      </c>
    </row>
    <row r="78" spans="1:7" x14ac:dyDescent="0.2">
      <c r="A78" s="245" t="s">
        <v>1065</v>
      </c>
      <c r="D78" s="245" t="s">
        <v>1066</v>
      </c>
    </row>
    <row r="79" spans="1:7" x14ac:dyDescent="0.2">
      <c r="D79" t="s">
        <v>1067</v>
      </c>
    </row>
    <row r="80" spans="1:7" x14ac:dyDescent="0.2">
      <c r="C80" s="252" t="s">
        <v>1070</v>
      </c>
      <c r="D80" s="245" t="s">
        <v>1069</v>
      </c>
    </row>
    <row r="81" spans="1:20" x14ac:dyDescent="0.2">
      <c r="C81" s="252" t="s">
        <v>1070</v>
      </c>
      <c r="D81">
        <f xml:space="preserve"> 45833 -21154</f>
        <v>24679</v>
      </c>
      <c r="F81" s="245"/>
    </row>
    <row r="82" spans="1:20" x14ac:dyDescent="0.2">
      <c r="D82" t="s">
        <v>1068</v>
      </c>
    </row>
    <row r="85" spans="1:20" ht="4.5" customHeight="1" x14ac:dyDescent="0.2">
      <c r="A85" s="247"/>
      <c r="B85" s="247"/>
      <c r="C85" s="247"/>
      <c r="D85" s="247"/>
      <c r="E85" s="247"/>
      <c r="F85" s="247"/>
      <c r="G85" s="247"/>
      <c r="H85" s="247"/>
      <c r="I85" s="247"/>
      <c r="J85" s="247"/>
      <c r="K85" s="247"/>
      <c r="L85" s="247"/>
      <c r="M85" s="247"/>
      <c r="N85" s="247"/>
      <c r="O85" s="247"/>
      <c r="P85" s="247"/>
      <c r="Q85" s="247"/>
      <c r="R85" s="247"/>
      <c r="S85" s="247"/>
      <c r="T85" s="247"/>
    </row>
    <row r="87" spans="1:20" ht="21" x14ac:dyDescent="0.2">
      <c r="E87" s="70" t="s">
        <v>1085</v>
      </c>
    </row>
    <row r="88" spans="1:20" x14ac:dyDescent="0.2">
      <c r="E88" s="233" t="s">
        <v>1086</v>
      </c>
    </row>
    <row r="90" spans="1:20" x14ac:dyDescent="0.2">
      <c r="A90" s="252" t="s">
        <v>282</v>
      </c>
      <c r="B90" s="245" t="s">
        <v>1072</v>
      </c>
    </row>
    <row r="91" spans="1:20" x14ac:dyDescent="0.2">
      <c r="B91" s="245" t="s">
        <v>1071</v>
      </c>
    </row>
    <row r="92" spans="1:20" x14ac:dyDescent="0.2">
      <c r="B92" s="245" t="s">
        <v>1073</v>
      </c>
    </row>
    <row r="93" spans="1:20" x14ac:dyDescent="0.2">
      <c r="B93" s="245" t="s">
        <v>1079</v>
      </c>
    </row>
    <row r="95" spans="1:20" x14ac:dyDescent="0.2">
      <c r="B95" s="245" t="s">
        <v>1074</v>
      </c>
    </row>
    <row r="97" spans="2:16" x14ac:dyDescent="0.2">
      <c r="B97" s="63" t="s">
        <v>1075</v>
      </c>
      <c r="D97" s="289" t="s">
        <v>1076</v>
      </c>
      <c r="E97" s="257" t="s">
        <v>1078</v>
      </c>
      <c r="F97" s="258"/>
      <c r="G97" s="259"/>
      <c r="I97" s="61" t="s">
        <v>1095</v>
      </c>
    </row>
    <row r="98" spans="2:16" x14ac:dyDescent="0.2">
      <c r="D98" s="290"/>
      <c r="E98" s="253" t="s">
        <v>1077</v>
      </c>
      <c r="F98" s="254"/>
      <c r="G98" s="260"/>
      <c r="I98" s="61" t="s">
        <v>1103</v>
      </c>
    </row>
    <row r="100" spans="2:16" x14ac:dyDescent="0.2">
      <c r="D100" s="289" t="s">
        <v>1080</v>
      </c>
      <c r="E100" s="255">
        <v>34</v>
      </c>
      <c r="G100" s="245" t="s">
        <v>1081</v>
      </c>
    </row>
    <row r="101" spans="2:16" x14ac:dyDescent="0.2">
      <c r="D101" s="290"/>
      <c r="E101" s="256">
        <v>60</v>
      </c>
      <c r="F101" s="245" t="s">
        <v>1070</v>
      </c>
      <c r="G101" s="264"/>
    </row>
    <row r="102" spans="2:16" x14ac:dyDescent="0.2">
      <c r="D102" s="261"/>
      <c r="E102" s="262"/>
      <c r="F102">
        <f>18000*(34/60)</f>
        <v>10200</v>
      </c>
    </row>
    <row r="104" spans="2:16" x14ac:dyDescent="0.2">
      <c r="B104" s="63" t="s">
        <v>1082</v>
      </c>
      <c r="D104" s="245" t="s">
        <v>1083</v>
      </c>
      <c r="F104" s="249">
        <f xml:space="preserve"> 65000*18%</f>
        <v>11700</v>
      </c>
    </row>
    <row r="106" spans="2:16" x14ac:dyDescent="0.2">
      <c r="D106" s="245" t="s">
        <v>1084</v>
      </c>
    </row>
    <row r="108" spans="2:16" x14ac:dyDescent="0.2">
      <c r="B108" s="48" t="s">
        <v>1089</v>
      </c>
      <c r="J108" s="245" t="s">
        <v>1107</v>
      </c>
    </row>
    <row r="109" spans="2:16" x14ac:dyDescent="0.2">
      <c r="B109" s="48" t="s">
        <v>1088</v>
      </c>
      <c r="J109" s="263" t="s">
        <v>1087</v>
      </c>
      <c r="P109" s="245"/>
    </row>
    <row r="110" spans="2:16" x14ac:dyDescent="0.2">
      <c r="B110" s="48" t="s">
        <v>1090</v>
      </c>
      <c r="J110" s="245" t="s">
        <v>1091</v>
      </c>
    </row>
    <row r="113" spans="1:19" ht="3.75" customHeight="1" x14ac:dyDescent="0.2">
      <c r="A113" s="247"/>
      <c r="B113" s="247"/>
      <c r="C113" s="247"/>
      <c r="D113" s="247"/>
      <c r="E113" s="247"/>
      <c r="F113" s="247"/>
      <c r="G113" s="247"/>
      <c r="H113" s="247"/>
      <c r="I113" s="247"/>
      <c r="J113" s="247"/>
      <c r="K113" s="247"/>
      <c r="L113" s="247"/>
      <c r="M113" s="247"/>
      <c r="N113" s="247"/>
      <c r="O113" s="247"/>
      <c r="P113" s="247"/>
      <c r="Q113" s="247"/>
      <c r="R113" s="247"/>
      <c r="S113" s="247"/>
    </row>
    <row r="115" spans="1:19" ht="25.5" x14ac:dyDescent="0.2">
      <c r="G115" s="268" t="s">
        <v>1106</v>
      </c>
    </row>
    <row r="117" spans="1:19" x14ac:dyDescent="0.2">
      <c r="B117" s="48" t="s">
        <v>1096</v>
      </c>
      <c r="C117" s="48" t="s">
        <v>1097</v>
      </c>
      <c r="G117" s="245" t="s">
        <v>1098</v>
      </c>
    </row>
    <row r="119" spans="1:19" ht="15" customHeight="1" x14ac:dyDescent="0.2">
      <c r="B119" s="48" t="s">
        <v>1096</v>
      </c>
      <c r="C119" s="48" t="s">
        <v>1094</v>
      </c>
      <c r="K119" s="265" t="s">
        <v>1093</v>
      </c>
      <c r="L119" s="266"/>
      <c r="M119" s="286" t="s">
        <v>291</v>
      </c>
      <c r="N119" s="287" t="s">
        <v>1100</v>
      </c>
    </row>
    <row r="120" spans="1:19" ht="15" customHeight="1" x14ac:dyDescent="0.2">
      <c r="K120" s="267" t="s">
        <v>1092</v>
      </c>
      <c r="L120" s="260"/>
      <c r="M120" s="286"/>
      <c r="N120" s="288"/>
    </row>
    <row r="121" spans="1:19" ht="15" customHeight="1" x14ac:dyDescent="0.2">
      <c r="K121" s="270"/>
      <c r="L121" s="271"/>
      <c r="M121" s="269"/>
      <c r="N121" s="261"/>
    </row>
    <row r="122" spans="1:19" x14ac:dyDescent="0.2">
      <c r="B122" s="48" t="s">
        <v>1096</v>
      </c>
      <c r="C122" s="68" t="s">
        <v>1102</v>
      </c>
    </row>
    <row r="123" spans="1:19" x14ac:dyDescent="0.2">
      <c r="C123" s="245" t="s">
        <v>1099</v>
      </c>
    </row>
    <row r="125" spans="1:19" ht="15" customHeight="1" x14ac:dyDescent="0.2">
      <c r="C125" s="291" t="s">
        <v>1101</v>
      </c>
      <c r="D125" s="292"/>
      <c r="E125" s="292"/>
      <c r="F125" s="292"/>
      <c r="G125" s="292"/>
      <c r="H125" s="292"/>
      <c r="I125" s="293"/>
      <c r="J125" s="297" t="s">
        <v>291</v>
      </c>
      <c r="K125" s="265" t="s">
        <v>1093</v>
      </c>
      <c r="L125" s="266"/>
      <c r="M125" s="286" t="s">
        <v>291</v>
      </c>
      <c r="N125" s="287" t="s">
        <v>1100</v>
      </c>
    </row>
    <row r="126" spans="1:19" ht="15" customHeight="1" x14ac:dyDescent="0.2">
      <c r="C126" s="294"/>
      <c r="D126" s="295"/>
      <c r="E126" s="295"/>
      <c r="F126" s="295"/>
      <c r="G126" s="295"/>
      <c r="H126" s="295"/>
      <c r="I126" s="296"/>
      <c r="J126" s="297"/>
      <c r="K126" s="267" t="s">
        <v>1092</v>
      </c>
      <c r="L126" s="260"/>
      <c r="M126" s="286"/>
      <c r="N126" s="288"/>
    </row>
    <row r="130" spans="2:2" s="272" customFormat="1" ht="1.5" customHeight="1" x14ac:dyDescent="0.2"/>
    <row r="132" spans="2:2" x14ac:dyDescent="0.2">
      <c r="B132" s="245" t="s">
        <v>1113</v>
      </c>
    </row>
    <row r="133" spans="2:2" x14ac:dyDescent="0.2">
      <c r="B133" s="245" t="s">
        <v>1114</v>
      </c>
    </row>
  </sheetData>
  <mergeCells count="8">
    <mergeCell ref="M119:M120"/>
    <mergeCell ref="N119:N120"/>
    <mergeCell ref="D97:D98"/>
    <mergeCell ref="D100:D101"/>
    <mergeCell ref="M125:M126"/>
    <mergeCell ref="C125:I126"/>
    <mergeCell ref="N125:N126"/>
    <mergeCell ref="J125:J12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I35"/>
  <sheetViews>
    <sheetView zoomScale="80" zoomScaleNormal="80" workbookViewId="0">
      <selection activeCell="AH22" sqref="AH22"/>
    </sheetView>
  </sheetViews>
  <sheetFormatPr defaultColWidth="9.14453125" defaultRowHeight="15" x14ac:dyDescent="0.2"/>
  <cols>
    <col min="1" max="1" width="1.34375" style="47" customWidth="1"/>
    <col min="2" max="2" width="23" style="47" customWidth="1"/>
    <col min="3" max="3" width="14.796875" style="47" customWidth="1"/>
    <col min="4" max="4" width="23.26953125" style="47" customWidth="1"/>
    <col min="5" max="5" width="11.8359375" style="47" customWidth="1"/>
    <col min="6" max="6" width="10.89453125" style="86" customWidth="1"/>
    <col min="7" max="7" width="11.8359375" style="47" customWidth="1"/>
    <col min="8" max="8" width="12.64453125" style="47" customWidth="1"/>
    <col min="9" max="9" width="12.10546875" style="47" customWidth="1"/>
    <col min="10" max="10" width="6.859375" style="47" customWidth="1"/>
    <col min="11" max="11" width="16.140625" style="47" customWidth="1"/>
    <col min="12" max="12" width="8.203125" style="47" bestFit="1" customWidth="1"/>
    <col min="13" max="13" width="8.203125" style="47" customWidth="1"/>
    <col min="14" max="14" width="10.625" style="47" customWidth="1"/>
    <col min="15" max="15" width="11.296875" style="47" customWidth="1"/>
    <col min="16" max="16" width="8.203125" style="47" customWidth="1"/>
    <col min="17" max="17" width="7.93359375" style="47" customWidth="1"/>
    <col min="18" max="18" width="7.53125" style="47" customWidth="1"/>
    <col min="19" max="19" width="10.625" style="47" customWidth="1"/>
    <col min="20" max="22" width="9.68359375" style="47" customWidth="1"/>
    <col min="23" max="23" width="12.5078125" style="47" customWidth="1"/>
    <col min="24" max="24" width="25.2890625" style="47" customWidth="1"/>
    <col min="25" max="25" width="11.56640625" style="47" customWidth="1"/>
    <col min="26" max="26" width="11.1640625" style="47" customWidth="1"/>
    <col min="27" max="27" width="11.703125" style="47" customWidth="1"/>
    <col min="28" max="28" width="7.80078125" style="47" customWidth="1"/>
    <col min="29" max="29" width="11.703125" style="47" customWidth="1"/>
    <col min="30" max="30" width="14.66015625" style="47" customWidth="1"/>
    <col min="31" max="31" width="11.8359375" style="47" customWidth="1"/>
    <col min="32" max="32" width="20.58203125" style="47" customWidth="1"/>
    <col min="33" max="33" width="23.13671875" style="47" bestFit="1" customWidth="1"/>
    <col min="34" max="34" width="16.6796875" style="47" customWidth="1"/>
    <col min="35" max="35" width="39.01171875" style="47" customWidth="1"/>
    <col min="36" max="16384" width="9.14453125" style="47"/>
  </cols>
  <sheetData>
    <row r="2" spans="2:35" ht="29.25" x14ac:dyDescent="0.2">
      <c r="E2" s="73" t="s">
        <v>938</v>
      </c>
      <c r="L2" s="276"/>
    </row>
    <row r="4" spans="2:35" s="81" customFormat="1" ht="58.5" customHeight="1" x14ac:dyDescent="0.2">
      <c r="B4" s="201" t="s">
        <v>927</v>
      </c>
      <c r="C4" s="80" t="s">
        <v>568</v>
      </c>
      <c r="D4" s="80" t="s">
        <v>653</v>
      </c>
      <c r="E4" s="202" t="s">
        <v>914</v>
      </c>
      <c r="F4" s="80" t="s">
        <v>915</v>
      </c>
      <c r="G4" s="80" t="s">
        <v>916</v>
      </c>
      <c r="H4" s="80" t="s">
        <v>923</v>
      </c>
      <c r="I4" s="80" t="s">
        <v>931</v>
      </c>
      <c r="J4" s="80" t="s">
        <v>925</v>
      </c>
      <c r="K4" s="80" t="s">
        <v>924</v>
      </c>
      <c r="L4" s="198" t="s">
        <v>926</v>
      </c>
      <c r="M4" s="80" t="s">
        <v>917</v>
      </c>
      <c r="N4" s="80" t="s">
        <v>918</v>
      </c>
      <c r="O4" s="80" t="s">
        <v>935</v>
      </c>
      <c r="P4" s="80" t="s">
        <v>937</v>
      </c>
      <c r="Q4" s="200" t="s">
        <v>933</v>
      </c>
      <c r="R4" s="199" t="s">
        <v>939</v>
      </c>
      <c r="S4" s="199" t="s">
        <v>957</v>
      </c>
      <c r="T4" s="199" t="s">
        <v>941</v>
      </c>
      <c r="U4" s="199" t="s">
        <v>940</v>
      </c>
      <c r="V4" s="199" t="s">
        <v>942</v>
      </c>
      <c r="W4" s="199" t="s">
        <v>943</v>
      </c>
      <c r="X4" s="80" t="s">
        <v>919</v>
      </c>
      <c r="Y4" s="80" t="s">
        <v>928</v>
      </c>
      <c r="Z4" s="80" t="s">
        <v>920</v>
      </c>
      <c r="AA4" s="80" t="s">
        <v>932</v>
      </c>
      <c r="AB4" s="80" t="s">
        <v>930</v>
      </c>
      <c r="AC4" s="80" t="s">
        <v>936</v>
      </c>
      <c r="AD4" s="200" t="s">
        <v>934</v>
      </c>
      <c r="AE4" s="199" t="s">
        <v>944</v>
      </c>
      <c r="AF4" s="80" t="s">
        <v>929</v>
      </c>
      <c r="AG4" s="80" t="s">
        <v>569</v>
      </c>
      <c r="AH4" s="80" t="s">
        <v>570</v>
      </c>
      <c r="AI4" s="80" t="s">
        <v>571</v>
      </c>
    </row>
    <row r="5" spans="2:35" ht="17.25" x14ac:dyDescent="0.3">
      <c r="B5" s="85" t="s">
        <v>572</v>
      </c>
      <c r="C5" s="203" t="s">
        <v>573</v>
      </c>
      <c r="D5" s="204" t="s">
        <v>817</v>
      </c>
      <c r="E5" s="85" t="s">
        <v>574</v>
      </c>
      <c r="F5" s="203" t="s">
        <v>40</v>
      </c>
      <c r="G5" s="203" t="s">
        <v>575</v>
      </c>
      <c r="H5" s="203"/>
      <c r="I5" s="203"/>
      <c r="J5" s="203"/>
      <c r="K5" s="203" t="s">
        <v>576</v>
      </c>
      <c r="L5" s="85" t="s">
        <v>577</v>
      </c>
      <c r="M5" s="85">
        <v>81</v>
      </c>
      <c r="N5" s="205">
        <v>8250</v>
      </c>
      <c r="O5" s="205">
        <f>M5*N5</f>
        <v>668250</v>
      </c>
      <c r="P5" s="205">
        <f>ROUND(O5*0.3%,0)</f>
        <v>2005</v>
      </c>
      <c r="Q5" s="205">
        <f>P5-(P5/118*100)</f>
        <v>305.84745762711873</v>
      </c>
      <c r="R5" s="205"/>
      <c r="S5" s="228">
        <f>O5*25%</f>
        <v>167062.5</v>
      </c>
      <c r="T5" s="205" t="s">
        <v>956</v>
      </c>
      <c r="U5" s="205"/>
      <c r="V5" s="205"/>
      <c r="W5" s="205"/>
      <c r="X5" s="206" t="s">
        <v>816</v>
      </c>
      <c r="Y5" s="203" t="s">
        <v>578</v>
      </c>
      <c r="Z5" s="207" t="s">
        <v>579</v>
      </c>
      <c r="AA5" s="207">
        <v>82</v>
      </c>
      <c r="AB5" s="222">
        <f>N5*AA5</f>
        <v>676500</v>
      </c>
      <c r="AC5" s="222">
        <f>AB5*0.3%</f>
        <v>2029.5</v>
      </c>
      <c r="AD5" s="223">
        <f>AC5-(AC5/118*100)</f>
        <v>309.58474576271169</v>
      </c>
      <c r="AE5" s="223"/>
      <c r="AF5" s="203" t="s">
        <v>580</v>
      </c>
      <c r="AG5" s="203" t="s">
        <v>581</v>
      </c>
      <c r="AH5" s="203" t="s">
        <v>582</v>
      </c>
      <c r="AI5" s="208" t="s">
        <v>583</v>
      </c>
    </row>
    <row r="6" spans="2:35" x14ac:dyDescent="0.15">
      <c r="B6" s="85" t="s">
        <v>584</v>
      </c>
      <c r="C6" s="203" t="s">
        <v>585</v>
      </c>
      <c r="D6" s="203">
        <v>13464</v>
      </c>
      <c r="E6" s="85" t="s">
        <v>586</v>
      </c>
      <c r="F6" s="203" t="s">
        <v>40</v>
      </c>
      <c r="G6" s="203" t="s">
        <v>587</v>
      </c>
      <c r="H6" s="203"/>
      <c r="I6" s="203"/>
      <c r="J6" s="203"/>
      <c r="K6" s="203" t="s">
        <v>588</v>
      </c>
      <c r="L6" s="85" t="s">
        <v>577</v>
      </c>
      <c r="M6" s="85"/>
      <c r="N6" s="205">
        <v>655</v>
      </c>
      <c r="O6" s="205"/>
      <c r="P6" s="206"/>
      <c r="Q6" s="206"/>
      <c r="R6" s="206"/>
      <c r="S6" s="206"/>
      <c r="T6" s="206"/>
      <c r="U6" s="206"/>
      <c r="V6" s="206"/>
      <c r="W6" s="206"/>
      <c r="X6" s="206"/>
      <c r="Y6" s="203" t="s">
        <v>589</v>
      </c>
      <c r="Z6" s="203" t="s">
        <v>590</v>
      </c>
      <c r="AA6" s="203"/>
      <c r="AB6" s="203"/>
      <c r="AC6" s="203"/>
      <c r="AD6" s="203"/>
      <c r="AE6" s="203"/>
      <c r="AF6" s="203" t="s">
        <v>591</v>
      </c>
      <c r="AG6" s="203" t="s">
        <v>592</v>
      </c>
      <c r="AH6" s="203" t="s">
        <v>593</v>
      </c>
      <c r="AI6" s="209" t="s">
        <v>594</v>
      </c>
    </row>
    <row r="7" spans="2:35" x14ac:dyDescent="0.15">
      <c r="B7" s="85" t="s">
        <v>584</v>
      </c>
      <c r="C7" s="203" t="s">
        <v>585</v>
      </c>
      <c r="D7" s="203" t="s">
        <v>921</v>
      </c>
      <c r="E7" s="85" t="s">
        <v>586</v>
      </c>
      <c r="F7" s="203" t="s">
        <v>40</v>
      </c>
      <c r="G7" s="203" t="s">
        <v>587</v>
      </c>
      <c r="H7" s="203"/>
      <c r="I7" s="203"/>
      <c r="J7" s="203"/>
      <c r="K7" s="203" t="s">
        <v>595</v>
      </c>
      <c r="L7" s="85" t="s">
        <v>577</v>
      </c>
      <c r="M7" s="85"/>
      <c r="N7" s="205">
        <v>257</v>
      </c>
      <c r="O7" s="205"/>
      <c r="P7" s="206"/>
      <c r="Q7" s="206"/>
      <c r="R7" s="206"/>
      <c r="S7" s="206"/>
      <c r="T7" s="206"/>
      <c r="U7" s="206"/>
      <c r="V7" s="206"/>
      <c r="W7" s="206"/>
      <c r="X7" s="206"/>
      <c r="Y7" s="203" t="s">
        <v>589</v>
      </c>
      <c r="Z7" s="203"/>
      <c r="AA7" s="203"/>
      <c r="AB7" s="203"/>
      <c r="AC7" s="203"/>
      <c r="AD7" s="203"/>
      <c r="AE7" s="203"/>
      <c r="AF7" s="203"/>
      <c r="AG7" s="203" t="s">
        <v>596</v>
      </c>
      <c r="AH7" s="203" t="s">
        <v>593</v>
      </c>
      <c r="AI7" s="85" t="s">
        <v>597</v>
      </c>
    </row>
    <row r="8" spans="2:35" x14ac:dyDescent="0.15">
      <c r="B8" s="85" t="s">
        <v>598</v>
      </c>
      <c r="C8" s="203" t="s">
        <v>575</v>
      </c>
      <c r="D8" s="203" t="s">
        <v>922</v>
      </c>
      <c r="E8" s="85" t="s">
        <v>599</v>
      </c>
      <c r="F8" s="203" t="s">
        <v>40</v>
      </c>
      <c r="G8" s="203" t="s">
        <v>587</v>
      </c>
      <c r="H8" s="203"/>
      <c r="I8" s="203"/>
      <c r="J8" s="203"/>
      <c r="K8" s="207" t="s">
        <v>600</v>
      </c>
      <c r="L8" s="85" t="s">
        <v>577</v>
      </c>
      <c r="M8" s="85"/>
      <c r="N8" s="205">
        <v>223</v>
      </c>
      <c r="O8" s="205"/>
      <c r="P8" s="206"/>
      <c r="Q8" s="206"/>
      <c r="R8" s="206"/>
      <c r="S8" s="206"/>
      <c r="T8" s="206"/>
      <c r="U8" s="206"/>
      <c r="V8" s="206"/>
      <c r="W8" s="206"/>
      <c r="X8" s="206"/>
      <c r="Y8" s="203" t="s">
        <v>589</v>
      </c>
      <c r="Z8" s="203" t="s">
        <v>601</v>
      </c>
      <c r="AA8" s="203"/>
      <c r="AB8" s="203"/>
      <c r="AC8" s="203"/>
      <c r="AD8" s="203"/>
      <c r="AE8" s="203"/>
      <c r="AF8" s="203" t="s">
        <v>602</v>
      </c>
      <c r="AG8" s="203" t="s">
        <v>596</v>
      </c>
      <c r="AH8" s="203" t="s">
        <v>603</v>
      </c>
      <c r="AI8" s="210" t="s">
        <v>604</v>
      </c>
    </row>
    <row r="9" spans="2:35" x14ac:dyDescent="0.15">
      <c r="B9" s="85" t="s">
        <v>605</v>
      </c>
      <c r="C9" s="203" t="s">
        <v>606</v>
      </c>
      <c r="D9" s="203">
        <v>323464</v>
      </c>
      <c r="E9" s="85" t="s">
        <v>607</v>
      </c>
      <c r="F9" s="203" t="s">
        <v>40</v>
      </c>
      <c r="G9" s="203" t="s">
        <v>608</v>
      </c>
      <c r="H9" s="203"/>
      <c r="I9" s="203"/>
      <c r="J9" s="203"/>
      <c r="K9" s="203" t="s">
        <v>609</v>
      </c>
      <c r="L9" s="85" t="s">
        <v>577</v>
      </c>
      <c r="M9" s="85"/>
      <c r="N9" s="205">
        <v>6000</v>
      </c>
      <c r="O9" s="205"/>
      <c r="P9" s="206"/>
      <c r="Q9" s="206"/>
      <c r="R9" s="206"/>
      <c r="S9" s="206"/>
      <c r="T9" s="206"/>
      <c r="U9" s="206"/>
      <c r="V9" s="206"/>
      <c r="W9" s="206"/>
      <c r="X9" s="206"/>
      <c r="Y9" s="203" t="s">
        <v>610</v>
      </c>
      <c r="Z9" s="203"/>
      <c r="AA9" s="203"/>
      <c r="AB9" s="203"/>
      <c r="AC9" s="203"/>
      <c r="AD9" s="203"/>
      <c r="AE9" s="203"/>
      <c r="AF9" s="203"/>
      <c r="AG9" s="203"/>
      <c r="AH9" s="203" t="s">
        <v>611</v>
      </c>
      <c r="AI9" s="85" t="s">
        <v>612</v>
      </c>
    </row>
    <row r="10" spans="2:35" x14ac:dyDescent="0.2">
      <c r="B10" s="85" t="s">
        <v>613</v>
      </c>
      <c r="C10" s="203" t="s">
        <v>585</v>
      </c>
      <c r="D10" s="207" t="s">
        <v>614</v>
      </c>
      <c r="E10" s="82" t="s">
        <v>615</v>
      </c>
      <c r="F10" s="203" t="s">
        <v>40</v>
      </c>
      <c r="G10" s="211" t="s">
        <v>587</v>
      </c>
      <c r="H10" s="211"/>
      <c r="I10" s="211"/>
      <c r="J10" s="211"/>
      <c r="K10" s="207" t="s">
        <v>616</v>
      </c>
      <c r="L10" s="82" t="s">
        <v>577</v>
      </c>
      <c r="M10" s="82"/>
      <c r="N10" s="212">
        <v>5700</v>
      </c>
      <c r="O10" s="212"/>
      <c r="P10" s="213"/>
      <c r="Q10" s="213"/>
      <c r="R10" s="213"/>
      <c r="S10" s="213"/>
      <c r="T10" s="213"/>
      <c r="U10" s="213"/>
      <c r="V10" s="213"/>
      <c r="W10" s="213"/>
      <c r="X10" s="213"/>
      <c r="Y10" s="203" t="s">
        <v>610</v>
      </c>
      <c r="Z10" s="82"/>
      <c r="AA10" s="82"/>
      <c r="AB10" s="82"/>
      <c r="AC10" s="82"/>
      <c r="AD10" s="82"/>
      <c r="AE10" s="82"/>
      <c r="AF10" s="82"/>
      <c r="AG10" s="82"/>
      <c r="AH10" s="203" t="s">
        <v>617</v>
      </c>
      <c r="AI10" s="214" t="s">
        <v>618</v>
      </c>
    </row>
    <row r="11" spans="2:35" x14ac:dyDescent="0.2">
      <c r="B11" s="85" t="s">
        <v>619</v>
      </c>
      <c r="C11" s="203" t="s">
        <v>620</v>
      </c>
      <c r="D11" s="203" t="s">
        <v>621</v>
      </c>
      <c r="E11" s="82" t="s">
        <v>622</v>
      </c>
      <c r="F11" s="203" t="s">
        <v>40</v>
      </c>
      <c r="G11" s="211" t="s">
        <v>587</v>
      </c>
      <c r="H11" s="211"/>
      <c r="I11" s="211"/>
      <c r="J11" s="211"/>
      <c r="K11" s="203" t="s">
        <v>623</v>
      </c>
      <c r="L11" s="82" t="s">
        <v>577</v>
      </c>
      <c r="M11" s="82"/>
      <c r="N11" s="215">
        <v>1307</v>
      </c>
      <c r="O11" s="215"/>
      <c r="P11" s="216"/>
      <c r="Q11" s="216"/>
      <c r="R11" s="216"/>
      <c r="S11" s="216"/>
      <c r="T11" s="216"/>
      <c r="U11" s="216"/>
      <c r="V11" s="216"/>
      <c r="W11" s="216"/>
      <c r="X11" s="216"/>
      <c r="Y11" s="211" t="s">
        <v>624</v>
      </c>
      <c r="Z11" s="211"/>
      <c r="AA11" s="211"/>
      <c r="AB11" s="211"/>
      <c r="AC11" s="211"/>
      <c r="AD11" s="211"/>
      <c r="AE11" s="211"/>
      <c r="AF11" s="82"/>
      <c r="AG11" s="82"/>
      <c r="AH11" s="211" t="s">
        <v>582</v>
      </c>
      <c r="AI11" s="85" t="s">
        <v>625</v>
      </c>
    </row>
    <row r="12" spans="2:35" x14ac:dyDescent="0.15">
      <c r="B12" s="84" t="s">
        <v>626</v>
      </c>
      <c r="C12" s="83" t="s">
        <v>573</v>
      </c>
      <c r="D12" s="83" t="s">
        <v>627</v>
      </c>
      <c r="E12" s="84" t="s">
        <v>628</v>
      </c>
      <c r="F12" s="203" t="s">
        <v>40</v>
      </c>
      <c r="G12" s="83" t="s">
        <v>587</v>
      </c>
      <c r="H12" s="83"/>
      <c r="I12" s="83"/>
      <c r="J12" s="83"/>
      <c r="K12" s="217" t="s">
        <v>629</v>
      </c>
      <c r="L12" s="84" t="s">
        <v>577</v>
      </c>
      <c r="M12" s="84"/>
      <c r="N12" s="218">
        <v>1390</v>
      </c>
      <c r="O12" s="218"/>
      <c r="P12" s="219"/>
      <c r="Q12" s="219"/>
      <c r="R12" s="219"/>
      <c r="S12" s="219"/>
      <c r="T12" s="219"/>
      <c r="U12" s="219"/>
      <c r="V12" s="219"/>
      <c r="W12" s="219"/>
      <c r="X12" s="219"/>
      <c r="Y12" s="83" t="s">
        <v>589</v>
      </c>
      <c r="Z12" s="84"/>
      <c r="AA12" s="84"/>
      <c r="AB12" s="84"/>
      <c r="AC12" s="84"/>
      <c r="AD12" s="84"/>
      <c r="AE12" s="84"/>
      <c r="AF12" s="84"/>
      <c r="AG12" s="84"/>
      <c r="AH12" s="83" t="s">
        <v>630</v>
      </c>
      <c r="AI12" s="220" t="s">
        <v>631</v>
      </c>
    </row>
    <row r="13" spans="2:35" x14ac:dyDescent="0.15">
      <c r="B13" s="85" t="s">
        <v>632</v>
      </c>
      <c r="C13" s="203" t="s">
        <v>573</v>
      </c>
      <c r="D13" s="203" t="s">
        <v>633</v>
      </c>
      <c r="E13" s="85" t="s">
        <v>634</v>
      </c>
      <c r="F13" s="203" t="s">
        <v>40</v>
      </c>
      <c r="G13" s="203" t="s">
        <v>575</v>
      </c>
      <c r="H13" s="203"/>
      <c r="I13" s="203"/>
      <c r="J13" s="203"/>
      <c r="K13" s="203" t="s">
        <v>635</v>
      </c>
      <c r="L13" s="85" t="s">
        <v>577</v>
      </c>
      <c r="M13" s="85"/>
      <c r="N13" s="205">
        <v>3000</v>
      </c>
      <c r="O13" s="205"/>
      <c r="P13" s="206"/>
      <c r="Q13" s="206"/>
      <c r="R13" s="206"/>
      <c r="S13" s="206"/>
      <c r="T13" s="206"/>
      <c r="U13" s="206"/>
      <c r="V13" s="206"/>
      <c r="W13" s="206"/>
      <c r="X13" s="206"/>
      <c r="Y13" s="203" t="s">
        <v>636</v>
      </c>
      <c r="Z13" s="85"/>
      <c r="AA13" s="85"/>
      <c r="AB13" s="85"/>
      <c r="AC13" s="85"/>
      <c r="AD13" s="85"/>
      <c r="AE13" s="85"/>
      <c r="AF13" s="85"/>
      <c r="AG13" s="85"/>
      <c r="AH13" s="203" t="s">
        <v>637</v>
      </c>
      <c r="AI13" s="85" t="s">
        <v>612</v>
      </c>
    </row>
    <row r="14" spans="2:35" x14ac:dyDescent="0.15">
      <c r="B14" s="85" t="s">
        <v>638</v>
      </c>
      <c r="C14" s="203" t="s">
        <v>575</v>
      </c>
      <c r="D14" s="203" t="s">
        <v>639</v>
      </c>
      <c r="E14" s="85" t="s">
        <v>640</v>
      </c>
      <c r="F14" s="203" t="s">
        <v>40</v>
      </c>
      <c r="G14" s="203" t="s">
        <v>587</v>
      </c>
      <c r="H14" s="203"/>
      <c r="I14" s="203"/>
      <c r="J14" s="203"/>
      <c r="K14" s="207" t="s">
        <v>641</v>
      </c>
      <c r="L14" s="85" t="s">
        <v>577</v>
      </c>
      <c r="M14" s="85"/>
      <c r="N14" s="205">
        <v>7000</v>
      </c>
      <c r="O14" s="205"/>
      <c r="P14" s="206"/>
      <c r="Q14" s="206"/>
      <c r="R14" s="206"/>
      <c r="S14" s="206"/>
      <c r="T14" s="206"/>
      <c r="U14" s="206"/>
      <c r="V14" s="206"/>
      <c r="W14" s="206"/>
      <c r="X14" s="206"/>
      <c r="Y14" s="203" t="s">
        <v>642</v>
      </c>
      <c r="Z14" s="203"/>
      <c r="AA14" s="203"/>
      <c r="AB14" s="203"/>
      <c r="AC14" s="203"/>
      <c r="AD14" s="203"/>
      <c r="AE14" s="203"/>
      <c r="AF14" s="203"/>
      <c r="AG14" s="203"/>
      <c r="AH14" s="203" t="s">
        <v>630</v>
      </c>
      <c r="AI14" s="214" t="s">
        <v>612</v>
      </c>
    </row>
    <row r="15" spans="2:35" x14ac:dyDescent="0.15">
      <c r="B15" s="85" t="s">
        <v>643</v>
      </c>
      <c r="C15" s="203" t="s">
        <v>606</v>
      </c>
      <c r="D15" s="221" t="s">
        <v>644</v>
      </c>
      <c r="E15" s="85"/>
      <c r="F15" s="203" t="s">
        <v>40</v>
      </c>
      <c r="G15" s="203" t="s">
        <v>575</v>
      </c>
      <c r="H15" s="203"/>
      <c r="I15" s="203"/>
      <c r="J15" s="203"/>
      <c r="K15" s="203" t="s">
        <v>645</v>
      </c>
      <c r="L15" s="85" t="s">
        <v>577</v>
      </c>
      <c r="M15" s="85"/>
      <c r="N15" s="205">
        <v>47500</v>
      </c>
      <c r="O15" s="205"/>
      <c r="P15" s="206"/>
      <c r="Q15" s="206"/>
      <c r="R15" s="206"/>
      <c r="S15" s="206"/>
      <c r="T15" s="206"/>
      <c r="U15" s="206"/>
      <c r="V15" s="206"/>
      <c r="W15" s="206"/>
      <c r="X15" s="206"/>
      <c r="Y15" s="203" t="s">
        <v>578</v>
      </c>
      <c r="Z15" s="203"/>
      <c r="AA15" s="203"/>
      <c r="AB15" s="203"/>
      <c r="AC15" s="203"/>
      <c r="AD15" s="203"/>
      <c r="AE15" s="203"/>
      <c r="AF15" s="203"/>
      <c r="AG15" s="203"/>
      <c r="AH15" s="203"/>
      <c r="AI15" s="85" t="s">
        <v>646</v>
      </c>
    </row>
    <row r="16" spans="2:35" x14ac:dyDescent="0.15">
      <c r="B16" s="85" t="s">
        <v>647</v>
      </c>
      <c r="C16" s="203" t="s">
        <v>648</v>
      </c>
      <c r="D16" s="207" t="s">
        <v>649</v>
      </c>
      <c r="E16" s="85" t="s">
        <v>615</v>
      </c>
      <c r="F16" s="203" t="s">
        <v>40</v>
      </c>
      <c r="G16" s="203" t="s">
        <v>575</v>
      </c>
      <c r="H16" s="203"/>
      <c r="I16" s="203"/>
      <c r="J16" s="203"/>
      <c r="K16" s="207" t="s">
        <v>650</v>
      </c>
      <c r="L16" s="85" t="s">
        <v>577</v>
      </c>
      <c r="M16" s="85"/>
      <c r="N16" s="215">
        <v>2425</v>
      </c>
      <c r="O16" s="215"/>
      <c r="P16" s="216"/>
      <c r="Q16" s="216"/>
      <c r="R16" s="216"/>
      <c r="S16" s="216"/>
      <c r="T16" s="216"/>
      <c r="U16" s="216"/>
      <c r="V16" s="216"/>
      <c r="W16" s="216"/>
      <c r="X16" s="216"/>
      <c r="Y16" s="203" t="s">
        <v>610</v>
      </c>
      <c r="Z16" s="85"/>
      <c r="AA16" s="85"/>
      <c r="AB16" s="85"/>
      <c r="AC16" s="85"/>
      <c r="AD16" s="85"/>
      <c r="AE16" s="85"/>
      <c r="AF16" s="85"/>
      <c r="AG16" s="203"/>
      <c r="AH16" s="203" t="s">
        <v>651</v>
      </c>
      <c r="AI16" s="214" t="s">
        <v>652</v>
      </c>
    </row>
    <row r="17" spans="2:35" x14ac:dyDescent="0.15">
      <c r="B17" s="85"/>
      <c r="C17" s="203"/>
      <c r="D17" s="85"/>
      <c r="E17" s="85"/>
      <c r="F17" s="203"/>
      <c r="G17" s="203"/>
      <c r="H17" s="203"/>
      <c r="I17" s="203"/>
      <c r="J17" s="203"/>
      <c r="K17" s="207"/>
      <c r="L17" s="214"/>
      <c r="M17" s="214"/>
      <c r="N17" s="215"/>
      <c r="O17" s="215"/>
      <c r="P17" s="216"/>
      <c r="Q17" s="216"/>
      <c r="R17" s="216"/>
      <c r="S17" s="216"/>
      <c r="T17" s="216"/>
      <c r="U17" s="216"/>
      <c r="V17" s="216"/>
      <c r="W17" s="216"/>
      <c r="X17" s="216"/>
      <c r="Y17" s="203"/>
      <c r="Z17" s="85"/>
      <c r="AA17" s="85"/>
      <c r="AB17" s="85"/>
      <c r="AC17" s="85"/>
      <c r="AD17" s="85"/>
      <c r="AE17" s="85"/>
      <c r="AF17" s="85"/>
      <c r="AG17" s="203"/>
      <c r="AH17" s="203"/>
      <c r="AI17" s="214"/>
    </row>
    <row r="20" spans="2:35" ht="29.25" x14ac:dyDescent="0.2">
      <c r="E20" s="73" t="s">
        <v>950</v>
      </c>
    </row>
    <row r="22" spans="2:35" ht="76.5" x14ac:dyDescent="0.15">
      <c r="B22" s="201" t="s">
        <v>927</v>
      </c>
      <c r="C22" s="80" t="s">
        <v>568</v>
      </c>
      <c r="D22" s="80" t="s">
        <v>653</v>
      </c>
      <c r="E22" s="202" t="s">
        <v>946</v>
      </c>
      <c r="F22" s="80" t="s">
        <v>915</v>
      </c>
      <c r="G22" s="80" t="s">
        <v>947</v>
      </c>
      <c r="H22" s="80" t="s">
        <v>923</v>
      </c>
      <c r="I22" s="80" t="s">
        <v>931</v>
      </c>
      <c r="J22" s="80" t="s">
        <v>925</v>
      </c>
      <c r="K22" s="80" t="s">
        <v>924</v>
      </c>
      <c r="L22" s="198" t="s">
        <v>926</v>
      </c>
      <c r="M22" s="80" t="s">
        <v>917</v>
      </c>
      <c r="N22" s="80" t="s">
        <v>815</v>
      </c>
      <c r="O22" s="80" t="s">
        <v>935</v>
      </c>
      <c r="P22" s="80" t="s">
        <v>948</v>
      </c>
      <c r="Q22" s="200" t="s">
        <v>949</v>
      </c>
      <c r="R22" s="80" t="s">
        <v>919</v>
      </c>
      <c r="S22" s="80" t="s">
        <v>951</v>
      </c>
      <c r="T22" s="80" t="s">
        <v>953</v>
      </c>
      <c r="U22" s="80" t="s">
        <v>955</v>
      </c>
      <c r="V22" s="80" t="s">
        <v>920</v>
      </c>
      <c r="W22" s="80" t="s">
        <v>932</v>
      </c>
      <c r="X22" s="80" t="s">
        <v>930</v>
      </c>
      <c r="Y22" s="80" t="s">
        <v>928</v>
      </c>
      <c r="Z22" s="80" t="s">
        <v>952</v>
      </c>
      <c r="AA22" s="80" t="s">
        <v>569</v>
      </c>
      <c r="AB22" s="80" t="s">
        <v>570</v>
      </c>
      <c r="AC22" s="80" t="s">
        <v>571</v>
      </c>
    </row>
    <row r="23" spans="2:35" ht="17.25" x14ac:dyDescent="0.3">
      <c r="B23" s="85" t="s">
        <v>945</v>
      </c>
      <c r="C23" s="203" t="s">
        <v>573</v>
      </c>
      <c r="D23" s="204" t="s">
        <v>817</v>
      </c>
      <c r="E23" s="85" t="s">
        <v>574</v>
      </c>
      <c r="F23" s="203" t="s">
        <v>40</v>
      </c>
      <c r="G23" s="203" t="s">
        <v>954</v>
      </c>
      <c r="H23" s="203"/>
      <c r="I23" s="203"/>
      <c r="J23" s="203"/>
      <c r="K23" s="203" t="s">
        <v>576</v>
      </c>
      <c r="L23" s="85" t="s">
        <v>577</v>
      </c>
      <c r="M23" s="85">
        <v>81</v>
      </c>
      <c r="N23" s="205">
        <v>8250</v>
      </c>
      <c r="O23" s="205">
        <f>M23*N23</f>
        <v>668250</v>
      </c>
      <c r="P23" s="205">
        <f>ROUND(O23*0.2%,0)</f>
        <v>1337</v>
      </c>
      <c r="Q23" s="205">
        <f>P23-(P23/118*100)</f>
        <v>203.94915254237276</v>
      </c>
      <c r="R23" s="206" t="s">
        <v>816</v>
      </c>
      <c r="S23" s="206"/>
      <c r="T23" s="203"/>
      <c r="U23" s="203" t="s">
        <v>50</v>
      </c>
      <c r="V23" s="207" t="s">
        <v>579</v>
      </c>
      <c r="W23" s="207">
        <v>82</v>
      </c>
      <c r="X23" s="222">
        <f>N23*W23</f>
        <v>676500</v>
      </c>
      <c r="Y23" s="203" t="s">
        <v>578</v>
      </c>
      <c r="Z23" s="203" t="s">
        <v>580</v>
      </c>
      <c r="AA23" s="203" t="s">
        <v>581</v>
      </c>
      <c r="AB23" s="203" t="s">
        <v>582</v>
      </c>
      <c r="AC23" s="208" t="s">
        <v>583</v>
      </c>
    </row>
    <row r="24" spans="2:35" s="224" customFormat="1" x14ac:dyDescent="0.15">
      <c r="B24" s="214"/>
      <c r="C24" s="207"/>
      <c r="D24" s="207"/>
      <c r="E24" s="214"/>
      <c r="F24" s="207"/>
      <c r="G24" s="207"/>
      <c r="H24" s="207"/>
      <c r="I24" s="207"/>
      <c r="J24" s="207"/>
      <c r="K24" s="207"/>
      <c r="L24" s="214"/>
      <c r="M24" s="214"/>
      <c r="N24" s="215"/>
      <c r="O24" s="215"/>
      <c r="P24" s="216"/>
      <c r="Q24" s="216"/>
      <c r="R24" s="216"/>
      <c r="S24" s="216"/>
      <c r="T24" s="207"/>
      <c r="U24" s="207"/>
      <c r="V24" s="207"/>
      <c r="W24" s="207"/>
      <c r="X24" s="207"/>
      <c r="Y24" s="207"/>
      <c r="Z24" s="207"/>
      <c r="AA24" s="207"/>
      <c r="AB24" s="207"/>
      <c r="AC24" s="214"/>
    </row>
    <row r="25" spans="2:35" s="224" customFormat="1" x14ac:dyDescent="0.15">
      <c r="B25" s="214"/>
      <c r="C25" s="207"/>
      <c r="D25" s="207"/>
      <c r="E25" s="214"/>
      <c r="F25" s="207"/>
      <c r="G25" s="207"/>
      <c r="H25" s="207"/>
      <c r="I25" s="207"/>
      <c r="J25" s="207"/>
      <c r="K25" s="207"/>
      <c r="L25" s="214"/>
      <c r="M25" s="214"/>
      <c r="N25" s="215"/>
      <c r="O25" s="215"/>
      <c r="P25" s="216"/>
      <c r="Q25" s="216"/>
      <c r="R25" s="216"/>
      <c r="S25" s="216"/>
      <c r="T25" s="207"/>
      <c r="U25" s="207"/>
      <c r="V25" s="207"/>
      <c r="W25" s="207"/>
      <c r="X25" s="207"/>
      <c r="Y25" s="207"/>
      <c r="Z25" s="207"/>
      <c r="AA25" s="207"/>
      <c r="AB25" s="207"/>
      <c r="AC25" s="214"/>
    </row>
    <row r="26" spans="2:35" s="224" customFormat="1" x14ac:dyDescent="0.15">
      <c r="B26" s="214"/>
      <c r="C26" s="207"/>
      <c r="D26" s="207"/>
      <c r="E26" s="214"/>
      <c r="F26" s="207"/>
      <c r="G26" s="207"/>
      <c r="H26" s="207"/>
      <c r="I26" s="207"/>
      <c r="J26" s="207"/>
      <c r="K26" s="207"/>
      <c r="L26" s="214"/>
      <c r="M26" s="214"/>
      <c r="N26" s="215"/>
      <c r="O26" s="215"/>
      <c r="P26" s="216"/>
      <c r="Q26" s="216"/>
      <c r="R26" s="216"/>
      <c r="S26" s="216"/>
      <c r="T26" s="207"/>
      <c r="U26" s="207"/>
      <c r="V26" s="207"/>
      <c r="W26" s="207"/>
      <c r="X26" s="207"/>
      <c r="Y26" s="207"/>
      <c r="Z26" s="207"/>
      <c r="AA26" s="207"/>
      <c r="AB26" s="207"/>
      <c r="AC26" s="214"/>
    </row>
    <row r="27" spans="2:35" s="224" customFormat="1" x14ac:dyDescent="0.15">
      <c r="B27" s="214"/>
      <c r="C27" s="207"/>
      <c r="D27" s="207"/>
      <c r="E27" s="214"/>
      <c r="F27" s="207"/>
      <c r="G27" s="207"/>
      <c r="H27" s="207"/>
      <c r="I27" s="207"/>
      <c r="J27" s="207"/>
      <c r="K27" s="207"/>
      <c r="L27" s="214"/>
      <c r="M27" s="214"/>
      <c r="N27" s="215"/>
      <c r="O27" s="215"/>
      <c r="P27" s="216"/>
      <c r="Q27" s="216"/>
      <c r="R27" s="216"/>
      <c r="S27" s="216"/>
      <c r="T27" s="207"/>
      <c r="U27" s="207"/>
      <c r="V27" s="207"/>
      <c r="W27" s="207"/>
      <c r="X27" s="207"/>
      <c r="Y27" s="207"/>
      <c r="Z27" s="207"/>
      <c r="AA27" s="207"/>
      <c r="AB27" s="207"/>
      <c r="AC27" s="214"/>
    </row>
    <row r="28" spans="2:35" s="224" customFormat="1" x14ac:dyDescent="0.2">
      <c r="B28" s="214"/>
      <c r="C28" s="207"/>
      <c r="D28" s="207"/>
      <c r="E28" s="225"/>
      <c r="F28" s="207"/>
      <c r="G28" s="226"/>
      <c r="H28" s="226"/>
      <c r="I28" s="226"/>
      <c r="J28" s="226"/>
      <c r="K28" s="207"/>
      <c r="L28" s="225"/>
      <c r="M28" s="225"/>
      <c r="N28" s="212"/>
      <c r="O28" s="212"/>
      <c r="P28" s="213"/>
      <c r="Q28" s="213"/>
      <c r="R28" s="213"/>
      <c r="S28" s="213"/>
      <c r="T28" s="207"/>
      <c r="U28" s="207"/>
      <c r="V28" s="225"/>
      <c r="W28" s="225"/>
      <c r="X28" s="225"/>
      <c r="Y28" s="207"/>
      <c r="Z28" s="225"/>
      <c r="AA28" s="225"/>
      <c r="AB28" s="207"/>
      <c r="AC28" s="214"/>
    </row>
    <row r="29" spans="2:35" s="224" customFormat="1" x14ac:dyDescent="0.2">
      <c r="B29" s="214"/>
      <c r="C29" s="207"/>
      <c r="D29" s="207"/>
      <c r="E29" s="225"/>
      <c r="F29" s="207"/>
      <c r="G29" s="226"/>
      <c r="H29" s="226"/>
      <c r="I29" s="226"/>
      <c r="J29" s="226"/>
      <c r="K29" s="207"/>
      <c r="L29" s="225"/>
      <c r="M29" s="225"/>
      <c r="N29" s="215"/>
      <c r="O29" s="215"/>
      <c r="P29" s="216"/>
      <c r="Q29" s="216"/>
      <c r="R29" s="216"/>
      <c r="S29" s="216"/>
      <c r="T29" s="226"/>
      <c r="U29" s="226"/>
      <c r="V29" s="226"/>
      <c r="W29" s="226"/>
      <c r="X29" s="226"/>
      <c r="Y29" s="226"/>
      <c r="Z29" s="225"/>
      <c r="AA29" s="225"/>
      <c r="AB29" s="226"/>
      <c r="AC29" s="214"/>
    </row>
    <row r="30" spans="2:35" s="224" customFormat="1" x14ac:dyDescent="0.15">
      <c r="B30" s="220"/>
      <c r="C30" s="227"/>
      <c r="D30" s="227"/>
      <c r="E30" s="220"/>
      <c r="F30" s="207"/>
      <c r="G30" s="227"/>
      <c r="H30" s="227"/>
      <c r="I30" s="227"/>
      <c r="J30" s="227"/>
      <c r="K30" s="227"/>
      <c r="L30" s="220"/>
      <c r="M30" s="220"/>
      <c r="N30" s="218"/>
      <c r="O30" s="218"/>
      <c r="P30" s="219"/>
      <c r="Q30" s="219"/>
      <c r="R30" s="219"/>
      <c r="S30" s="219"/>
      <c r="T30" s="227"/>
      <c r="U30" s="227"/>
      <c r="V30" s="220"/>
      <c r="W30" s="220"/>
      <c r="X30" s="220"/>
      <c r="Y30" s="227"/>
      <c r="Z30" s="220"/>
      <c r="AA30" s="220"/>
      <c r="AB30" s="227"/>
      <c r="AC30" s="220"/>
    </row>
    <row r="31" spans="2:35" s="224" customFormat="1" x14ac:dyDescent="0.15">
      <c r="B31" s="214"/>
      <c r="C31" s="207"/>
      <c r="D31" s="207"/>
      <c r="E31" s="214"/>
      <c r="F31" s="207"/>
      <c r="G31" s="207"/>
      <c r="H31" s="207"/>
      <c r="I31" s="207"/>
      <c r="J31" s="207"/>
      <c r="K31" s="207"/>
      <c r="L31" s="214"/>
      <c r="M31" s="214"/>
      <c r="N31" s="215"/>
      <c r="O31" s="215"/>
      <c r="P31" s="216"/>
      <c r="Q31" s="216"/>
      <c r="R31" s="216"/>
      <c r="S31" s="216"/>
      <c r="T31" s="207"/>
      <c r="U31" s="207"/>
      <c r="V31" s="214"/>
      <c r="W31" s="214"/>
      <c r="X31" s="214"/>
      <c r="Y31" s="207"/>
      <c r="Z31" s="214"/>
      <c r="AA31" s="214"/>
      <c r="AB31" s="207"/>
      <c r="AC31" s="214"/>
    </row>
    <row r="32" spans="2:35" s="224" customFormat="1" x14ac:dyDescent="0.15">
      <c r="B32" s="214"/>
      <c r="C32" s="207"/>
      <c r="D32" s="207"/>
      <c r="E32" s="214"/>
      <c r="F32" s="207"/>
      <c r="G32" s="207"/>
      <c r="H32" s="207"/>
      <c r="I32" s="207"/>
      <c r="J32" s="207"/>
      <c r="K32" s="207"/>
      <c r="L32" s="214"/>
      <c r="M32" s="214"/>
      <c r="N32" s="215"/>
      <c r="O32" s="215"/>
      <c r="P32" s="216"/>
      <c r="Q32" s="216"/>
      <c r="R32" s="216"/>
      <c r="S32" s="216"/>
      <c r="T32" s="207"/>
      <c r="U32" s="207"/>
      <c r="V32" s="207"/>
      <c r="W32" s="207"/>
      <c r="X32" s="207"/>
      <c r="Y32" s="207"/>
      <c r="Z32" s="207"/>
      <c r="AA32" s="207"/>
      <c r="AB32" s="207"/>
      <c r="AC32" s="214"/>
    </row>
    <row r="33" spans="2:29" s="224" customFormat="1" x14ac:dyDescent="0.15">
      <c r="B33" s="214"/>
      <c r="C33" s="207"/>
      <c r="D33" s="207"/>
      <c r="E33" s="214"/>
      <c r="F33" s="207"/>
      <c r="G33" s="207"/>
      <c r="H33" s="207"/>
      <c r="I33" s="207"/>
      <c r="J33" s="207"/>
      <c r="K33" s="207"/>
      <c r="L33" s="214"/>
      <c r="M33" s="214"/>
      <c r="N33" s="215"/>
      <c r="O33" s="215"/>
      <c r="P33" s="216"/>
      <c r="Q33" s="216"/>
      <c r="R33" s="216"/>
      <c r="S33" s="216"/>
      <c r="T33" s="207"/>
      <c r="U33" s="207"/>
      <c r="V33" s="207"/>
      <c r="W33" s="207"/>
      <c r="X33" s="207"/>
      <c r="Y33" s="207"/>
      <c r="Z33" s="207"/>
      <c r="AA33" s="207"/>
      <c r="AB33" s="207"/>
      <c r="AC33" s="214"/>
    </row>
    <row r="34" spans="2:29" s="224" customFormat="1" x14ac:dyDescent="0.15">
      <c r="B34" s="214"/>
      <c r="C34" s="207"/>
      <c r="D34" s="207"/>
      <c r="E34" s="214"/>
      <c r="F34" s="207"/>
      <c r="G34" s="207"/>
      <c r="H34" s="207"/>
      <c r="I34" s="207"/>
      <c r="J34" s="207"/>
      <c r="K34" s="207"/>
      <c r="L34" s="214"/>
      <c r="M34" s="214"/>
      <c r="N34" s="215"/>
      <c r="O34" s="215"/>
      <c r="P34" s="216"/>
      <c r="Q34" s="216"/>
      <c r="R34" s="216"/>
      <c r="S34" s="216"/>
      <c r="T34" s="207"/>
      <c r="U34" s="207"/>
      <c r="V34" s="214"/>
      <c r="W34" s="214"/>
      <c r="X34" s="214"/>
      <c r="Y34" s="207"/>
      <c r="Z34" s="214"/>
      <c r="AA34" s="207"/>
      <c r="AB34" s="207"/>
      <c r="AC34" s="214"/>
    </row>
    <row r="35" spans="2:29" x14ac:dyDescent="0.15">
      <c r="B35" s="85"/>
      <c r="C35" s="203"/>
      <c r="D35" s="85"/>
      <c r="E35" s="85"/>
      <c r="F35" s="203"/>
      <c r="G35" s="203"/>
      <c r="H35" s="203"/>
      <c r="I35" s="203"/>
      <c r="J35" s="203"/>
      <c r="K35" s="207"/>
      <c r="L35" s="214"/>
      <c r="M35" s="214"/>
      <c r="N35" s="215"/>
      <c r="O35" s="215"/>
      <c r="P35" s="216"/>
      <c r="Q35" s="216"/>
      <c r="R35" s="216"/>
      <c r="S35" s="216"/>
      <c r="T35" s="203"/>
      <c r="U35" s="203"/>
      <c r="V35" s="85"/>
      <c r="W35" s="85"/>
      <c r="X35" s="85"/>
      <c r="Y35" s="203"/>
      <c r="Z35" s="85"/>
      <c r="AA35" s="203"/>
      <c r="AB35" s="203"/>
      <c r="AC35" s="21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S173"/>
  <sheetViews>
    <sheetView topLeftCell="A104" zoomScale="110" zoomScaleNormal="110" workbookViewId="0">
      <selection activeCell="H176" sqref="H176"/>
    </sheetView>
  </sheetViews>
  <sheetFormatPr defaultRowHeight="15" x14ac:dyDescent="0.2"/>
  <cols>
    <col min="1" max="1" width="3.62890625" customWidth="1"/>
  </cols>
  <sheetData>
    <row r="2" spans="2:9" ht="21" x14ac:dyDescent="0.2">
      <c r="I2" s="70" t="s">
        <v>509</v>
      </c>
    </row>
    <row r="4" spans="2:9" x14ac:dyDescent="0.2">
      <c r="B4" t="s">
        <v>510</v>
      </c>
    </row>
    <row r="5" spans="2:9" x14ac:dyDescent="0.2">
      <c r="B5" t="s">
        <v>511</v>
      </c>
    </row>
    <row r="6" spans="2:9" x14ac:dyDescent="0.2">
      <c r="B6" t="s">
        <v>512</v>
      </c>
    </row>
    <row r="7" spans="2:9" x14ac:dyDescent="0.2">
      <c r="B7" t="s">
        <v>513</v>
      </c>
    </row>
    <row r="8" spans="2:9" x14ac:dyDescent="0.2">
      <c r="B8" t="s">
        <v>514</v>
      </c>
    </row>
    <row r="9" spans="2:9" x14ac:dyDescent="0.2">
      <c r="B9" t="s">
        <v>515</v>
      </c>
    </row>
    <row r="10" spans="2:9" x14ac:dyDescent="0.2">
      <c r="B10" t="s">
        <v>516</v>
      </c>
    </row>
    <row r="11" spans="2:9" x14ac:dyDescent="0.2">
      <c r="B11" t="s">
        <v>517</v>
      </c>
    </row>
    <row r="12" spans="2:9" x14ac:dyDescent="0.2">
      <c r="B12" t="s">
        <v>518</v>
      </c>
    </row>
    <row r="13" spans="2:9" x14ac:dyDescent="0.2">
      <c r="B13" t="s">
        <v>519</v>
      </c>
    </row>
    <row r="14" spans="2:9" x14ac:dyDescent="0.2">
      <c r="B14" t="s">
        <v>520</v>
      </c>
    </row>
    <row r="15" spans="2:9" x14ac:dyDescent="0.2">
      <c r="B15" t="s">
        <v>521</v>
      </c>
    </row>
    <row r="16" spans="2:9" x14ac:dyDescent="0.2">
      <c r="B16" t="s">
        <v>522</v>
      </c>
    </row>
    <row r="18" spans="2:2" x14ac:dyDescent="0.2">
      <c r="B18" t="s">
        <v>523</v>
      </c>
    </row>
    <row r="19" spans="2:2" x14ac:dyDescent="0.2">
      <c r="B19" t="s">
        <v>524</v>
      </c>
    </row>
    <row r="20" spans="2:2" x14ac:dyDescent="0.2">
      <c r="B20" t="s">
        <v>525</v>
      </c>
    </row>
    <row r="21" spans="2:2" x14ac:dyDescent="0.2">
      <c r="B21" t="s">
        <v>526</v>
      </c>
    </row>
    <row r="22" spans="2:2" x14ac:dyDescent="0.2">
      <c r="B22" t="s">
        <v>527</v>
      </c>
    </row>
    <row r="23" spans="2:2" x14ac:dyDescent="0.2">
      <c r="B23" t="s">
        <v>528</v>
      </c>
    </row>
    <row r="24" spans="2:2" x14ac:dyDescent="0.2">
      <c r="B24" t="s">
        <v>529</v>
      </c>
    </row>
    <row r="26" spans="2:2" x14ac:dyDescent="0.2">
      <c r="B26" t="s">
        <v>530</v>
      </c>
    </row>
    <row r="27" spans="2:2" x14ac:dyDescent="0.2">
      <c r="B27" t="s">
        <v>531</v>
      </c>
    </row>
    <row r="28" spans="2:2" x14ac:dyDescent="0.2">
      <c r="B28" t="s">
        <v>532</v>
      </c>
    </row>
    <row r="29" spans="2:2" x14ac:dyDescent="0.2">
      <c r="B29" t="s">
        <v>533</v>
      </c>
    </row>
    <row r="30" spans="2:2" x14ac:dyDescent="0.2">
      <c r="B30" t="s">
        <v>534</v>
      </c>
    </row>
    <row r="31" spans="2:2" x14ac:dyDescent="0.2">
      <c r="B31" t="s">
        <v>535</v>
      </c>
    </row>
    <row r="32" spans="2:2" x14ac:dyDescent="0.2">
      <c r="B32" t="s">
        <v>536</v>
      </c>
    </row>
    <row r="33" spans="2:9" x14ac:dyDescent="0.2">
      <c r="B33" t="s">
        <v>537</v>
      </c>
    </row>
    <row r="34" spans="2:9" x14ac:dyDescent="0.2">
      <c r="B34" t="s">
        <v>538</v>
      </c>
    </row>
    <row r="35" spans="2:9" x14ac:dyDescent="0.2">
      <c r="B35" t="s">
        <v>539</v>
      </c>
    </row>
    <row r="36" spans="2:9" x14ac:dyDescent="0.2">
      <c r="B36" t="s">
        <v>540</v>
      </c>
    </row>
    <row r="37" spans="2:9" x14ac:dyDescent="0.2">
      <c r="B37" t="s">
        <v>541</v>
      </c>
    </row>
    <row r="38" spans="2:9" x14ac:dyDescent="0.2">
      <c r="B38" t="s">
        <v>542</v>
      </c>
    </row>
    <row r="41" spans="2:9" x14ac:dyDescent="0.2">
      <c r="I41" s="48" t="s">
        <v>665</v>
      </c>
    </row>
    <row r="42" spans="2:9" x14ac:dyDescent="0.2">
      <c r="B42" t="s">
        <v>654</v>
      </c>
    </row>
    <row r="44" spans="2:9" x14ac:dyDescent="0.2">
      <c r="B44" t="s">
        <v>655</v>
      </c>
    </row>
    <row r="45" spans="2:9" x14ac:dyDescent="0.2">
      <c r="B45" t="s">
        <v>656</v>
      </c>
    </row>
    <row r="46" spans="2:9" x14ac:dyDescent="0.2">
      <c r="B46" t="s">
        <v>656</v>
      </c>
    </row>
    <row r="49" spans="2:2" x14ac:dyDescent="0.2">
      <c r="B49" t="s">
        <v>657</v>
      </c>
    </row>
    <row r="51" spans="2:2" x14ac:dyDescent="0.2">
      <c r="B51" t="s">
        <v>658</v>
      </c>
    </row>
    <row r="52" spans="2:2" x14ac:dyDescent="0.2">
      <c r="B52" t="s">
        <v>659</v>
      </c>
    </row>
    <row r="54" spans="2:2" x14ac:dyDescent="0.2">
      <c r="B54" t="s">
        <v>660</v>
      </c>
    </row>
    <row r="56" spans="2:2" x14ac:dyDescent="0.2">
      <c r="B56" t="s">
        <v>661</v>
      </c>
    </row>
    <row r="58" spans="2:2" x14ac:dyDescent="0.2">
      <c r="B58" t="s">
        <v>662</v>
      </c>
    </row>
    <row r="60" spans="2:2" x14ac:dyDescent="0.2">
      <c r="B60" t="s">
        <v>663</v>
      </c>
    </row>
    <row r="61" spans="2:2" x14ac:dyDescent="0.2">
      <c r="B61" t="s">
        <v>664</v>
      </c>
    </row>
    <row r="66" spans="2:7" x14ac:dyDescent="0.2">
      <c r="G66" s="48" t="s">
        <v>679</v>
      </c>
    </row>
    <row r="69" spans="2:7" x14ac:dyDescent="0.2">
      <c r="B69" s="47" t="s">
        <v>666</v>
      </c>
    </row>
    <row r="70" spans="2:7" x14ac:dyDescent="0.2">
      <c r="B70" s="47" t="s">
        <v>667</v>
      </c>
    </row>
    <row r="71" spans="2:7" x14ac:dyDescent="0.2">
      <c r="B71" s="47" t="s">
        <v>668</v>
      </c>
    </row>
    <row r="72" spans="2:7" x14ac:dyDescent="0.2">
      <c r="B72" s="47" t="s">
        <v>669</v>
      </c>
    </row>
    <row r="73" spans="2:7" x14ac:dyDescent="0.2">
      <c r="B73" s="47" t="s">
        <v>670</v>
      </c>
    </row>
    <row r="74" spans="2:7" x14ac:dyDescent="0.2">
      <c r="B74" s="47"/>
    </row>
    <row r="75" spans="2:7" x14ac:dyDescent="0.2">
      <c r="B75" s="68" t="s">
        <v>1141</v>
      </c>
    </row>
    <row r="76" spans="2:7" x14ac:dyDescent="0.2">
      <c r="B76" s="68" t="s">
        <v>1142</v>
      </c>
    </row>
    <row r="77" spans="2:7" x14ac:dyDescent="0.2">
      <c r="B77" s="68" t="s">
        <v>671</v>
      </c>
    </row>
    <row r="78" spans="2:7" x14ac:dyDescent="0.2">
      <c r="B78" s="47"/>
    </row>
    <row r="79" spans="2:7" x14ac:dyDescent="0.2">
      <c r="B79" s="47"/>
    </row>
    <row r="80" spans="2:7" x14ac:dyDescent="0.2">
      <c r="B80" s="47" t="s">
        <v>672</v>
      </c>
    </row>
    <row r="81" spans="2:2" ht="13.5" customHeight="1" x14ac:dyDescent="0.2">
      <c r="B81" s="77" t="s">
        <v>677</v>
      </c>
    </row>
    <row r="82" spans="2:2" ht="17.25" customHeight="1" x14ac:dyDescent="0.2">
      <c r="B82" s="263" t="s">
        <v>1143</v>
      </c>
    </row>
    <row r="83" spans="2:2" x14ac:dyDescent="0.2">
      <c r="B83" s="87"/>
    </row>
    <row r="84" spans="2:2" x14ac:dyDescent="0.2">
      <c r="B84" s="88" t="s">
        <v>673</v>
      </c>
    </row>
    <row r="85" spans="2:2" x14ac:dyDescent="0.2">
      <c r="B85" s="47"/>
    </row>
    <row r="86" spans="2:2" x14ac:dyDescent="0.2">
      <c r="B86" s="47" t="s">
        <v>674</v>
      </c>
    </row>
    <row r="87" spans="2:2" x14ac:dyDescent="0.2">
      <c r="B87" s="47"/>
    </row>
    <row r="88" spans="2:2" x14ac:dyDescent="0.2">
      <c r="B88" s="47" t="s">
        <v>675</v>
      </c>
    </row>
    <row r="89" spans="2:2" x14ac:dyDescent="0.2">
      <c r="B89" s="47"/>
    </row>
    <row r="90" spans="2:2" x14ac:dyDescent="0.2">
      <c r="B90" s="47" t="s">
        <v>676</v>
      </c>
    </row>
    <row r="91" spans="2:2" x14ac:dyDescent="0.2">
      <c r="B91" s="47" t="s">
        <v>678</v>
      </c>
    </row>
    <row r="97" spans="2:2" x14ac:dyDescent="0.2">
      <c r="B97" t="s">
        <v>680</v>
      </c>
    </row>
    <row r="98" spans="2:2" x14ac:dyDescent="0.2">
      <c r="B98" t="s">
        <v>681</v>
      </c>
    </row>
    <row r="99" spans="2:2" x14ac:dyDescent="0.2">
      <c r="B99" t="s">
        <v>682</v>
      </c>
    </row>
    <row r="100" spans="2:2" x14ac:dyDescent="0.2">
      <c r="B100" t="s">
        <v>683</v>
      </c>
    </row>
    <row r="101" spans="2:2" x14ac:dyDescent="0.2">
      <c r="B101" t="s">
        <v>684</v>
      </c>
    </row>
    <row r="103" spans="2:2" x14ac:dyDescent="0.2">
      <c r="B103" t="s">
        <v>685</v>
      </c>
    </row>
    <row r="104" spans="2:2" x14ac:dyDescent="0.2">
      <c r="B104" t="s">
        <v>686</v>
      </c>
    </row>
    <row r="105" spans="2:2" x14ac:dyDescent="0.2">
      <c r="B105" t="s">
        <v>687</v>
      </c>
    </row>
    <row r="106" spans="2:2" x14ac:dyDescent="0.2">
      <c r="B106" t="s">
        <v>688</v>
      </c>
    </row>
    <row r="107" spans="2:2" x14ac:dyDescent="0.2">
      <c r="B107" t="s">
        <v>689</v>
      </c>
    </row>
    <row r="108" spans="2:2" x14ac:dyDescent="0.2">
      <c r="B108" t="s">
        <v>690</v>
      </c>
    </row>
    <row r="109" spans="2:2" x14ac:dyDescent="0.2">
      <c r="B109" t="s">
        <v>691</v>
      </c>
    </row>
    <row r="111" spans="2:2" x14ac:dyDescent="0.2">
      <c r="B111" t="s">
        <v>692</v>
      </c>
    </row>
    <row r="112" spans="2:2" x14ac:dyDescent="0.2">
      <c r="B112" t="s">
        <v>693</v>
      </c>
    </row>
    <row r="113" spans="2:6" x14ac:dyDescent="0.2">
      <c r="B113" t="s">
        <v>694</v>
      </c>
    </row>
    <row r="114" spans="2:6" x14ac:dyDescent="0.2">
      <c r="B114" t="s">
        <v>695</v>
      </c>
    </row>
    <row r="117" spans="2:6" x14ac:dyDescent="0.2">
      <c r="F117" s="75" t="s">
        <v>729</v>
      </c>
    </row>
    <row r="118" spans="2:6" x14ac:dyDescent="0.2">
      <c r="B118" t="s">
        <v>728</v>
      </c>
    </row>
    <row r="120" spans="2:6" x14ac:dyDescent="0.2">
      <c r="B120" t="s">
        <v>696</v>
      </c>
    </row>
    <row r="121" spans="2:6" x14ac:dyDescent="0.2">
      <c r="B121" t="s">
        <v>697</v>
      </c>
    </row>
    <row r="123" spans="2:6" x14ac:dyDescent="0.2">
      <c r="B123" t="s">
        <v>698</v>
      </c>
    </row>
    <row r="124" spans="2:6" x14ac:dyDescent="0.2">
      <c r="B124" t="s">
        <v>699</v>
      </c>
    </row>
    <row r="126" spans="2:6" x14ac:dyDescent="0.2">
      <c r="B126" t="s">
        <v>700</v>
      </c>
    </row>
    <row r="127" spans="2:6" x14ac:dyDescent="0.2">
      <c r="B127" t="s">
        <v>701</v>
      </c>
    </row>
    <row r="128" spans="2:6" x14ac:dyDescent="0.2">
      <c r="B128" t="s">
        <v>702</v>
      </c>
    </row>
    <row r="129" spans="2:8" x14ac:dyDescent="0.2">
      <c r="B129" t="s">
        <v>703</v>
      </c>
    </row>
    <row r="130" spans="2:8" x14ac:dyDescent="0.2">
      <c r="B130" t="s">
        <v>704</v>
      </c>
    </row>
    <row r="132" spans="2:8" x14ac:dyDescent="0.2">
      <c r="B132" t="s">
        <v>705</v>
      </c>
      <c r="H132" t="s">
        <v>711</v>
      </c>
    </row>
    <row r="133" spans="2:8" x14ac:dyDescent="0.2">
      <c r="B133" t="s">
        <v>706</v>
      </c>
      <c r="H133" t="s">
        <v>712</v>
      </c>
    </row>
    <row r="134" spans="2:8" x14ac:dyDescent="0.2">
      <c r="B134" t="s">
        <v>707</v>
      </c>
      <c r="H134" t="s">
        <v>713</v>
      </c>
    </row>
    <row r="135" spans="2:8" x14ac:dyDescent="0.2">
      <c r="B135" t="s">
        <v>708</v>
      </c>
      <c r="H135" t="s">
        <v>714</v>
      </c>
    </row>
    <row r="136" spans="2:8" x14ac:dyDescent="0.2">
      <c r="B136" t="s">
        <v>709</v>
      </c>
      <c r="H136" t="s">
        <v>715</v>
      </c>
    </row>
    <row r="137" spans="2:8" x14ac:dyDescent="0.2">
      <c r="B137" t="s">
        <v>710</v>
      </c>
      <c r="H137" t="s">
        <v>716</v>
      </c>
    </row>
    <row r="138" spans="2:8" x14ac:dyDescent="0.2">
      <c r="H138" t="s">
        <v>717</v>
      </c>
    </row>
    <row r="140" spans="2:8" x14ac:dyDescent="0.2">
      <c r="B140" t="s">
        <v>718</v>
      </c>
      <c r="H140" t="s">
        <v>723</v>
      </c>
    </row>
    <row r="141" spans="2:8" x14ac:dyDescent="0.2">
      <c r="B141" t="s">
        <v>719</v>
      </c>
      <c r="H141" t="s">
        <v>724</v>
      </c>
    </row>
    <row r="142" spans="2:8" x14ac:dyDescent="0.2">
      <c r="B142" t="s">
        <v>720</v>
      </c>
      <c r="H142" t="s">
        <v>725</v>
      </c>
    </row>
    <row r="143" spans="2:8" x14ac:dyDescent="0.2">
      <c r="B143" t="s">
        <v>721</v>
      </c>
      <c r="H143" t="s">
        <v>726</v>
      </c>
    </row>
    <row r="144" spans="2:8" x14ac:dyDescent="0.2">
      <c r="B144" t="s">
        <v>722</v>
      </c>
      <c r="H144" t="s">
        <v>727</v>
      </c>
    </row>
    <row r="148" spans="2:2" x14ac:dyDescent="0.2">
      <c r="B148" t="s">
        <v>730</v>
      </c>
    </row>
    <row r="149" spans="2:2" x14ac:dyDescent="0.2">
      <c r="B149" t="s">
        <v>731</v>
      </c>
    </row>
    <row r="150" spans="2:2" x14ac:dyDescent="0.2">
      <c r="B150" t="s">
        <v>732</v>
      </c>
    </row>
    <row r="151" spans="2:2" x14ac:dyDescent="0.2">
      <c r="B151" t="s">
        <v>733</v>
      </c>
    </row>
    <row r="153" spans="2:2" x14ac:dyDescent="0.2">
      <c r="B153" t="s">
        <v>734</v>
      </c>
    </row>
    <row r="154" spans="2:2" x14ac:dyDescent="0.2">
      <c r="B154" t="s">
        <v>735</v>
      </c>
    </row>
    <row r="155" spans="2:2" x14ac:dyDescent="0.2">
      <c r="B155" t="s">
        <v>736</v>
      </c>
    </row>
    <row r="157" spans="2:2" x14ac:dyDescent="0.2">
      <c r="B157" t="s">
        <v>737</v>
      </c>
    </row>
    <row r="158" spans="2:2" x14ac:dyDescent="0.2">
      <c r="B158" t="s">
        <v>738</v>
      </c>
    </row>
    <row r="159" spans="2:2" x14ac:dyDescent="0.2">
      <c r="B159" t="s">
        <v>739</v>
      </c>
    </row>
    <row r="162" spans="2:19" ht="25.5" x14ac:dyDescent="0.2">
      <c r="B162" s="298" t="s">
        <v>349</v>
      </c>
      <c r="C162" s="298"/>
      <c r="D162" s="298"/>
      <c r="E162" s="298"/>
      <c r="F162" s="298"/>
      <c r="G162" s="298"/>
      <c r="H162" s="298"/>
      <c r="I162" s="298"/>
      <c r="J162" s="298"/>
      <c r="K162" s="298"/>
      <c r="L162" s="298"/>
      <c r="M162" s="298"/>
      <c r="N162" s="298"/>
      <c r="O162" s="298"/>
      <c r="P162" s="298"/>
      <c r="Q162" s="298"/>
      <c r="R162" s="298"/>
      <c r="S162" s="298"/>
    </row>
    <row r="163" spans="2:19" x14ac:dyDescent="0.2">
      <c r="B163" s="50" t="s">
        <v>118</v>
      </c>
    </row>
    <row r="164" spans="2:19" x14ac:dyDescent="0.2">
      <c r="B164">
        <v>1</v>
      </c>
      <c r="C164" s="245" t="s">
        <v>1144</v>
      </c>
    </row>
    <row r="165" spans="2:19" x14ac:dyDescent="0.2">
      <c r="B165">
        <v>2</v>
      </c>
      <c r="C165" s="245" t="s">
        <v>1145</v>
      </c>
    </row>
    <row r="166" spans="2:19" x14ac:dyDescent="0.2">
      <c r="B166">
        <v>3</v>
      </c>
      <c r="C166" s="245" t="s">
        <v>350</v>
      </c>
    </row>
    <row r="167" spans="2:19" x14ac:dyDescent="0.2">
      <c r="B167">
        <v>4</v>
      </c>
      <c r="C167" t="s">
        <v>351</v>
      </c>
    </row>
    <row r="168" spans="2:19" x14ac:dyDescent="0.2">
      <c r="B168">
        <v>5</v>
      </c>
      <c r="C168" t="s">
        <v>352</v>
      </c>
    </row>
    <row r="169" spans="2:19" x14ac:dyDescent="0.2">
      <c r="B169">
        <v>6</v>
      </c>
      <c r="C169" s="245" t="s">
        <v>1146</v>
      </c>
    </row>
    <row r="170" spans="2:19" x14ac:dyDescent="0.2">
      <c r="B170">
        <v>7</v>
      </c>
      <c r="C170" s="245" t="s">
        <v>1147</v>
      </c>
    </row>
    <row r="171" spans="2:19" x14ac:dyDescent="0.2">
      <c r="B171">
        <v>8</v>
      </c>
      <c r="C171" t="s">
        <v>353</v>
      </c>
    </row>
    <row r="172" spans="2:19" x14ac:dyDescent="0.2">
      <c r="B172">
        <v>9</v>
      </c>
      <c r="C172" s="245" t="s">
        <v>1148</v>
      </c>
    </row>
    <row r="173" spans="2:19" x14ac:dyDescent="0.2">
      <c r="B173">
        <v>10</v>
      </c>
      <c r="C173" t="s">
        <v>354</v>
      </c>
    </row>
  </sheetData>
  <mergeCells count="1">
    <mergeCell ref="B162:S16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44"/>
  <sheetViews>
    <sheetView zoomScale="90" zoomScaleNormal="90" workbookViewId="0">
      <selection activeCell="F41" sqref="F41"/>
    </sheetView>
  </sheetViews>
  <sheetFormatPr defaultRowHeight="15" x14ac:dyDescent="0.2"/>
  <cols>
    <col min="2" max="2" width="13.5859375" customWidth="1"/>
    <col min="3" max="3" width="12.23828125" customWidth="1"/>
    <col min="4" max="4" width="10.76171875" customWidth="1"/>
    <col min="5" max="6" width="13.31640625" customWidth="1"/>
    <col min="7" max="7" width="19.1015625" bestFit="1" customWidth="1"/>
    <col min="8" max="8" width="16.0078125" customWidth="1"/>
    <col min="9" max="9" width="14.9296875" bestFit="1" customWidth="1"/>
  </cols>
  <sheetData>
    <row r="1" spans="2:9" ht="15.75" thickBot="1" x14ac:dyDescent="0.25"/>
    <row r="2" spans="2:9" ht="19.5" thickBot="1" x14ac:dyDescent="0.3">
      <c r="B2" s="299" t="s">
        <v>740</v>
      </c>
      <c r="C2" s="300"/>
      <c r="D2" s="300"/>
      <c r="E2" s="300"/>
      <c r="F2" s="300"/>
      <c r="G2" s="301"/>
      <c r="H2" s="302"/>
      <c r="I2" s="303"/>
    </row>
    <row r="3" spans="2:9" s="78" customFormat="1" ht="61.5" customHeight="1" x14ac:dyDescent="0.25">
      <c r="B3" s="95" t="s">
        <v>741</v>
      </c>
      <c r="C3" s="95" t="s">
        <v>742</v>
      </c>
      <c r="D3" s="95" t="s">
        <v>743</v>
      </c>
      <c r="E3" s="96" t="s">
        <v>744</v>
      </c>
      <c r="F3" s="95" t="s">
        <v>745</v>
      </c>
      <c r="G3" s="97" t="s">
        <v>746</v>
      </c>
      <c r="H3" s="98" t="s">
        <v>747</v>
      </c>
      <c r="I3" s="98" t="s">
        <v>748</v>
      </c>
    </row>
    <row r="4" spans="2:9" ht="18.75" x14ac:dyDescent="0.25">
      <c r="B4" s="89" t="s">
        <v>573</v>
      </c>
      <c r="C4" s="90">
        <v>10000</v>
      </c>
      <c r="D4" s="91">
        <v>75</v>
      </c>
      <c r="E4" s="91">
        <v>75</v>
      </c>
      <c r="F4" s="91">
        <v>75</v>
      </c>
      <c r="G4" s="92">
        <f>C4*F4</f>
        <v>750000</v>
      </c>
      <c r="H4" s="93">
        <f>E4*C4</f>
        <v>750000</v>
      </c>
      <c r="I4" s="93">
        <f>G4-H4</f>
        <v>0</v>
      </c>
    </row>
    <row r="5" spans="2:9" ht="18.75" x14ac:dyDescent="0.25">
      <c r="B5" s="89" t="s">
        <v>585</v>
      </c>
      <c r="C5" s="90">
        <v>10000</v>
      </c>
      <c r="D5" s="91">
        <v>75</v>
      </c>
      <c r="E5" s="91">
        <v>75</v>
      </c>
      <c r="F5" s="91">
        <v>76</v>
      </c>
      <c r="G5" s="92">
        <f t="shared" ref="G5:G12" si="0">C5*F5</f>
        <v>760000</v>
      </c>
      <c r="H5" s="93">
        <f t="shared" ref="H5:H12" si="1">E5*C5</f>
        <v>750000</v>
      </c>
      <c r="I5" s="93">
        <f>G5-H5</f>
        <v>10000</v>
      </c>
    </row>
    <row r="6" spans="2:9" ht="18.75" x14ac:dyDescent="0.25">
      <c r="B6" s="89" t="s">
        <v>575</v>
      </c>
      <c r="C6" s="90">
        <v>10000</v>
      </c>
      <c r="D6" s="91">
        <v>75</v>
      </c>
      <c r="E6" s="91">
        <v>75</v>
      </c>
      <c r="F6" s="91">
        <v>74</v>
      </c>
      <c r="G6" s="92">
        <f t="shared" si="0"/>
        <v>740000</v>
      </c>
      <c r="H6" s="93">
        <f t="shared" si="1"/>
        <v>750000</v>
      </c>
      <c r="I6" s="93">
        <f t="shared" ref="I6:I12" si="2">G6-H6</f>
        <v>-10000</v>
      </c>
    </row>
    <row r="7" spans="2:9" ht="18.75" x14ac:dyDescent="0.25">
      <c r="B7" s="89" t="s">
        <v>606</v>
      </c>
      <c r="C7" s="90">
        <v>10000</v>
      </c>
      <c r="D7" s="91">
        <v>75</v>
      </c>
      <c r="E7" s="91">
        <v>76</v>
      </c>
      <c r="F7" s="91">
        <v>75</v>
      </c>
      <c r="G7" s="92">
        <f t="shared" si="0"/>
        <v>750000</v>
      </c>
      <c r="H7" s="93">
        <f t="shared" si="1"/>
        <v>760000</v>
      </c>
      <c r="I7" s="93">
        <f t="shared" si="2"/>
        <v>-10000</v>
      </c>
    </row>
    <row r="8" spans="2:9" ht="18.75" x14ac:dyDescent="0.25">
      <c r="B8" s="89" t="s">
        <v>620</v>
      </c>
      <c r="C8" s="90">
        <v>10000</v>
      </c>
      <c r="D8" s="91">
        <v>75</v>
      </c>
      <c r="E8" s="91">
        <v>76</v>
      </c>
      <c r="F8" s="91">
        <v>76</v>
      </c>
      <c r="G8" s="92">
        <f t="shared" si="0"/>
        <v>760000</v>
      </c>
      <c r="H8" s="93">
        <f t="shared" si="1"/>
        <v>760000</v>
      </c>
      <c r="I8" s="93">
        <f t="shared" si="2"/>
        <v>0</v>
      </c>
    </row>
    <row r="9" spans="2:9" ht="18.75" x14ac:dyDescent="0.25">
      <c r="B9" s="89" t="s">
        <v>648</v>
      </c>
      <c r="C9" s="90">
        <v>10000</v>
      </c>
      <c r="D9" s="91">
        <v>75</v>
      </c>
      <c r="E9" s="91">
        <v>76</v>
      </c>
      <c r="F9" s="91">
        <v>74</v>
      </c>
      <c r="G9" s="92">
        <f t="shared" si="0"/>
        <v>740000</v>
      </c>
      <c r="H9" s="93">
        <f t="shared" si="1"/>
        <v>760000</v>
      </c>
      <c r="I9" s="93">
        <f t="shared" si="2"/>
        <v>-20000</v>
      </c>
    </row>
    <row r="10" spans="2:9" ht="18.75" x14ac:dyDescent="0.25">
      <c r="B10" s="89" t="s">
        <v>749</v>
      </c>
      <c r="C10" s="90">
        <v>10000</v>
      </c>
      <c r="D10" s="91">
        <v>75</v>
      </c>
      <c r="E10" s="91">
        <v>74</v>
      </c>
      <c r="F10" s="91">
        <v>75</v>
      </c>
      <c r="G10" s="92">
        <f t="shared" si="0"/>
        <v>750000</v>
      </c>
      <c r="H10" s="93">
        <f t="shared" si="1"/>
        <v>740000</v>
      </c>
      <c r="I10" s="93">
        <f t="shared" si="2"/>
        <v>10000</v>
      </c>
    </row>
    <row r="11" spans="2:9" ht="18.75" x14ac:dyDescent="0.25">
      <c r="B11" s="89" t="s">
        <v>750</v>
      </c>
      <c r="C11" s="90">
        <v>10000</v>
      </c>
      <c r="D11" s="91">
        <v>75</v>
      </c>
      <c r="E11" s="91">
        <v>74</v>
      </c>
      <c r="F11" s="91">
        <v>76</v>
      </c>
      <c r="G11" s="92">
        <f t="shared" si="0"/>
        <v>760000</v>
      </c>
      <c r="H11" s="93">
        <f t="shared" si="1"/>
        <v>740000</v>
      </c>
      <c r="I11" s="93">
        <f t="shared" si="2"/>
        <v>20000</v>
      </c>
    </row>
    <row r="12" spans="2:9" ht="18.75" x14ac:dyDescent="0.25">
      <c r="B12" s="89" t="s">
        <v>751</v>
      </c>
      <c r="C12" s="90">
        <v>10000</v>
      </c>
      <c r="D12" s="91">
        <v>75</v>
      </c>
      <c r="E12" s="91">
        <v>74</v>
      </c>
      <c r="F12" s="91">
        <v>74</v>
      </c>
      <c r="G12" s="92">
        <f t="shared" si="0"/>
        <v>740000</v>
      </c>
      <c r="H12" s="93">
        <f t="shared" si="1"/>
        <v>740000</v>
      </c>
      <c r="I12" s="93">
        <f t="shared" si="2"/>
        <v>0</v>
      </c>
    </row>
    <row r="13" spans="2:9" ht="19.5" thickBot="1" x14ac:dyDescent="0.3">
      <c r="B13" s="89"/>
      <c r="C13" s="91"/>
      <c r="D13" s="91"/>
      <c r="E13" s="91"/>
      <c r="F13" s="91"/>
      <c r="G13" s="92"/>
      <c r="H13" s="93"/>
      <c r="I13" s="93"/>
    </row>
    <row r="14" spans="2:9" ht="19.5" thickBot="1" x14ac:dyDescent="0.3">
      <c r="B14" s="299" t="s">
        <v>752</v>
      </c>
      <c r="C14" s="300"/>
      <c r="D14" s="300"/>
      <c r="E14" s="300"/>
      <c r="F14" s="300"/>
      <c r="G14" s="301"/>
      <c r="H14" s="304"/>
      <c r="I14" s="305"/>
    </row>
    <row r="15" spans="2:9" s="79" customFormat="1" ht="69.75" customHeight="1" x14ac:dyDescent="0.25">
      <c r="B15" s="95" t="s">
        <v>741</v>
      </c>
      <c r="C15" s="95" t="s">
        <v>742</v>
      </c>
      <c r="D15" s="95" t="s">
        <v>743</v>
      </c>
      <c r="E15" s="95" t="s">
        <v>753</v>
      </c>
      <c r="F15" s="96" t="s">
        <v>745</v>
      </c>
      <c r="G15" s="97" t="s">
        <v>746</v>
      </c>
      <c r="H15" s="95" t="s">
        <v>754</v>
      </c>
      <c r="I15" s="95" t="s">
        <v>748</v>
      </c>
    </row>
    <row r="16" spans="2:9" ht="18.75" x14ac:dyDescent="0.25">
      <c r="B16" s="89" t="s">
        <v>573</v>
      </c>
      <c r="C16" s="90">
        <v>10000</v>
      </c>
      <c r="D16" s="91">
        <v>75</v>
      </c>
      <c r="E16" s="91">
        <v>75</v>
      </c>
      <c r="F16" s="91">
        <v>75</v>
      </c>
      <c r="G16" s="92">
        <f>C16*F16</f>
        <v>750000</v>
      </c>
      <c r="H16" s="93">
        <f>C16*E16</f>
        <v>750000</v>
      </c>
      <c r="I16" s="94">
        <f>H16-G16</f>
        <v>0</v>
      </c>
    </row>
    <row r="17" spans="2:9" ht="18.75" x14ac:dyDescent="0.25">
      <c r="B17" s="89" t="s">
        <v>585</v>
      </c>
      <c r="C17" s="90">
        <v>10000</v>
      </c>
      <c r="D17" s="91">
        <v>75</v>
      </c>
      <c r="E17" s="91">
        <v>75</v>
      </c>
      <c r="F17" s="91">
        <v>76</v>
      </c>
      <c r="G17" s="92">
        <f t="shared" ref="G17:G24" si="3">C17*F17</f>
        <v>760000</v>
      </c>
      <c r="H17" s="93">
        <f t="shared" ref="H17:H24" si="4">C17*E17</f>
        <v>750000</v>
      </c>
      <c r="I17" s="94">
        <f t="shared" ref="I17:I24" si="5">H17-G17</f>
        <v>-10000</v>
      </c>
    </row>
    <row r="18" spans="2:9" ht="18.75" x14ac:dyDescent="0.25">
      <c r="B18" s="89" t="s">
        <v>575</v>
      </c>
      <c r="C18" s="90">
        <v>10000</v>
      </c>
      <c r="D18" s="91">
        <v>75</v>
      </c>
      <c r="E18" s="91">
        <v>75</v>
      </c>
      <c r="F18" s="91">
        <v>74</v>
      </c>
      <c r="G18" s="92">
        <f t="shared" si="3"/>
        <v>740000</v>
      </c>
      <c r="H18" s="93">
        <f t="shared" si="4"/>
        <v>750000</v>
      </c>
      <c r="I18" s="94">
        <f t="shared" si="5"/>
        <v>10000</v>
      </c>
    </row>
    <row r="19" spans="2:9" ht="18.75" x14ac:dyDescent="0.25">
      <c r="B19" s="89" t="s">
        <v>606</v>
      </c>
      <c r="C19" s="90">
        <v>10000</v>
      </c>
      <c r="D19" s="91">
        <v>75</v>
      </c>
      <c r="E19" s="91">
        <v>76</v>
      </c>
      <c r="F19" s="91">
        <v>75</v>
      </c>
      <c r="G19" s="92">
        <f t="shared" si="3"/>
        <v>750000</v>
      </c>
      <c r="H19" s="93">
        <f t="shared" si="4"/>
        <v>760000</v>
      </c>
      <c r="I19" s="94">
        <f t="shared" si="5"/>
        <v>10000</v>
      </c>
    </row>
    <row r="20" spans="2:9" ht="18.75" x14ac:dyDescent="0.25">
      <c r="B20" s="89" t="s">
        <v>620</v>
      </c>
      <c r="C20" s="90">
        <v>10000</v>
      </c>
      <c r="D20" s="91">
        <v>75</v>
      </c>
      <c r="E20" s="91">
        <v>76</v>
      </c>
      <c r="F20" s="91">
        <v>76</v>
      </c>
      <c r="G20" s="92">
        <f t="shared" si="3"/>
        <v>760000</v>
      </c>
      <c r="H20" s="93">
        <f t="shared" si="4"/>
        <v>760000</v>
      </c>
      <c r="I20" s="94">
        <f t="shared" si="5"/>
        <v>0</v>
      </c>
    </row>
    <row r="21" spans="2:9" ht="18.75" x14ac:dyDescent="0.25">
      <c r="B21" s="89" t="s">
        <v>648</v>
      </c>
      <c r="C21" s="90">
        <v>10000</v>
      </c>
      <c r="D21" s="91">
        <v>75</v>
      </c>
      <c r="E21" s="91">
        <v>76</v>
      </c>
      <c r="F21" s="91">
        <v>74</v>
      </c>
      <c r="G21" s="92">
        <f t="shared" si="3"/>
        <v>740000</v>
      </c>
      <c r="H21" s="93">
        <f t="shared" si="4"/>
        <v>760000</v>
      </c>
      <c r="I21" s="94">
        <f t="shared" si="5"/>
        <v>20000</v>
      </c>
    </row>
    <row r="22" spans="2:9" ht="18.75" x14ac:dyDescent="0.25">
      <c r="B22" s="89" t="s">
        <v>749</v>
      </c>
      <c r="C22" s="90">
        <v>10000</v>
      </c>
      <c r="D22" s="91">
        <v>75</v>
      </c>
      <c r="E22" s="91">
        <v>74</v>
      </c>
      <c r="F22" s="91">
        <v>75</v>
      </c>
      <c r="G22" s="92">
        <f t="shared" si="3"/>
        <v>750000</v>
      </c>
      <c r="H22" s="93">
        <f t="shared" si="4"/>
        <v>740000</v>
      </c>
      <c r="I22" s="94">
        <f t="shared" si="5"/>
        <v>-10000</v>
      </c>
    </row>
    <row r="23" spans="2:9" ht="18.75" x14ac:dyDescent="0.25">
      <c r="B23" s="89" t="s">
        <v>750</v>
      </c>
      <c r="C23" s="90">
        <v>10000</v>
      </c>
      <c r="D23" s="91">
        <v>75</v>
      </c>
      <c r="E23" s="91">
        <v>74</v>
      </c>
      <c r="F23" s="91">
        <v>76</v>
      </c>
      <c r="G23" s="92">
        <f t="shared" si="3"/>
        <v>760000</v>
      </c>
      <c r="H23" s="93">
        <f t="shared" si="4"/>
        <v>740000</v>
      </c>
      <c r="I23" s="94">
        <f t="shared" si="5"/>
        <v>-20000</v>
      </c>
    </row>
    <row r="24" spans="2:9" ht="18.75" x14ac:dyDescent="0.25">
      <c r="B24" s="89" t="s">
        <v>751</v>
      </c>
      <c r="C24" s="90">
        <v>10000</v>
      </c>
      <c r="D24" s="91">
        <v>75</v>
      </c>
      <c r="E24" s="91">
        <v>74</v>
      </c>
      <c r="F24" s="91">
        <v>74</v>
      </c>
      <c r="G24" s="92">
        <f t="shared" si="3"/>
        <v>740000</v>
      </c>
      <c r="H24" s="93">
        <f t="shared" si="4"/>
        <v>740000</v>
      </c>
      <c r="I24" s="94">
        <f t="shared" si="5"/>
        <v>0</v>
      </c>
    </row>
    <row r="28" spans="2:9" x14ac:dyDescent="0.2">
      <c r="B28" t="s">
        <v>755</v>
      </c>
      <c r="G28" t="s">
        <v>759</v>
      </c>
    </row>
    <row r="29" spans="2:9" x14ac:dyDescent="0.2">
      <c r="B29" t="s">
        <v>756</v>
      </c>
      <c r="G29" t="s">
        <v>760</v>
      </c>
    </row>
    <row r="30" spans="2:9" x14ac:dyDescent="0.2">
      <c r="B30" t="s">
        <v>757</v>
      </c>
      <c r="G30" t="s">
        <v>761</v>
      </c>
    </row>
    <row r="31" spans="2:9" x14ac:dyDescent="0.2">
      <c r="B31" t="s">
        <v>758</v>
      </c>
    </row>
    <row r="35" spans="2:2" x14ac:dyDescent="0.2">
      <c r="B35" s="68" t="s">
        <v>762</v>
      </c>
    </row>
    <row r="36" spans="2:2" x14ac:dyDescent="0.2">
      <c r="B36" t="s">
        <v>763</v>
      </c>
    </row>
    <row r="37" spans="2:2" x14ac:dyDescent="0.2">
      <c r="B37" t="s">
        <v>764</v>
      </c>
    </row>
    <row r="38" spans="2:2" x14ac:dyDescent="0.2">
      <c r="B38" t="s">
        <v>765</v>
      </c>
    </row>
    <row r="39" spans="2:2" x14ac:dyDescent="0.2">
      <c r="B39" t="s">
        <v>766</v>
      </c>
    </row>
    <row r="43" spans="2:2" x14ac:dyDescent="0.2">
      <c r="B43" t="s">
        <v>767</v>
      </c>
    </row>
    <row r="44" spans="2:2" x14ac:dyDescent="0.2">
      <c r="B44" t="s">
        <v>768</v>
      </c>
    </row>
  </sheetData>
  <mergeCells count="4">
    <mergeCell ref="B2:G2"/>
    <mergeCell ref="H2:I2"/>
    <mergeCell ref="B14:G14"/>
    <mergeCell ref="H14:I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L44"/>
  <sheetViews>
    <sheetView workbookViewId="0">
      <selection activeCell="S14" sqref="S14"/>
    </sheetView>
  </sheetViews>
  <sheetFormatPr defaultRowHeight="15" x14ac:dyDescent="0.2"/>
  <cols>
    <col min="1" max="1" width="2.41796875" customWidth="1"/>
  </cols>
  <sheetData>
    <row r="1" spans="2:12" ht="23.25" x14ac:dyDescent="0.2">
      <c r="J1" s="76" t="s">
        <v>793</v>
      </c>
    </row>
    <row r="3" spans="2:12" x14ac:dyDescent="0.2">
      <c r="B3" t="s">
        <v>666</v>
      </c>
      <c r="L3" s="47" t="s">
        <v>996</v>
      </c>
    </row>
    <row r="4" spans="2:12" x14ac:dyDescent="0.2">
      <c r="B4" t="s">
        <v>779</v>
      </c>
    </row>
    <row r="5" spans="2:12" x14ac:dyDescent="0.2">
      <c r="B5" t="s">
        <v>780</v>
      </c>
    </row>
    <row r="6" spans="2:12" x14ac:dyDescent="0.2">
      <c r="B6" t="s">
        <v>780</v>
      </c>
    </row>
    <row r="7" spans="2:12" x14ac:dyDescent="0.2">
      <c r="B7" t="s">
        <v>781</v>
      </c>
    </row>
    <row r="8" spans="2:12" x14ac:dyDescent="0.2">
      <c r="B8" t="s">
        <v>782</v>
      </c>
    </row>
    <row r="9" spans="2:12" x14ac:dyDescent="0.2">
      <c r="B9" t="s">
        <v>783</v>
      </c>
    </row>
    <row r="10" spans="2:12" x14ac:dyDescent="0.2">
      <c r="B10" t="s">
        <v>784</v>
      </c>
    </row>
    <row r="11" spans="2:12" x14ac:dyDescent="0.2">
      <c r="B11" t="s">
        <v>785</v>
      </c>
    </row>
    <row r="12" spans="2:12" x14ac:dyDescent="0.2">
      <c r="B12" t="s">
        <v>786</v>
      </c>
    </row>
    <row r="13" spans="2:12" x14ac:dyDescent="0.2">
      <c r="B13" t="s">
        <v>787</v>
      </c>
    </row>
    <row r="14" spans="2:12" x14ac:dyDescent="0.2">
      <c r="B14" t="s">
        <v>788</v>
      </c>
    </row>
    <row r="15" spans="2:12" x14ac:dyDescent="0.2">
      <c r="B15" t="s">
        <v>789</v>
      </c>
    </row>
    <row r="16" spans="2:12" x14ac:dyDescent="0.2">
      <c r="B16" t="s">
        <v>790</v>
      </c>
    </row>
    <row r="17" spans="2:10" x14ac:dyDescent="0.2">
      <c r="B17" t="s">
        <v>791</v>
      </c>
    </row>
    <row r="18" spans="2:10" x14ac:dyDescent="0.2">
      <c r="B18" t="s">
        <v>792</v>
      </c>
    </row>
    <row r="22" spans="2:10" ht="23.25" x14ac:dyDescent="0.2">
      <c r="J22" s="99" t="s">
        <v>794</v>
      </c>
    </row>
    <row r="25" spans="2:10" x14ac:dyDescent="0.2">
      <c r="B25" t="s">
        <v>795</v>
      </c>
    </row>
    <row r="26" spans="2:10" x14ac:dyDescent="0.2">
      <c r="B26" t="s">
        <v>796</v>
      </c>
    </row>
    <row r="27" spans="2:10" x14ac:dyDescent="0.2">
      <c r="B27" t="s">
        <v>797</v>
      </c>
    </row>
    <row r="28" spans="2:10" x14ac:dyDescent="0.2">
      <c r="B28" t="s">
        <v>798</v>
      </c>
    </row>
    <row r="29" spans="2:10" x14ac:dyDescent="0.2">
      <c r="B29" s="74" t="s">
        <v>799</v>
      </c>
    </row>
    <row r="30" spans="2:10" x14ac:dyDescent="0.2">
      <c r="B30" t="s">
        <v>800</v>
      </c>
    </row>
    <row r="31" spans="2:10" x14ac:dyDescent="0.2">
      <c r="B31" t="s">
        <v>801</v>
      </c>
    </row>
    <row r="32" spans="2:10" x14ac:dyDescent="0.2">
      <c r="B32" t="s">
        <v>802</v>
      </c>
    </row>
    <row r="33" spans="2:2" x14ac:dyDescent="0.2">
      <c r="B33" t="s">
        <v>803</v>
      </c>
    </row>
    <row r="34" spans="2:2" x14ac:dyDescent="0.2">
      <c r="B34" t="s">
        <v>804</v>
      </c>
    </row>
    <row r="35" spans="2:2" x14ac:dyDescent="0.2">
      <c r="B35" t="s">
        <v>805</v>
      </c>
    </row>
    <row r="36" spans="2:2" x14ac:dyDescent="0.2">
      <c r="B36" t="s">
        <v>806</v>
      </c>
    </row>
    <row r="37" spans="2:2" x14ac:dyDescent="0.2">
      <c r="B37" t="s">
        <v>807</v>
      </c>
    </row>
    <row r="38" spans="2:2" x14ac:dyDescent="0.2">
      <c r="B38" t="s">
        <v>808</v>
      </c>
    </row>
    <row r="39" spans="2:2" x14ac:dyDescent="0.2">
      <c r="B39" t="s">
        <v>809</v>
      </c>
    </row>
    <row r="40" spans="2:2" x14ac:dyDescent="0.2">
      <c r="B40" t="s">
        <v>810</v>
      </c>
    </row>
    <row r="41" spans="2:2" x14ac:dyDescent="0.2">
      <c r="B41" t="s">
        <v>811</v>
      </c>
    </row>
    <row r="42" spans="2:2" x14ac:dyDescent="0.2">
      <c r="B42" t="s">
        <v>812</v>
      </c>
    </row>
    <row r="43" spans="2:2" x14ac:dyDescent="0.2">
      <c r="B43" t="s">
        <v>813</v>
      </c>
    </row>
    <row r="44" spans="2:2" x14ac:dyDescent="0.2">
      <c r="B44" t="s">
        <v>814</v>
      </c>
    </row>
  </sheetData>
  <pageMargins left="0.7" right="0.7" top="0.75" bottom="0.75" header="0.3" footer="0.3"/>
  <pageSetup paperSize="9" orientation="portrait" horizontalDpi="30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3:T220"/>
  <sheetViews>
    <sheetView workbookViewId="0">
      <selection activeCell="Q4" sqref="Q4:R4"/>
    </sheetView>
  </sheetViews>
  <sheetFormatPr defaultColWidth="9.14453125" defaultRowHeight="15" x14ac:dyDescent="0.2"/>
  <cols>
    <col min="1" max="16384" width="9.14453125" style="100"/>
  </cols>
  <sheetData>
    <row r="3" spans="1:20" ht="15.75" thickBot="1" x14ac:dyDescent="0.25">
      <c r="Q3" s="101">
        <v>17</v>
      </c>
      <c r="R3" s="101">
        <v>18</v>
      </c>
    </row>
    <row r="4" spans="1:20" ht="69" thickBot="1" x14ac:dyDescent="0.25">
      <c r="A4" s="102" t="s">
        <v>840</v>
      </c>
      <c r="B4" s="103" t="s">
        <v>841</v>
      </c>
      <c r="C4" s="104" t="s">
        <v>842</v>
      </c>
      <c r="D4" s="105" t="s">
        <v>843</v>
      </c>
      <c r="E4" s="106" t="s">
        <v>844</v>
      </c>
      <c r="F4" s="106" t="s">
        <v>845</v>
      </c>
      <c r="G4" s="106" t="s">
        <v>846</v>
      </c>
      <c r="H4" s="107" t="s">
        <v>847</v>
      </c>
      <c r="I4" s="107" t="s">
        <v>848</v>
      </c>
      <c r="J4" s="106" t="s">
        <v>849</v>
      </c>
      <c r="K4" s="108" t="s">
        <v>850</v>
      </c>
      <c r="L4" s="109" t="s">
        <v>851</v>
      </c>
      <c r="M4" s="109" t="s">
        <v>852</v>
      </c>
      <c r="N4" s="109" t="s">
        <v>853</v>
      </c>
      <c r="O4" s="109" t="s">
        <v>854</v>
      </c>
      <c r="P4" s="109" t="s">
        <v>855</v>
      </c>
      <c r="Q4" s="360" t="s">
        <v>856</v>
      </c>
      <c r="R4" s="334"/>
    </row>
    <row r="5" spans="1:20" x14ac:dyDescent="0.2">
      <c r="H5" s="110"/>
      <c r="I5" s="110"/>
    </row>
    <row r="6" spans="1:20" ht="148.5" x14ac:dyDescent="0.2">
      <c r="A6" s="111" t="s">
        <v>857</v>
      </c>
      <c r="B6" s="111" t="s">
        <v>858</v>
      </c>
      <c r="C6" s="112">
        <v>44107</v>
      </c>
      <c r="D6" s="111" t="s">
        <v>859</v>
      </c>
      <c r="E6" s="113" t="s">
        <v>860</v>
      </c>
      <c r="F6" s="113" t="s">
        <v>861</v>
      </c>
      <c r="G6" s="113" t="s">
        <v>860</v>
      </c>
      <c r="H6" s="113" t="s">
        <v>861</v>
      </c>
      <c r="I6" s="113" t="s">
        <v>860</v>
      </c>
      <c r="J6" s="114" t="s">
        <v>862</v>
      </c>
      <c r="K6" s="114" t="s">
        <v>863</v>
      </c>
      <c r="L6" s="111">
        <v>215854855</v>
      </c>
      <c r="M6" s="111" t="s">
        <v>863</v>
      </c>
      <c r="N6" s="111" t="s">
        <v>864</v>
      </c>
      <c r="O6" s="111" t="s">
        <v>865</v>
      </c>
      <c r="P6" s="111" t="s">
        <v>865</v>
      </c>
      <c r="Q6" s="111" t="s">
        <v>44</v>
      </c>
      <c r="R6" s="111" t="s">
        <v>866</v>
      </c>
      <c r="S6" s="115"/>
      <c r="T6" s="101"/>
    </row>
    <row r="7" spans="1:20" x14ac:dyDescent="0.2">
      <c r="A7" s="115"/>
      <c r="B7" s="115"/>
      <c r="C7" s="115"/>
      <c r="D7" s="115"/>
      <c r="E7" s="115"/>
      <c r="F7" s="115"/>
      <c r="G7" s="115"/>
      <c r="H7" s="115"/>
      <c r="I7" s="115"/>
      <c r="J7" s="115"/>
      <c r="K7" s="115"/>
      <c r="L7" s="115"/>
      <c r="M7" s="113"/>
      <c r="N7" s="115"/>
      <c r="O7" s="115"/>
      <c r="P7" s="115"/>
      <c r="Q7" s="115"/>
      <c r="R7" s="115"/>
      <c r="S7" s="115"/>
    </row>
    <row r="8" spans="1:20" x14ac:dyDescent="0.2">
      <c r="A8" s="115"/>
      <c r="B8" s="115"/>
      <c r="C8" s="115"/>
      <c r="D8" s="115"/>
      <c r="E8" s="115"/>
      <c r="F8" s="115"/>
      <c r="G8" s="115"/>
      <c r="H8" s="115"/>
      <c r="I8" s="115"/>
      <c r="J8" s="115"/>
      <c r="K8" s="115"/>
      <c r="L8" s="115"/>
      <c r="M8" s="115"/>
      <c r="N8" s="115"/>
      <c r="O8" s="115"/>
      <c r="P8" s="115"/>
      <c r="Q8" s="115"/>
      <c r="R8" s="115"/>
      <c r="S8" s="115"/>
    </row>
    <row r="9" spans="1:20" x14ac:dyDescent="0.2">
      <c r="A9" s="115"/>
      <c r="B9" s="115"/>
      <c r="C9" s="115"/>
      <c r="D9" s="115"/>
      <c r="E9" s="115"/>
      <c r="F9" s="115"/>
      <c r="G9" s="115"/>
      <c r="H9" s="115"/>
      <c r="I9" s="115"/>
      <c r="J9" s="115"/>
      <c r="K9" s="115"/>
      <c r="L9" s="115"/>
      <c r="M9" s="115"/>
      <c r="N9" s="115"/>
      <c r="O9" s="115"/>
      <c r="P9" s="115"/>
      <c r="Q9" s="115"/>
      <c r="R9" s="115"/>
      <c r="S9" s="115"/>
    </row>
    <row r="10" spans="1:20" x14ac:dyDescent="0.2">
      <c r="A10" s="115"/>
      <c r="B10" s="115"/>
      <c r="C10" s="115"/>
      <c r="D10" s="115"/>
      <c r="E10" s="115"/>
      <c r="F10" s="115"/>
      <c r="G10" s="115"/>
      <c r="H10" s="115"/>
      <c r="I10" s="115"/>
      <c r="J10" s="115"/>
      <c r="K10" s="115"/>
      <c r="L10" s="115"/>
      <c r="M10" s="115"/>
      <c r="N10" s="115"/>
      <c r="O10" s="115"/>
      <c r="P10" s="115"/>
      <c r="Q10" s="115"/>
      <c r="R10" s="115"/>
      <c r="S10" s="115"/>
    </row>
    <row r="11" spans="1:20" x14ac:dyDescent="0.2">
      <c r="A11" s="115"/>
      <c r="B11" s="115"/>
      <c r="C11" s="115"/>
      <c r="D11" s="115"/>
      <c r="E11" s="115"/>
      <c r="F11" s="115"/>
      <c r="G11" s="115"/>
      <c r="H11" s="115"/>
      <c r="I11" s="115"/>
      <c r="J11" s="115"/>
      <c r="K11" s="115"/>
      <c r="L11" s="115"/>
      <c r="M11" s="115"/>
      <c r="N11" s="115"/>
      <c r="O11" s="115"/>
      <c r="P11" s="115"/>
      <c r="Q11" s="115"/>
      <c r="R11" s="115"/>
      <c r="S11" s="115"/>
    </row>
    <row r="12" spans="1:20" x14ac:dyDescent="0.2">
      <c r="A12" s="115"/>
      <c r="B12" s="115"/>
      <c r="C12" s="115"/>
      <c r="D12" s="115"/>
      <c r="E12" s="115"/>
      <c r="F12" s="115"/>
      <c r="G12" s="115"/>
      <c r="H12" s="115"/>
      <c r="I12" s="115"/>
      <c r="J12" s="115"/>
      <c r="K12" s="115"/>
      <c r="L12" s="115"/>
      <c r="M12" s="115"/>
      <c r="N12" s="115"/>
      <c r="O12" s="115"/>
      <c r="P12" s="115"/>
      <c r="Q12" s="115"/>
      <c r="R12" s="115"/>
      <c r="S12" s="115"/>
    </row>
    <row r="13" spans="1:20" x14ac:dyDescent="0.2">
      <c r="A13" s="115"/>
      <c r="B13" s="115"/>
      <c r="C13" s="115"/>
      <c r="D13" s="115"/>
      <c r="E13" s="115"/>
      <c r="F13" s="115"/>
      <c r="G13" s="115"/>
      <c r="H13" s="115"/>
      <c r="I13" s="115"/>
      <c r="J13" s="115"/>
      <c r="K13" s="115"/>
      <c r="L13" s="115"/>
      <c r="M13" s="115"/>
      <c r="N13" s="115"/>
      <c r="O13" s="115"/>
      <c r="P13" s="115"/>
      <c r="Q13" s="115"/>
      <c r="R13" s="115"/>
      <c r="S13" s="115"/>
    </row>
    <row r="14" spans="1:20" x14ac:dyDescent="0.2">
      <c r="A14" s="115"/>
      <c r="B14" s="115"/>
      <c r="C14" s="115"/>
      <c r="D14" s="115"/>
      <c r="E14" s="115"/>
      <c r="F14" s="115"/>
      <c r="G14" s="115"/>
      <c r="H14" s="115"/>
      <c r="I14" s="115"/>
      <c r="J14" s="115"/>
      <c r="K14" s="115"/>
      <c r="L14" s="115"/>
      <c r="M14" s="115"/>
      <c r="N14" s="115"/>
      <c r="O14" s="115"/>
      <c r="P14" s="115"/>
      <c r="Q14" s="115"/>
      <c r="R14" s="115"/>
      <c r="S14" s="115"/>
    </row>
    <row r="15" spans="1:20" x14ac:dyDescent="0.2">
      <c r="A15" s="115"/>
      <c r="B15" s="115"/>
      <c r="C15" s="115"/>
      <c r="D15" s="115"/>
      <c r="E15" s="115"/>
      <c r="F15" s="115"/>
      <c r="G15" s="115"/>
      <c r="H15" s="115"/>
      <c r="I15" s="115"/>
      <c r="J15" s="115"/>
      <c r="K15" s="115"/>
      <c r="L15" s="115"/>
      <c r="M15" s="115"/>
      <c r="N15" s="115"/>
      <c r="O15" s="115"/>
      <c r="P15" s="115"/>
      <c r="Q15" s="115"/>
      <c r="R15" s="115"/>
      <c r="S15" s="115"/>
    </row>
    <row r="16" spans="1:20" x14ac:dyDescent="0.2">
      <c r="A16" s="115"/>
      <c r="B16" s="115"/>
      <c r="C16" s="115"/>
      <c r="D16" s="115"/>
      <c r="E16" s="115"/>
      <c r="F16" s="115"/>
      <c r="G16" s="115"/>
      <c r="H16" s="115"/>
      <c r="I16" s="115"/>
      <c r="J16" s="115"/>
      <c r="K16" s="115"/>
      <c r="L16" s="115"/>
      <c r="M16" s="115"/>
      <c r="N16" s="115"/>
      <c r="O16" s="115"/>
      <c r="P16" s="115"/>
      <c r="Q16" s="115"/>
      <c r="R16" s="115"/>
      <c r="S16" s="115"/>
    </row>
    <row r="17" spans="1:19" ht="15.75" thickBot="1" x14ac:dyDescent="0.25">
      <c r="A17" s="115"/>
      <c r="B17" s="115"/>
      <c r="C17" s="115"/>
      <c r="D17" s="115"/>
      <c r="E17" s="115"/>
      <c r="F17" s="115"/>
      <c r="G17" s="115"/>
      <c r="H17" s="115"/>
      <c r="I17" s="115"/>
      <c r="J17" s="115"/>
      <c r="K17" s="115"/>
      <c r="L17" s="115"/>
      <c r="M17" s="115"/>
      <c r="N17" s="115"/>
      <c r="O17" s="115"/>
      <c r="P17" s="115"/>
      <c r="Q17" s="115"/>
      <c r="R17" s="115"/>
      <c r="S17" s="115"/>
    </row>
    <row r="18" spans="1:19" x14ac:dyDescent="0.2">
      <c r="A18" s="116"/>
      <c r="B18" s="117"/>
      <c r="C18" s="117"/>
      <c r="D18" s="117"/>
      <c r="E18" s="117"/>
      <c r="F18" s="117"/>
      <c r="G18" s="117"/>
      <c r="H18" s="117"/>
      <c r="I18" s="118"/>
      <c r="J18" s="115"/>
      <c r="K18" s="115"/>
      <c r="L18" s="115"/>
      <c r="M18" s="115"/>
      <c r="N18" s="115"/>
      <c r="O18" s="115"/>
      <c r="P18" s="115"/>
      <c r="Q18" s="115"/>
      <c r="R18" s="115"/>
      <c r="S18" s="115"/>
    </row>
    <row r="19" spans="1:19" x14ac:dyDescent="0.2">
      <c r="A19" s="119"/>
      <c r="B19" s="101"/>
      <c r="C19" s="101"/>
      <c r="D19" s="101"/>
      <c r="E19" s="101"/>
      <c r="F19" s="101"/>
      <c r="G19" s="101"/>
      <c r="H19" s="101"/>
      <c r="I19" s="120"/>
      <c r="J19" s="115"/>
      <c r="K19" s="115"/>
      <c r="L19" s="115"/>
      <c r="M19" s="115"/>
      <c r="N19" s="115"/>
      <c r="O19" s="115"/>
      <c r="P19" s="115"/>
      <c r="Q19" s="115"/>
      <c r="R19" s="115"/>
      <c r="S19" s="115"/>
    </row>
    <row r="20" spans="1:19" ht="25.5" x14ac:dyDescent="0.2">
      <c r="A20" s="361" t="s">
        <v>867</v>
      </c>
      <c r="B20" s="310"/>
      <c r="C20" s="310"/>
      <c r="D20" s="310"/>
      <c r="E20" s="310"/>
      <c r="F20" s="310"/>
      <c r="G20" s="310"/>
      <c r="H20" s="310"/>
      <c r="I20" s="311"/>
      <c r="J20" s="115"/>
      <c r="K20" s="115"/>
      <c r="L20" s="115"/>
      <c r="M20" s="115"/>
      <c r="N20" s="115"/>
      <c r="O20" s="115"/>
      <c r="P20" s="115"/>
      <c r="Q20" s="115"/>
      <c r="R20" s="115"/>
      <c r="S20" s="115"/>
    </row>
    <row r="21" spans="1:19" x14ac:dyDescent="0.2">
      <c r="A21" s="121"/>
      <c r="B21" s="362" t="s">
        <v>868</v>
      </c>
      <c r="C21" s="310"/>
      <c r="D21" s="310"/>
      <c r="E21" s="310"/>
      <c r="F21" s="310"/>
      <c r="G21" s="310"/>
      <c r="H21" s="310"/>
      <c r="I21" s="122"/>
      <c r="J21" s="115"/>
      <c r="K21" s="115"/>
      <c r="L21" s="115"/>
      <c r="M21" s="115"/>
      <c r="N21" s="115"/>
      <c r="O21" s="115"/>
      <c r="P21" s="115"/>
      <c r="Q21" s="115"/>
      <c r="R21" s="115"/>
      <c r="S21" s="115"/>
    </row>
    <row r="22" spans="1:19" ht="15.75" thickBot="1" x14ac:dyDescent="0.25">
      <c r="A22" s="123"/>
      <c r="B22" s="314"/>
      <c r="C22" s="314"/>
      <c r="D22" s="314"/>
      <c r="E22" s="314"/>
      <c r="F22" s="314"/>
      <c r="G22" s="314"/>
      <c r="H22" s="314"/>
      <c r="I22" s="124"/>
      <c r="J22" s="115"/>
      <c r="K22" s="115"/>
      <c r="L22" s="115"/>
      <c r="M22" s="115"/>
      <c r="N22" s="115"/>
      <c r="O22" s="115"/>
      <c r="P22" s="115"/>
      <c r="Q22" s="115"/>
      <c r="R22" s="115"/>
      <c r="S22" s="115"/>
    </row>
    <row r="23" spans="1:19" ht="15.75" thickBot="1" x14ac:dyDescent="0.25">
      <c r="A23" s="119"/>
      <c r="B23" s="101"/>
      <c r="C23" s="101"/>
      <c r="D23" s="101"/>
      <c r="E23" s="101"/>
      <c r="F23" s="101"/>
      <c r="G23" s="101"/>
      <c r="H23" s="101"/>
      <c r="I23" s="120"/>
      <c r="J23" s="115"/>
      <c r="K23" s="115"/>
      <c r="L23" s="115"/>
      <c r="M23" s="115"/>
      <c r="N23" s="115"/>
      <c r="O23" s="115"/>
      <c r="P23" s="115"/>
      <c r="Q23" s="115"/>
      <c r="R23" s="115"/>
      <c r="S23" s="115"/>
    </row>
    <row r="24" spans="1:19" ht="15.75" thickBot="1" x14ac:dyDescent="0.25">
      <c r="A24" s="363" t="s">
        <v>869</v>
      </c>
      <c r="B24" s="333"/>
      <c r="C24" s="333"/>
      <c r="D24" s="333"/>
      <c r="E24" s="333"/>
      <c r="F24" s="333"/>
      <c r="G24" s="333"/>
      <c r="H24" s="333"/>
      <c r="I24" s="334"/>
      <c r="J24" s="115"/>
      <c r="K24" s="115"/>
      <c r="L24" s="115"/>
      <c r="M24" s="115"/>
      <c r="N24" s="115"/>
      <c r="O24" s="115"/>
      <c r="P24" s="115"/>
      <c r="Q24" s="115"/>
      <c r="R24" s="115"/>
      <c r="S24" s="115"/>
    </row>
    <row r="25" spans="1:19" x14ac:dyDescent="0.2">
      <c r="A25" s="119"/>
      <c r="B25" s="101"/>
      <c r="C25" s="101"/>
      <c r="D25" s="101"/>
      <c r="E25" s="101"/>
      <c r="F25" s="101"/>
      <c r="G25" s="101"/>
      <c r="H25" s="101"/>
      <c r="I25" s="120"/>
      <c r="J25" s="115"/>
      <c r="K25" s="115"/>
      <c r="L25" s="115"/>
      <c r="M25" s="115"/>
      <c r="N25" s="115"/>
      <c r="O25" s="115"/>
      <c r="P25" s="115"/>
      <c r="Q25" s="115"/>
      <c r="R25" s="115"/>
      <c r="S25" s="115"/>
    </row>
    <row r="26" spans="1:19" x14ac:dyDescent="0.2">
      <c r="A26" s="119"/>
      <c r="B26" s="354"/>
      <c r="C26" s="310"/>
      <c r="D26" s="101"/>
      <c r="E26" s="101"/>
      <c r="F26" s="101" t="s">
        <v>870</v>
      </c>
      <c r="G26" s="364">
        <v>44129</v>
      </c>
      <c r="H26" s="310"/>
      <c r="I26" s="120"/>
      <c r="J26" s="115"/>
      <c r="K26" s="115"/>
      <c r="L26" s="115"/>
      <c r="M26" s="115"/>
      <c r="N26" s="115"/>
      <c r="O26" s="115"/>
      <c r="P26" s="115"/>
      <c r="Q26" s="115"/>
      <c r="R26" s="115"/>
      <c r="S26" s="115"/>
    </row>
    <row r="27" spans="1:19" x14ac:dyDescent="0.2">
      <c r="A27" s="119"/>
      <c r="B27" s="357" t="s">
        <v>871</v>
      </c>
      <c r="C27" s="310"/>
      <c r="D27" s="125">
        <v>315</v>
      </c>
      <c r="E27" s="125"/>
      <c r="F27" s="101"/>
      <c r="G27" s="101"/>
      <c r="H27" s="101"/>
      <c r="I27" s="120"/>
      <c r="J27" s="115"/>
      <c r="K27" s="115"/>
      <c r="L27" s="115"/>
      <c r="M27" s="115"/>
      <c r="N27" s="115"/>
      <c r="O27" s="115"/>
      <c r="P27" s="115"/>
      <c r="Q27" s="115"/>
      <c r="R27" s="115"/>
      <c r="S27" s="115"/>
    </row>
    <row r="28" spans="1:19" x14ac:dyDescent="0.2">
      <c r="A28" s="119"/>
      <c r="B28" s="101"/>
      <c r="C28" s="101"/>
      <c r="D28" s="101"/>
      <c r="E28" s="101"/>
      <c r="F28" s="101"/>
      <c r="G28" s="101"/>
      <c r="H28" s="101"/>
      <c r="I28" s="120"/>
      <c r="J28" s="115"/>
      <c r="K28" s="115"/>
      <c r="L28" s="115"/>
      <c r="M28" s="115"/>
      <c r="N28" s="115"/>
      <c r="O28" s="115"/>
      <c r="P28" s="115"/>
      <c r="Q28" s="115"/>
      <c r="R28" s="115"/>
      <c r="S28" s="115"/>
    </row>
    <row r="29" spans="1:19" x14ac:dyDescent="0.2">
      <c r="A29" s="119"/>
      <c r="B29" s="357" t="s">
        <v>872</v>
      </c>
      <c r="C29" s="310"/>
      <c r="D29" s="357" t="s">
        <v>873</v>
      </c>
      <c r="E29" s="310"/>
      <c r="F29" s="101"/>
      <c r="G29" s="101"/>
      <c r="H29" s="101"/>
      <c r="I29" s="120"/>
      <c r="J29" s="115"/>
      <c r="K29" s="115"/>
      <c r="L29" s="115"/>
      <c r="M29" s="115"/>
      <c r="N29" s="115"/>
      <c r="O29" s="115"/>
      <c r="P29" s="115"/>
      <c r="Q29" s="115"/>
      <c r="R29" s="115"/>
      <c r="S29" s="115"/>
    </row>
    <row r="30" spans="1:19" x14ac:dyDescent="0.2">
      <c r="A30" s="119"/>
      <c r="B30" s="101"/>
      <c r="C30" s="101"/>
      <c r="D30" s="101"/>
      <c r="E30" s="101"/>
      <c r="F30" s="101"/>
      <c r="G30" s="101"/>
      <c r="H30" s="101"/>
      <c r="I30" s="120"/>
      <c r="J30" s="115"/>
      <c r="K30" s="115"/>
      <c r="L30" s="115"/>
      <c r="M30" s="115"/>
      <c r="N30" s="115"/>
      <c r="O30" s="115"/>
      <c r="P30" s="115"/>
      <c r="Q30" s="115"/>
      <c r="R30" s="115"/>
      <c r="S30" s="115"/>
    </row>
    <row r="31" spans="1:19" x14ac:dyDescent="0.2">
      <c r="A31" s="119"/>
      <c r="B31" s="358" t="s">
        <v>874</v>
      </c>
      <c r="C31" s="310"/>
      <c r="D31" s="310"/>
      <c r="E31" s="310"/>
      <c r="F31" s="310"/>
      <c r="G31" s="310"/>
      <c r="H31" s="310"/>
      <c r="I31" s="311"/>
      <c r="J31" s="115"/>
      <c r="K31" s="115"/>
      <c r="L31" s="115"/>
      <c r="M31" s="115"/>
      <c r="N31" s="115"/>
      <c r="O31" s="115"/>
      <c r="P31" s="115"/>
      <c r="Q31" s="115"/>
      <c r="R31" s="115"/>
      <c r="S31" s="115"/>
    </row>
    <row r="32" spans="1:19" x14ac:dyDescent="0.2">
      <c r="A32" s="119"/>
      <c r="B32" s="310"/>
      <c r="C32" s="310"/>
      <c r="D32" s="310"/>
      <c r="E32" s="310"/>
      <c r="F32" s="310"/>
      <c r="G32" s="310"/>
      <c r="H32" s="310"/>
      <c r="I32" s="311"/>
      <c r="J32" s="115"/>
      <c r="K32" s="115"/>
      <c r="L32" s="115"/>
      <c r="M32" s="115"/>
      <c r="N32" s="115"/>
      <c r="O32" s="115"/>
      <c r="P32" s="115"/>
      <c r="Q32" s="115"/>
      <c r="R32" s="115"/>
      <c r="S32" s="115"/>
    </row>
    <row r="33" spans="1:19" x14ac:dyDescent="0.2">
      <c r="A33" s="119"/>
      <c r="B33" s="359" t="s">
        <v>875</v>
      </c>
      <c r="C33" s="310"/>
      <c r="D33" s="101"/>
      <c r="E33" s="101"/>
      <c r="F33" s="101"/>
      <c r="G33" s="359" t="s">
        <v>876</v>
      </c>
      <c r="H33" s="310"/>
      <c r="I33" s="311"/>
      <c r="J33" s="115"/>
      <c r="K33" s="115"/>
      <c r="L33" s="115"/>
      <c r="M33" s="115"/>
      <c r="N33" s="115"/>
      <c r="O33" s="115"/>
      <c r="P33" s="115"/>
      <c r="Q33" s="115"/>
      <c r="R33" s="115"/>
      <c r="S33" s="115"/>
    </row>
    <row r="34" spans="1:19" x14ac:dyDescent="0.2">
      <c r="A34" s="317">
        <f>[1]EX.DATA!F23</f>
        <v>0</v>
      </c>
      <c r="B34" s="310"/>
      <c r="C34" s="310"/>
      <c r="D34" s="310"/>
      <c r="E34" s="310"/>
      <c r="F34" s="101"/>
      <c r="G34" s="356" t="s">
        <v>877</v>
      </c>
      <c r="H34" s="310"/>
      <c r="I34" s="311"/>
      <c r="J34" s="115"/>
      <c r="K34" s="115"/>
      <c r="L34" s="115"/>
      <c r="M34" s="115"/>
      <c r="N34" s="115"/>
      <c r="O34" s="115"/>
      <c r="P34" s="115"/>
      <c r="Q34" s="115"/>
      <c r="R34" s="115"/>
      <c r="S34" s="115"/>
    </row>
    <row r="35" spans="1:19" x14ac:dyDescent="0.2">
      <c r="A35" s="119"/>
      <c r="B35" s="101"/>
      <c r="C35" s="101"/>
      <c r="D35" s="101"/>
      <c r="E35" s="101"/>
      <c r="F35" s="101"/>
      <c r="G35" s="101"/>
      <c r="H35" s="101"/>
      <c r="I35" s="120"/>
      <c r="J35" s="115"/>
      <c r="K35" s="115"/>
      <c r="L35" s="115"/>
      <c r="M35" s="115"/>
      <c r="N35" s="115"/>
      <c r="O35" s="115"/>
      <c r="P35" s="115"/>
      <c r="Q35" s="115"/>
      <c r="R35" s="115"/>
      <c r="S35" s="115"/>
    </row>
    <row r="36" spans="1:19" x14ac:dyDescent="0.2">
      <c r="A36" s="119"/>
      <c r="B36" s="101"/>
      <c r="C36" s="101"/>
      <c r="D36" s="101"/>
      <c r="E36" s="101"/>
      <c r="F36" s="101"/>
      <c r="G36" s="101"/>
      <c r="H36" s="101"/>
      <c r="I36" s="120"/>
      <c r="J36" s="115"/>
      <c r="K36" s="115"/>
      <c r="L36" s="115"/>
      <c r="M36" s="115"/>
      <c r="N36" s="115"/>
      <c r="O36" s="115"/>
      <c r="P36" s="115"/>
      <c r="Q36" s="115"/>
      <c r="R36" s="115"/>
      <c r="S36" s="115"/>
    </row>
    <row r="37" spans="1:19" x14ac:dyDescent="0.2">
      <c r="A37" s="119"/>
      <c r="B37" s="101"/>
      <c r="C37" s="101"/>
      <c r="D37" s="101"/>
      <c r="E37" s="101"/>
      <c r="F37" s="101"/>
      <c r="G37" s="101"/>
      <c r="H37" s="101"/>
      <c r="I37" s="120"/>
      <c r="J37" s="115"/>
      <c r="K37" s="115"/>
      <c r="L37" s="115"/>
      <c r="M37" s="115"/>
      <c r="N37" s="115"/>
      <c r="O37" s="115"/>
      <c r="P37" s="115"/>
      <c r="Q37" s="115"/>
      <c r="R37" s="115"/>
      <c r="S37" s="115"/>
    </row>
    <row r="38" spans="1:19" x14ac:dyDescent="0.2">
      <c r="A38" s="119"/>
      <c r="B38" s="101"/>
      <c r="C38" s="101"/>
      <c r="D38" s="101"/>
      <c r="E38" s="101"/>
      <c r="F38" s="101"/>
      <c r="G38" s="101"/>
      <c r="H38" s="101"/>
      <c r="I38" s="120"/>
      <c r="J38" s="115"/>
      <c r="K38" s="115"/>
      <c r="L38" s="115"/>
      <c r="M38" s="115"/>
      <c r="N38" s="115"/>
      <c r="O38" s="115"/>
      <c r="P38" s="115"/>
      <c r="Q38" s="115"/>
      <c r="R38" s="115"/>
      <c r="S38" s="115"/>
    </row>
    <row r="39" spans="1:19" ht="15.75" thickBot="1" x14ac:dyDescent="0.25">
      <c r="A39" s="126"/>
      <c r="B39" s="127"/>
      <c r="C39" s="127"/>
      <c r="D39" s="127"/>
      <c r="E39" s="127"/>
      <c r="F39" s="127"/>
      <c r="G39" s="127"/>
      <c r="H39" s="127"/>
      <c r="I39" s="128"/>
      <c r="J39" s="115"/>
      <c r="K39" s="115"/>
      <c r="L39" s="115"/>
      <c r="M39" s="115"/>
      <c r="N39" s="115"/>
      <c r="O39" s="115"/>
      <c r="P39" s="115"/>
      <c r="Q39" s="115"/>
      <c r="R39" s="115"/>
      <c r="S39" s="115"/>
    </row>
    <row r="40" spans="1:19" x14ac:dyDescent="0.2">
      <c r="A40" s="115"/>
      <c r="B40" s="115"/>
      <c r="C40" s="115"/>
      <c r="D40" s="115"/>
      <c r="E40" s="115"/>
      <c r="F40" s="115"/>
      <c r="G40" s="115"/>
      <c r="H40" s="115"/>
      <c r="I40" s="115"/>
      <c r="J40" s="115"/>
      <c r="K40" s="115"/>
      <c r="L40" s="115"/>
      <c r="M40" s="115"/>
      <c r="N40" s="115"/>
      <c r="O40" s="115"/>
      <c r="P40" s="115"/>
      <c r="Q40" s="115"/>
      <c r="R40" s="115"/>
      <c r="S40" s="115"/>
    </row>
    <row r="41" spans="1:19" x14ac:dyDescent="0.2">
      <c r="A41" s="115"/>
      <c r="B41" s="115"/>
      <c r="C41" s="115"/>
      <c r="D41" s="115"/>
      <c r="E41" s="115"/>
      <c r="F41" s="115"/>
      <c r="G41" s="115"/>
      <c r="H41" s="115"/>
      <c r="I41" s="115"/>
      <c r="J41" s="115"/>
      <c r="K41" s="115"/>
      <c r="L41" s="115"/>
      <c r="M41" s="115"/>
      <c r="N41" s="115"/>
      <c r="O41" s="115"/>
      <c r="P41" s="115"/>
      <c r="Q41" s="115"/>
      <c r="R41" s="115"/>
      <c r="S41" s="115"/>
    </row>
    <row r="42" spans="1:19" ht="15.75" thickBot="1" x14ac:dyDescent="0.25">
      <c r="A42" s="115"/>
      <c r="B42" s="115"/>
      <c r="C42" s="115"/>
      <c r="D42" s="115"/>
      <c r="E42" s="115"/>
      <c r="F42" s="115"/>
      <c r="G42" s="115"/>
      <c r="H42" s="115"/>
      <c r="I42" s="115"/>
      <c r="J42" s="115"/>
      <c r="K42" s="115"/>
      <c r="L42" s="115"/>
      <c r="M42" s="115"/>
      <c r="N42" s="115"/>
      <c r="O42" s="115"/>
      <c r="P42" s="115"/>
      <c r="Q42" s="115"/>
      <c r="R42" s="115"/>
      <c r="S42" s="115"/>
    </row>
    <row r="43" spans="1:19" ht="21.75" thickBot="1" x14ac:dyDescent="0.25">
      <c r="A43" s="348" t="s">
        <v>878</v>
      </c>
      <c r="B43" s="333"/>
      <c r="C43" s="333"/>
      <c r="D43" s="333"/>
      <c r="E43" s="333"/>
      <c r="F43" s="333"/>
      <c r="G43" s="333"/>
      <c r="H43" s="333"/>
      <c r="I43" s="333"/>
      <c r="J43" s="334"/>
      <c r="K43" s="115"/>
      <c r="L43" s="115"/>
      <c r="M43" s="115"/>
      <c r="N43" s="115"/>
      <c r="O43" s="115"/>
      <c r="P43" s="115"/>
      <c r="Q43" s="115"/>
      <c r="R43" s="115"/>
      <c r="S43" s="115"/>
    </row>
    <row r="44" spans="1:19" x14ac:dyDescent="0.2">
      <c r="A44" s="129" t="s">
        <v>843</v>
      </c>
      <c r="B44" s="130"/>
      <c r="C44" s="131"/>
      <c r="D44" s="131"/>
      <c r="E44" s="349" t="s">
        <v>879</v>
      </c>
      <c r="F44" s="350" t="s">
        <v>858</v>
      </c>
      <c r="G44" s="308"/>
      <c r="H44" s="132" t="s">
        <v>880</v>
      </c>
      <c r="I44" s="133"/>
      <c r="J44" s="134"/>
      <c r="K44" s="115"/>
      <c r="L44" s="115"/>
      <c r="M44" s="115"/>
      <c r="N44" s="115"/>
      <c r="O44" s="115"/>
      <c r="P44" s="115"/>
      <c r="Q44" s="115"/>
      <c r="R44" s="115"/>
      <c r="S44" s="115"/>
    </row>
    <row r="45" spans="1:19" ht="16.5" thickBot="1" x14ac:dyDescent="0.25">
      <c r="A45" s="351" t="e">
        <f>VLOOKUP(F44,[1]EX.DATA!B47:R76,3,0)</f>
        <v>#N/A</v>
      </c>
      <c r="B45" s="310"/>
      <c r="C45" s="310"/>
      <c r="D45" s="311"/>
      <c r="E45" s="321"/>
      <c r="F45" s="314"/>
      <c r="G45" s="315"/>
      <c r="H45" s="135"/>
      <c r="I45" s="136"/>
      <c r="J45" s="137"/>
      <c r="K45" s="115"/>
      <c r="L45" s="115"/>
      <c r="M45" s="115"/>
      <c r="N45" s="115"/>
      <c r="O45" s="115"/>
      <c r="P45" s="115"/>
      <c r="Q45" s="115"/>
      <c r="R45" s="115"/>
      <c r="S45" s="115"/>
    </row>
    <row r="46" spans="1:19" x14ac:dyDescent="0.2">
      <c r="A46" s="343" t="e">
        <f>VLOOKUP(F44,[1]EX.DATA!B47:R85,4,0)</f>
        <v>#N/A</v>
      </c>
      <c r="B46" s="310"/>
      <c r="C46" s="310"/>
      <c r="D46" s="311"/>
      <c r="E46" s="352" t="s">
        <v>881</v>
      </c>
      <c r="F46" s="353" t="e">
        <f>VLOOKUP(F44,[1]EX.DATA!B47:R92,2,0)</f>
        <v>#N/A</v>
      </c>
      <c r="G46" s="311"/>
      <c r="H46" s="135"/>
      <c r="I46" s="136"/>
      <c r="J46" s="137"/>
      <c r="K46" s="115"/>
      <c r="L46" s="115"/>
      <c r="M46" s="115"/>
      <c r="N46" s="115"/>
      <c r="O46" s="115"/>
      <c r="P46" s="115"/>
      <c r="Q46" s="115"/>
      <c r="R46" s="115"/>
      <c r="S46" s="115"/>
    </row>
    <row r="47" spans="1:19" ht="15.75" thickBot="1" x14ac:dyDescent="0.25">
      <c r="A47" s="309"/>
      <c r="B47" s="310"/>
      <c r="C47" s="310"/>
      <c r="D47" s="311"/>
      <c r="E47" s="321"/>
      <c r="F47" s="314"/>
      <c r="G47" s="315"/>
      <c r="H47" s="135"/>
      <c r="I47" s="136"/>
      <c r="J47" s="137"/>
      <c r="K47" s="115"/>
      <c r="L47" s="115"/>
      <c r="M47" s="115"/>
      <c r="N47" s="115"/>
      <c r="O47" s="115"/>
      <c r="P47" s="115"/>
      <c r="Q47" s="115"/>
      <c r="R47" s="115"/>
      <c r="S47" s="115"/>
    </row>
    <row r="48" spans="1:19" ht="15.75" thickBot="1" x14ac:dyDescent="0.25">
      <c r="A48" s="138" t="s">
        <v>882</v>
      </c>
      <c r="B48" s="340" t="s">
        <v>883</v>
      </c>
      <c r="C48" s="310"/>
      <c r="D48" s="311"/>
      <c r="E48" s="139" t="s">
        <v>884</v>
      </c>
      <c r="F48" s="140"/>
      <c r="G48" s="140"/>
      <c r="H48" s="140"/>
      <c r="I48" s="141"/>
      <c r="J48" s="142"/>
      <c r="K48" s="115"/>
      <c r="L48" s="115"/>
      <c r="M48" s="115"/>
      <c r="N48" s="115"/>
      <c r="O48" s="115"/>
      <c r="P48" s="115"/>
      <c r="Q48" s="115"/>
      <c r="R48" s="115"/>
      <c r="S48" s="115"/>
    </row>
    <row r="49" spans="1:19" ht="15.75" thickBot="1" x14ac:dyDescent="0.25">
      <c r="A49" s="143" t="s">
        <v>885</v>
      </c>
      <c r="B49" s="341" t="s">
        <v>886</v>
      </c>
      <c r="C49" s="314"/>
      <c r="D49" s="315"/>
      <c r="E49" s="144" t="s">
        <v>887</v>
      </c>
      <c r="F49" s="117"/>
      <c r="G49" s="117"/>
      <c r="H49" s="117"/>
      <c r="I49" s="117"/>
      <c r="J49" s="118"/>
      <c r="K49" s="115"/>
      <c r="L49" s="115"/>
      <c r="M49" s="115"/>
      <c r="N49" s="115"/>
      <c r="O49" s="115"/>
      <c r="P49" s="115"/>
      <c r="Q49" s="115"/>
      <c r="R49" s="115"/>
      <c r="S49" s="115"/>
    </row>
    <row r="50" spans="1:19" x14ac:dyDescent="0.2">
      <c r="A50" s="145" t="s">
        <v>888</v>
      </c>
      <c r="B50" s="146"/>
      <c r="C50" s="147"/>
      <c r="D50" s="147"/>
      <c r="E50" s="119"/>
      <c r="F50" s="101"/>
      <c r="G50" s="101"/>
      <c r="H50" s="101"/>
      <c r="I50" s="101"/>
      <c r="J50" s="120"/>
      <c r="K50" s="115"/>
      <c r="L50" s="115"/>
      <c r="M50" s="115"/>
      <c r="N50" s="115"/>
      <c r="O50" s="115"/>
      <c r="P50" s="115"/>
      <c r="Q50" s="115"/>
      <c r="R50" s="115"/>
      <c r="S50" s="115"/>
    </row>
    <row r="51" spans="1:19" ht="15.75" thickBot="1" x14ac:dyDescent="0.25">
      <c r="A51" s="342" t="e">
        <f>VLOOKUP(F44,[1]EX.DATA!B47:R72,5,0)</f>
        <v>#N/A</v>
      </c>
      <c r="B51" s="310"/>
      <c r="C51" s="310"/>
      <c r="D51" s="311"/>
      <c r="E51" s="119"/>
      <c r="F51" s="101"/>
      <c r="G51" s="101"/>
      <c r="H51" s="101"/>
      <c r="I51" s="101"/>
      <c r="J51" s="120"/>
      <c r="K51" s="115"/>
      <c r="L51" s="115"/>
      <c r="M51" s="115"/>
      <c r="N51" s="115"/>
      <c r="O51" s="115"/>
      <c r="P51" s="115"/>
      <c r="Q51" s="115"/>
      <c r="R51" s="115"/>
      <c r="S51" s="115"/>
    </row>
    <row r="52" spans="1:19" x14ac:dyDescent="0.2">
      <c r="A52" s="343" t="e">
        <f>VLOOKUP(F44,[1]EX.DATA!B47:S72,6,0)</f>
        <v>#N/A</v>
      </c>
      <c r="B52" s="310"/>
      <c r="C52" s="310"/>
      <c r="D52" s="310"/>
      <c r="E52" s="148" t="s">
        <v>847</v>
      </c>
      <c r="F52" s="149"/>
      <c r="G52" s="149"/>
      <c r="H52" s="149"/>
      <c r="I52" s="117"/>
      <c r="J52" s="118"/>
      <c r="K52" s="115"/>
      <c r="L52" s="115"/>
      <c r="M52" s="115"/>
      <c r="N52" s="115"/>
      <c r="O52" s="115"/>
      <c r="P52" s="115"/>
      <c r="Q52" s="115"/>
      <c r="R52" s="115"/>
      <c r="S52" s="115"/>
    </row>
    <row r="53" spans="1:19" x14ac:dyDescent="0.2">
      <c r="A53" s="309"/>
      <c r="B53" s="310"/>
      <c r="C53" s="310"/>
      <c r="D53" s="310"/>
      <c r="E53" s="344" t="e">
        <f>VLOOKUP(F44,[1]EX.DATA!B47:U72,7,0)</f>
        <v>#N/A</v>
      </c>
      <c r="F53" s="310"/>
      <c r="G53" s="310"/>
      <c r="H53" s="310"/>
      <c r="I53" s="310"/>
      <c r="J53" s="311"/>
      <c r="K53" s="115"/>
      <c r="L53" s="115"/>
      <c r="M53" s="115"/>
      <c r="N53" s="115"/>
      <c r="O53" s="115"/>
      <c r="P53" s="115"/>
      <c r="Q53" s="115"/>
      <c r="R53" s="115"/>
      <c r="S53" s="115"/>
    </row>
    <row r="54" spans="1:19" ht="15.75" thickBot="1" x14ac:dyDescent="0.25">
      <c r="A54" s="150"/>
      <c r="B54" s="151"/>
      <c r="C54" s="151"/>
      <c r="D54" s="151"/>
      <c r="E54" s="345" t="e">
        <f>VLOOKUP(F44,[1]EX.DATA!B47:U72,8,0)</f>
        <v>#N/A</v>
      </c>
      <c r="F54" s="310"/>
      <c r="G54" s="310"/>
      <c r="H54" s="310"/>
      <c r="I54" s="310"/>
      <c r="J54" s="311"/>
      <c r="K54" s="115"/>
      <c r="L54" s="115"/>
      <c r="M54" s="115"/>
      <c r="N54" s="115"/>
      <c r="O54" s="115"/>
      <c r="P54" s="115"/>
      <c r="Q54" s="115"/>
      <c r="R54" s="115"/>
      <c r="S54" s="115"/>
    </row>
    <row r="55" spans="1:19" x14ac:dyDescent="0.2">
      <c r="A55" s="346" t="s">
        <v>849</v>
      </c>
      <c r="B55" s="307"/>
      <c r="C55" s="308"/>
      <c r="D55" s="347" t="s">
        <v>889</v>
      </c>
      <c r="E55" s="309"/>
      <c r="F55" s="310"/>
      <c r="G55" s="310"/>
      <c r="H55" s="310"/>
      <c r="I55" s="310"/>
      <c r="J55" s="311"/>
      <c r="K55" s="115"/>
      <c r="L55" s="115"/>
      <c r="M55" s="115"/>
      <c r="N55" s="115"/>
      <c r="O55" s="115"/>
      <c r="P55" s="115"/>
      <c r="Q55" s="115"/>
      <c r="R55" s="115"/>
      <c r="S55" s="115"/>
    </row>
    <row r="56" spans="1:19" ht="15.75" thickBot="1" x14ac:dyDescent="0.25">
      <c r="A56" s="309"/>
      <c r="B56" s="310"/>
      <c r="C56" s="311"/>
      <c r="D56" s="309"/>
      <c r="E56" s="152"/>
      <c r="F56" s="153"/>
      <c r="G56" s="153"/>
      <c r="H56" s="153"/>
      <c r="I56" s="153"/>
      <c r="J56" s="154"/>
      <c r="K56" s="115"/>
      <c r="L56" s="115"/>
      <c r="M56" s="115"/>
      <c r="N56" s="115"/>
      <c r="O56" s="115"/>
      <c r="P56" s="115"/>
      <c r="Q56" s="115"/>
      <c r="R56" s="115"/>
      <c r="S56" s="115"/>
    </row>
    <row r="57" spans="1:19" x14ac:dyDescent="0.2">
      <c r="A57" s="324" t="e">
        <f>VLOOKUP(F44,[1]EX.DATA!B47:U72,9,0)</f>
        <v>#N/A</v>
      </c>
      <c r="B57" s="310"/>
      <c r="C57" s="311"/>
      <c r="D57" s="335" t="e">
        <f>VLOOKUP(F44,[1]EX.DATA!B47:U72,10,0)</f>
        <v>#N/A</v>
      </c>
      <c r="E57" s="336" t="s">
        <v>890</v>
      </c>
      <c r="F57" s="310"/>
      <c r="G57" s="311"/>
      <c r="H57" s="337" t="s">
        <v>855</v>
      </c>
      <c r="I57" s="310"/>
      <c r="J57" s="311"/>
      <c r="K57" s="115"/>
      <c r="L57" s="115"/>
      <c r="M57" s="115"/>
      <c r="N57" s="115"/>
      <c r="O57" s="115"/>
      <c r="P57" s="115"/>
      <c r="Q57" s="115"/>
      <c r="R57" s="115"/>
      <c r="S57" s="115"/>
    </row>
    <row r="58" spans="1:19" ht="15.75" thickBot="1" x14ac:dyDescent="0.25">
      <c r="A58" s="321"/>
      <c r="B58" s="314"/>
      <c r="C58" s="315"/>
      <c r="D58" s="326"/>
      <c r="E58" s="309"/>
      <c r="F58" s="310"/>
      <c r="G58" s="311"/>
      <c r="H58" s="310"/>
      <c r="I58" s="310"/>
      <c r="J58" s="311"/>
      <c r="K58" s="115"/>
      <c r="L58" s="115"/>
      <c r="M58" s="115"/>
      <c r="N58" s="115"/>
      <c r="O58" s="115"/>
      <c r="P58" s="115"/>
      <c r="Q58" s="115"/>
      <c r="R58" s="115"/>
      <c r="S58" s="115"/>
    </row>
    <row r="59" spans="1:19" ht="15.75" thickBot="1" x14ac:dyDescent="0.25">
      <c r="A59" s="155" t="s">
        <v>891</v>
      </c>
      <c r="B59" s="133"/>
      <c r="C59" s="134"/>
      <c r="D59" s="155" t="s">
        <v>892</v>
      </c>
      <c r="E59" s="338" t="s">
        <v>893</v>
      </c>
      <c r="F59" s="314"/>
      <c r="G59" s="315"/>
      <c r="H59" s="339" t="e">
        <f>VLOOKUP(F44,[1]EX.DATA!B47:V72,15,0)</f>
        <v>#N/A</v>
      </c>
      <c r="I59" s="314"/>
      <c r="J59" s="315"/>
      <c r="K59" s="115"/>
      <c r="L59" s="115"/>
      <c r="M59" s="115"/>
      <c r="N59" s="115"/>
      <c r="O59" s="115"/>
      <c r="P59" s="115"/>
      <c r="Q59" s="115"/>
      <c r="R59" s="115"/>
      <c r="S59" s="115"/>
    </row>
    <row r="60" spans="1:19" x14ac:dyDescent="0.2">
      <c r="A60" s="324" t="e">
        <f>VLOOKUP(F44,[1]EX.DATA!B47:V72,11,0)</f>
        <v>#N/A</v>
      </c>
      <c r="B60" s="310"/>
      <c r="C60" s="311"/>
      <c r="D60" s="325" t="e">
        <f>VLOOKUP(F44,[1]EX.DATA!B47:V72,12,0)</f>
        <v>#N/A</v>
      </c>
      <c r="E60" s="135" t="s">
        <v>856</v>
      </c>
      <c r="F60" s="136"/>
      <c r="G60" s="136"/>
      <c r="H60" s="133"/>
      <c r="I60" s="327" t="e">
        <f>VLOOKUP(F44,[1]EX.DATA!B47:V72,16,0)</f>
        <v>#N/A</v>
      </c>
      <c r="J60" s="308"/>
      <c r="K60" s="115"/>
      <c r="L60" s="115"/>
      <c r="M60" s="115"/>
      <c r="N60" s="115"/>
      <c r="O60" s="115"/>
      <c r="P60" s="115"/>
      <c r="Q60" s="115"/>
      <c r="R60" s="115"/>
      <c r="S60" s="115"/>
    </row>
    <row r="61" spans="1:19" ht="15.75" thickBot="1" x14ac:dyDescent="0.25">
      <c r="A61" s="321"/>
      <c r="B61" s="314"/>
      <c r="C61" s="315"/>
      <c r="D61" s="326"/>
      <c r="E61" s="328" t="e">
        <f>VLOOKUP(F44,[1]EX.DATA!B47:V48,17,0)</f>
        <v>#N/A</v>
      </c>
      <c r="F61" s="310"/>
      <c r="G61" s="310"/>
      <c r="H61" s="310"/>
      <c r="I61" s="310"/>
      <c r="J61" s="311"/>
      <c r="K61" s="115"/>
      <c r="L61" s="115"/>
      <c r="M61" s="115"/>
      <c r="N61" s="115"/>
      <c r="O61" s="115"/>
      <c r="P61" s="115"/>
      <c r="Q61" s="115"/>
      <c r="R61" s="115"/>
      <c r="S61" s="115"/>
    </row>
    <row r="62" spans="1:19" ht="42" thickBot="1" x14ac:dyDescent="0.25">
      <c r="A62" s="329" t="s">
        <v>853</v>
      </c>
      <c r="B62" s="307"/>
      <c r="C62" s="308"/>
      <c r="D62" s="156" t="s">
        <v>894</v>
      </c>
      <c r="E62" s="321"/>
      <c r="F62" s="314"/>
      <c r="G62" s="314"/>
      <c r="H62" s="314"/>
      <c r="I62" s="314"/>
      <c r="J62" s="315"/>
      <c r="K62" s="115"/>
      <c r="L62" s="115"/>
      <c r="M62" s="115"/>
      <c r="N62" s="115"/>
      <c r="O62" s="115"/>
      <c r="P62" s="115"/>
      <c r="Q62" s="115"/>
      <c r="R62" s="115"/>
      <c r="S62" s="115"/>
    </row>
    <row r="63" spans="1:19" ht="15.75" thickBot="1" x14ac:dyDescent="0.25">
      <c r="A63" s="330" t="e">
        <f>VLOOKUP(F44,[1]EX.DATA!B47:V72,13,0)</f>
        <v>#N/A</v>
      </c>
      <c r="B63" s="310"/>
      <c r="C63" s="311"/>
      <c r="D63" s="331" t="e">
        <f>VLOOKUP(F44,[1]EX.DATA!B47:V72,14,0)</f>
        <v>#N/A</v>
      </c>
      <c r="E63" s="157" t="s">
        <v>895</v>
      </c>
      <c r="F63" s="157"/>
      <c r="G63" s="157"/>
      <c r="H63" s="157"/>
      <c r="I63" s="157"/>
      <c r="J63" s="158"/>
      <c r="K63" s="115"/>
      <c r="L63" s="115"/>
      <c r="M63" s="115"/>
      <c r="N63" s="115"/>
      <c r="O63" s="115"/>
      <c r="P63" s="115"/>
      <c r="Q63" s="115"/>
      <c r="R63" s="115"/>
      <c r="S63" s="115"/>
    </row>
    <row r="64" spans="1:19" ht="15.75" thickBot="1" x14ac:dyDescent="0.25">
      <c r="A64" s="309"/>
      <c r="B64" s="310"/>
      <c r="C64" s="311"/>
      <c r="D64" s="355"/>
      <c r="E64" s="117" t="s">
        <v>896</v>
      </c>
      <c r="F64" s="117"/>
      <c r="G64" s="117"/>
      <c r="H64" s="318"/>
      <c r="I64" s="307"/>
      <c r="J64" s="308"/>
      <c r="K64" s="115"/>
      <c r="L64" s="115"/>
      <c r="M64" s="115"/>
      <c r="N64" s="115"/>
      <c r="O64" s="115"/>
      <c r="P64" s="115"/>
      <c r="Q64" s="115"/>
      <c r="R64" s="115"/>
      <c r="S64" s="115"/>
    </row>
    <row r="65" spans="1:19" x14ac:dyDescent="0.2">
      <c r="A65" s="320" t="s">
        <v>897</v>
      </c>
      <c r="B65" s="308"/>
      <c r="C65" s="320" t="s">
        <v>898</v>
      </c>
      <c r="D65" s="307"/>
      <c r="E65" s="307"/>
      <c r="F65" s="307"/>
      <c r="G65" s="320" t="s">
        <v>899</v>
      </c>
      <c r="H65" s="307"/>
      <c r="I65" s="307"/>
      <c r="J65" s="308"/>
      <c r="K65" s="115"/>
      <c r="L65" s="115"/>
      <c r="M65" s="115"/>
      <c r="N65" s="115"/>
      <c r="O65" s="115"/>
      <c r="P65" s="115"/>
      <c r="Q65" s="115"/>
      <c r="R65" s="115"/>
      <c r="S65" s="115"/>
    </row>
    <row r="66" spans="1:19" ht="15.75" thickBot="1" x14ac:dyDescent="0.25">
      <c r="A66" s="321"/>
      <c r="B66" s="315"/>
      <c r="C66" s="323" t="s">
        <v>900</v>
      </c>
      <c r="D66" s="314"/>
      <c r="E66" s="314"/>
      <c r="F66" s="314"/>
      <c r="G66" s="321"/>
      <c r="H66" s="314"/>
      <c r="I66" s="314"/>
      <c r="J66" s="315"/>
      <c r="K66" s="115"/>
      <c r="L66" s="115"/>
      <c r="M66" s="115"/>
      <c r="N66" s="115"/>
      <c r="O66" s="115"/>
      <c r="P66" s="115"/>
      <c r="Q66" s="115"/>
      <c r="R66" s="115"/>
      <c r="S66" s="115"/>
    </row>
    <row r="67" spans="1:19" x14ac:dyDescent="0.2">
      <c r="A67" s="116"/>
      <c r="B67" s="118"/>
      <c r="C67" s="116"/>
      <c r="D67" s="117"/>
      <c r="E67" s="117"/>
      <c r="F67" s="118"/>
      <c r="G67" s="117"/>
      <c r="H67" s="117"/>
      <c r="I67" s="117"/>
      <c r="J67" s="118"/>
      <c r="K67" s="115"/>
      <c r="L67" s="115"/>
      <c r="M67" s="115"/>
      <c r="N67" s="115"/>
      <c r="O67" s="115"/>
      <c r="P67" s="115"/>
      <c r="Q67" s="115"/>
      <c r="R67" s="115"/>
      <c r="S67" s="115"/>
    </row>
    <row r="68" spans="1:19" x14ac:dyDescent="0.2">
      <c r="A68" s="119"/>
      <c r="B68" s="120"/>
      <c r="C68" s="119"/>
      <c r="D68" s="101"/>
      <c r="E68" s="101"/>
      <c r="F68" s="120"/>
      <c r="G68" s="101"/>
      <c r="H68" s="101"/>
      <c r="I68" s="101"/>
      <c r="J68" s="120"/>
      <c r="K68" s="115"/>
      <c r="L68" s="115"/>
      <c r="M68" s="115"/>
      <c r="N68" s="115"/>
      <c r="O68" s="115"/>
      <c r="P68" s="115"/>
      <c r="Q68" s="115"/>
      <c r="R68" s="115"/>
      <c r="S68" s="115"/>
    </row>
    <row r="69" spans="1:19" x14ac:dyDescent="0.2">
      <c r="A69" s="354" t="s">
        <v>901</v>
      </c>
      <c r="B69" s="310"/>
      <c r="C69" s="119"/>
      <c r="D69" s="101"/>
      <c r="E69" s="101"/>
      <c r="F69" s="120"/>
      <c r="G69" s="101"/>
      <c r="H69" s="101"/>
      <c r="I69" s="101"/>
      <c r="J69" s="120"/>
      <c r="K69" s="115"/>
      <c r="L69" s="115"/>
      <c r="M69" s="115"/>
      <c r="N69" s="115"/>
      <c r="O69" s="115"/>
      <c r="P69" s="115"/>
      <c r="Q69" s="115"/>
      <c r="R69" s="115"/>
      <c r="S69" s="115"/>
    </row>
    <row r="70" spans="1:19" x14ac:dyDescent="0.2">
      <c r="A70" s="354" t="s">
        <v>902</v>
      </c>
      <c r="B70" s="310"/>
      <c r="C70" s="119"/>
      <c r="D70" s="101"/>
      <c r="E70" s="101"/>
      <c r="F70" s="120"/>
      <c r="G70" s="101"/>
      <c r="H70" s="101"/>
      <c r="I70" s="101"/>
      <c r="J70" s="120"/>
      <c r="K70" s="115"/>
      <c r="L70" s="115"/>
      <c r="M70" s="115"/>
      <c r="N70" s="115"/>
      <c r="O70" s="115"/>
      <c r="P70" s="115"/>
      <c r="Q70" s="115"/>
      <c r="R70" s="115"/>
      <c r="S70" s="115"/>
    </row>
    <row r="71" spans="1:19" x14ac:dyDescent="0.2">
      <c r="A71" s="317">
        <v>556879524</v>
      </c>
      <c r="B71" s="311"/>
      <c r="C71" s="119"/>
      <c r="D71" s="101"/>
      <c r="E71" s="101"/>
      <c r="F71" s="120"/>
      <c r="G71" s="101"/>
      <c r="H71" s="101"/>
      <c r="I71" s="101"/>
      <c r="J71" s="120"/>
      <c r="K71" s="115"/>
      <c r="L71" s="115"/>
      <c r="M71" s="115"/>
      <c r="N71" s="115"/>
      <c r="O71" s="115"/>
      <c r="P71" s="115"/>
      <c r="Q71" s="115"/>
      <c r="R71" s="115"/>
      <c r="S71" s="115"/>
    </row>
    <row r="72" spans="1:19" x14ac:dyDescent="0.2">
      <c r="A72" s="119"/>
      <c r="B72" s="120"/>
      <c r="C72" s="119"/>
      <c r="D72" s="101"/>
      <c r="E72" s="101"/>
      <c r="F72" s="120"/>
      <c r="G72" s="101"/>
      <c r="H72" s="101"/>
      <c r="I72" s="101"/>
      <c r="J72" s="120"/>
      <c r="K72" s="115"/>
      <c r="L72" s="115"/>
      <c r="M72" s="115"/>
      <c r="N72" s="115"/>
      <c r="O72" s="115"/>
      <c r="P72" s="115"/>
      <c r="Q72" s="115"/>
      <c r="R72" s="115"/>
      <c r="S72" s="115"/>
    </row>
    <row r="73" spans="1:19" x14ac:dyDescent="0.2">
      <c r="A73" s="119"/>
      <c r="B73" s="120"/>
      <c r="C73" s="119"/>
      <c r="D73" s="101"/>
      <c r="E73" s="101"/>
      <c r="F73" s="120"/>
      <c r="G73" s="101"/>
      <c r="H73" s="101"/>
      <c r="I73" s="101"/>
      <c r="J73" s="120"/>
      <c r="K73" s="115"/>
      <c r="L73" s="115"/>
      <c r="M73" s="115"/>
      <c r="N73" s="115"/>
      <c r="O73" s="115"/>
      <c r="P73" s="115"/>
      <c r="Q73" s="115"/>
      <c r="R73" s="115"/>
      <c r="S73" s="115"/>
    </row>
    <row r="74" spans="1:19" x14ac:dyDescent="0.2">
      <c r="A74" s="119"/>
      <c r="B74" s="120"/>
      <c r="C74" s="119"/>
      <c r="D74" s="101"/>
      <c r="E74" s="101"/>
      <c r="F74" s="120"/>
      <c r="G74" s="101"/>
      <c r="H74" s="101"/>
      <c r="I74" s="101"/>
      <c r="J74" s="120"/>
      <c r="K74" s="115"/>
      <c r="L74" s="115"/>
      <c r="M74" s="115"/>
      <c r="N74" s="115"/>
      <c r="O74" s="115"/>
      <c r="P74" s="115"/>
      <c r="Q74" s="115"/>
      <c r="R74" s="115"/>
      <c r="S74" s="115"/>
    </row>
    <row r="75" spans="1:19" x14ac:dyDescent="0.2">
      <c r="A75" s="119"/>
      <c r="B75" s="120"/>
      <c r="C75" s="119"/>
      <c r="D75" s="101"/>
      <c r="E75" s="101"/>
      <c r="F75" s="120"/>
      <c r="G75" s="101"/>
      <c r="H75" s="101"/>
      <c r="I75" s="101"/>
      <c r="J75" s="120"/>
      <c r="K75" s="115"/>
      <c r="L75" s="115"/>
      <c r="M75" s="115"/>
      <c r="N75" s="115"/>
      <c r="O75" s="115"/>
      <c r="P75" s="115"/>
      <c r="Q75" s="115"/>
      <c r="R75" s="115"/>
      <c r="S75" s="115"/>
    </row>
    <row r="76" spans="1:19" x14ac:dyDescent="0.2">
      <c r="A76" s="119"/>
      <c r="B76" s="120"/>
      <c r="C76" s="119"/>
      <c r="D76" s="101"/>
      <c r="E76" s="101"/>
      <c r="F76" s="120"/>
      <c r="G76" s="101"/>
      <c r="H76" s="101"/>
      <c r="I76" s="101"/>
      <c r="J76" s="120"/>
      <c r="K76" s="115"/>
      <c r="L76" s="115"/>
      <c r="M76" s="115"/>
      <c r="N76" s="115"/>
      <c r="O76" s="115"/>
      <c r="P76" s="115"/>
      <c r="Q76" s="115"/>
      <c r="R76" s="115"/>
      <c r="S76" s="115"/>
    </row>
    <row r="77" spans="1:19" x14ac:dyDescent="0.2">
      <c r="A77" s="119"/>
      <c r="B77" s="120"/>
      <c r="C77" s="119"/>
      <c r="D77" s="101"/>
      <c r="E77" s="101"/>
      <c r="F77" s="120"/>
      <c r="G77" s="101"/>
      <c r="H77" s="101"/>
      <c r="I77" s="101"/>
      <c r="J77" s="120"/>
      <c r="K77" s="115"/>
      <c r="L77" s="115"/>
      <c r="M77" s="115"/>
      <c r="N77" s="115"/>
      <c r="O77" s="115"/>
      <c r="P77" s="115"/>
      <c r="Q77" s="115"/>
      <c r="R77" s="115"/>
      <c r="S77" s="115"/>
    </row>
    <row r="78" spans="1:19" x14ac:dyDescent="0.2">
      <c r="A78" s="119"/>
      <c r="B78" s="120"/>
      <c r="C78" s="119"/>
      <c r="D78" s="101"/>
      <c r="E78" s="101"/>
      <c r="F78" s="120"/>
      <c r="G78" s="101"/>
      <c r="H78" s="101"/>
      <c r="I78" s="101"/>
      <c r="J78" s="120"/>
      <c r="K78" s="115"/>
      <c r="L78" s="115"/>
      <c r="M78" s="115"/>
      <c r="N78" s="115"/>
      <c r="O78" s="115"/>
      <c r="P78" s="115"/>
      <c r="Q78" s="115"/>
      <c r="R78" s="115"/>
      <c r="S78" s="115"/>
    </row>
    <row r="79" spans="1:19" x14ac:dyDescent="0.2">
      <c r="A79" s="119"/>
      <c r="B79" s="120"/>
      <c r="C79" s="119"/>
      <c r="D79" s="101"/>
      <c r="E79" s="101"/>
      <c r="F79" s="120"/>
      <c r="G79" s="101"/>
      <c r="H79" s="101"/>
      <c r="I79" s="101"/>
      <c r="J79" s="120"/>
      <c r="K79" s="115"/>
      <c r="L79" s="115"/>
      <c r="M79" s="115"/>
      <c r="N79" s="115"/>
      <c r="O79" s="115"/>
      <c r="P79" s="115"/>
      <c r="Q79" s="115"/>
      <c r="R79" s="115"/>
      <c r="S79" s="115"/>
    </row>
    <row r="80" spans="1:19" x14ac:dyDescent="0.2">
      <c r="A80" s="119"/>
      <c r="B80" s="120"/>
      <c r="C80" s="119"/>
      <c r="D80" s="101"/>
      <c r="E80" s="101"/>
      <c r="F80" s="120"/>
      <c r="G80" s="101"/>
      <c r="H80" s="101"/>
      <c r="I80" s="101"/>
      <c r="J80" s="120"/>
      <c r="K80" s="115"/>
      <c r="L80" s="115"/>
      <c r="M80" s="115"/>
      <c r="N80" s="115"/>
      <c r="O80" s="115"/>
      <c r="P80" s="115"/>
      <c r="Q80" s="115"/>
      <c r="R80" s="115"/>
      <c r="S80" s="115"/>
    </row>
    <row r="81" spans="1:19" x14ac:dyDescent="0.2">
      <c r="A81" s="119"/>
      <c r="B81" s="120"/>
      <c r="C81" s="119"/>
      <c r="D81" s="101"/>
      <c r="E81" s="101"/>
      <c r="F81" s="120"/>
      <c r="G81" s="101"/>
      <c r="H81" s="101"/>
      <c r="I81" s="101"/>
      <c r="J81" s="120"/>
      <c r="K81" s="115"/>
      <c r="L81" s="115"/>
      <c r="M81" s="115"/>
      <c r="N81" s="115"/>
      <c r="O81" s="115"/>
      <c r="P81" s="115"/>
      <c r="Q81" s="115"/>
      <c r="R81" s="115"/>
      <c r="S81" s="115"/>
    </row>
    <row r="82" spans="1:19" x14ac:dyDescent="0.2">
      <c r="A82" s="119"/>
      <c r="B82" s="120"/>
      <c r="C82" s="119"/>
      <c r="D82" s="101"/>
      <c r="E82" s="101"/>
      <c r="F82" s="120"/>
      <c r="G82" s="101"/>
      <c r="H82" s="101"/>
      <c r="I82" s="101"/>
      <c r="J82" s="120"/>
      <c r="K82" s="115"/>
      <c r="L82" s="115"/>
      <c r="M82" s="115"/>
      <c r="N82" s="115"/>
      <c r="O82" s="115"/>
      <c r="P82" s="115"/>
      <c r="Q82" s="115"/>
      <c r="R82" s="115"/>
      <c r="S82" s="115"/>
    </row>
    <row r="83" spans="1:19" ht="15.75" thickBot="1" x14ac:dyDescent="0.25">
      <c r="A83" s="119"/>
      <c r="B83" s="120"/>
      <c r="C83" s="119"/>
      <c r="D83" s="101"/>
      <c r="E83" s="101"/>
      <c r="F83" s="120"/>
      <c r="G83" s="127"/>
      <c r="H83" s="127"/>
      <c r="I83" s="127"/>
      <c r="J83" s="128"/>
      <c r="K83" s="115"/>
      <c r="L83" s="115"/>
      <c r="M83" s="115"/>
      <c r="N83" s="115"/>
      <c r="O83" s="115"/>
      <c r="P83" s="115"/>
      <c r="Q83" s="115"/>
      <c r="R83" s="115"/>
      <c r="S83" s="115"/>
    </row>
    <row r="84" spans="1:19" ht="15.75" thickBot="1" x14ac:dyDescent="0.25">
      <c r="A84" s="119"/>
      <c r="B84" s="120"/>
      <c r="C84" s="119"/>
      <c r="D84" s="101"/>
      <c r="E84" s="101"/>
      <c r="F84" s="120"/>
      <c r="G84" s="319"/>
      <c r="H84" s="307"/>
      <c r="I84" s="308"/>
      <c r="J84" s="118"/>
      <c r="K84" s="115"/>
      <c r="L84" s="115"/>
      <c r="M84" s="115"/>
      <c r="N84" s="115"/>
      <c r="O84" s="115"/>
      <c r="P84" s="115"/>
      <c r="Q84" s="115"/>
      <c r="R84" s="115"/>
      <c r="S84" s="115"/>
    </row>
    <row r="85" spans="1:19" x14ac:dyDescent="0.2">
      <c r="A85" s="306"/>
      <c r="B85" s="307"/>
      <c r="C85" s="307"/>
      <c r="D85" s="307"/>
      <c r="E85" s="307"/>
      <c r="F85" s="307"/>
      <c r="G85" s="307"/>
      <c r="H85" s="308"/>
      <c r="I85" s="312" t="s">
        <v>903</v>
      </c>
      <c r="J85" s="308"/>
      <c r="K85" s="115"/>
      <c r="L85" s="115"/>
      <c r="M85" s="115"/>
      <c r="N85" s="115"/>
      <c r="O85" s="115"/>
      <c r="P85" s="115"/>
      <c r="Q85" s="115"/>
      <c r="R85" s="115"/>
      <c r="S85" s="115"/>
    </row>
    <row r="86" spans="1:19" x14ac:dyDescent="0.2">
      <c r="A86" s="309"/>
      <c r="B86" s="310"/>
      <c r="C86" s="310"/>
      <c r="D86" s="310"/>
      <c r="E86" s="310"/>
      <c r="F86" s="310"/>
      <c r="G86" s="310"/>
      <c r="H86" s="311"/>
      <c r="I86" s="309"/>
      <c r="J86" s="311"/>
      <c r="K86" s="115"/>
      <c r="L86" s="115"/>
      <c r="M86" s="115"/>
      <c r="N86" s="115"/>
      <c r="O86" s="115"/>
      <c r="P86" s="115"/>
      <c r="Q86" s="115"/>
      <c r="R86" s="115"/>
      <c r="S86" s="115"/>
    </row>
    <row r="87" spans="1:19" x14ac:dyDescent="0.2">
      <c r="A87" s="309"/>
      <c r="B87" s="310"/>
      <c r="C87" s="310"/>
      <c r="D87" s="310"/>
      <c r="E87" s="310"/>
      <c r="F87" s="310"/>
      <c r="G87" s="310"/>
      <c r="H87" s="311"/>
      <c r="I87" s="309"/>
      <c r="J87" s="311"/>
      <c r="K87" s="115"/>
      <c r="L87" s="115"/>
      <c r="M87" s="115"/>
      <c r="N87" s="115"/>
      <c r="O87" s="115"/>
      <c r="P87" s="115"/>
      <c r="Q87" s="115"/>
      <c r="R87" s="115"/>
      <c r="S87" s="115"/>
    </row>
    <row r="88" spans="1:19" x14ac:dyDescent="0.2">
      <c r="A88" s="309"/>
      <c r="B88" s="310"/>
      <c r="C88" s="310"/>
      <c r="D88" s="310"/>
      <c r="E88" s="310"/>
      <c r="F88" s="310"/>
      <c r="G88" s="310"/>
      <c r="H88" s="311"/>
      <c r="I88" s="309"/>
      <c r="J88" s="311"/>
      <c r="K88" s="115"/>
      <c r="L88" s="115"/>
      <c r="M88" s="115"/>
      <c r="N88" s="115"/>
      <c r="O88" s="115"/>
      <c r="P88" s="115"/>
      <c r="Q88" s="115"/>
      <c r="R88" s="115"/>
      <c r="S88" s="115"/>
    </row>
    <row r="89" spans="1:19" ht="15.75" thickBot="1" x14ac:dyDescent="0.25">
      <c r="A89" s="126"/>
      <c r="B89" s="127"/>
      <c r="C89" s="127"/>
      <c r="D89" s="127"/>
      <c r="E89" s="127"/>
      <c r="F89" s="127"/>
      <c r="G89" s="127"/>
      <c r="H89" s="128"/>
      <c r="I89" s="126"/>
      <c r="J89" s="128"/>
      <c r="K89" s="115"/>
      <c r="L89" s="115"/>
      <c r="M89" s="115"/>
      <c r="N89" s="115"/>
      <c r="O89" s="115"/>
      <c r="P89" s="115"/>
      <c r="Q89" s="115"/>
      <c r="R89" s="115"/>
      <c r="S89" s="115"/>
    </row>
    <row r="90" spans="1:19" x14ac:dyDescent="0.2">
      <c r="A90" s="115"/>
      <c r="B90" s="115"/>
      <c r="C90" s="115"/>
      <c r="D90" s="115"/>
      <c r="E90" s="115"/>
      <c r="F90" s="115"/>
      <c r="G90" s="115"/>
      <c r="H90" s="115"/>
      <c r="I90" s="115"/>
      <c r="J90" s="115"/>
      <c r="K90" s="115"/>
      <c r="L90" s="115"/>
      <c r="M90" s="115"/>
      <c r="N90" s="115"/>
      <c r="O90" s="115"/>
      <c r="P90" s="115"/>
      <c r="Q90" s="115"/>
      <c r="R90" s="115"/>
      <c r="S90" s="115"/>
    </row>
    <row r="91" spans="1:19" x14ac:dyDescent="0.2">
      <c r="A91" s="115"/>
      <c r="B91" s="115"/>
      <c r="C91" s="115"/>
      <c r="D91" s="115"/>
      <c r="E91" s="115"/>
      <c r="F91" s="115"/>
      <c r="G91" s="115"/>
      <c r="H91" s="115"/>
      <c r="I91" s="115"/>
      <c r="J91" s="115"/>
      <c r="K91" s="115"/>
      <c r="L91" s="115"/>
      <c r="M91" s="115"/>
      <c r="N91" s="115"/>
      <c r="O91" s="115"/>
      <c r="P91" s="115"/>
      <c r="Q91" s="115"/>
      <c r="R91" s="115"/>
      <c r="S91" s="115"/>
    </row>
    <row r="92" spans="1:19" ht="15.75" thickBot="1" x14ac:dyDescent="0.25">
      <c r="A92" s="115"/>
      <c r="B92" s="115"/>
      <c r="C92" s="115"/>
      <c r="D92" s="115"/>
      <c r="E92" s="115"/>
      <c r="F92" s="115"/>
      <c r="G92" s="115"/>
      <c r="H92" s="115"/>
      <c r="I92" s="115"/>
      <c r="J92" s="115"/>
      <c r="K92" s="115"/>
      <c r="L92" s="115"/>
      <c r="M92" s="115"/>
      <c r="N92" s="115"/>
      <c r="O92" s="115"/>
      <c r="P92" s="115"/>
      <c r="Q92" s="115"/>
      <c r="R92" s="115"/>
      <c r="S92" s="115"/>
    </row>
    <row r="93" spans="1:19" ht="21.75" thickBot="1" x14ac:dyDescent="0.25">
      <c r="A93" s="348" t="s">
        <v>904</v>
      </c>
      <c r="B93" s="333"/>
      <c r="C93" s="333"/>
      <c r="D93" s="333"/>
      <c r="E93" s="333"/>
      <c r="F93" s="333"/>
      <c r="G93" s="333"/>
      <c r="H93" s="333"/>
      <c r="I93" s="333"/>
      <c r="J93" s="334"/>
      <c r="K93" s="115"/>
      <c r="L93" s="115"/>
      <c r="M93" s="115"/>
      <c r="N93" s="115"/>
      <c r="O93" s="115"/>
      <c r="P93" s="115"/>
      <c r="Q93" s="115"/>
      <c r="R93" s="115"/>
      <c r="S93" s="115"/>
    </row>
    <row r="94" spans="1:19" x14ac:dyDescent="0.2">
      <c r="A94" s="129" t="s">
        <v>843</v>
      </c>
      <c r="B94" s="130"/>
      <c r="C94" s="131"/>
      <c r="D94" s="131"/>
      <c r="E94" s="349" t="s">
        <v>879</v>
      </c>
      <c r="F94" s="350" t="s">
        <v>857</v>
      </c>
      <c r="G94" s="308"/>
      <c r="H94" s="132" t="s">
        <v>880</v>
      </c>
      <c r="I94" s="133"/>
      <c r="J94" s="134"/>
      <c r="K94" s="115"/>
      <c r="L94" s="115"/>
      <c r="M94" s="115"/>
      <c r="N94" s="115"/>
      <c r="O94" s="115"/>
      <c r="P94" s="115"/>
      <c r="Q94" s="115"/>
      <c r="R94" s="115"/>
      <c r="S94" s="115"/>
    </row>
    <row r="95" spans="1:19" ht="16.5" thickBot="1" x14ac:dyDescent="0.25">
      <c r="A95" s="351" t="e">
        <f>VLOOKUP(F94,[1]EX.DATA!A97:R126,4,0)</f>
        <v>#N/A</v>
      </c>
      <c r="B95" s="310"/>
      <c r="C95" s="310"/>
      <c r="D95" s="311"/>
      <c r="E95" s="321"/>
      <c r="F95" s="314"/>
      <c r="G95" s="315"/>
      <c r="H95" s="135"/>
      <c r="I95" s="136"/>
      <c r="J95" s="137"/>
      <c r="K95" s="115"/>
      <c r="L95" s="115"/>
      <c r="M95" s="115"/>
      <c r="N95" s="115"/>
      <c r="O95" s="115"/>
      <c r="P95" s="115"/>
      <c r="Q95" s="115"/>
      <c r="R95" s="115"/>
      <c r="S95" s="115"/>
    </row>
    <row r="96" spans="1:19" x14ac:dyDescent="0.2">
      <c r="A96" s="343" t="e">
        <f>VLOOKUP(F94,[1]EX.DATA!A97:R135,5,0)</f>
        <v>#N/A</v>
      </c>
      <c r="B96" s="310"/>
      <c r="C96" s="310"/>
      <c r="D96" s="311"/>
      <c r="E96" s="352" t="s">
        <v>881</v>
      </c>
      <c r="F96" s="353" t="e">
        <f>VLOOKUP(F94,[1]EX.DATA!A97:R142,3,0)</f>
        <v>#N/A</v>
      </c>
      <c r="G96" s="311"/>
      <c r="H96" s="135"/>
      <c r="I96" s="136"/>
      <c r="J96" s="137"/>
      <c r="K96" s="115"/>
      <c r="L96" s="115"/>
      <c r="M96" s="115"/>
      <c r="N96" s="115"/>
      <c r="O96" s="115"/>
      <c r="P96" s="115"/>
      <c r="Q96" s="115"/>
      <c r="R96" s="115"/>
      <c r="S96" s="115"/>
    </row>
    <row r="97" spans="1:19" ht="15.75" thickBot="1" x14ac:dyDescent="0.25">
      <c r="A97" s="309"/>
      <c r="B97" s="310"/>
      <c r="C97" s="310"/>
      <c r="D97" s="311"/>
      <c r="E97" s="321"/>
      <c r="F97" s="314"/>
      <c r="G97" s="315"/>
      <c r="H97" s="135"/>
      <c r="I97" s="136"/>
      <c r="J97" s="137"/>
      <c r="K97" s="115"/>
      <c r="L97" s="115"/>
      <c r="M97" s="115"/>
      <c r="N97" s="115"/>
      <c r="O97" s="115"/>
      <c r="P97" s="115"/>
      <c r="Q97" s="115"/>
      <c r="R97" s="115"/>
      <c r="S97" s="115"/>
    </row>
    <row r="98" spans="1:19" ht="15.75" thickBot="1" x14ac:dyDescent="0.25">
      <c r="A98" s="138" t="s">
        <v>882</v>
      </c>
      <c r="B98" s="340" t="s">
        <v>883</v>
      </c>
      <c r="C98" s="310"/>
      <c r="D98" s="311"/>
      <c r="E98" s="139" t="s">
        <v>884</v>
      </c>
      <c r="F98" s="140"/>
      <c r="G98" s="140"/>
      <c r="H98" s="140"/>
      <c r="I98" s="141"/>
      <c r="J98" s="142"/>
      <c r="K98" s="115"/>
      <c r="L98" s="115"/>
      <c r="M98" s="115"/>
      <c r="N98" s="115"/>
      <c r="O98" s="115"/>
      <c r="P98" s="115"/>
      <c r="Q98" s="115"/>
      <c r="R98" s="115"/>
      <c r="S98" s="115"/>
    </row>
    <row r="99" spans="1:19" ht="15.75" thickBot="1" x14ac:dyDescent="0.25">
      <c r="A99" s="143" t="s">
        <v>885</v>
      </c>
      <c r="B99" s="341" t="s">
        <v>886</v>
      </c>
      <c r="C99" s="314"/>
      <c r="D99" s="315"/>
      <c r="E99" s="144" t="s">
        <v>887</v>
      </c>
      <c r="F99" s="117"/>
      <c r="G99" s="117"/>
      <c r="H99" s="117"/>
      <c r="I99" s="117"/>
      <c r="J99" s="118"/>
      <c r="K99" s="115"/>
      <c r="L99" s="115"/>
      <c r="M99" s="115"/>
      <c r="N99" s="115"/>
      <c r="O99" s="115"/>
      <c r="P99" s="115"/>
      <c r="Q99" s="115"/>
      <c r="R99" s="115"/>
      <c r="S99" s="115"/>
    </row>
    <row r="100" spans="1:19" x14ac:dyDescent="0.2">
      <c r="A100" s="145" t="s">
        <v>888</v>
      </c>
      <c r="B100" s="146"/>
      <c r="C100" s="147"/>
      <c r="D100" s="147"/>
      <c r="E100" s="119"/>
      <c r="F100" s="101"/>
      <c r="G100" s="101"/>
      <c r="H100" s="101"/>
      <c r="I100" s="101"/>
      <c r="J100" s="120"/>
      <c r="K100" s="115"/>
      <c r="L100" s="115"/>
      <c r="M100" s="115"/>
      <c r="N100" s="115"/>
      <c r="O100" s="115"/>
      <c r="P100" s="115"/>
      <c r="Q100" s="115"/>
      <c r="R100" s="115"/>
      <c r="S100" s="115"/>
    </row>
    <row r="101" spans="1:19" ht="15.75" thickBot="1" x14ac:dyDescent="0.25">
      <c r="A101" s="342" t="e">
        <f>VLOOKUP(F94,[1]EX.DATA!A97:R122,6,0)</f>
        <v>#N/A</v>
      </c>
      <c r="B101" s="310"/>
      <c r="C101" s="310"/>
      <c r="D101" s="311"/>
      <c r="E101" s="119"/>
      <c r="F101" s="101"/>
      <c r="G101" s="101"/>
      <c r="H101" s="101"/>
      <c r="I101" s="101"/>
      <c r="J101" s="120"/>
      <c r="K101" s="115"/>
      <c r="L101" s="115"/>
      <c r="M101" s="115"/>
      <c r="N101" s="115"/>
      <c r="O101" s="115"/>
      <c r="P101" s="115"/>
      <c r="Q101" s="115"/>
      <c r="R101" s="115"/>
      <c r="S101" s="115"/>
    </row>
    <row r="102" spans="1:19" x14ac:dyDescent="0.2">
      <c r="A102" s="343" t="e">
        <f>VLOOKUP(F94,[1]EX.DATA!A97:S122,7,0)</f>
        <v>#N/A</v>
      </c>
      <c r="B102" s="310"/>
      <c r="C102" s="310"/>
      <c r="D102" s="310"/>
      <c r="E102" s="148" t="s">
        <v>847</v>
      </c>
      <c r="F102" s="149"/>
      <c r="G102" s="149"/>
      <c r="H102" s="149"/>
      <c r="I102" s="117"/>
      <c r="J102" s="118"/>
      <c r="K102" s="115"/>
      <c r="L102" s="115"/>
      <c r="M102" s="115"/>
      <c r="N102" s="115"/>
      <c r="O102" s="115"/>
      <c r="P102" s="115"/>
      <c r="Q102" s="115"/>
      <c r="R102" s="115"/>
      <c r="S102" s="115"/>
    </row>
    <row r="103" spans="1:19" x14ac:dyDescent="0.2">
      <c r="A103" s="309"/>
      <c r="B103" s="310"/>
      <c r="C103" s="310"/>
      <c r="D103" s="310"/>
      <c r="E103" s="344" t="e">
        <f>VLOOKUP(F94,[1]EX.DATA!A97:U122,8,0)</f>
        <v>#N/A</v>
      </c>
      <c r="F103" s="310"/>
      <c r="G103" s="310"/>
      <c r="H103" s="310"/>
      <c r="I103" s="310"/>
      <c r="J103" s="311"/>
      <c r="K103" s="115"/>
      <c r="L103" s="115"/>
      <c r="M103" s="115"/>
      <c r="N103" s="115"/>
      <c r="O103" s="115"/>
      <c r="P103" s="115"/>
      <c r="Q103" s="115"/>
      <c r="R103" s="115"/>
      <c r="S103" s="115"/>
    </row>
    <row r="104" spans="1:19" ht="15.75" thickBot="1" x14ac:dyDescent="0.25">
      <c r="A104" s="150"/>
      <c r="B104" s="151"/>
      <c r="C104" s="151"/>
      <c r="D104" s="151"/>
      <c r="E104" s="345" t="e">
        <f>VLOOKUP(F94,[1]EX.DATA!A97:U122,9,0)</f>
        <v>#N/A</v>
      </c>
      <c r="F104" s="310"/>
      <c r="G104" s="310"/>
      <c r="H104" s="310"/>
      <c r="I104" s="310"/>
      <c r="J104" s="311"/>
      <c r="K104" s="115"/>
      <c r="L104" s="115"/>
      <c r="M104" s="115"/>
      <c r="N104" s="115"/>
      <c r="O104" s="115"/>
      <c r="P104" s="115"/>
      <c r="Q104" s="115"/>
      <c r="R104" s="115"/>
      <c r="S104" s="115"/>
    </row>
    <row r="105" spans="1:19" x14ac:dyDescent="0.2">
      <c r="A105" s="346" t="s">
        <v>849</v>
      </c>
      <c r="B105" s="307"/>
      <c r="C105" s="308"/>
      <c r="D105" s="347" t="s">
        <v>889</v>
      </c>
      <c r="E105" s="309"/>
      <c r="F105" s="310"/>
      <c r="G105" s="310"/>
      <c r="H105" s="310"/>
      <c r="I105" s="310"/>
      <c r="J105" s="311"/>
      <c r="K105" s="115"/>
      <c r="L105" s="115"/>
      <c r="M105" s="115"/>
      <c r="N105" s="115"/>
      <c r="O105" s="115"/>
      <c r="P105" s="115"/>
      <c r="Q105" s="115"/>
      <c r="R105" s="115"/>
      <c r="S105" s="115"/>
    </row>
    <row r="106" spans="1:19" ht="15.75" thickBot="1" x14ac:dyDescent="0.25">
      <c r="A106" s="309"/>
      <c r="B106" s="310"/>
      <c r="C106" s="311"/>
      <c r="D106" s="309"/>
      <c r="E106" s="152"/>
      <c r="F106" s="153"/>
      <c r="G106" s="153"/>
      <c r="H106" s="153"/>
      <c r="I106" s="153"/>
      <c r="J106" s="154"/>
      <c r="K106" s="115"/>
      <c r="L106" s="115"/>
      <c r="M106" s="115"/>
      <c r="N106" s="115"/>
      <c r="O106" s="115"/>
      <c r="P106" s="115"/>
      <c r="Q106" s="115"/>
      <c r="R106" s="115"/>
      <c r="S106" s="115"/>
    </row>
    <row r="107" spans="1:19" x14ac:dyDescent="0.2">
      <c r="A107" s="324" t="e">
        <f>VLOOKUP(F94,[1]EX.DATA!A97:U122,10,0)</f>
        <v>#N/A</v>
      </c>
      <c r="B107" s="310"/>
      <c r="C107" s="311"/>
      <c r="D107" s="335" t="e">
        <f>VLOOKUP(F94,[1]EX.DATA!A97:U122,11,0)</f>
        <v>#N/A</v>
      </c>
      <c r="E107" s="336" t="s">
        <v>890</v>
      </c>
      <c r="F107" s="310"/>
      <c r="G107" s="311"/>
      <c r="H107" s="337" t="s">
        <v>855</v>
      </c>
      <c r="I107" s="310"/>
      <c r="J107" s="311"/>
      <c r="K107" s="115"/>
      <c r="L107" s="115"/>
      <c r="M107" s="115"/>
      <c r="N107" s="115"/>
      <c r="O107" s="115"/>
      <c r="P107" s="115"/>
      <c r="Q107" s="115"/>
      <c r="R107" s="115"/>
      <c r="S107" s="115"/>
    </row>
    <row r="108" spans="1:19" ht="15.75" thickBot="1" x14ac:dyDescent="0.25">
      <c r="A108" s="321"/>
      <c r="B108" s="314"/>
      <c r="C108" s="315"/>
      <c r="D108" s="326"/>
      <c r="E108" s="309"/>
      <c r="F108" s="310"/>
      <c r="G108" s="311"/>
      <c r="H108" s="310"/>
      <c r="I108" s="310"/>
      <c r="J108" s="311"/>
      <c r="K108" s="115"/>
      <c r="L108" s="115"/>
      <c r="M108" s="115"/>
      <c r="N108" s="115"/>
      <c r="O108" s="115"/>
      <c r="P108" s="115"/>
      <c r="Q108" s="115"/>
      <c r="R108" s="115"/>
      <c r="S108" s="115"/>
    </row>
    <row r="109" spans="1:19" ht="15.75" thickBot="1" x14ac:dyDescent="0.25">
      <c r="A109" s="155" t="s">
        <v>891</v>
      </c>
      <c r="B109" s="133"/>
      <c r="C109" s="134"/>
      <c r="D109" s="155" t="s">
        <v>892</v>
      </c>
      <c r="E109" s="338" t="s">
        <v>893</v>
      </c>
      <c r="F109" s="314"/>
      <c r="G109" s="315"/>
      <c r="H109" s="339" t="e">
        <f>VLOOKUP(F94,[1]EX.DATA!A97:V122,15,0)</f>
        <v>#N/A</v>
      </c>
      <c r="I109" s="314"/>
      <c r="J109" s="315"/>
      <c r="K109" s="115"/>
      <c r="L109" s="115"/>
      <c r="M109" s="115"/>
      <c r="N109" s="115"/>
      <c r="O109" s="115"/>
      <c r="P109" s="115"/>
      <c r="Q109" s="115"/>
      <c r="R109" s="115"/>
      <c r="S109" s="115"/>
    </row>
    <row r="110" spans="1:19" x14ac:dyDescent="0.2">
      <c r="A110" s="324" t="e">
        <f>VLOOKUP(F94,[1]EX.DATA!A97:V122,12,0)</f>
        <v>#N/A</v>
      </c>
      <c r="B110" s="310"/>
      <c r="C110" s="311"/>
      <c r="D110" s="325" t="e">
        <f>VLOOKUP(F94,[1]EX.DATA!A97:V122,13,0)</f>
        <v>#N/A</v>
      </c>
      <c r="E110" s="135" t="s">
        <v>856</v>
      </c>
      <c r="F110" s="136"/>
      <c r="G110" s="136"/>
      <c r="H110" s="133"/>
      <c r="I110" s="327" t="e">
        <f>VLOOKUP(F94,[1]EX.DATA!A97:V122,17,0)</f>
        <v>#N/A</v>
      </c>
      <c r="J110" s="308"/>
      <c r="K110" s="115"/>
      <c r="L110" s="115"/>
      <c r="M110" s="115"/>
      <c r="N110" s="115"/>
      <c r="O110" s="115"/>
      <c r="P110" s="115"/>
      <c r="Q110" s="115"/>
      <c r="R110" s="115"/>
      <c r="S110" s="115"/>
    </row>
    <row r="111" spans="1:19" ht="15.75" thickBot="1" x14ac:dyDescent="0.25">
      <c r="A111" s="321"/>
      <c r="B111" s="314"/>
      <c r="C111" s="315"/>
      <c r="D111" s="326"/>
      <c r="E111" s="328" t="e">
        <f>VLOOKUP(F94,[1]EX.DATA!A97:V98,18,0)</f>
        <v>#N/A</v>
      </c>
      <c r="F111" s="310"/>
      <c r="G111" s="310"/>
      <c r="H111" s="310"/>
      <c r="I111" s="310"/>
      <c r="J111" s="311"/>
      <c r="K111" s="115"/>
      <c r="L111" s="115"/>
      <c r="M111" s="115"/>
      <c r="N111" s="115"/>
      <c r="O111" s="115"/>
      <c r="P111" s="115"/>
      <c r="Q111" s="115"/>
      <c r="R111" s="115"/>
      <c r="S111" s="115"/>
    </row>
    <row r="112" spans="1:19" ht="42" thickBot="1" x14ac:dyDescent="0.25">
      <c r="A112" s="329" t="s">
        <v>853</v>
      </c>
      <c r="B112" s="307"/>
      <c r="C112" s="308"/>
      <c r="D112" s="156" t="s">
        <v>894</v>
      </c>
      <c r="E112" s="321"/>
      <c r="F112" s="314"/>
      <c r="G112" s="314"/>
      <c r="H112" s="314"/>
      <c r="I112" s="314"/>
      <c r="J112" s="315"/>
      <c r="K112" s="115"/>
      <c r="L112" s="115"/>
      <c r="M112" s="115"/>
      <c r="N112" s="115"/>
      <c r="O112" s="115"/>
      <c r="P112" s="115"/>
      <c r="Q112" s="115"/>
      <c r="R112" s="115"/>
      <c r="S112" s="115"/>
    </row>
    <row r="113" spans="1:19" ht="15.75" thickBot="1" x14ac:dyDescent="0.25">
      <c r="A113" s="330" t="e">
        <f>VLOOKUP(F94,[1]EX.DATA!A97:V122,14,0)</f>
        <v>#N/A</v>
      </c>
      <c r="B113" s="310"/>
      <c r="C113" s="311"/>
      <c r="D113" s="331" t="e">
        <f>VLOOKUP(F94,[1]EX.DATA!A97:V122,15,0)</f>
        <v>#N/A</v>
      </c>
      <c r="E113" s="157" t="s">
        <v>895</v>
      </c>
      <c r="F113" s="157"/>
      <c r="G113" s="157"/>
      <c r="H113" s="157"/>
      <c r="I113" s="157"/>
      <c r="J113" s="158"/>
      <c r="K113" s="115"/>
      <c r="L113" s="115"/>
      <c r="M113" s="115"/>
      <c r="N113" s="115"/>
      <c r="O113" s="115"/>
      <c r="P113" s="115"/>
      <c r="Q113" s="115"/>
      <c r="R113" s="115"/>
      <c r="S113" s="115"/>
    </row>
    <row r="114" spans="1:19" ht="15.75" thickBot="1" x14ac:dyDescent="0.25">
      <c r="A114" s="321"/>
      <c r="B114" s="314"/>
      <c r="C114" s="315"/>
      <c r="D114" s="326"/>
      <c r="E114" s="159" t="s">
        <v>896</v>
      </c>
      <c r="F114" s="159"/>
      <c r="G114" s="159"/>
      <c r="H114" s="332"/>
      <c r="I114" s="333"/>
      <c r="J114" s="334"/>
      <c r="K114" s="115"/>
      <c r="L114" s="115"/>
      <c r="M114" s="115"/>
      <c r="N114" s="115"/>
      <c r="O114" s="115"/>
      <c r="P114" s="115"/>
      <c r="Q114" s="115"/>
      <c r="R114" s="115"/>
      <c r="S114" s="115"/>
    </row>
    <row r="115" spans="1:19" x14ac:dyDescent="0.2">
      <c r="A115" s="320" t="s">
        <v>905</v>
      </c>
      <c r="B115" s="308"/>
      <c r="C115" s="320" t="s">
        <v>898</v>
      </c>
      <c r="D115" s="308"/>
      <c r="E115" s="322" t="s">
        <v>906</v>
      </c>
      <c r="F115" s="308"/>
      <c r="G115" s="322" t="s">
        <v>907</v>
      </c>
      <c r="H115" s="308"/>
      <c r="I115" s="320" t="s">
        <v>908</v>
      </c>
      <c r="J115" s="308"/>
      <c r="K115" s="115"/>
      <c r="L115" s="115"/>
      <c r="M115" s="115"/>
      <c r="N115" s="115"/>
      <c r="O115" s="115"/>
      <c r="P115" s="115"/>
      <c r="Q115" s="115"/>
      <c r="R115" s="115"/>
      <c r="S115" s="115"/>
    </row>
    <row r="116" spans="1:19" ht="15.75" thickBot="1" x14ac:dyDescent="0.25">
      <c r="A116" s="321"/>
      <c r="B116" s="315"/>
      <c r="C116" s="323" t="s">
        <v>900</v>
      </c>
      <c r="D116" s="315"/>
      <c r="E116" s="321"/>
      <c r="F116" s="315"/>
      <c r="G116" s="321"/>
      <c r="H116" s="315"/>
      <c r="I116" s="321"/>
      <c r="J116" s="315"/>
      <c r="K116" s="115"/>
      <c r="L116" s="115"/>
      <c r="M116" s="115"/>
      <c r="N116" s="115"/>
      <c r="O116" s="115"/>
      <c r="P116" s="115"/>
      <c r="Q116" s="115"/>
      <c r="R116" s="115"/>
      <c r="S116" s="115"/>
    </row>
    <row r="117" spans="1:19" x14ac:dyDescent="0.2">
      <c r="A117" s="116"/>
      <c r="B117" s="117"/>
      <c r="C117" s="116"/>
      <c r="D117" s="118"/>
      <c r="E117" s="116"/>
      <c r="F117" s="118"/>
      <c r="G117" s="101"/>
      <c r="H117" s="101"/>
      <c r="I117" s="116"/>
      <c r="J117" s="118"/>
      <c r="K117" s="115"/>
      <c r="L117" s="115"/>
      <c r="M117" s="115"/>
      <c r="N117" s="115"/>
      <c r="O117" s="115"/>
      <c r="P117" s="115"/>
      <c r="Q117" s="115"/>
      <c r="R117" s="115"/>
      <c r="S117" s="115"/>
    </row>
    <row r="118" spans="1:19" x14ac:dyDescent="0.2">
      <c r="A118" s="119"/>
      <c r="B118" s="101"/>
      <c r="C118" s="119"/>
      <c r="D118" s="120"/>
      <c r="E118" s="119"/>
      <c r="F118" s="120"/>
      <c r="G118" s="101"/>
      <c r="H118" s="101"/>
      <c r="I118" s="119"/>
      <c r="J118" s="120"/>
      <c r="K118" s="115"/>
      <c r="L118" s="115"/>
      <c r="M118" s="115"/>
      <c r="N118" s="115"/>
      <c r="O118" s="115"/>
      <c r="P118" s="115"/>
      <c r="Q118" s="115"/>
      <c r="R118" s="115"/>
      <c r="S118" s="115"/>
    </row>
    <row r="119" spans="1:19" x14ac:dyDescent="0.2">
      <c r="A119" s="119"/>
      <c r="B119" s="101"/>
      <c r="C119" s="119"/>
      <c r="D119" s="120"/>
      <c r="E119" s="119"/>
      <c r="F119" s="120"/>
      <c r="G119" s="101"/>
      <c r="H119" s="101"/>
      <c r="I119" s="119"/>
      <c r="J119" s="120"/>
      <c r="K119" s="115"/>
      <c r="L119" s="115"/>
      <c r="M119" s="115"/>
      <c r="N119" s="115"/>
      <c r="O119" s="115"/>
      <c r="P119" s="115"/>
      <c r="Q119" s="115"/>
      <c r="R119" s="115"/>
      <c r="S119" s="115"/>
    </row>
    <row r="120" spans="1:19" x14ac:dyDescent="0.2">
      <c r="A120" s="316" t="s">
        <v>901</v>
      </c>
      <c r="B120" s="310"/>
      <c r="C120" s="119"/>
      <c r="D120" s="120"/>
      <c r="E120" s="119"/>
      <c r="F120" s="120"/>
      <c r="G120" s="101"/>
      <c r="H120" s="101"/>
      <c r="I120" s="119"/>
      <c r="J120" s="120"/>
      <c r="K120" s="115"/>
      <c r="L120" s="115"/>
      <c r="M120" s="115"/>
      <c r="N120" s="115"/>
      <c r="O120" s="115"/>
      <c r="P120" s="115"/>
      <c r="Q120" s="115"/>
      <c r="R120" s="115"/>
      <c r="S120" s="115"/>
    </row>
    <row r="121" spans="1:19" x14ac:dyDescent="0.2">
      <c r="A121" s="316" t="s">
        <v>902</v>
      </c>
      <c r="B121" s="310"/>
      <c r="C121" s="119"/>
      <c r="D121" s="120"/>
      <c r="E121" s="119"/>
      <c r="F121" s="120"/>
      <c r="G121" s="101"/>
      <c r="H121" s="101"/>
      <c r="I121" s="119"/>
      <c r="J121" s="120"/>
      <c r="K121" s="115"/>
      <c r="L121" s="115"/>
      <c r="M121" s="115"/>
      <c r="N121" s="115"/>
      <c r="O121" s="115"/>
      <c r="P121" s="115"/>
      <c r="Q121" s="115"/>
      <c r="R121" s="115"/>
      <c r="S121" s="115"/>
    </row>
    <row r="122" spans="1:19" x14ac:dyDescent="0.2">
      <c r="A122" s="317">
        <v>556879524</v>
      </c>
      <c r="B122" s="311"/>
      <c r="C122" s="119"/>
      <c r="D122" s="120"/>
      <c r="E122" s="119"/>
      <c r="F122" s="120"/>
      <c r="G122" s="101"/>
      <c r="H122" s="101"/>
      <c r="I122" s="119"/>
      <c r="J122" s="120"/>
      <c r="K122" s="115"/>
      <c r="L122" s="115"/>
      <c r="M122" s="115"/>
      <c r="N122" s="115"/>
      <c r="O122" s="115"/>
      <c r="P122" s="115"/>
      <c r="Q122" s="115"/>
      <c r="R122" s="115"/>
      <c r="S122" s="115"/>
    </row>
    <row r="123" spans="1:19" x14ac:dyDescent="0.2">
      <c r="A123" s="119"/>
      <c r="B123" s="101"/>
      <c r="C123" s="119"/>
      <c r="D123" s="120"/>
      <c r="E123" s="119"/>
      <c r="F123" s="120"/>
      <c r="G123" s="101"/>
      <c r="H123" s="101"/>
      <c r="I123" s="119"/>
      <c r="J123" s="120"/>
      <c r="K123" s="115"/>
      <c r="L123" s="115"/>
      <c r="M123" s="115"/>
      <c r="N123" s="115"/>
      <c r="O123" s="115"/>
      <c r="P123" s="115"/>
      <c r="Q123" s="115"/>
      <c r="R123" s="115"/>
      <c r="S123" s="115"/>
    </row>
    <row r="124" spans="1:19" x14ac:dyDescent="0.2">
      <c r="A124" s="119"/>
      <c r="B124" s="101"/>
      <c r="C124" s="119"/>
      <c r="D124" s="120"/>
      <c r="E124" s="119"/>
      <c r="F124" s="120"/>
      <c r="G124" s="101"/>
      <c r="H124" s="101"/>
      <c r="I124" s="119"/>
      <c r="J124" s="120"/>
      <c r="K124" s="115"/>
      <c r="L124" s="115"/>
      <c r="M124" s="115"/>
      <c r="N124" s="115"/>
      <c r="O124" s="115"/>
      <c r="P124" s="115"/>
      <c r="Q124" s="115"/>
      <c r="R124" s="115"/>
      <c r="S124" s="115"/>
    </row>
    <row r="125" spans="1:19" x14ac:dyDescent="0.2">
      <c r="A125" s="119"/>
      <c r="B125" s="101"/>
      <c r="C125" s="119"/>
      <c r="D125" s="120"/>
      <c r="E125" s="119"/>
      <c r="F125" s="120"/>
      <c r="G125" s="101"/>
      <c r="H125" s="101"/>
      <c r="I125" s="119"/>
      <c r="J125" s="120"/>
      <c r="K125" s="115"/>
      <c r="L125" s="115"/>
      <c r="M125" s="115"/>
      <c r="N125" s="115"/>
      <c r="O125" s="115"/>
      <c r="P125" s="115"/>
      <c r="Q125" s="115"/>
      <c r="R125" s="115"/>
      <c r="S125" s="115"/>
    </row>
    <row r="126" spans="1:19" x14ac:dyDescent="0.2">
      <c r="A126" s="119"/>
      <c r="B126" s="101"/>
      <c r="C126" s="119"/>
      <c r="D126" s="120"/>
      <c r="E126" s="119"/>
      <c r="F126" s="120"/>
      <c r="G126" s="101"/>
      <c r="H126" s="101"/>
      <c r="I126" s="119"/>
      <c r="J126" s="120"/>
      <c r="K126" s="115"/>
      <c r="L126" s="115"/>
      <c r="M126" s="115"/>
      <c r="N126" s="115"/>
      <c r="O126" s="115"/>
      <c r="P126" s="115"/>
      <c r="Q126" s="115"/>
      <c r="R126" s="115"/>
      <c r="S126" s="115"/>
    </row>
    <row r="127" spans="1:19" x14ac:dyDescent="0.2">
      <c r="A127" s="119"/>
      <c r="B127" s="101"/>
      <c r="C127" s="119"/>
      <c r="D127" s="120"/>
      <c r="E127" s="119"/>
      <c r="F127" s="120"/>
      <c r="G127" s="101"/>
      <c r="H127" s="101"/>
      <c r="I127" s="119"/>
      <c r="J127" s="120"/>
      <c r="K127" s="115"/>
      <c r="L127" s="115"/>
      <c r="M127" s="115"/>
      <c r="N127" s="115"/>
      <c r="O127" s="115"/>
      <c r="P127" s="115"/>
      <c r="Q127" s="115"/>
      <c r="R127" s="115"/>
      <c r="S127" s="115"/>
    </row>
    <row r="128" spans="1:19" x14ac:dyDescent="0.2">
      <c r="A128" s="119"/>
      <c r="B128" s="101"/>
      <c r="C128" s="119"/>
      <c r="D128" s="120"/>
      <c r="E128" s="119"/>
      <c r="F128" s="120"/>
      <c r="G128" s="101"/>
      <c r="H128" s="101"/>
      <c r="I128" s="119"/>
      <c r="J128" s="120"/>
      <c r="K128" s="115"/>
      <c r="L128" s="115"/>
      <c r="M128" s="115"/>
      <c r="N128" s="115"/>
      <c r="O128" s="115"/>
      <c r="P128" s="115"/>
      <c r="Q128" s="115"/>
      <c r="R128" s="115"/>
      <c r="S128" s="115"/>
    </row>
    <row r="129" spans="1:19" x14ac:dyDescent="0.2">
      <c r="A129" s="119"/>
      <c r="B129" s="101"/>
      <c r="C129" s="119"/>
      <c r="D129" s="120"/>
      <c r="E129" s="119"/>
      <c r="F129" s="120"/>
      <c r="G129" s="101"/>
      <c r="H129" s="101"/>
      <c r="I129" s="119"/>
      <c r="J129" s="120"/>
      <c r="K129" s="115"/>
      <c r="L129" s="115"/>
      <c r="M129" s="115"/>
      <c r="N129" s="115"/>
      <c r="O129" s="115"/>
      <c r="P129" s="115"/>
      <c r="Q129" s="115"/>
      <c r="R129" s="115"/>
      <c r="S129" s="115"/>
    </row>
    <row r="130" spans="1:19" x14ac:dyDescent="0.2">
      <c r="A130" s="119"/>
      <c r="B130" s="101"/>
      <c r="C130" s="119"/>
      <c r="D130" s="120"/>
      <c r="E130" s="119"/>
      <c r="F130" s="120"/>
      <c r="G130" s="101"/>
      <c r="H130" s="101"/>
      <c r="I130" s="119"/>
      <c r="J130" s="120"/>
      <c r="K130" s="115"/>
      <c r="L130" s="115"/>
      <c r="M130" s="115"/>
      <c r="N130" s="115"/>
      <c r="O130" s="115"/>
      <c r="P130" s="115"/>
      <c r="Q130" s="115"/>
      <c r="R130" s="115"/>
      <c r="S130" s="115"/>
    </row>
    <row r="131" spans="1:19" x14ac:dyDescent="0.2">
      <c r="A131" s="119"/>
      <c r="B131" s="101"/>
      <c r="C131" s="119"/>
      <c r="D131" s="120"/>
      <c r="E131" s="119"/>
      <c r="F131" s="120"/>
      <c r="G131" s="101"/>
      <c r="H131" s="101"/>
      <c r="I131" s="119"/>
      <c r="J131" s="120"/>
      <c r="K131" s="115"/>
      <c r="L131" s="115"/>
      <c r="M131" s="115"/>
      <c r="N131" s="115"/>
      <c r="O131" s="115"/>
      <c r="P131" s="115"/>
      <c r="Q131" s="115"/>
      <c r="R131" s="115"/>
      <c r="S131" s="115"/>
    </row>
    <row r="132" spans="1:19" x14ac:dyDescent="0.2">
      <c r="A132" s="119"/>
      <c r="B132" s="101"/>
      <c r="C132" s="119"/>
      <c r="D132" s="120"/>
      <c r="E132" s="119"/>
      <c r="F132" s="120"/>
      <c r="G132" s="101"/>
      <c r="H132" s="101"/>
      <c r="I132" s="119"/>
      <c r="J132" s="120"/>
      <c r="K132" s="115"/>
      <c r="L132" s="115"/>
      <c r="M132" s="115"/>
      <c r="N132" s="115"/>
      <c r="O132" s="115"/>
      <c r="P132" s="115"/>
      <c r="Q132" s="115"/>
      <c r="R132" s="115"/>
      <c r="S132" s="115"/>
    </row>
    <row r="133" spans="1:19" ht="15.75" thickBot="1" x14ac:dyDescent="0.25">
      <c r="A133" s="126"/>
      <c r="B133" s="127"/>
      <c r="C133" s="126"/>
      <c r="D133" s="128"/>
      <c r="E133" s="126"/>
      <c r="F133" s="128"/>
      <c r="G133" s="127"/>
      <c r="H133" s="127"/>
      <c r="I133" s="126"/>
      <c r="J133" s="128"/>
      <c r="K133" s="115"/>
      <c r="L133" s="115"/>
      <c r="M133" s="115"/>
      <c r="N133" s="115"/>
      <c r="O133" s="115"/>
      <c r="P133" s="115"/>
      <c r="Q133" s="115"/>
      <c r="R133" s="115"/>
      <c r="S133" s="115"/>
    </row>
    <row r="134" spans="1:19" ht="15.75" thickBot="1" x14ac:dyDescent="0.25">
      <c r="A134" s="116" t="s">
        <v>909</v>
      </c>
      <c r="B134" s="117"/>
      <c r="C134" s="117"/>
      <c r="D134" s="318"/>
      <c r="E134" s="307"/>
      <c r="F134" s="308"/>
      <c r="G134" s="319"/>
      <c r="H134" s="307"/>
      <c r="I134" s="318"/>
      <c r="J134" s="308"/>
      <c r="K134" s="115"/>
      <c r="L134" s="115"/>
      <c r="M134" s="115"/>
      <c r="N134" s="115"/>
      <c r="O134" s="115"/>
      <c r="P134" s="115"/>
      <c r="Q134" s="115"/>
      <c r="R134" s="115"/>
      <c r="S134" s="115"/>
    </row>
    <row r="135" spans="1:19" x14ac:dyDescent="0.2">
      <c r="A135" s="306" t="s">
        <v>910</v>
      </c>
      <c r="B135" s="307"/>
      <c r="C135" s="307"/>
      <c r="D135" s="307"/>
      <c r="E135" s="307"/>
      <c r="F135" s="307"/>
      <c r="G135" s="307"/>
      <c r="H135" s="308"/>
      <c r="I135" s="312" t="s">
        <v>903</v>
      </c>
      <c r="J135" s="308"/>
      <c r="K135" s="115"/>
      <c r="L135" s="115"/>
      <c r="M135" s="115"/>
      <c r="N135" s="115"/>
      <c r="O135" s="115"/>
      <c r="P135" s="115"/>
      <c r="Q135" s="115"/>
      <c r="R135" s="115"/>
      <c r="S135" s="115"/>
    </row>
    <row r="136" spans="1:19" x14ac:dyDescent="0.2">
      <c r="A136" s="309"/>
      <c r="B136" s="310"/>
      <c r="C136" s="310"/>
      <c r="D136" s="310"/>
      <c r="E136" s="310"/>
      <c r="F136" s="310"/>
      <c r="G136" s="310"/>
      <c r="H136" s="311"/>
      <c r="I136" s="309"/>
      <c r="J136" s="311"/>
      <c r="K136" s="115"/>
      <c r="L136" s="115"/>
      <c r="M136" s="115"/>
      <c r="N136" s="115"/>
      <c r="O136" s="115"/>
      <c r="P136" s="115"/>
      <c r="Q136" s="115"/>
      <c r="R136" s="115"/>
      <c r="S136" s="115"/>
    </row>
    <row r="137" spans="1:19" x14ac:dyDescent="0.2">
      <c r="A137" s="309"/>
      <c r="B137" s="310"/>
      <c r="C137" s="310"/>
      <c r="D137" s="310"/>
      <c r="E137" s="310"/>
      <c r="F137" s="310"/>
      <c r="G137" s="310"/>
      <c r="H137" s="311"/>
      <c r="I137" s="309"/>
      <c r="J137" s="311"/>
      <c r="K137" s="115"/>
      <c r="L137" s="115"/>
      <c r="M137" s="115"/>
      <c r="N137" s="115"/>
      <c r="O137" s="115"/>
      <c r="P137" s="115"/>
      <c r="Q137" s="115"/>
      <c r="R137" s="115"/>
      <c r="S137" s="115"/>
    </row>
    <row r="138" spans="1:19" x14ac:dyDescent="0.2">
      <c r="A138" s="309"/>
      <c r="B138" s="310"/>
      <c r="C138" s="310"/>
      <c r="D138" s="310"/>
      <c r="E138" s="310"/>
      <c r="F138" s="310"/>
      <c r="G138" s="310"/>
      <c r="H138" s="311"/>
      <c r="I138" s="309"/>
      <c r="J138" s="311"/>
      <c r="K138" s="115"/>
      <c r="L138" s="115"/>
      <c r="M138" s="115"/>
      <c r="N138" s="115"/>
      <c r="O138" s="115"/>
      <c r="P138" s="115"/>
      <c r="Q138" s="115"/>
      <c r="R138" s="115"/>
      <c r="S138" s="115"/>
    </row>
    <row r="139" spans="1:19" ht="15.75" thickBot="1" x14ac:dyDescent="0.25">
      <c r="A139" s="313"/>
      <c r="B139" s="314"/>
      <c r="C139" s="314"/>
      <c r="D139" s="314"/>
      <c r="E139" s="314"/>
      <c r="F139" s="314"/>
      <c r="G139" s="314"/>
      <c r="H139" s="315"/>
      <c r="I139" s="126"/>
      <c r="J139" s="128"/>
      <c r="K139" s="115"/>
      <c r="L139" s="115"/>
      <c r="M139" s="115"/>
      <c r="N139" s="115"/>
      <c r="O139" s="115"/>
      <c r="P139" s="115"/>
      <c r="Q139" s="115"/>
      <c r="R139" s="115"/>
      <c r="S139" s="115"/>
    </row>
    <row r="140" spans="1:19" x14ac:dyDescent="0.2">
      <c r="A140" s="115"/>
      <c r="B140" s="115"/>
      <c r="C140" s="115"/>
      <c r="D140" s="115"/>
      <c r="E140" s="115"/>
      <c r="F140" s="115"/>
      <c r="G140" s="115"/>
      <c r="H140" s="115"/>
      <c r="I140" s="115"/>
      <c r="J140" s="115"/>
      <c r="K140" s="115"/>
      <c r="L140" s="115"/>
      <c r="M140" s="115"/>
      <c r="N140" s="115"/>
      <c r="O140" s="115"/>
      <c r="P140" s="115"/>
      <c r="Q140" s="115"/>
      <c r="R140" s="115"/>
      <c r="S140" s="115"/>
    </row>
    <row r="141" spans="1:19" x14ac:dyDescent="0.2">
      <c r="A141" s="115"/>
      <c r="B141" s="115"/>
      <c r="C141" s="115"/>
      <c r="D141" s="115"/>
      <c r="E141" s="115"/>
      <c r="F141" s="115"/>
      <c r="G141" s="115"/>
      <c r="H141" s="115"/>
      <c r="I141" s="115"/>
      <c r="J141" s="115"/>
      <c r="K141" s="115"/>
      <c r="L141" s="115"/>
      <c r="M141" s="115"/>
      <c r="N141" s="115"/>
      <c r="O141" s="115"/>
      <c r="P141" s="115"/>
      <c r="Q141" s="115"/>
      <c r="R141" s="115"/>
      <c r="S141" s="115"/>
    </row>
    <row r="142" spans="1:19" x14ac:dyDescent="0.2">
      <c r="A142" s="115"/>
      <c r="B142" s="115"/>
      <c r="C142" s="115"/>
      <c r="D142" s="115"/>
      <c r="E142" s="115"/>
      <c r="F142" s="115"/>
      <c r="G142" s="115"/>
      <c r="H142" s="115"/>
      <c r="I142" s="115"/>
      <c r="J142" s="115"/>
      <c r="K142" s="115"/>
      <c r="L142" s="115"/>
      <c r="M142" s="115"/>
      <c r="N142" s="115"/>
      <c r="O142" s="115"/>
      <c r="P142" s="115"/>
      <c r="Q142" s="115"/>
      <c r="R142" s="115"/>
      <c r="S142" s="115"/>
    </row>
    <row r="143" spans="1:19" x14ac:dyDescent="0.2">
      <c r="A143" s="115"/>
      <c r="B143" s="115"/>
      <c r="C143" s="115"/>
      <c r="D143" s="115"/>
      <c r="E143" s="115"/>
      <c r="F143" s="115"/>
      <c r="G143" s="115"/>
      <c r="H143" s="115"/>
      <c r="I143" s="115"/>
      <c r="J143" s="115"/>
      <c r="K143" s="115"/>
      <c r="L143" s="115"/>
      <c r="M143" s="115"/>
      <c r="N143" s="115"/>
      <c r="O143" s="115"/>
      <c r="P143" s="115"/>
      <c r="Q143" s="115"/>
      <c r="R143" s="115"/>
      <c r="S143" s="115"/>
    </row>
    <row r="144" spans="1:19" x14ac:dyDescent="0.2">
      <c r="A144" s="115"/>
      <c r="B144" s="115"/>
      <c r="C144" s="115"/>
      <c r="D144" s="115"/>
      <c r="E144" s="115"/>
      <c r="F144" s="115"/>
      <c r="G144" s="115"/>
      <c r="H144" s="115"/>
      <c r="I144" s="115"/>
      <c r="J144" s="115"/>
      <c r="K144" s="115"/>
      <c r="L144" s="115"/>
      <c r="M144" s="115"/>
      <c r="N144" s="115"/>
      <c r="O144" s="115"/>
      <c r="P144" s="115"/>
      <c r="Q144" s="115"/>
      <c r="R144" s="115"/>
      <c r="S144" s="115"/>
    </row>
    <row r="145" spans="1:19" x14ac:dyDescent="0.2">
      <c r="A145" s="115"/>
      <c r="B145" s="115"/>
      <c r="C145" s="115"/>
      <c r="D145" s="115"/>
      <c r="E145" s="115"/>
      <c r="F145" s="115"/>
      <c r="G145" s="115"/>
      <c r="H145" s="115"/>
      <c r="I145" s="115"/>
      <c r="J145" s="115"/>
      <c r="K145" s="115"/>
      <c r="L145" s="115"/>
      <c r="M145" s="115"/>
      <c r="N145" s="115"/>
      <c r="O145" s="115"/>
      <c r="P145" s="115"/>
      <c r="Q145" s="115"/>
      <c r="R145" s="115"/>
      <c r="S145" s="115"/>
    </row>
    <row r="146" spans="1:19" x14ac:dyDescent="0.2">
      <c r="A146" s="115"/>
      <c r="B146" s="115"/>
      <c r="C146" s="115"/>
      <c r="D146" s="115"/>
      <c r="E146" s="115"/>
      <c r="F146" s="115"/>
      <c r="G146" s="115"/>
      <c r="H146" s="115"/>
      <c r="I146" s="115"/>
      <c r="J146" s="115"/>
      <c r="K146" s="115"/>
      <c r="L146" s="115"/>
      <c r="M146" s="115"/>
      <c r="N146" s="115"/>
      <c r="O146" s="115"/>
      <c r="P146" s="115"/>
      <c r="Q146" s="115"/>
      <c r="R146" s="115"/>
      <c r="S146" s="115"/>
    </row>
    <row r="147" spans="1:19" x14ac:dyDescent="0.2">
      <c r="A147" s="115"/>
      <c r="B147" s="115"/>
      <c r="C147" s="115"/>
      <c r="D147" s="115"/>
      <c r="E147" s="115"/>
      <c r="F147" s="115"/>
      <c r="G147" s="115"/>
      <c r="H147" s="115"/>
      <c r="I147" s="115"/>
      <c r="J147" s="115"/>
      <c r="K147" s="115"/>
      <c r="L147" s="115"/>
      <c r="M147" s="115"/>
      <c r="N147" s="115"/>
      <c r="O147" s="115"/>
      <c r="P147" s="115"/>
      <c r="Q147" s="115"/>
      <c r="R147" s="115"/>
      <c r="S147" s="115"/>
    </row>
    <row r="148" spans="1:19" x14ac:dyDescent="0.2">
      <c r="A148" s="115"/>
      <c r="B148" s="115"/>
      <c r="C148" s="115"/>
      <c r="D148" s="115"/>
      <c r="E148" s="115"/>
      <c r="F148" s="115"/>
      <c r="G148" s="115"/>
      <c r="H148" s="115"/>
      <c r="I148" s="115"/>
      <c r="J148" s="115"/>
      <c r="K148" s="115"/>
      <c r="L148" s="115"/>
      <c r="M148" s="115"/>
      <c r="N148" s="115"/>
      <c r="O148" s="115"/>
      <c r="P148" s="115"/>
      <c r="Q148" s="115"/>
      <c r="R148" s="115"/>
      <c r="S148" s="115"/>
    </row>
    <row r="149" spans="1:19" x14ac:dyDescent="0.2">
      <c r="A149" s="115"/>
      <c r="B149" s="115"/>
      <c r="C149" s="115"/>
      <c r="D149" s="115"/>
      <c r="E149" s="115"/>
      <c r="F149" s="115"/>
      <c r="G149" s="115"/>
      <c r="H149" s="115"/>
      <c r="I149" s="115"/>
      <c r="J149" s="115"/>
      <c r="K149" s="115"/>
      <c r="L149" s="115"/>
      <c r="M149" s="115"/>
      <c r="N149" s="115"/>
      <c r="O149" s="115"/>
      <c r="P149" s="115"/>
      <c r="Q149" s="115"/>
      <c r="R149" s="115"/>
      <c r="S149" s="115"/>
    </row>
    <row r="150" spans="1:19" x14ac:dyDescent="0.2">
      <c r="A150" s="115"/>
      <c r="B150" s="115"/>
      <c r="C150" s="115"/>
      <c r="D150" s="115"/>
      <c r="E150" s="115"/>
      <c r="F150" s="115"/>
      <c r="G150" s="115"/>
      <c r="H150" s="115"/>
      <c r="I150" s="115"/>
      <c r="J150" s="115"/>
      <c r="K150" s="115"/>
      <c r="L150" s="115"/>
      <c r="M150" s="115"/>
      <c r="N150" s="115"/>
      <c r="O150" s="115"/>
      <c r="P150" s="115"/>
      <c r="Q150" s="115"/>
      <c r="R150" s="115"/>
      <c r="S150" s="115"/>
    </row>
    <row r="151" spans="1:19" x14ac:dyDescent="0.2">
      <c r="A151" s="115"/>
      <c r="B151" s="115"/>
      <c r="C151" s="115"/>
      <c r="D151" s="115"/>
      <c r="E151" s="115"/>
      <c r="F151" s="115"/>
      <c r="G151" s="115"/>
      <c r="H151" s="115"/>
      <c r="I151" s="115"/>
      <c r="J151" s="115"/>
      <c r="K151" s="115"/>
      <c r="L151" s="115"/>
      <c r="M151" s="115"/>
      <c r="N151" s="115"/>
      <c r="O151" s="115"/>
      <c r="P151" s="115"/>
      <c r="Q151" s="115"/>
      <c r="R151" s="115"/>
      <c r="S151" s="115"/>
    </row>
    <row r="152" spans="1:19" x14ac:dyDescent="0.2">
      <c r="A152" s="115"/>
      <c r="B152" s="115"/>
      <c r="C152" s="115"/>
      <c r="D152" s="115"/>
      <c r="E152" s="115"/>
      <c r="F152" s="115"/>
      <c r="G152" s="115"/>
      <c r="H152" s="115"/>
      <c r="I152" s="115"/>
      <c r="J152" s="115"/>
      <c r="K152" s="115"/>
      <c r="L152" s="115"/>
      <c r="M152" s="115"/>
      <c r="N152" s="115"/>
      <c r="O152" s="115"/>
      <c r="P152" s="115"/>
      <c r="Q152" s="115"/>
      <c r="R152" s="115"/>
      <c r="S152" s="115"/>
    </row>
    <row r="153" spans="1:19" x14ac:dyDescent="0.2">
      <c r="A153" s="115"/>
      <c r="B153" s="115"/>
      <c r="C153" s="115"/>
      <c r="D153" s="115"/>
      <c r="E153" s="115"/>
      <c r="F153" s="115"/>
      <c r="G153" s="115"/>
      <c r="H153" s="115"/>
      <c r="I153" s="115"/>
      <c r="J153" s="115"/>
      <c r="K153" s="115"/>
      <c r="L153" s="115"/>
      <c r="M153" s="115"/>
      <c r="N153" s="115"/>
      <c r="O153" s="115"/>
      <c r="P153" s="115"/>
      <c r="Q153" s="115"/>
      <c r="R153" s="115"/>
      <c r="S153" s="115"/>
    </row>
    <row r="154" spans="1:19" x14ac:dyDescent="0.2">
      <c r="A154" s="115"/>
      <c r="B154" s="115"/>
      <c r="C154" s="115"/>
      <c r="D154" s="115"/>
      <c r="E154" s="115"/>
      <c r="F154" s="115"/>
      <c r="G154" s="115"/>
      <c r="H154" s="115"/>
      <c r="I154" s="115"/>
      <c r="J154" s="115"/>
      <c r="K154" s="115"/>
      <c r="L154" s="115"/>
      <c r="M154" s="115"/>
      <c r="N154" s="115"/>
      <c r="O154" s="115"/>
      <c r="P154" s="115"/>
      <c r="Q154" s="115"/>
      <c r="R154" s="115"/>
      <c r="S154" s="115"/>
    </row>
    <row r="155" spans="1:19" x14ac:dyDescent="0.2">
      <c r="A155" s="115"/>
      <c r="B155" s="115"/>
      <c r="C155" s="115"/>
      <c r="D155" s="115"/>
      <c r="E155" s="115"/>
      <c r="F155" s="115"/>
      <c r="G155" s="115"/>
      <c r="H155" s="115"/>
      <c r="I155" s="115"/>
      <c r="J155" s="115"/>
      <c r="K155" s="115"/>
      <c r="L155" s="115"/>
      <c r="M155" s="115"/>
      <c r="N155" s="115"/>
      <c r="O155" s="115"/>
      <c r="P155" s="115"/>
      <c r="Q155" s="115"/>
      <c r="R155" s="115"/>
      <c r="S155" s="115"/>
    </row>
    <row r="156" spans="1:19" x14ac:dyDescent="0.2">
      <c r="A156" s="115"/>
      <c r="B156" s="115"/>
      <c r="C156" s="115"/>
      <c r="D156" s="115"/>
      <c r="E156" s="115"/>
      <c r="F156" s="115"/>
      <c r="G156" s="115"/>
      <c r="H156" s="115"/>
      <c r="I156" s="115"/>
      <c r="J156" s="115"/>
      <c r="K156" s="115"/>
      <c r="L156" s="115"/>
      <c r="M156" s="115"/>
      <c r="N156" s="115"/>
      <c r="O156" s="115"/>
      <c r="P156" s="115"/>
      <c r="Q156" s="115"/>
      <c r="R156" s="115"/>
      <c r="S156" s="115"/>
    </row>
    <row r="157" spans="1:19" x14ac:dyDescent="0.2">
      <c r="A157" s="115"/>
      <c r="B157" s="115"/>
      <c r="C157" s="115"/>
      <c r="D157" s="115"/>
      <c r="E157" s="115"/>
      <c r="F157" s="115"/>
      <c r="G157" s="115"/>
      <c r="H157" s="115"/>
      <c r="I157" s="115"/>
      <c r="J157" s="115"/>
      <c r="K157" s="115"/>
      <c r="L157" s="115"/>
      <c r="M157" s="115"/>
      <c r="N157" s="115"/>
      <c r="O157" s="115"/>
      <c r="P157" s="115"/>
      <c r="Q157" s="115"/>
      <c r="R157" s="115"/>
      <c r="S157" s="115"/>
    </row>
    <row r="158" spans="1:19" x14ac:dyDescent="0.2">
      <c r="A158" s="115"/>
      <c r="B158" s="115"/>
      <c r="C158" s="115"/>
      <c r="D158" s="115"/>
      <c r="E158" s="115"/>
      <c r="F158" s="115"/>
      <c r="G158" s="115"/>
      <c r="H158" s="115"/>
      <c r="I158" s="115"/>
      <c r="J158" s="115"/>
      <c r="K158" s="115"/>
      <c r="L158" s="115"/>
      <c r="M158" s="115"/>
      <c r="N158" s="115"/>
      <c r="O158" s="115"/>
      <c r="P158" s="115"/>
      <c r="Q158" s="115"/>
      <c r="R158" s="115"/>
      <c r="S158" s="115"/>
    </row>
    <row r="159" spans="1:19" x14ac:dyDescent="0.2">
      <c r="A159" s="115"/>
      <c r="B159" s="115"/>
      <c r="C159" s="115"/>
      <c r="D159" s="115"/>
      <c r="E159" s="115"/>
      <c r="F159" s="115"/>
      <c r="G159" s="115"/>
      <c r="H159" s="115"/>
      <c r="I159" s="115"/>
      <c r="J159" s="115"/>
      <c r="K159" s="115"/>
      <c r="L159" s="115"/>
      <c r="M159" s="115"/>
      <c r="N159" s="115"/>
      <c r="O159" s="115"/>
      <c r="P159" s="115"/>
      <c r="Q159" s="115"/>
      <c r="R159" s="115"/>
      <c r="S159" s="115"/>
    </row>
    <row r="160" spans="1:19" x14ac:dyDescent="0.2">
      <c r="A160" s="115"/>
      <c r="B160" s="115"/>
      <c r="C160" s="115"/>
      <c r="D160" s="115"/>
      <c r="E160" s="115"/>
      <c r="F160" s="115"/>
      <c r="G160" s="115"/>
      <c r="H160" s="115"/>
      <c r="I160" s="115"/>
      <c r="J160" s="115"/>
      <c r="K160" s="115"/>
      <c r="L160" s="115"/>
      <c r="M160" s="115"/>
      <c r="N160" s="115"/>
      <c r="O160" s="115"/>
      <c r="P160" s="115"/>
      <c r="Q160" s="115"/>
      <c r="R160" s="115"/>
      <c r="S160" s="115"/>
    </row>
    <row r="161" spans="1:19" x14ac:dyDescent="0.2">
      <c r="A161" s="115"/>
      <c r="B161" s="115"/>
      <c r="C161" s="115"/>
      <c r="D161" s="115"/>
      <c r="E161" s="115"/>
      <c r="F161" s="115"/>
      <c r="G161" s="115"/>
      <c r="H161" s="115"/>
      <c r="I161" s="115"/>
      <c r="J161" s="115"/>
      <c r="K161" s="115"/>
      <c r="L161" s="115"/>
      <c r="M161" s="115"/>
      <c r="N161" s="115"/>
      <c r="O161" s="115"/>
      <c r="P161" s="115"/>
      <c r="Q161" s="115"/>
      <c r="R161" s="115"/>
      <c r="S161" s="115"/>
    </row>
    <row r="162" spans="1:19" x14ac:dyDescent="0.2">
      <c r="A162" s="115"/>
      <c r="B162" s="115"/>
      <c r="C162" s="115"/>
      <c r="D162" s="115"/>
      <c r="E162" s="115"/>
      <c r="F162" s="115"/>
      <c r="G162" s="115"/>
      <c r="H162" s="115"/>
      <c r="I162" s="115"/>
      <c r="J162" s="115"/>
      <c r="K162" s="115"/>
      <c r="L162" s="115"/>
      <c r="M162" s="115"/>
      <c r="N162" s="115"/>
      <c r="O162" s="115"/>
      <c r="P162" s="115"/>
      <c r="Q162" s="115"/>
      <c r="R162" s="115"/>
      <c r="S162" s="115"/>
    </row>
    <row r="163" spans="1:19" x14ac:dyDescent="0.2">
      <c r="A163" s="115"/>
      <c r="B163" s="115"/>
      <c r="C163" s="115"/>
      <c r="D163" s="115"/>
      <c r="E163" s="115"/>
      <c r="F163" s="115"/>
      <c r="G163" s="115"/>
      <c r="H163" s="115"/>
      <c r="I163" s="115"/>
      <c r="J163" s="115"/>
      <c r="K163" s="115"/>
      <c r="L163" s="115"/>
      <c r="M163" s="115"/>
      <c r="N163" s="115"/>
      <c r="O163" s="115"/>
      <c r="P163" s="115"/>
      <c r="Q163" s="115"/>
      <c r="R163" s="115"/>
      <c r="S163" s="115"/>
    </row>
    <row r="164" spans="1:19" x14ac:dyDescent="0.2">
      <c r="A164" s="115"/>
      <c r="B164" s="115"/>
      <c r="C164" s="115"/>
      <c r="D164" s="115"/>
      <c r="E164" s="115"/>
      <c r="F164" s="115"/>
      <c r="G164" s="115"/>
      <c r="H164" s="115"/>
      <c r="I164" s="115"/>
      <c r="J164" s="115"/>
      <c r="K164" s="115"/>
      <c r="L164" s="115"/>
      <c r="M164" s="115"/>
      <c r="N164" s="115"/>
      <c r="O164" s="115"/>
      <c r="P164" s="115"/>
      <c r="Q164" s="115"/>
      <c r="R164" s="115"/>
      <c r="S164" s="115"/>
    </row>
    <row r="165" spans="1:19" x14ac:dyDescent="0.2">
      <c r="A165" s="115"/>
      <c r="B165" s="115"/>
      <c r="C165" s="115"/>
      <c r="D165" s="115"/>
      <c r="E165" s="115"/>
      <c r="F165" s="115"/>
      <c r="G165" s="115"/>
      <c r="H165" s="115"/>
      <c r="I165" s="115"/>
      <c r="J165" s="115"/>
      <c r="K165" s="115"/>
      <c r="L165" s="115"/>
      <c r="M165" s="115"/>
      <c r="N165" s="115"/>
      <c r="O165" s="115"/>
      <c r="P165" s="115"/>
      <c r="Q165" s="115"/>
      <c r="R165" s="115"/>
      <c r="S165" s="115"/>
    </row>
    <row r="166" spans="1:19" x14ac:dyDescent="0.2">
      <c r="A166" s="115"/>
      <c r="B166" s="115"/>
      <c r="C166" s="115"/>
      <c r="D166" s="115"/>
      <c r="E166" s="115"/>
      <c r="F166" s="115"/>
      <c r="G166" s="115"/>
      <c r="H166" s="115"/>
      <c r="I166" s="115"/>
      <c r="J166" s="115"/>
      <c r="K166" s="115"/>
      <c r="L166" s="115"/>
      <c r="M166" s="115"/>
      <c r="N166" s="115"/>
      <c r="O166" s="115"/>
      <c r="P166" s="115"/>
      <c r="Q166" s="115"/>
      <c r="R166" s="115"/>
      <c r="S166" s="115"/>
    </row>
    <row r="167" spans="1:19" x14ac:dyDescent="0.2">
      <c r="A167" s="115"/>
      <c r="B167" s="115"/>
      <c r="C167" s="115"/>
      <c r="D167" s="115"/>
      <c r="E167" s="115"/>
      <c r="F167" s="115"/>
      <c r="G167" s="115"/>
      <c r="H167" s="115"/>
      <c r="I167" s="115"/>
      <c r="J167" s="115"/>
      <c r="K167" s="115"/>
      <c r="L167" s="115"/>
      <c r="M167" s="115"/>
      <c r="N167" s="115"/>
      <c r="O167" s="115"/>
      <c r="P167" s="115"/>
      <c r="Q167" s="115"/>
      <c r="R167" s="115"/>
      <c r="S167" s="115"/>
    </row>
    <row r="168" spans="1:19" x14ac:dyDescent="0.2">
      <c r="A168" s="115"/>
      <c r="B168" s="115"/>
      <c r="C168" s="115"/>
      <c r="D168" s="115"/>
      <c r="E168" s="115"/>
      <c r="F168" s="115"/>
      <c r="G168" s="115"/>
      <c r="H168" s="115"/>
      <c r="I168" s="115"/>
      <c r="J168" s="115"/>
      <c r="K168" s="115"/>
      <c r="L168" s="115"/>
      <c r="M168" s="115"/>
      <c r="N168" s="115"/>
      <c r="O168" s="115"/>
      <c r="P168" s="115"/>
      <c r="Q168" s="115"/>
      <c r="R168" s="115"/>
      <c r="S168" s="115"/>
    </row>
    <row r="169" spans="1:19" x14ac:dyDescent="0.2">
      <c r="A169" s="115"/>
      <c r="B169" s="115"/>
      <c r="C169" s="115"/>
      <c r="D169" s="115"/>
      <c r="E169" s="115"/>
      <c r="F169" s="115"/>
      <c r="G169" s="115"/>
      <c r="H169" s="115"/>
      <c r="I169" s="115"/>
      <c r="J169" s="115"/>
      <c r="K169" s="115"/>
      <c r="L169" s="115"/>
      <c r="M169" s="115"/>
      <c r="N169" s="115"/>
      <c r="O169" s="115"/>
      <c r="P169" s="115"/>
      <c r="Q169" s="115"/>
      <c r="R169" s="115"/>
      <c r="S169" s="115"/>
    </row>
    <row r="170" spans="1:19" x14ac:dyDescent="0.2">
      <c r="A170" s="115"/>
      <c r="B170" s="115"/>
      <c r="C170" s="115"/>
      <c r="D170" s="115"/>
      <c r="E170" s="115"/>
      <c r="F170" s="115"/>
      <c r="G170" s="115"/>
      <c r="H170" s="115"/>
      <c r="I170" s="115"/>
      <c r="J170" s="115"/>
      <c r="K170" s="115"/>
      <c r="L170" s="115"/>
      <c r="M170" s="115"/>
      <c r="N170" s="115"/>
      <c r="O170" s="115"/>
      <c r="P170" s="115"/>
      <c r="Q170" s="115"/>
      <c r="R170" s="115"/>
      <c r="S170" s="115"/>
    </row>
    <row r="171" spans="1:19" x14ac:dyDescent="0.2">
      <c r="A171" s="115"/>
      <c r="B171" s="115"/>
      <c r="C171" s="115"/>
      <c r="D171" s="115"/>
      <c r="E171" s="115"/>
      <c r="F171" s="115"/>
      <c r="G171" s="115"/>
      <c r="H171" s="115"/>
      <c r="I171" s="115"/>
      <c r="J171" s="115"/>
      <c r="K171" s="115"/>
      <c r="L171" s="115"/>
      <c r="M171" s="115"/>
      <c r="N171" s="115"/>
      <c r="O171" s="115"/>
      <c r="P171" s="115"/>
      <c r="Q171" s="115"/>
      <c r="R171" s="115"/>
      <c r="S171" s="115"/>
    </row>
    <row r="172" spans="1:19" x14ac:dyDescent="0.2">
      <c r="A172" s="115"/>
      <c r="B172" s="115"/>
      <c r="C172" s="115"/>
      <c r="D172" s="115"/>
      <c r="E172" s="115"/>
      <c r="F172" s="115"/>
      <c r="G172" s="115"/>
      <c r="H172" s="115"/>
      <c r="I172" s="115"/>
      <c r="J172" s="115"/>
      <c r="K172" s="115"/>
      <c r="L172" s="115"/>
      <c r="M172" s="115"/>
      <c r="N172" s="115"/>
      <c r="O172" s="115"/>
      <c r="P172" s="115"/>
      <c r="Q172" s="115"/>
      <c r="R172" s="115"/>
      <c r="S172" s="115"/>
    </row>
    <row r="173" spans="1:19" x14ac:dyDescent="0.2">
      <c r="A173" s="115"/>
      <c r="B173" s="115"/>
      <c r="C173" s="115"/>
      <c r="D173" s="115"/>
      <c r="E173" s="115"/>
      <c r="F173" s="115"/>
      <c r="G173" s="115"/>
      <c r="H173" s="115"/>
      <c r="I173" s="115"/>
      <c r="J173" s="115"/>
      <c r="K173" s="115"/>
      <c r="L173" s="115"/>
      <c r="M173" s="115"/>
      <c r="N173" s="115"/>
      <c r="O173" s="115"/>
      <c r="P173" s="115"/>
      <c r="Q173" s="115"/>
      <c r="R173" s="115"/>
      <c r="S173" s="115"/>
    </row>
    <row r="174" spans="1:19" x14ac:dyDescent="0.2">
      <c r="A174" s="115"/>
      <c r="B174" s="115"/>
      <c r="C174" s="115"/>
      <c r="D174" s="115"/>
      <c r="E174" s="115"/>
      <c r="F174" s="115"/>
      <c r="G174" s="115"/>
      <c r="H174" s="115"/>
      <c r="I174" s="115"/>
      <c r="J174" s="115"/>
      <c r="K174" s="115"/>
      <c r="L174" s="115"/>
      <c r="M174" s="115"/>
      <c r="N174" s="115"/>
      <c r="O174" s="115"/>
      <c r="P174" s="115"/>
      <c r="Q174" s="115"/>
      <c r="R174" s="115"/>
      <c r="S174" s="115"/>
    </row>
    <row r="175" spans="1:19" x14ac:dyDescent="0.2">
      <c r="A175" s="115"/>
      <c r="B175" s="115"/>
      <c r="C175" s="115"/>
      <c r="D175" s="115"/>
      <c r="E175" s="115"/>
      <c r="F175" s="115"/>
      <c r="G175" s="115"/>
      <c r="H175" s="115"/>
      <c r="I175" s="115"/>
      <c r="J175" s="115"/>
      <c r="K175" s="115"/>
      <c r="L175" s="115"/>
      <c r="M175" s="115"/>
      <c r="N175" s="115"/>
      <c r="O175" s="115"/>
      <c r="P175" s="115"/>
      <c r="Q175" s="115"/>
      <c r="R175" s="115"/>
      <c r="S175" s="115"/>
    </row>
    <row r="176" spans="1:19" x14ac:dyDescent="0.2">
      <c r="A176" s="115"/>
      <c r="B176" s="115"/>
      <c r="C176" s="115"/>
      <c r="D176" s="115"/>
      <c r="E176" s="115"/>
      <c r="F176" s="115"/>
      <c r="G176" s="115"/>
      <c r="H176" s="115"/>
      <c r="I176" s="115"/>
      <c r="J176" s="115"/>
      <c r="K176" s="115"/>
      <c r="L176" s="115"/>
      <c r="M176" s="115"/>
      <c r="N176" s="115"/>
      <c r="O176" s="115"/>
      <c r="P176" s="115"/>
      <c r="Q176" s="115"/>
      <c r="R176" s="115"/>
      <c r="S176" s="115"/>
    </row>
    <row r="177" spans="1:19" x14ac:dyDescent="0.2">
      <c r="A177" s="115"/>
      <c r="B177" s="115"/>
      <c r="C177" s="115"/>
      <c r="D177" s="115"/>
      <c r="E177" s="115"/>
      <c r="F177" s="115"/>
      <c r="G177" s="115"/>
      <c r="H177" s="115"/>
      <c r="I177" s="115"/>
      <c r="J177" s="115"/>
      <c r="K177" s="115"/>
      <c r="L177" s="115"/>
      <c r="M177" s="115"/>
      <c r="N177" s="115"/>
      <c r="O177" s="115"/>
      <c r="P177" s="115"/>
      <c r="Q177" s="115"/>
      <c r="R177" s="115"/>
      <c r="S177" s="115"/>
    </row>
    <row r="178" spans="1:19" x14ac:dyDescent="0.2">
      <c r="A178" s="115"/>
      <c r="B178" s="115"/>
      <c r="C178" s="115"/>
      <c r="D178" s="115"/>
      <c r="E178" s="115"/>
      <c r="F178" s="115"/>
      <c r="G178" s="115"/>
      <c r="H178" s="115"/>
      <c r="I178" s="115"/>
      <c r="J178" s="115"/>
      <c r="K178" s="115"/>
      <c r="L178" s="115"/>
      <c r="M178" s="115"/>
      <c r="N178" s="115"/>
      <c r="O178" s="115"/>
      <c r="P178" s="115"/>
      <c r="Q178" s="115"/>
      <c r="R178" s="115"/>
      <c r="S178" s="115"/>
    </row>
    <row r="179" spans="1:19" x14ac:dyDescent="0.2">
      <c r="A179" s="115"/>
      <c r="B179" s="115"/>
      <c r="C179" s="115"/>
      <c r="D179" s="115"/>
      <c r="E179" s="115"/>
      <c r="F179" s="115"/>
      <c r="G179" s="115"/>
      <c r="H179" s="115"/>
      <c r="I179" s="115"/>
      <c r="J179" s="115"/>
      <c r="K179" s="115"/>
      <c r="L179" s="115"/>
      <c r="M179" s="115"/>
      <c r="N179" s="115"/>
      <c r="O179" s="115"/>
      <c r="P179" s="115"/>
      <c r="Q179" s="115"/>
      <c r="R179" s="115"/>
      <c r="S179" s="115"/>
    </row>
    <row r="180" spans="1:19" x14ac:dyDescent="0.2">
      <c r="A180" s="115"/>
      <c r="B180" s="115"/>
      <c r="C180" s="115"/>
      <c r="D180" s="115"/>
      <c r="E180" s="115"/>
      <c r="F180" s="115"/>
      <c r="G180" s="115"/>
      <c r="H180" s="115"/>
      <c r="I180" s="115"/>
      <c r="J180" s="115"/>
      <c r="K180" s="115"/>
      <c r="L180" s="115"/>
      <c r="M180" s="115"/>
      <c r="N180" s="115"/>
      <c r="O180" s="115"/>
      <c r="P180" s="115"/>
      <c r="Q180" s="115"/>
      <c r="R180" s="115"/>
      <c r="S180" s="115"/>
    </row>
    <row r="181" spans="1:19" x14ac:dyDescent="0.2">
      <c r="A181" s="115"/>
      <c r="B181" s="115"/>
      <c r="C181" s="115"/>
      <c r="D181" s="115"/>
      <c r="E181" s="115"/>
      <c r="F181" s="115"/>
      <c r="G181" s="115"/>
      <c r="H181" s="115"/>
      <c r="I181" s="115"/>
      <c r="J181" s="115"/>
      <c r="K181" s="115"/>
      <c r="L181" s="115"/>
      <c r="M181" s="115"/>
      <c r="N181" s="115"/>
      <c r="O181" s="115"/>
      <c r="P181" s="115"/>
      <c r="Q181" s="115"/>
      <c r="R181" s="115"/>
      <c r="S181" s="115"/>
    </row>
    <row r="182" spans="1:19" x14ac:dyDescent="0.2">
      <c r="A182" s="115"/>
      <c r="B182" s="115"/>
      <c r="C182" s="115"/>
      <c r="D182" s="115"/>
      <c r="E182" s="115"/>
      <c r="F182" s="115"/>
      <c r="G182" s="115"/>
      <c r="H182" s="115"/>
      <c r="I182" s="115"/>
      <c r="J182" s="115"/>
      <c r="K182" s="115"/>
      <c r="L182" s="115"/>
      <c r="M182" s="115"/>
      <c r="N182" s="115"/>
      <c r="O182" s="115"/>
      <c r="P182" s="115"/>
      <c r="Q182" s="115"/>
      <c r="R182" s="115"/>
      <c r="S182" s="115"/>
    </row>
    <row r="183" spans="1:19" x14ac:dyDescent="0.2">
      <c r="A183" s="115"/>
      <c r="B183" s="115"/>
      <c r="C183" s="115"/>
      <c r="D183" s="115"/>
      <c r="E183" s="115"/>
      <c r="F183" s="115"/>
      <c r="G183" s="115"/>
      <c r="H183" s="115"/>
      <c r="I183" s="115"/>
      <c r="J183" s="115"/>
      <c r="K183" s="115"/>
      <c r="L183" s="115"/>
      <c r="M183" s="115"/>
      <c r="N183" s="115"/>
      <c r="O183" s="115"/>
      <c r="P183" s="115"/>
      <c r="Q183" s="115"/>
      <c r="R183" s="115"/>
      <c r="S183" s="115"/>
    </row>
    <row r="184" spans="1:19" x14ac:dyDescent="0.2">
      <c r="A184" s="115"/>
      <c r="B184" s="115"/>
      <c r="C184" s="115"/>
      <c r="D184" s="115"/>
      <c r="E184" s="115"/>
      <c r="F184" s="115"/>
      <c r="G184" s="115"/>
      <c r="H184" s="115"/>
      <c r="I184" s="115"/>
      <c r="J184" s="115"/>
      <c r="K184" s="115"/>
      <c r="L184" s="115"/>
      <c r="M184" s="115"/>
      <c r="N184" s="115"/>
      <c r="O184" s="115"/>
      <c r="P184" s="115"/>
      <c r="Q184" s="115"/>
      <c r="R184" s="115"/>
      <c r="S184" s="115"/>
    </row>
    <row r="185" spans="1:19" x14ac:dyDescent="0.2">
      <c r="A185" s="115"/>
      <c r="B185" s="115"/>
      <c r="C185" s="115"/>
      <c r="D185" s="115"/>
      <c r="E185" s="115"/>
      <c r="F185" s="115"/>
      <c r="G185" s="115"/>
      <c r="H185" s="115"/>
      <c r="I185" s="115"/>
      <c r="J185" s="115"/>
      <c r="K185" s="115"/>
      <c r="L185" s="115"/>
      <c r="M185" s="115"/>
      <c r="N185" s="115"/>
      <c r="O185" s="115"/>
      <c r="P185" s="115"/>
      <c r="Q185" s="115"/>
      <c r="R185" s="115"/>
      <c r="S185" s="115"/>
    </row>
    <row r="186" spans="1:19" x14ac:dyDescent="0.2">
      <c r="A186" s="115"/>
      <c r="B186" s="115"/>
      <c r="C186" s="115"/>
      <c r="D186" s="115"/>
      <c r="E186" s="115"/>
      <c r="F186" s="115"/>
      <c r="G186" s="115"/>
      <c r="H186" s="115"/>
      <c r="I186" s="115"/>
      <c r="J186" s="115"/>
      <c r="K186" s="115"/>
      <c r="L186" s="115"/>
      <c r="M186" s="115"/>
      <c r="N186" s="115"/>
      <c r="O186" s="115"/>
      <c r="P186" s="115"/>
      <c r="Q186" s="115"/>
      <c r="R186" s="115"/>
      <c r="S186" s="115"/>
    </row>
    <row r="187" spans="1:19" x14ac:dyDescent="0.2">
      <c r="A187" s="115"/>
      <c r="B187" s="115"/>
      <c r="C187" s="115"/>
      <c r="D187" s="115"/>
      <c r="E187" s="115"/>
      <c r="F187" s="115"/>
      <c r="G187" s="115"/>
      <c r="H187" s="115"/>
      <c r="I187" s="115"/>
      <c r="J187" s="115"/>
      <c r="K187" s="115"/>
      <c r="L187" s="115"/>
      <c r="M187" s="115"/>
      <c r="N187" s="115"/>
      <c r="O187" s="115"/>
      <c r="P187" s="115"/>
      <c r="Q187" s="115"/>
      <c r="R187" s="115"/>
      <c r="S187" s="115"/>
    </row>
    <row r="188" spans="1:19" x14ac:dyDescent="0.2">
      <c r="A188" s="115"/>
      <c r="B188" s="115"/>
      <c r="C188" s="115"/>
      <c r="D188" s="115"/>
      <c r="E188" s="115"/>
      <c r="F188" s="115"/>
      <c r="G188" s="115"/>
      <c r="H188" s="115"/>
      <c r="I188" s="115"/>
      <c r="J188" s="115"/>
      <c r="K188" s="115"/>
      <c r="L188" s="115"/>
      <c r="M188" s="115"/>
      <c r="N188" s="115"/>
      <c r="O188" s="115"/>
      <c r="P188" s="115"/>
      <c r="Q188" s="115"/>
      <c r="R188" s="115"/>
      <c r="S188" s="115"/>
    </row>
    <row r="189" spans="1:19" x14ac:dyDescent="0.2">
      <c r="A189" s="115"/>
      <c r="B189" s="115"/>
      <c r="C189" s="115"/>
      <c r="D189" s="115"/>
      <c r="E189" s="115"/>
      <c r="F189" s="115"/>
      <c r="G189" s="115"/>
      <c r="H189" s="115"/>
      <c r="I189" s="115"/>
      <c r="J189" s="115"/>
      <c r="K189" s="115"/>
      <c r="L189" s="115"/>
      <c r="M189" s="115"/>
      <c r="N189" s="115"/>
      <c r="O189" s="115"/>
      <c r="P189" s="115"/>
      <c r="Q189" s="115"/>
      <c r="R189" s="115"/>
      <c r="S189" s="115"/>
    </row>
    <row r="190" spans="1:19" x14ac:dyDescent="0.2">
      <c r="A190" s="115"/>
      <c r="B190" s="115"/>
      <c r="C190" s="115"/>
      <c r="D190" s="115"/>
      <c r="E190" s="115"/>
      <c r="F190" s="115"/>
      <c r="G190" s="115"/>
      <c r="H190" s="115"/>
      <c r="I190" s="115"/>
      <c r="J190" s="115"/>
      <c r="K190" s="115"/>
      <c r="L190" s="115"/>
      <c r="M190" s="115"/>
      <c r="N190" s="115"/>
      <c r="O190" s="115"/>
      <c r="P190" s="115"/>
      <c r="Q190" s="115"/>
      <c r="R190" s="115"/>
      <c r="S190" s="115"/>
    </row>
    <row r="191" spans="1:19" x14ac:dyDescent="0.2">
      <c r="A191" s="115"/>
      <c r="B191" s="115"/>
      <c r="C191" s="115"/>
      <c r="D191" s="115"/>
      <c r="E191" s="115"/>
      <c r="F191" s="115"/>
      <c r="G191" s="115"/>
      <c r="H191" s="115"/>
      <c r="I191" s="115"/>
      <c r="J191" s="115"/>
      <c r="K191" s="115"/>
      <c r="L191" s="115"/>
      <c r="M191" s="115"/>
      <c r="N191" s="115"/>
      <c r="O191" s="115"/>
      <c r="P191" s="115"/>
      <c r="Q191" s="115"/>
      <c r="R191" s="115"/>
      <c r="S191" s="115"/>
    </row>
    <row r="192" spans="1:19" x14ac:dyDescent="0.2">
      <c r="A192" s="115"/>
      <c r="B192" s="115"/>
      <c r="C192" s="115"/>
      <c r="D192" s="115"/>
      <c r="E192" s="115"/>
      <c r="F192" s="115"/>
      <c r="G192" s="115"/>
      <c r="H192" s="115"/>
      <c r="I192" s="115"/>
      <c r="J192" s="115"/>
      <c r="K192" s="115"/>
      <c r="L192" s="115"/>
      <c r="M192" s="115"/>
      <c r="N192" s="115"/>
      <c r="O192" s="115"/>
      <c r="P192" s="115"/>
      <c r="Q192" s="115"/>
      <c r="R192" s="115"/>
      <c r="S192" s="115"/>
    </row>
    <row r="193" spans="1:19" x14ac:dyDescent="0.2">
      <c r="A193" s="115"/>
      <c r="B193" s="115"/>
      <c r="C193" s="115"/>
      <c r="D193" s="115"/>
      <c r="E193" s="115"/>
      <c r="F193" s="115"/>
      <c r="G193" s="115"/>
      <c r="H193" s="115"/>
      <c r="I193" s="115"/>
      <c r="J193" s="115"/>
      <c r="K193" s="115"/>
      <c r="L193" s="115"/>
      <c r="M193" s="115"/>
      <c r="N193" s="115"/>
      <c r="O193" s="115"/>
      <c r="P193" s="115"/>
      <c r="Q193" s="115"/>
      <c r="R193" s="115"/>
      <c r="S193" s="115"/>
    </row>
    <row r="194" spans="1:19" x14ac:dyDescent="0.2">
      <c r="A194" s="115"/>
      <c r="B194" s="115"/>
      <c r="C194" s="115"/>
      <c r="D194" s="115"/>
      <c r="E194" s="115"/>
      <c r="F194" s="115"/>
      <c r="G194" s="115"/>
      <c r="H194" s="115"/>
      <c r="I194" s="115"/>
      <c r="J194" s="115"/>
      <c r="K194" s="115"/>
      <c r="L194" s="115"/>
      <c r="M194" s="115"/>
      <c r="N194" s="115"/>
      <c r="O194" s="115"/>
      <c r="P194" s="115"/>
      <c r="Q194" s="115"/>
      <c r="R194" s="115"/>
      <c r="S194" s="115"/>
    </row>
    <row r="195" spans="1:19" x14ac:dyDescent="0.2">
      <c r="A195" s="115"/>
      <c r="B195" s="115"/>
      <c r="C195" s="115"/>
      <c r="D195" s="115"/>
      <c r="E195" s="115"/>
      <c r="F195" s="115"/>
      <c r="G195" s="115"/>
      <c r="H195" s="115"/>
      <c r="I195" s="115"/>
      <c r="J195" s="115"/>
      <c r="K195" s="115"/>
      <c r="L195" s="115"/>
      <c r="M195" s="115"/>
      <c r="N195" s="115"/>
      <c r="O195" s="115"/>
      <c r="P195" s="115"/>
      <c r="Q195" s="115"/>
      <c r="R195" s="115"/>
      <c r="S195" s="115"/>
    </row>
    <row r="196" spans="1:19" x14ac:dyDescent="0.2">
      <c r="A196" s="115"/>
      <c r="B196" s="115"/>
      <c r="C196" s="115"/>
      <c r="D196" s="115"/>
      <c r="E196" s="115"/>
      <c r="F196" s="115"/>
      <c r="G196" s="115"/>
      <c r="H196" s="115"/>
      <c r="I196" s="115"/>
      <c r="J196" s="115"/>
      <c r="K196" s="115"/>
      <c r="L196" s="115"/>
      <c r="M196" s="115"/>
      <c r="N196" s="115"/>
      <c r="O196" s="115"/>
      <c r="P196" s="115"/>
      <c r="Q196" s="115"/>
      <c r="R196" s="115"/>
      <c r="S196" s="115"/>
    </row>
    <row r="197" spans="1:19" x14ac:dyDescent="0.2">
      <c r="A197" s="115"/>
      <c r="B197" s="115"/>
      <c r="C197" s="115"/>
      <c r="D197" s="115"/>
      <c r="E197" s="115"/>
      <c r="F197" s="115"/>
      <c r="G197" s="115"/>
      <c r="H197" s="115"/>
      <c r="I197" s="115"/>
      <c r="J197" s="115"/>
      <c r="K197" s="115"/>
      <c r="L197" s="115"/>
      <c r="M197" s="115"/>
      <c r="N197" s="115"/>
      <c r="O197" s="115"/>
      <c r="P197" s="115"/>
      <c r="Q197" s="115"/>
      <c r="R197" s="115"/>
      <c r="S197" s="115"/>
    </row>
    <row r="198" spans="1:19" x14ac:dyDescent="0.2">
      <c r="A198" s="115"/>
      <c r="B198" s="115"/>
      <c r="C198" s="115"/>
      <c r="D198" s="115"/>
      <c r="E198" s="115"/>
      <c r="F198" s="115"/>
      <c r="G198" s="115"/>
      <c r="H198" s="115"/>
      <c r="I198" s="115"/>
      <c r="J198" s="115"/>
      <c r="K198" s="115"/>
      <c r="L198" s="115"/>
      <c r="M198" s="115"/>
      <c r="N198" s="115"/>
      <c r="O198" s="115"/>
      <c r="P198" s="115"/>
      <c r="Q198" s="115"/>
      <c r="R198" s="115"/>
      <c r="S198" s="115"/>
    </row>
    <row r="199" spans="1:19" x14ac:dyDescent="0.2">
      <c r="A199" s="115"/>
      <c r="B199" s="115"/>
      <c r="C199" s="115"/>
      <c r="D199" s="115"/>
      <c r="E199" s="115"/>
      <c r="F199" s="115"/>
      <c r="G199" s="115"/>
      <c r="H199" s="115"/>
      <c r="I199" s="115"/>
      <c r="J199" s="115"/>
      <c r="K199" s="115"/>
      <c r="L199" s="115"/>
      <c r="M199" s="115"/>
      <c r="N199" s="115"/>
      <c r="O199" s="115"/>
      <c r="P199" s="115"/>
      <c r="Q199" s="115"/>
      <c r="R199" s="115"/>
      <c r="S199" s="115"/>
    </row>
    <row r="200" spans="1:19" x14ac:dyDescent="0.2">
      <c r="A200" s="115"/>
      <c r="B200" s="115"/>
      <c r="C200" s="115"/>
      <c r="D200" s="115"/>
      <c r="E200" s="115"/>
      <c r="F200" s="115"/>
      <c r="G200" s="115"/>
      <c r="H200" s="115"/>
      <c r="I200" s="115"/>
      <c r="J200" s="115"/>
      <c r="K200" s="115"/>
      <c r="L200" s="115"/>
      <c r="M200" s="115"/>
      <c r="N200" s="115"/>
      <c r="O200" s="115"/>
      <c r="P200" s="115"/>
      <c r="Q200" s="115"/>
      <c r="R200" s="115"/>
      <c r="S200" s="115"/>
    </row>
    <row r="201" spans="1:19" x14ac:dyDescent="0.2">
      <c r="A201" s="115"/>
      <c r="B201" s="115"/>
      <c r="C201" s="115"/>
      <c r="D201" s="115"/>
      <c r="E201" s="115"/>
      <c r="F201" s="115"/>
      <c r="G201" s="115"/>
      <c r="H201" s="115"/>
      <c r="I201" s="115"/>
      <c r="J201" s="115"/>
      <c r="K201" s="115"/>
      <c r="L201" s="115"/>
      <c r="M201" s="115"/>
      <c r="N201" s="115"/>
      <c r="O201" s="115"/>
      <c r="P201" s="115"/>
      <c r="Q201" s="115"/>
      <c r="R201" s="115"/>
      <c r="S201" s="115"/>
    </row>
    <row r="202" spans="1:19" x14ac:dyDescent="0.2">
      <c r="A202" s="115"/>
      <c r="B202" s="115"/>
      <c r="C202" s="115"/>
      <c r="D202" s="115"/>
      <c r="E202" s="115"/>
      <c r="F202" s="115"/>
      <c r="G202" s="115"/>
      <c r="H202" s="115"/>
      <c r="I202" s="115"/>
      <c r="J202" s="115"/>
      <c r="K202" s="115"/>
      <c r="L202" s="115"/>
      <c r="M202" s="115"/>
      <c r="N202" s="115"/>
      <c r="O202" s="115"/>
      <c r="P202" s="115"/>
      <c r="Q202" s="115"/>
      <c r="R202" s="115"/>
      <c r="S202" s="115"/>
    </row>
    <row r="203" spans="1:19" x14ac:dyDescent="0.2">
      <c r="A203" s="115"/>
      <c r="B203" s="115"/>
      <c r="C203" s="115"/>
      <c r="D203" s="115"/>
      <c r="E203" s="115"/>
      <c r="F203" s="115"/>
      <c r="G203" s="115"/>
      <c r="H203" s="115"/>
      <c r="I203" s="115"/>
      <c r="J203" s="115"/>
      <c r="K203" s="115"/>
      <c r="L203" s="115"/>
      <c r="M203" s="115"/>
      <c r="N203" s="115"/>
      <c r="O203" s="115"/>
      <c r="P203" s="115"/>
      <c r="Q203" s="115"/>
      <c r="R203" s="115"/>
      <c r="S203" s="115"/>
    </row>
    <row r="204" spans="1:19" x14ac:dyDescent="0.2">
      <c r="A204" s="115"/>
      <c r="B204" s="115"/>
      <c r="C204" s="115"/>
      <c r="D204" s="115"/>
      <c r="E204" s="115"/>
      <c r="F204" s="115"/>
      <c r="G204" s="115"/>
      <c r="H204" s="115"/>
      <c r="I204" s="115"/>
      <c r="J204" s="115"/>
      <c r="K204" s="115"/>
      <c r="L204" s="115"/>
      <c r="M204" s="115"/>
      <c r="N204" s="115"/>
      <c r="O204" s="115"/>
      <c r="P204" s="115"/>
      <c r="Q204" s="115"/>
      <c r="R204" s="115"/>
      <c r="S204" s="115"/>
    </row>
    <row r="205" spans="1:19" x14ac:dyDescent="0.2">
      <c r="A205" s="115"/>
      <c r="B205" s="115"/>
      <c r="C205" s="115"/>
      <c r="D205" s="115"/>
      <c r="E205" s="115"/>
      <c r="F205" s="115"/>
      <c r="G205" s="115"/>
      <c r="H205" s="115"/>
      <c r="I205" s="115"/>
      <c r="J205" s="115"/>
      <c r="K205" s="115"/>
      <c r="L205" s="115"/>
      <c r="M205" s="115"/>
      <c r="N205" s="115"/>
      <c r="O205" s="115"/>
      <c r="P205" s="115"/>
      <c r="Q205" s="115"/>
      <c r="R205" s="115"/>
      <c r="S205" s="115"/>
    </row>
    <row r="206" spans="1:19" x14ac:dyDescent="0.2">
      <c r="A206" s="115"/>
      <c r="B206" s="115"/>
      <c r="C206" s="115"/>
      <c r="D206" s="115"/>
      <c r="E206" s="115"/>
      <c r="F206" s="115"/>
      <c r="G206" s="115"/>
      <c r="H206" s="115"/>
      <c r="I206" s="115"/>
      <c r="J206" s="115"/>
      <c r="K206" s="115"/>
      <c r="L206" s="115"/>
      <c r="M206" s="115"/>
      <c r="N206" s="115"/>
      <c r="O206" s="115"/>
      <c r="P206" s="115"/>
      <c r="Q206" s="115"/>
      <c r="R206" s="115"/>
      <c r="S206" s="115"/>
    </row>
    <row r="207" spans="1:19" x14ac:dyDescent="0.2">
      <c r="A207" s="115"/>
      <c r="B207" s="115"/>
      <c r="C207" s="115"/>
      <c r="D207" s="115"/>
      <c r="E207" s="115"/>
      <c r="F207" s="115"/>
      <c r="G207" s="115"/>
      <c r="H207" s="115"/>
      <c r="I207" s="115"/>
      <c r="J207" s="115"/>
      <c r="K207" s="115"/>
      <c r="L207" s="115"/>
      <c r="M207" s="115"/>
      <c r="N207" s="115"/>
      <c r="O207" s="115"/>
      <c r="P207" s="115"/>
      <c r="Q207" s="115"/>
      <c r="R207" s="115"/>
      <c r="S207" s="115"/>
    </row>
    <row r="208" spans="1:19" x14ac:dyDescent="0.2">
      <c r="A208" s="115"/>
      <c r="B208" s="115"/>
      <c r="C208" s="115"/>
      <c r="D208" s="115"/>
      <c r="E208" s="115"/>
      <c r="F208" s="115"/>
      <c r="G208" s="115"/>
      <c r="H208" s="115"/>
      <c r="I208" s="115"/>
      <c r="J208" s="115"/>
      <c r="K208" s="115"/>
      <c r="L208" s="115"/>
      <c r="M208" s="115"/>
      <c r="N208" s="115"/>
      <c r="O208" s="115"/>
      <c r="P208" s="115"/>
      <c r="Q208" s="115"/>
      <c r="R208" s="115"/>
      <c r="S208" s="115"/>
    </row>
    <row r="209" spans="1:19" x14ac:dyDescent="0.2">
      <c r="A209" s="115"/>
      <c r="B209" s="115"/>
      <c r="C209" s="115"/>
      <c r="D209" s="115"/>
      <c r="E209" s="115"/>
      <c r="F209" s="115"/>
      <c r="G209" s="115"/>
      <c r="H209" s="115"/>
      <c r="I209" s="115"/>
      <c r="J209" s="115"/>
      <c r="K209" s="115"/>
      <c r="L209" s="115"/>
      <c r="M209" s="115"/>
      <c r="N209" s="115"/>
      <c r="O209" s="115"/>
      <c r="P209" s="115"/>
      <c r="Q209" s="115"/>
      <c r="R209" s="115"/>
      <c r="S209" s="115"/>
    </row>
    <row r="210" spans="1:19" x14ac:dyDescent="0.2">
      <c r="A210" s="115"/>
      <c r="B210" s="115"/>
      <c r="C210" s="115"/>
      <c r="D210" s="115"/>
      <c r="E210" s="115"/>
      <c r="F210" s="115"/>
      <c r="G210" s="115"/>
      <c r="H210" s="115"/>
      <c r="I210" s="115"/>
      <c r="J210" s="115"/>
      <c r="K210" s="115"/>
      <c r="L210" s="115"/>
      <c r="M210" s="115"/>
      <c r="N210" s="115"/>
      <c r="O210" s="115"/>
      <c r="P210" s="115"/>
      <c r="Q210" s="115"/>
      <c r="R210" s="115"/>
      <c r="S210" s="115"/>
    </row>
    <row r="211" spans="1:19" x14ac:dyDescent="0.2">
      <c r="A211" s="115"/>
      <c r="B211" s="115"/>
      <c r="C211" s="115"/>
      <c r="D211" s="115"/>
      <c r="E211" s="115"/>
      <c r="F211" s="115"/>
      <c r="G211" s="115"/>
      <c r="H211" s="115"/>
      <c r="I211" s="115"/>
      <c r="J211" s="115"/>
      <c r="K211" s="115"/>
      <c r="L211" s="115"/>
      <c r="M211" s="115"/>
      <c r="N211" s="115"/>
      <c r="O211" s="115"/>
      <c r="P211" s="115"/>
      <c r="Q211" s="115"/>
      <c r="R211" s="115"/>
      <c r="S211" s="115"/>
    </row>
    <row r="212" spans="1:19" x14ac:dyDescent="0.2">
      <c r="A212" s="115"/>
      <c r="B212" s="115"/>
      <c r="C212" s="115"/>
      <c r="D212" s="115"/>
      <c r="E212" s="115"/>
      <c r="F212" s="115"/>
      <c r="G212" s="115"/>
      <c r="H212" s="115"/>
      <c r="I212" s="115"/>
      <c r="J212" s="115"/>
      <c r="K212" s="115"/>
      <c r="L212" s="115"/>
      <c r="M212" s="115"/>
      <c r="N212" s="115"/>
      <c r="O212" s="115"/>
      <c r="P212" s="115"/>
      <c r="Q212" s="115"/>
      <c r="R212" s="115"/>
      <c r="S212" s="115"/>
    </row>
    <row r="213" spans="1:19" x14ac:dyDescent="0.2">
      <c r="A213" s="115"/>
      <c r="B213" s="115"/>
      <c r="C213" s="115"/>
      <c r="D213" s="115"/>
      <c r="E213" s="115"/>
      <c r="F213" s="115"/>
      <c r="G213" s="115"/>
      <c r="H213" s="115"/>
      <c r="I213" s="115"/>
      <c r="J213" s="115"/>
      <c r="K213" s="115"/>
      <c r="L213" s="115"/>
      <c r="M213" s="115"/>
      <c r="N213" s="115"/>
      <c r="O213" s="115"/>
      <c r="P213" s="115"/>
      <c r="Q213" s="115"/>
      <c r="R213" s="115"/>
      <c r="S213" s="115"/>
    </row>
    <row r="214" spans="1:19" x14ac:dyDescent="0.2">
      <c r="A214" s="115"/>
      <c r="B214" s="115"/>
      <c r="C214" s="115"/>
      <c r="D214" s="115"/>
      <c r="E214" s="115"/>
      <c r="F214" s="115"/>
      <c r="G214" s="115"/>
      <c r="H214" s="115"/>
      <c r="I214" s="115"/>
      <c r="J214" s="115"/>
      <c r="K214" s="115"/>
      <c r="L214" s="115"/>
      <c r="M214" s="115"/>
      <c r="N214" s="115"/>
      <c r="O214" s="115"/>
      <c r="P214" s="115"/>
      <c r="Q214" s="115"/>
      <c r="R214" s="115"/>
      <c r="S214" s="115"/>
    </row>
    <row r="215" spans="1:19" x14ac:dyDescent="0.2">
      <c r="A215" s="115"/>
      <c r="B215" s="115"/>
      <c r="C215" s="115"/>
      <c r="D215" s="115"/>
      <c r="E215" s="115"/>
      <c r="F215" s="115"/>
      <c r="G215" s="115"/>
      <c r="H215" s="115"/>
      <c r="I215" s="115"/>
      <c r="J215" s="115"/>
      <c r="K215" s="115"/>
      <c r="L215" s="115"/>
      <c r="M215" s="115"/>
      <c r="N215" s="115"/>
      <c r="O215" s="115"/>
      <c r="P215" s="115"/>
      <c r="Q215" s="115"/>
      <c r="R215" s="115"/>
      <c r="S215" s="115"/>
    </row>
    <row r="216" spans="1:19" x14ac:dyDescent="0.2">
      <c r="A216" s="115"/>
      <c r="B216" s="115"/>
      <c r="C216" s="115"/>
      <c r="D216" s="115"/>
      <c r="E216" s="115"/>
      <c r="F216" s="115"/>
      <c r="G216" s="115"/>
      <c r="H216" s="115"/>
      <c r="I216" s="115"/>
      <c r="J216" s="115"/>
      <c r="K216" s="115"/>
      <c r="L216" s="115"/>
      <c r="M216" s="115"/>
      <c r="N216" s="115"/>
      <c r="O216" s="115"/>
      <c r="P216" s="115"/>
      <c r="Q216" s="115"/>
      <c r="R216" s="115"/>
      <c r="S216" s="115"/>
    </row>
    <row r="217" spans="1:19" x14ac:dyDescent="0.2">
      <c r="A217" s="115"/>
      <c r="B217" s="115"/>
      <c r="C217" s="115"/>
      <c r="D217" s="115"/>
      <c r="E217" s="115"/>
      <c r="F217" s="115"/>
      <c r="G217" s="115"/>
      <c r="H217" s="115"/>
      <c r="I217" s="115"/>
      <c r="J217" s="115"/>
      <c r="K217" s="115"/>
      <c r="L217" s="115"/>
      <c r="M217" s="115"/>
      <c r="N217" s="115"/>
      <c r="O217" s="115"/>
      <c r="P217" s="115"/>
      <c r="Q217" s="115"/>
      <c r="R217" s="115"/>
      <c r="S217" s="115"/>
    </row>
    <row r="218" spans="1:19" x14ac:dyDescent="0.2">
      <c r="A218" s="115"/>
      <c r="B218" s="115"/>
      <c r="C218" s="115"/>
      <c r="D218" s="115"/>
      <c r="E218" s="115"/>
      <c r="F218" s="115"/>
      <c r="G218" s="115"/>
      <c r="H218" s="115"/>
      <c r="I218" s="115"/>
      <c r="J218" s="115"/>
      <c r="K218" s="115"/>
      <c r="L218" s="115"/>
      <c r="M218" s="115"/>
      <c r="N218" s="115"/>
      <c r="O218" s="115"/>
      <c r="P218" s="115"/>
      <c r="Q218" s="115"/>
      <c r="R218" s="115"/>
      <c r="S218" s="115"/>
    </row>
    <row r="219" spans="1:19" x14ac:dyDescent="0.2">
      <c r="A219" s="115"/>
      <c r="B219" s="115"/>
      <c r="C219" s="115"/>
      <c r="D219" s="115"/>
      <c r="E219" s="115"/>
      <c r="F219" s="115"/>
      <c r="G219" s="115"/>
      <c r="H219" s="115"/>
      <c r="I219" s="115"/>
      <c r="J219" s="115"/>
      <c r="K219" s="115"/>
      <c r="L219" s="115"/>
      <c r="M219" s="115"/>
      <c r="N219" s="115"/>
      <c r="O219" s="115"/>
      <c r="P219" s="115"/>
      <c r="Q219" s="115"/>
      <c r="R219" s="115"/>
      <c r="S219" s="115"/>
    </row>
    <row r="220" spans="1:19" x14ac:dyDescent="0.2">
      <c r="A220" s="115"/>
      <c r="B220" s="115"/>
      <c r="C220" s="115"/>
      <c r="D220" s="115"/>
      <c r="E220" s="115"/>
      <c r="F220" s="115"/>
      <c r="G220" s="115"/>
      <c r="H220" s="115"/>
      <c r="I220" s="115"/>
      <c r="J220" s="115"/>
      <c r="K220" s="115"/>
      <c r="L220" s="115"/>
      <c r="M220" s="115"/>
      <c r="N220" s="115"/>
      <c r="O220" s="115"/>
      <c r="P220" s="115"/>
      <c r="Q220" s="115"/>
      <c r="R220" s="115"/>
      <c r="S220" s="115"/>
    </row>
  </sheetData>
  <mergeCells count="97">
    <mergeCell ref="Q4:R4"/>
    <mergeCell ref="A20:I20"/>
    <mergeCell ref="B21:H22"/>
    <mergeCell ref="A24:I24"/>
    <mergeCell ref="B26:C26"/>
    <mergeCell ref="G26:H26"/>
    <mergeCell ref="B27:C27"/>
    <mergeCell ref="B29:C29"/>
    <mergeCell ref="D29:E29"/>
    <mergeCell ref="B31:I32"/>
    <mergeCell ref="B33:C33"/>
    <mergeCell ref="G33:I33"/>
    <mergeCell ref="A34:E34"/>
    <mergeCell ref="G34:I34"/>
    <mergeCell ref="A43:J43"/>
    <mergeCell ref="E44:E45"/>
    <mergeCell ref="F44:G45"/>
    <mergeCell ref="A45:D45"/>
    <mergeCell ref="A57:C58"/>
    <mergeCell ref="D57:D58"/>
    <mergeCell ref="E57:G58"/>
    <mergeCell ref="H57:J58"/>
    <mergeCell ref="A46:D47"/>
    <mergeCell ref="E46:E47"/>
    <mergeCell ref="F46:G47"/>
    <mergeCell ref="B48:D48"/>
    <mergeCell ref="B49:D49"/>
    <mergeCell ref="A51:D51"/>
    <mergeCell ref="A52:D53"/>
    <mergeCell ref="E53:J53"/>
    <mergeCell ref="E54:J55"/>
    <mergeCell ref="A55:C56"/>
    <mergeCell ref="D55:D56"/>
    <mergeCell ref="E59:G59"/>
    <mergeCell ref="H59:J59"/>
    <mergeCell ref="A60:C61"/>
    <mergeCell ref="D60:D61"/>
    <mergeCell ref="I60:J60"/>
    <mergeCell ref="E61:J62"/>
    <mergeCell ref="A62:C62"/>
    <mergeCell ref="A63:C64"/>
    <mergeCell ref="D63:D64"/>
    <mergeCell ref="H64:J64"/>
    <mergeCell ref="A65:B66"/>
    <mergeCell ref="C65:F65"/>
    <mergeCell ref="G65:J66"/>
    <mergeCell ref="C66:F66"/>
    <mergeCell ref="A69:B69"/>
    <mergeCell ref="A70:B70"/>
    <mergeCell ref="A71:B71"/>
    <mergeCell ref="G84:I84"/>
    <mergeCell ref="A85:H88"/>
    <mergeCell ref="I85:J88"/>
    <mergeCell ref="E104:J105"/>
    <mergeCell ref="A105:C106"/>
    <mergeCell ref="D105:D106"/>
    <mergeCell ref="A93:J93"/>
    <mergeCell ref="E94:E95"/>
    <mergeCell ref="F94:G95"/>
    <mergeCell ref="A95:D95"/>
    <mergeCell ref="A96:D97"/>
    <mergeCell ref="E96:E97"/>
    <mergeCell ref="F96:G97"/>
    <mergeCell ref="B98:D98"/>
    <mergeCell ref="B99:D99"/>
    <mergeCell ref="A101:D101"/>
    <mergeCell ref="A102:D103"/>
    <mergeCell ref="E103:J103"/>
    <mergeCell ref="A113:C114"/>
    <mergeCell ref="D113:D114"/>
    <mergeCell ref="H114:J114"/>
    <mergeCell ref="A107:C108"/>
    <mergeCell ref="D107:D108"/>
    <mergeCell ref="E107:G108"/>
    <mergeCell ref="H107:J108"/>
    <mergeCell ref="E109:G109"/>
    <mergeCell ref="H109:J109"/>
    <mergeCell ref="A110:C111"/>
    <mergeCell ref="D110:D111"/>
    <mergeCell ref="I110:J110"/>
    <mergeCell ref="E111:J112"/>
    <mergeCell ref="A112:C112"/>
    <mergeCell ref="A115:B116"/>
    <mergeCell ref="C115:D115"/>
    <mergeCell ref="E115:F116"/>
    <mergeCell ref="G115:H116"/>
    <mergeCell ref="I115:J116"/>
    <mergeCell ref="C116:D116"/>
    <mergeCell ref="A135:H138"/>
    <mergeCell ref="I135:J138"/>
    <mergeCell ref="A139:H139"/>
    <mergeCell ref="A120:B120"/>
    <mergeCell ref="A121:B121"/>
    <mergeCell ref="A122:B122"/>
    <mergeCell ref="D134:F134"/>
    <mergeCell ref="G134:H134"/>
    <mergeCell ref="I134:J134"/>
  </mergeCells>
  <hyperlinks>
    <hyperlink ref="B48" r:id="rId1" xr:uid="{00000000-0004-0000-0E00-000000000000}"/>
    <hyperlink ref="B49" r:id="rId2" xr:uid="{00000000-0004-0000-0E00-000001000000}"/>
    <hyperlink ref="B98" r:id="rId3" xr:uid="{00000000-0004-0000-0E00-000002000000}"/>
    <hyperlink ref="B99" r:id="rId4" xr:uid="{00000000-0004-0000-0E00-000003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E27"/>
  <sheetViews>
    <sheetView workbookViewId="0">
      <selection activeCell="J23" sqref="J23"/>
    </sheetView>
  </sheetViews>
  <sheetFormatPr defaultRowHeight="15" x14ac:dyDescent="0.2"/>
  <cols>
    <col min="2" max="2" width="26.36328125" bestFit="1" customWidth="1"/>
    <col min="3" max="3" width="6.1875" bestFit="1" customWidth="1"/>
    <col min="4" max="4" width="16.140625" bestFit="1" customWidth="1"/>
    <col min="5" max="5" width="11.02734375" bestFit="1" customWidth="1"/>
  </cols>
  <sheetData>
    <row r="2" spans="2:5" ht="21" x14ac:dyDescent="0.3">
      <c r="B2" s="197" t="s">
        <v>913</v>
      </c>
      <c r="C2" s="100"/>
      <c r="D2" s="160"/>
      <c r="E2" s="100"/>
    </row>
    <row r="3" spans="2:5" x14ac:dyDescent="0.2">
      <c r="B3" s="100"/>
      <c r="C3" s="100"/>
      <c r="D3" s="160"/>
      <c r="E3" s="161"/>
    </row>
    <row r="4" spans="2:5" x14ac:dyDescent="0.2">
      <c r="B4" s="162" t="s">
        <v>819</v>
      </c>
      <c r="C4" s="163" t="s">
        <v>820</v>
      </c>
      <c r="D4" s="164" t="s">
        <v>477</v>
      </c>
      <c r="E4" s="165"/>
    </row>
    <row r="5" spans="2:5" hidden="1" x14ac:dyDescent="0.2">
      <c r="B5" s="166" t="s">
        <v>821</v>
      </c>
      <c r="C5" s="167" t="s">
        <v>166</v>
      </c>
      <c r="D5" s="168" t="s">
        <v>822</v>
      </c>
      <c r="E5" s="169" t="s">
        <v>823</v>
      </c>
    </row>
    <row r="6" spans="2:5" hidden="1" x14ac:dyDescent="0.2">
      <c r="B6" s="166" t="s">
        <v>824</v>
      </c>
      <c r="C6" s="167" t="s">
        <v>166</v>
      </c>
      <c r="D6" s="170" t="s">
        <v>825</v>
      </c>
      <c r="E6" s="169" t="s">
        <v>823</v>
      </c>
    </row>
    <row r="7" spans="2:5" hidden="1" x14ac:dyDescent="0.2">
      <c r="B7" s="171" t="s">
        <v>826</v>
      </c>
      <c r="C7" s="172" t="s">
        <v>827</v>
      </c>
      <c r="D7" s="173">
        <v>1</v>
      </c>
      <c r="E7" s="169" t="s">
        <v>820</v>
      </c>
    </row>
    <row r="8" spans="2:5" hidden="1" x14ac:dyDescent="0.2">
      <c r="B8" s="171" t="s">
        <v>828</v>
      </c>
      <c r="C8" s="172" t="s">
        <v>827</v>
      </c>
      <c r="D8" s="173">
        <v>1</v>
      </c>
      <c r="E8" s="169" t="s">
        <v>820</v>
      </c>
    </row>
    <row r="9" spans="2:5" hidden="1" x14ac:dyDescent="0.2">
      <c r="B9" s="171" t="s">
        <v>17</v>
      </c>
      <c r="C9" s="172" t="s">
        <v>818</v>
      </c>
      <c r="D9" s="173">
        <v>1</v>
      </c>
      <c r="E9" s="169" t="s">
        <v>820</v>
      </c>
    </row>
    <row r="10" spans="2:5" hidden="1" x14ac:dyDescent="0.2">
      <c r="B10" s="174" t="s">
        <v>829</v>
      </c>
      <c r="C10" s="175" t="s">
        <v>818</v>
      </c>
      <c r="D10" s="176">
        <f>IF(D5="Wire Transfer",500,0)+IF(D5="Forex Denominated Card",300,0)+IF(D5="Demand Draft",500,0)+IF(D5="Traveller's Cheque",500,0)+IF(D5="Foreign Currency",125,0)</f>
        <v>125</v>
      </c>
      <c r="E10" s="177" t="s">
        <v>830</v>
      </c>
    </row>
    <row r="11" spans="2:5" hidden="1" x14ac:dyDescent="0.2">
      <c r="B11" s="174" t="s">
        <v>831</v>
      </c>
      <c r="C11" s="175" t="s">
        <v>818</v>
      </c>
      <c r="D11" s="178">
        <f>(D7+D8)*D9+D10</f>
        <v>127</v>
      </c>
      <c r="E11" s="177" t="s">
        <v>830</v>
      </c>
    </row>
    <row r="12" spans="2:5" hidden="1" x14ac:dyDescent="0.2">
      <c r="B12" s="174" t="s">
        <v>832</v>
      </c>
      <c r="C12" s="175" t="s">
        <v>818</v>
      </c>
      <c r="D12" s="178">
        <f>ROUND(IF(D11&gt;100000,IF(D11&gt;1000000,MIN(10800,(D11-1000000)*0.018%+990),(D11-100000)*0.09%+180),MAX(D11*0.18%,45)),2)</f>
        <v>45</v>
      </c>
      <c r="E12" s="177" t="s">
        <v>830</v>
      </c>
    </row>
    <row r="13" spans="2:5" hidden="1" x14ac:dyDescent="0.2">
      <c r="B13" s="174" t="s">
        <v>833</v>
      </c>
      <c r="C13" s="179">
        <f>IF(D6="Own Fund",5%,IF(D6="Loan Fund",0.5%,IF(D6="Own + Loan Fund",5%,0)))</f>
        <v>0.05</v>
      </c>
      <c r="D13" s="178">
        <f>IF(D11&gt;700000,(D11-700000)*C13,0)</f>
        <v>0</v>
      </c>
      <c r="E13" s="180" t="s">
        <v>830</v>
      </c>
    </row>
    <row r="14" spans="2:5" hidden="1" x14ac:dyDescent="0.2">
      <c r="B14" s="181" t="s">
        <v>834</v>
      </c>
      <c r="C14" s="175" t="s">
        <v>818</v>
      </c>
      <c r="D14" s="182">
        <f>SUM(D11:D13)</f>
        <v>172</v>
      </c>
      <c r="E14" s="177" t="s">
        <v>830</v>
      </c>
    </row>
    <row r="15" spans="2:5" hidden="1" x14ac:dyDescent="0.2">
      <c r="B15" s="100"/>
      <c r="C15" s="100"/>
      <c r="D15" s="160"/>
      <c r="E15" s="161"/>
    </row>
    <row r="16" spans="2:5" x14ac:dyDescent="0.2">
      <c r="B16" s="162" t="s">
        <v>835</v>
      </c>
      <c r="C16" s="163" t="s">
        <v>820</v>
      </c>
      <c r="D16" s="164" t="s">
        <v>477</v>
      </c>
      <c r="E16" s="165"/>
    </row>
    <row r="17" spans="2:5" x14ac:dyDescent="0.2">
      <c r="B17" s="183" t="s">
        <v>821</v>
      </c>
      <c r="C17" s="167"/>
      <c r="D17" s="168" t="s">
        <v>836</v>
      </c>
      <c r="E17" s="184" t="s">
        <v>837</v>
      </c>
    </row>
    <row r="18" spans="2:5" x14ac:dyDescent="0.2">
      <c r="B18" s="185" t="s">
        <v>825</v>
      </c>
      <c r="C18" s="186" t="s">
        <v>818</v>
      </c>
      <c r="D18" s="187">
        <f>D24-D19</f>
        <v>1602500</v>
      </c>
      <c r="E18" s="188" t="s">
        <v>830</v>
      </c>
    </row>
    <row r="19" spans="2:5" x14ac:dyDescent="0.2">
      <c r="B19" s="189" t="s">
        <v>838</v>
      </c>
      <c r="C19" s="167" t="s">
        <v>818</v>
      </c>
      <c r="D19" s="190">
        <v>0</v>
      </c>
      <c r="E19" s="184" t="s">
        <v>820</v>
      </c>
    </row>
    <row r="20" spans="2:5" x14ac:dyDescent="0.2">
      <c r="B20" s="171" t="s">
        <v>826</v>
      </c>
      <c r="C20" s="172" t="s">
        <v>827</v>
      </c>
      <c r="D20" s="190">
        <v>20000</v>
      </c>
      <c r="E20" s="184" t="s">
        <v>820</v>
      </c>
    </row>
    <row r="21" spans="2:5" x14ac:dyDescent="0.2">
      <c r="B21" s="171" t="s">
        <v>828</v>
      </c>
      <c r="C21" s="172" t="s">
        <v>827</v>
      </c>
      <c r="D21" s="190">
        <v>25</v>
      </c>
      <c r="E21" s="184" t="s">
        <v>820</v>
      </c>
    </row>
    <row r="22" spans="2:5" x14ac:dyDescent="0.2">
      <c r="B22" s="171" t="s">
        <v>17</v>
      </c>
      <c r="C22" s="172" t="s">
        <v>818</v>
      </c>
      <c r="D22" s="190">
        <v>80</v>
      </c>
      <c r="E22" s="184" t="s">
        <v>820</v>
      </c>
    </row>
    <row r="23" spans="2:5" x14ac:dyDescent="0.2">
      <c r="B23" s="174" t="s">
        <v>829</v>
      </c>
      <c r="C23" s="175" t="s">
        <v>818</v>
      </c>
      <c r="D23" s="187">
        <f>IF(D17="Wire Transfer",500,0)+IF(D17="Forex Denominated Card",300,0)+IF(D17="Demand Draft",500,0)+IF(D17="Traveller's Cheque",500,0)+IF(D17="Foreign Currency",125,0)</f>
        <v>500</v>
      </c>
      <c r="E23" s="188" t="s">
        <v>830</v>
      </c>
    </row>
    <row r="24" spans="2:5" x14ac:dyDescent="0.2">
      <c r="B24" s="191" t="s">
        <v>831</v>
      </c>
      <c r="C24" s="192" t="s">
        <v>818</v>
      </c>
      <c r="D24" s="193">
        <f>(D20+D21)*D22+D23</f>
        <v>1602500</v>
      </c>
      <c r="E24" s="194" t="s">
        <v>830</v>
      </c>
    </row>
    <row r="25" spans="2:5" x14ac:dyDescent="0.2">
      <c r="B25" s="174" t="s">
        <v>839</v>
      </c>
      <c r="C25" s="175" t="s">
        <v>818</v>
      </c>
      <c r="D25" s="187">
        <f>ROUND(IF(D24&gt;100000,IF(D24&gt;1000000,MIN(10800,(D24-1000000)*0.018%+990),(D24-100000)*0.09%+180),MAX(D24*0.18%,45)),2)</f>
        <v>1098.45</v>
      </c>
      <c r="E25" s="188" t="s">
        <v>830</v>
      </c>
    </row>
    <row r="26" spans="2:5" x14ac:dyDescent="0.2">
      <c r="B26" s="174" t="s">
        <v>833</v>
      </c>
      <c r="C26" s="175" t="s">
        <v>818</v>
      </c>
      <c r="D26" s="187">
        <f>IF(IF(AND(D18&gt;700000),(D18-700000)*5%+(D19*0.5%),(D18-700000+D19)*0.5%)&lt;0,"No TCS",(IF(AND(D18&gt;700000),(D18-700000)*5%+(D19*0.5%),(D18-700000+D19)*0.5%)))</f>
        <v>45125</v>
      </c>
      <c r="E26" s="188" t="s">
        <v>830</v>
      </c>
    </row>
    <row r="27" spans="2:5" x14ac:dyDescent="0.2">
      <c r="B27" s="195" t="s">
        <v>834</v>
      </c>
      <c r="C27" s="192" t="s">
        <v>818</v>
      </c>
      <c r="D27" s="196">
        <f>SUM(D24:D26)</f>
        <v>1648723.45</v>
      </c>
      <c r="E27" s="194" t="s">
        <v>830</v>
      </c>
    </row>
  </sheetData>
  <protectedRanges>
    <protectedRange sqref="D5" name="Range1"/>
    <protectedRange sqref="D17" name="Range1_1"/>
  </protectedRanges>
  <dataValidations count="4">
    <dataValidation type="whole" operator="greaterThan" allowBlank="1" showInputMessage="1" showErrorMessage="1" sqref="D7:D9 D20:D22" xr:uid="{00000000-0002-0000-0F00-000000000000}">
      <formula1>0</formula1>
    </dataValidation>
    <dataValidation type="whole" allowBlank="1" showInputMessage="1" showErrorMessage="1" errorTitle="Enter Min 0 - Max D27 cell value" error="Enter Min 0 - Max D27 cell value " sqref="D19" xr:uid="{00000000-0002-0000-0F00-000001000000}">
      <formula1>0</formula1>
      <formula2>D24</formula2>
    </dataValidation>
    <dataValidation type="list" allowBlank="1" showInputMessage="1" showErrorMessage="1" sqref="D6" xr:uid="{00000000-0002-0000-0F00-000002000000}">
      <formula1>"Own Fund, Loan Fund"</formula1>
    </dataValidation>
    <dataValidation type="list" allowBlank="1" showInputMessage="1" showErrorMessage="1" sqref="D5 D17" xr:uid="{00000000-0002-0000-0F00-000003000000}">
      <formula1>"Demand Draft, Wire Transfer, Traveller's Cheque, Foreign Currency, Forex Denominated Card"</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
  <sheetViews>
    <sheetView zoomScale="70" workbookViewId="0">
      <pane xSplit="22" ySplit="1" topLeftCell="Y2" activePane="bottomRight" state="frozen"/>
      <selection pane="bottomLeft"/>
      <selection pane="topRight"/>
      <selection pane="bottomRight" activeCell="G31" sqref="G31"/>
    </sheetView>
  </sheetViews>
  <sheetFormatPr defaultColWidth="9.14453125" defaultRowHeight="15" x14ac:dyDescent="0.2"/>
  <cols>
    <col min="1" max="1" width="4.03515625" style="6" customWidth="1"/>
    <col min="2" max="2" width="18.6953125" style="6" customWidth="1"/>
    <col min="3" max="3" width="11.02734375" style="6" customWidth="1"/>
    <col min="4" max="4" width="10.625" style="6" customWidth="1"/>
    <col min="5" max="5" width="11.56640625" style="6" customWidth="1"/>
    <col min="6" max="6" width="11.8359375" style="6" customWidth="1"/>
    <col min="7" max="7" width="7.26171875" style="6" customWidth="1"/>
    <col min="8" max="11" width="12.375" style="6" customWidth="1"/>
    <col min="12" max="12" width="18.29296875" style="6" customWidth="1"/>
    <col min="13" max="13" width="9.81640625" style="6" customWidth="1"/>
    <col min="14" max="14" width="15.87109375" style="6" customWidth="1"/>
    <col min="15" max="15" width="10.76171875" style="6" customWidth="1"/>
    <col min="16" max="16" width="13.98828125" style="6" customWidth="1"/>
    <col min="17" max="17" width="12.64453125" style="6" customWidth="1"/>
    <col min="18" max="18" width="10.22265625" style="6" customWidth="1"/>
    <col min="19" max="19" width="11.8359375" style="6" customWidth="1"/>
    <col min="20" max="20" width="13.1796875" style="6" customWidth="1"/>
    <col min="21" max="21" width="11.56640625" style="6" customWidth="1"/>
    <col min="22" max="22" width="13.5859375" style="6" customWidth="1"/>
    <col min="23" max="16384" width="9.14453125" style="6"/>
  </cols>
  <sheetData>
    <row r="1" spans="1:22" s="7" customFormat="1" ht="69" x14ac:dyDescent="0.25">
      <c r="A1" s="7" t="s">
        <v>24</v>
      </c>
      <c r="B1" s="8" t="s">
        <v>21</v>
      </c>
      <c r="C1" s="9" t="s">
        <v>26</v>
      </c>
      <c r="D1" s="9" t="s">
        <v>27</v>
      </c>
      <c r="E1" s="9" t="s">
        <v>28</v>
      </c>
      <c r="F1" s="9" t="s">
        <v>29</v>
      </c>
      <c r="G1" s="9" t="s">
        <v>22</v>
      </c>
      <c r="H1" s="9" t="s">
        <v>0</v>
      </c>
      <c r="I1" s="9" t="s">
        <v>246</v>
      </c>
      <c r="J1" s="9" t="s">
        <v>247</v>
      </c>
      <c r="K1" s="9" t="s">
        <v>37</v>
      </c>
      <c r="L1" s="9" t="s">
        <v>45</v>
      </c>
      <c r="M1" s="10" t="s">
        <v>30</v>
      </c>
      <c r="N1" s="9" t="s">
        <v>25</v>
      </c>
      <c r="O1" s="9" t="s">
        <v>31</v>
      </c>
      <c r="P1" s="9" t="s">
        <v>32</v>
      </c>
      <c r="Q1" s="11" t="s">
        <v>33</v>
      </c>
      <c r="R1" s="9" t="s">
        <v>34</v>
      </c>
      <c r="S1" s="9" t="s">
        <v>35</v>
      </c>
      <c r="T1" s="9" t="s">
        <v>36</v>
      </c>
      <c r="U1" s="9" t="s">
        <v>38</v>
      </c>
      <c r="V1" s="12" t="s">
        <v>63</v>
      </c>
    </row>
    <row r="2" spans="1:22" s="13" customFormat="1" ht="31.5" customHeight="1" x14ac:dyDescent="0.2">
      <c r="A2" s="13">
        <v>1</v>
      </c>
      <c r="B2" s="13" t="s">
        <v>40</v>
      </c>
      <c r="C2" s="13" t="s">
        <v>41</v>
      </c>
      <c r="D2" s="13" t="s">
        <v>42</v>
      </c>
      <c r="E2" s="13" t="s">
        <v>43</v>
      </c>
      <c r="F2" s="14">
        <v>43323</v>
      </c>
      <c r="G2" s="13" t="s">
        <v>44</v>
      </c>
      <c r="H2" s="13" t="s">
        <v>46</v>
      </c>
      <c r="K2" s="13">
        <v>98451</v>
      </c>
      <c r="L2" s="13" t="s">
        <v>47</v>
      </c>
      <c r="M2" s="13">
        <v>40</v>
      </c>
      <c r="N2" s="13" t="s">
        <v>48</v>
      </c>
      <c r="O2" s="13" t="s">
        <v>50</v>
      </c>
      <c r="P2" s="13">
        <v>45784154</v>
      </c>
      <c r="Q2" s="14">
        <v>43321</v>
      </c>
      <c r="R2" s="13" t="s">
        <v>51</v>
      </c>
      <c r="S2" s="13" t="s">
        <v>52</v>
      </c>
      <c r="T2" s="13" t="s">
        <v>53</v>
      </c>
      <c r="U2" s="13" t="s">
        <v>50</v>
      </c>
      <c r="V2" s="13" t="s">
        <v>167</v>
      </c>
    </row>
    <row r="3" spans="1:22" ht="27.75" x14ac:dyDescent="0.2">
      <c r="A3" s="13">
        <v>2</v>
      </c>
      <c r="B3" s="6" t="s">
        <v>54</v>
      </c>
      <c r="C3" s="6" t="s">
        <v>55</v>
      </c>
      <c r="D3" s="6" t="s">
        <v>56</v>
      </c>
      <c r="E3" s="6" t="s">
        <v>57</v>
      </c>
      <c r="F3" s="15">
        <v>43332</v>
      </c>
      <c r="G3" s="6" t="s">
        <v>58</v>
      </c>
      <c r="H3" s="6" t="s">
        <v>59</v>
      </c>
      <c r="K3" s="6">
        <v>457814</v>
      </c>
      <c r="L3" s="13" t="s">
        <v>60</v>
      </c>
      <c r="M3" s="6">
        <v>20</v>
      </c>
      <c r="N3" s="13" t="s">
        <v>61</v>
      </c>
      <c r="O3" s="6" t="s">
        <v>62</v>
      </c>
      <c r="P3" s="13" t="s">
        <v>61</v>
      </c>
      <c r="Q3" s="13" t="s">
        <v>61</v>
      </c>
      <c r="S3" s="13" t="s">
        <v>61</v>
      </c>
      <c r="T3" s="13" t="s">
        <v>61</v>
      </c>
      <c r="U3" s="13" t="s">
        <v>61</v>
      </c>
      <c r="V3" s="13" t="s">
        <v>61</v>
      </c>
    </row>
    <row r="4" spans="1:22" x14ac:dyDescent="0.2">
      <c r="A4" s="13">
        <v>3</v>
      </c>
    </row>
    <row r="5" spans="1:22" x14ac:dyDescent="0.2">
      <c r="A5" s="13">
        <v>4</v>
      </c>
    </row>
    <row r="6" spans="1:22" x14ac:dyDescent="0.2">
      <c r="A6" s="13">
        <v>5</v>
      </c>
    </row>
    <row r="7" spans="1:22" x14ac:dyDescent="0.2">
      <c r="A7" s="13">
        <v>6</v>
      </c>
    </row>
    <row r="8" spans="1:22" x14ac:dyDescent="0.2">
      <c r="A8" s="13">
        <v>7</v>
      </c>
    </row>
    <row r="9" spans="1:22" x14ac:dyDescent="0.2">
      <c r="A9" s="13">
        <v>8</v>
      </c>
    </row>
    <row r="10" spans="1:22" x14ac:dyDescent="0.2">
      <c r="A10" s="13">
        <v>9</v>
      </c>
    </row>
    <row r="11" spans="1:22" x14ac:dyDescent="0.2">
      <c r="A11" s="13">
        <v>10</v>
      </c>
    </row>
    <row r="12" spans="1:22" x14ac:dyDescent="0.2">
      <c r="A12" s="13">
        <v>11</v>
      </c>
    </row>
    <row r="13" spans="1:22" x14ac:dyDescent="0.2">
      <c r="A13" s="13">
        <v>12</v>
      </c>
    </row>
    <row r="14" spans="1:22" x14ac:dyDescent="0.2">
      <c r="A14" s="13">
        <v>13</v>
      </c>
    </row>
    <row r="15" spans="1:22" x14ac:dyDescent="0.2">
      <c r="A15" s="13">
        <v>14</v>
      </c>
    </row>
    <row r="16" spans="1:22" x14ac:dyDescent="0.2">
      <c r="A16" s="13">
        <v>15</v>
      </c>
    </row>
    <row r="17" spans="1:1" x14ac:dyDescent="0.2">
      <c r="A17" s="13">
        <v>16</v>
      </c>
    </row>
    <row r="18" spans="1:1" x14ac:dyDescent="0.2">
      <c r="A18" s="13">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6"/>
  <sheetViews>
    <sheetView zoomScale="110" workbookViewId="0">
      <pane xSplit="1" ySplit="1" topLeftCell="B2" activePane="bottomRight" state="frozen"/>
      <selection pane="bottomLeft"/>
      <selection pane="topRight"/>
      <selection pane="bottomRight" activeCell="E4" sqref="E4"/>
    </sheetView>
  </sheetViews>
  <sheetFormatPr defaultColWidth="9.953125" defaultRowHeight="15" x14ac:dyDescent="0.2"/>
  <cols>
    <col min="1" max="1" width="35.91796875" style="16" customWidth="1"/>
    <col min="2" max="2" width="27.171875" style="52" customWidth="1"/>
    <col min="3" max="3" width="23.67578125" style="52" customWidth="1"/>
    <col min="4" max="4" width="1.34375" style="57" customWidth="1"/>
    <col min="5" max="5" width="76.140625" customWidth="1"/>
    <col min="6" max="6" width="27.171875" customWidth="1"/>
  </cols>
  <sheetData>
    <row r="1" spans="1:5" x14ac:dyDescent="0.2">
      <c r="A1" s="38" t="s">
        <v>93</v>
      </c>
      <c r="B1" s="51" t="s">
        <v>396</v>
      </c>
      <c r="C1" s="51" t="s">
        <v>397</v>
      </c>
      <c r="D1" s="56"/>
      <c r="E1" s="62" t="s">
        <v>395</v>
      </c>
    </row>
    <row r="2" spans="1:5" x14ac:dyDescent="0.2">
      <c r="A2" s="17" t="s">
        <v>15</v>
      </c>
      <c r="B2" s="52" t="s">
        <v>355</v>
      </c>
      <c r="C2" s="52" t="s">
        <v>356</v>
      </c>
    </row>
    <row r="3" spans="1:5" x14ac:dyDescent="0.2">
      <c r="A3" s="17" t="s">
        <v>14</v>
      </c>
      <c r="B3" s="52" t="s">
        <v>357</v>
      </c>
      <c r="C3" s="52" t="s">
        <v>358</v>
      </c>
    </row>
    <row r="4" spans="1:5" x14ac:dyDescent="0.2">
      <c r="A4" s="17" t="s">
        <v>1</v>
      </c>
      <c r="B4" s="52" t="s">
        <v>359</v>
      </c>
      <c r="C4" s="52" t="s">
        <v>360</v>
      </c>
      <c r="E4" t="s">
        <v>3</v>
      </c>
    </row>
    <row r="5" spans="1:5" x14ac:dyDescent="0.2">
      <c r="A5" s="17" t="s">
        <v>2</v>
      </c>
      <c r="B5" s="54">
        <v>1231321321231</v>
      </c>
      <c r="C5" s="54">
        <v>4564564654654</v>
      </c>
      <c r="D5" s="58"/>
      <c r="E5" t="s">
        <v>4</v>
      </c>
    </row>
    <row r="6" spans="1:5" x14ac:dyDescent="0.2">
      <c r="A6" s="17" t="s">
        <v>5</v>
      </c>
      <c r="B6" s="52" t="s">
        <v>361</v>
      </c>
      <c r="C6" s="52" t="s">
        <v>362</v>
      </c>
    </row>
    <row r="7" spans="1:5" x14ac:dyDescent="0.2">
      <c r="A7" s="17" t="s">
        <v>6</v>
      </c>
      <c r="B7" s="52" t="s">
        <v>363</v>
      </c>
      <c r="C7" s="52" t="s">
        <v>364</v>
      </c>
    </row>
    <row r="8" spans="1:5" x14ac:dyDescent="0.2">
      <c r="A8" s="17" t="s">
        <v>7</v>
      </c>
      <c r="B8" s="52" t="s">
        <v>365</v>
      </c>
      <c r="C8" s="52" t="s">
        <v>366</v>
      </c>
    </row>
    <row r="9" spans="1:5" x14ac:dyDescent="0.2">
      <c r="A9" s="55" t="s">
        <v>367</v>
      </c>
      <c r="B9" s="53">
        <v>14.4</v>
      </c>
      <c r="C9" s="53">
        <v>19.5</v>
      </c>
      <c r="D9" s="59"/>
      <c r="E9" t="s">
        <v>8</v>
      </c>
    </row>
    <row r="10" spans="1:5" x14ac:dyDescent="0.2">
      <c r="A10" s="55" t="s">
        <v>368</v>
      </c>
      <c r="B10" s="53">
        <v>0.4</v>
      </c>
      <c r="C10" s="53">
        <v>0.35</v>
      </c>
      <c r="E10" t="s">
        <v>8</v>
      </c>
    </row>
    <row r="11" spans="1:5" x14ac:dyDescent="0.2">
      <c r="A11" s="55" t="s">
        <v>369</v>
      </c>
      <c r="B11" s="53">
        <v>24.2</v>
      </c>
      <c r="C11" s="53">
        <v>28.1</v>
      </c>
      <c r="E11" s="47" t="s">
        <v>372</v>
      </c>
    </row>
    <row r="12" spans="1:5" x14ac:dyDescent="0.2">
      <c r="A12" s="55" t="s">
        <v>370</v>
      </c>
      <c r="B12" s="53">
        <v>0.1</v>
      </c>
      <c r="C12" s="53">
        <v>0.11</v>
      </c>
      <c r="E12" s="47" t="s">
        <v>371</v>
      </c>
    </row>
    <row r="13" spans="1:5" x14ac:dyDescent="0.2">
      <c r="A13" s="17" t="s">
        <v>9</v>
      </c>
      <c r="B13" s="53">
        <f>B11+B10</f>
        <v>24.599999999999998</v>
      </c>
      <c r="C13" s="53">
        <f>C11+C10</f>
        <v>28.450000000000003</v>
      </c>
      <c r="E13" s="47" t="s">
        <v>373</v>
      </c>
    </row>
    <row r="14" spans="1:5" x14ac:dyDescent="0.2">
      <c r="A14" s="17" t="s">
        <v>10</v>
      </c>
      <c r="B14" s="52">
        <v>10</v>
      </c>
      <c r="C14" s="52">
        <v>12</v>
      </c>
      <c r="E14" t="s">
        <v>13</v>
      </c>
    </row>
    <row r="15" spans="1:5" x14ac:dyDescent="0.2">
      <c r="A15" s="17" t="s">
        <v>11</v>
      </c>
      <c r="B15" s="52" t="s">
        <v>374</v>
      </c>
      <c r="C15" s="52" t="s">
        <v>375</v>
      </c>
      <c r="E15" t="s">
        <v>13</v>
      </c>
    </row>
    <row r="16" spans="1:5" x14ac:dyDescent="0.2">
      <c r="A16" s="17" t="s">
        <v>12</v>
      </c>
      <c r="B16" s="52" t="s">
        <v>376</v>
      </c>
      <c r="C16" s="52" t="s">
        <v>377</v>
      </c>
      <c r="E16" t="s">
        <v>13</v>
      </c>
    </row>
    <row r="17" spans="1:5" x14ac:dyDescent="0.2">
      <c r="A17" s="17" t="s">
        <v>16</v>
      </c>
      <c r="B17" s="52">
        <v>14000</v>
      </c>
      <c r="C17" s="52">
        <v>16000</v>
      </c>
      <c r="E17" t="s">
        <v>13</v>
      </c>
    </row>
    <row r="18" spans="1:5" x14ac:dyDescent="0.2">
      <c r="A18" s="17" t="s">
        <v>17</v>
      </c>
      <c r="B18" s="52">
        <v>71</v>
      </c>
      <c r="C18" s="52">
        <v>70</v>
      </c>
      <c r="E18" s="47" t="s">
        <v>378</v>
      </c>
    </row>
    <row r="19" spans="1:5" x14ac:dyDescent="0.2">
      <c r="A19" s="17" t="s">
        <v>18</v>
      </c>
      <c r="B19" s="52">
        <f>B17*B18</f>
        <v>994000</v>
      </c>
      <c r="C19" s="52">
        <f>C17*C18</f>
        <v>1120000</v>
      </c>
    </row>
    <row r="20" spans="1:5" x14ac:dyDescent="0.2">
      <c r="A20" s="17" t="s">
        <v>19</v>
      </c>
      <c r="B20" s="52">
        <f>B19*18%</f>
        <v>178920</v>
      </c>
      <c r="C20" s="52">
        <f>C19*18%</f>
        <v>201600</v>
      </c>
    </row>
    <row r="21" spans="1:5" x14ac:dyDescent="0.2">
      <c r="A21" s="17" t="s">
        <v>394</v>
      </c>
      <c r="B21" s="52">
        <v>456456465</v>
      </c>
      <c r="C21" s="54">
        <v>456456465465</v>
      </c>
      <c r="E21" t="s">
        <v>64</v>
      </c>
    </row>
    <row r="22" spans="1:5" x14ac:dyDescent="0.2">
      <c r="A22" s="17" t="s">
        <v>39</v>
      </c>
      <c r="B22" s="52">
        <v>1211</v>
      </c>
      <c r="C22" s="52">
        <v>445</v>
      </c>
      <c r="E22" t="s">
        <v>65</v>
      </c>
    </row>
    <row r="23" spans="1:5" x14ac:dyDescent="0.2">
      <c r="A23" s="17" t="s">
        <v>49</v>
      </c>
      <c r="B23" s="52" t="s">
        <v>379</v>
      </c>
      <c r="C23" s="52" t="s">
        <v>380</v>
      </c>
    </row>
    <row r="24" spans="1:5" x14ac:dyDescent="0.2">
      <c r="A24" s="17" t="s">
        <v>393</v>
      </c>
      <c r="B24" s="52">
        <v>456465</v>
      </c>
      <c r="C24" s="52">
        <v>456465</v>
      </c>
      <c r="E24" t="s">
        <v>20</v>
      </c>
    </row>
    <row r="25" spans="1:5" x14ac:dyDescent="0.2">
      <c r="A25" s="17" t="s">
        <v>21</v>
      </c>
      <c r="B25" s="52" t="s">
        <v>381</v>
      </c>
      <c r="C25" s="52" t="s">
        <v>382</v>
      </c>
    </row>
    <row r="26" spans="1:5" x14ac:dyDescent="0.2">
      <c r="A26" s="17" t="s">
        <v>22</v>
      </c>
      <c r="B26" s="52" t="s">
        <v>44</v>
      </c>
      <c r="C26" s="52" t="s">
        <v>58</v>
      </c>
      <c r="E26" t="s">
        <v>23</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2"/>
  <sheetViews>
    <sheetView topLeftCell="B1" zoomScale="115" workbookViewId="0">
      <pane xSplit="4" ySplit="2" topLeftCell="F3" activePane="bottomRight" state="frozen"/>
      <selection activeCell="B1" sqref="B1"/>
      <selection pane="bottomLeft" activeCell="B1" sqref="B1"/>
      <selection pane="topRight" activeCell="B1" sqref="B1"/>
      <selection pane="bottomRight" activeCell="E19" sqref="E19"/>
    </sheetView>
  </sheetViews>
  <sheetFormatPr defaultColWidth="9.953125" defaultRowHeight="15" x14ac:dyDescent="0.2"/>
  <cols>
    <col min="1" max="1" width="5.24609375" customWidth="1"/>
    <col min="2" max="2" width="18.83203125" customWidth="1"/>
    <col min="3" max="3" width="35.6484375" customWidth="1"/>
    <col min="4" max="4" width="55.15234375" customWidth="1"/>
    <col min="5" max="5" width="49.50390625" customWidth="1"/>
  </cols>
  <sheetData>
    <row r="1" spans="1:5" ht="19.5" customHeight="1" x14ac:dyDescent="0.35">
      <c r="A1" s="278" t="s">
        <v>126</v>
      </c>
      <c r="B1" s="278"/>
      <c r="C1" s="278"/>
      <c r="D1" s="278"/>
      <c r="E1" s="278"/>
    </row>
    <row r="3" spans="1:5" ht="21" x14ac:dyDescent="0.3">
      <c r="B3" s="18" t="s">
        <v>166</v>
      </c>
      <c r="C3" s="19" t="s">
        <v>127</v>
      </c>
      <c r="D3" s="19" t="s">
        <v>165</v>
      </c>
      <c r="E3" s="19" t="s">
        <v>123</v>
      </c>
    </row>
    <row r="5" spans="1:5" x14ac:dyDescent="0.2">
      <c r="B5" t="s">
        <v>137</v>
      </c>
      <c r="C5" t="s">
        <v>128</v>
      </c>
      <c r="D5" s="20">
        <f>'Export Details'!E2</f>
        <v>0</v>
      </c>
      <c r="E5" t="s">
        <v>148</v>
      </c>
    </row>
    <row r="6" spans="1:5" x14ac:dyDescent="0.2">
      <c r="B6" t="s">
        <v>137</v>
      </c>
      <c r="C6" t="s">
        <v>121</v>
      </c>
      <c r="E6" t="s">
        <v>125</v>
      </c>
    </row>
    <row r="7" spans="1:5" x14ac:dyDescent="0.2">
      <c r="B7" t="s">
        <v>137</v>
      </c>
      <c r="C7" t="s">
        <v>122</v>
      </c>
      <c r="E7" t="s">
        <v>125</v>
      </c>
    </row>
    <row r="8" spans="1:5" x14ac:dyDescent="0.2">
      <c r="B8" t="s">
        <v>137</v>
      </c>
      <c r="C8" t="s">
        <v>129</v>
      </c>
      <c r="D8" s="21" t="s">
        <v>129</v>
      </c>
      <c r="E8" t="s">
        <v>130</v>
      </c>
    </row>
    <row r="9" spans="1:5" x14ac:dyDescent="0.2">
      <c r="B9" t="s">
        <v>137</v>
      </c>
      <c r="C9" t="s">
        <v>131</v>
      </c>
      <c r="D9" s="21" t="s">
        <v>171</v>
      </c>
      <c r="E9" t="s">
        <v>130</v>
      </c>
    </row>
    <row r="10" spans="1:5" x14ac:dyDescent="0.2">
      <c r="B10" t="s">
        <v>137</v>
      </c>
      <c r="C10" t="s">
        <v>133</v>
      </c>
      <c r="D10" s="21" t="s">
        <v>133</v>
      </c>
      <c r="E10" t="s">
        <v>134</v>
      </c>
    </row>
    <row r="11" spans="1:5" x14ac:dyDescent="0.2">
      <c r="B11" t="s">
        <v>136</v>
      </c>
      <c r="C11" t="s">
        <v>159</v>
      </c>
      <c r="E11" t="s">
        <v>160</v>
      </c>
    </row>
    <row r="12" spans="1:5" x14ac:dyDescent="0.2">
      <c r="B12" t="s">
        <v>136</v>
      </c>
      <c r="C12" t="s">
        <v>124</v>
      </c>
      <c r="D12" s="21" t="s">
        <v>124</v>
      </c>
      <c r="E12" t="s">
        <v>135</v>
      </c>
    </row>
    <row r="13" spans="1:5" x14ac:dyDescent="0.2">
      <c r="B13" s="6" t="s">
        <v>136</v>
      </c>
      <c r="C13" s="6" t="s">
        <v>431</v>
      </c>
      <c r="E13" s="5" t="s">
        <v>169</v>
      </c>
    </row>
    <row r="14" spans="1:5" ht="28.5" customHeight="1" x14ac:dyDescent="0.2">
      <c r="B14" s="6" t="s">
        <v>140</v>
      </c>
      <c r="C14" s="6" t="s">
        <v>138</v>
      </c>
      <c r="D14" s="6" t="s">
        <v>168</v>
      </c>
      <c r="E14" s="5" t="s">
        <v>142</v>
      </c>
    </row>
    <row r="15" spans="1:5" x14ac:dyDescent="0.2">
      <c r="B15" t="s">
        <v>141</v>
      </c>
      <c r="C15" t="s">
        <v>143</v>
      </c>
      <c r="D15" s="6" t="s">
        <v>168</v>
      </c>
      <c r="E15" t="s">
        <v>132</v>
      </c>
    </row>
    <row r="16" spans="1:5" ht="27.75" x14ac:dyDescent="0.2">
      <c r="B16" s="6" t="s">
        <v>146</v>
      </c>
      <c r="C16" s="5" t="s">
        <v>161</v>
      </c>
      <c r="E16" s="6" t="s">
        <v>144</v>
      </c>
    </row>
    <row r="17" spans="2:5" x14ac:dyDescent="0.2">
      <c r="B17" t="s">
        <v>147</v>
      </c>
      <c r="C17" t="s">
        <v>145</v>
      </c>
      <c r="E17" t="s">
        <v>139</v>
      </c>
    </row>
    <row r="18" spans="2:5" x14ac:dyDescent="0.2">
      <c r="B18" t="s">
        <v>147</v>
      </c>
      <c r="C18" t="s">
        <v>173</v>
      </c>
      <c r="D18" s="21"/>
      <c r="E18" s="245" t="s">
        <v>1139</v>
      </c>
    </row>
    <row r="19" spans="2:5" x14ac:dyDescent="0.2">
      <c r="D19" s="21"/>
    </row>
    <row r="20" spans="2:5" x14ac:dyDescent="0.2">
      <c r="D20" s="21"/>
    </row>
    <row r="21" spans="2:5" ht="21" x14ac:dyDescent="0.2">
      <c r="B21" s="70" t="s">
        <v>445</v>
      </c>
    </row>
    <row r="22" spans="2:5" x14ac:dyDescent="0.2">
      <c r="B22" t="s">
        <v>149</v>
      </c>
      <c r="C22" t="s">
        <v>150</v>
      </c>
      <c r="D22" t="s">
        <v>164</v>
      </c>
      <c r="E22" t="s">
        <v>151</v>
      </c>
    </row>
    <row r="23" spans="2:5" x14ac:dyDescent="0.2">
      <c r="B23" t="s">
        <v>149</v>
      </c>
      <c r="C23" t="s">
        <v>152</v>
      </c>
      <c r="D23" t="s">
        <v>164</v>
      </c>
      <c r="E23" t="s">
        <v>153</v>
      </c>
    </row>
    <row r="24" spans="2:5" x14ac:dyDescent="0.2">
      <c r="B24" t="s">
        <v>149</v>
      </c>
      <c r="C24" t="s">
        <v>154</v>
      </c>
      <c r="D24" t="s">
        <v>164</v>
      </c>
      <c r="E24" t="s">
        <v>139</v>
      </c>
    </row>
    <row r="25" spans="2:5" x14ac:dyDescent="0.2">
      <c r="B25" t="s">
        <v>149</v>
      </c>
      <c r="C25" t="s">
        <v>155</v>
      </c>
      <c r="D25" t="s">
        <v>164</v>
      </c>
      <c r="E25" t="s">
        <v>139</v>
      </c>
    </row>
    <row r="26" spans="2:5" x14ac:dyDescent="0.2">
      <c r="B26" t="s">
        <v>149</v>
      </c>
      <c r="C26" t="s">
        <v>156</v>
      </c>
      <c r="D26" t="s">
        <v>164</v>
      </c>
      <c r="E26" t="s">
        <v>139</v>
      </c>
    </row>
    <row r="27" spans="2:5" x14ac:dyDescent="0.2">
      <c r="B27" t="s">
        <v>149</v>
      </c>
      <c r="C27" t="s">
        <v>157</v>
      </c>
      <c r="D27" t="s">
        <v>164</v>
      </c>
      <c r="E27" t="s">
        <v>139</v>
      </c>
    </row>
    <row r="28" spans="2:5" x14ac:dyDescent="0.2">
      <c r="B28" t="s">
        <v>149</v>
      </c>
      <c r="C28" t="s">
        <v>158</v>
      </c>
      <c r="D28" t="s">
        <v>164</v>
      </c>
      <c r="E28" t="s">
        <v>139</v>
      </c>
    </row>
    <row r="29" spans="2:5" x14ac:dyDescent="0.2">
      <c r="B29" t="s">
        <v>149</v>
      </c>
      <c r="C29" t="s">
        <v>162</v>
      </c>
      <c r="D29" t="s">
        <v>164</v>
      </c>
      <c r="E29" t="s">
        <v>139</v>
      </c>
    </row>
    <row r="30" spans="2:5" x14ac:dyDescent="0.2">
      <c r="B30" t="s">
        <v>149</v>
      </c>
      <c r="C30" t="s">
        <v>163</v>
      </c>
      <c r="D30" t="s">
        <v>164</v>
      </c>
      <c r="E30" t="s">
        <v>139</v>
      </c>
    </row>
    <row r="32" spans="2:5" x14ac:dyDescent="0.2">
      <c r="B32" s="68" t="s">
        <v>71</v>
      </c>
      <c r="C32" s="47" t="s">
        <v>449</v>
      </c>
      <c r="D32" s="47" t="s">
        <v>448</v>
      </c>
      <c r="E32" s="245" t="s">
        <v>1044</v>
      </c>
    </row>
    <row r="34" spans="2:5" s="16" customFormat="1" x14ac:dyDescent="0.2">
      <c r="B34" s="22" t="s">
        <v>170</v>
      </c>
    </row>
    <row r="35" spans="2:5" x14ac:dyDescent="0.2">
      <c r="B35" t="s">
        <v>172</v>
      </c>
    </row>
    <row r="38" spans="2:5" x14ac:dyDescent="0.2">
      <c r="B38" s="47" t="s">
        <v>432</v>
      </c>
      <c r="C38" s="47" t="s">
        <v>433</v>
      </c>
      <c r="E38" s="47" t="s">
        <v>144</v>
      </c>
    </row>
    <row r="39" spans="2:5" x14ac:dyDescent="0.2">
      <c r="B39" s="47" t="s">
        <v>432</v>
      </c>
      <c r="C39" s="47" t="s">
        <v>442</v>
      </c>
      <c r="E39" s="47" t="s">
        <v>144</v>
      </c>
    </row>
    <row r="40" spans="2:5" x14ac:dyDescent="0.2">
      <c r="B40" s="47" t="s">
        <v>432</v>
      </c>
      <c r="C40" s="47" t="s">
        <v>434</v>
      </c>
    </row>
    <row r="41" spans="2:5" x14ac:dyDescent="0.2">
      <c r="B41" s="47" t="s">
        <v>432</v>
      </c>
      <c r="C41" s="47" t="s">
        <v>435</v>
      </c>
    </row>
    <row r="42" spans="2:5" x14ac:dyDescent="0.2">
      <c r="B42" s="47" t="s">
        <v>432</v>
      </c>
      <c r="C42" s="47" t="s">
        <v>436</v>
      </c>
    </row>
    <row r="43" spans="2:5" x14ac:dyDescent="0.2">
      <c r="B43" s="47" t="s">
        <v>432</v>
      </c>
      <c r="C43" s="47" t="s">
        <v>437</v>
      </c>
      <c r="E43" s="47" t="s">
        <v>444</v>
      </c>
    </row>
    <row r="44" spans="2:5" x14ac:dyDescent="0.2">
      <c r="B44" s="47" t="s">
        <v>432</v>
      </c>
      <c r="C44" s="47" t="s">
        <v>332</v>
      </c>
      <c r="E44" s="47" t="s">
        <v>139</v>
      </c>
    </row>
    <row r="45" spans="2:5" x14ac:dyDescent="0.2">
      <c r="B45" s="47" t="s">
        <v>432</v>
      </c>
      <c r="C45" s="47" t="s">
        <v>438</v>
      </c>
    </row>
    <row r="46" spans="2:5" x14ac:dyDescent="0.2">
      <c r="B46" s="47" t="s">
        <v>432</v>
      </c>
      <c r="C46" s="47" t="s">
        <v>439</v>
      </c>
    </row>
    <row r="47" spans="2:5" x14ac:dyDescent="0.2">
      <c r="B47" s="47" t="s">
        <v>432</v>
      </c>
      <c r="C47" s="47" t="s">
        <v>440</v>
      </c>
    </row>
    <row r="48" spans="2:5" x14ac:dyDescent="0.2">
      <c r="B48" s="47" t="s">
        <v>432</v>
      </c>
      <c r="C48" s="47" t="s">
        <v>441</v>
      </c>
    </row>
    <row r="49" spans="2:5" x14ac:dyDescent="0.2">
      <c r="B49" s="47" t="s">
        <v>432</v>
      </c>
      <c r="C49" s="47" t="s">
        <v>443</v>
      </c>
      <c r="E49" s="47" t="s">
        <v>144</v>
      </c>
    </row>
    <row r="51" spans="2:5" x14ac:dyDescent="0.2">
      <c r="B51" s="47"/>
      <c r="C51" s="47"/>
      <c r="D51" s="47"/>
    </row>
    <row r="53" spans="2:5" x14ac:dyDescent="0.2">
      <c r="B53" s="75" t="s">
        <v>508</v>
      </c>
    </row>
    <row r="54" spans="2:5" x14ac:dyDescent="0.2">
      <c r="B54" s="64" t="s">
        <v>505</v>
      </c>
    </row>
    <row r="55" spans="2:5" x14ac:dyDescent="0.2">
      <c r="B55" s="64" t="s">
        <v>506</v>
      </c>
      <c r="D55" s="64" t="s">
        <v>507</v>
      </c>
    </row>
    <row r="56" spans="2:5" x14ac:dyDescent="0.2">
      <c r="B56" t="s">
        <v>498</v>
      </c>
    </row>
    <row r="57" spans="2:5" x14ac:dyDescent="0.2">
      <c r="B57" t="s">
        <v>499</v>
      </c>
    </row>
    <row r="58" spans="2:5" x14ac:dyDescent="0.2">
      <c r="B58" t="s">
        <v>500</v>
      </c>
    </row>
    <row r="59" spans="2:5" x14ac:dyDescent="0.2">
      <c r="B59" t="s">
        <v>501</v>
      </c>
    </row>
    <row r="60" spans="2:5" x14ac:dyDescent="0.2">
      <c r="B60" t="s">
        <v>502</v>
      </c>
    </row>
    <row r="61" spans="2:5" x14ac:dyDescent="0.2">
      <c r="B61" t="s">
        <v>503</v>
      </c>
    </row>
    <row r="62" spans="2:5" x14ac:dyDescent="0.2">
      <c r="B62" t="s">
        <v>504</v>
      </c>
    </row>
  </sheetData>
  <mergeCells count="1">
    <mergeCell ref="A1:E1"/>
  </mergeCells>
  <hyperlinks>
    <hyperlink ref="D5" r:id="rId1" display="WORK\GST\Export Import\Practical Export _Import Documentation.xlsx" xr:uid="{00000000-0004-0000-0300-000000000000}"/>
    <hyperlink ref="D8" r:id="rId2" xr:uid="{00000000-0004-0000-0300-000001000000}"/>
    <hyperlink ref="D9" r:id="rId3" xr:uid="{00000000-0004-0000-0300-000002000000}"/>
    <hyperlink ref="D10" r:id="rId4" xr:uid="{00000000-0004-0000-0300-000003000000}"/>
    <hyperlink ref="D12" r:id="rId5" xr:uid="{00000000-0004-0000-0300-000004000000}"/>
  </hyperlinks>
  <pageMargins left="0.7" right="0.7" top="0.75" bottom="0.75" header="0.3" footer="0.3"/>
  <pageSetup paperSize="9" orientation="portrait"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6"/>
  <sheetViews>
    <sheetView workbookViewId="0">
      <selection activeCell="K19" sqref="K19"/>
    </sheetView>
  </sheetViews>
  <sheetFormatPr defaultColWidth="9.953125" defaultRowHeight="15" x14ac:dyDescent="0.2"/>
  <cols>
    <col min="1" max="1" width="6.3203125" style="1" customWidth="1"/>
    <col min="2" max="2" width="44.12109375" customWidth="1"/>
    <col min="3" max="3" width="21.25390625" customWidth="1"/>
  </cols>
  <sheetData>
    <row r="1" spans="1:8" ht="23.25" x14ac:dyDescent="0.3">
      <c r="A1" s="279" t="s">
        <v>94</v>
      </c>
      <c r="B1" s="279"/>
      <c r="C1" s="279"/>
      <c r="D1" s="279"/>
      <c r="E1" s="279"/>
      <c r="F1" s="279"/>
      <c r="G1" s="279"/>
      <c r="H1" s="279"/>
    </row>
    <row r="2" spans="1:8" s="23" customFormat="1" x14ac:dyDescent="0.2">
      <c r="A2" s="23" t="s">
        <v>24</v>
      </c>
      <c r="B2" s="23" t="s">
        <v>66</v>
      </c>
      <c r="C2" s="23" t="s">
        <v>67</v>
      </c>
    </row>
    <row r="3" spans="1:8" x14ac:dyDescent="0.2">
      <c r="A3" s="1">
        <v>1</v>
      </c>
      <c r="B3" t="s">
        <v>69</v>
      </c>
    </row>
    <row r="4" spans="1:8" x14ac:dyDescent="0.2">
      <c r="A4" s="1">
        <v>2</v>
      </c>
      <c r="B4" t="s">
        <v>68</v>
      </c>
      <c r="C4" t="s">
        <v>71</v>
      </c>
    </row>
    <row r="5" spans="1:8" x14ac:dyDescent="0.2">
      <c r="A5" s="1">
        <v>3</v>
      </c>
      <c r="B5" t="s">
        <v>70</v>
      </c>
      <c r="C5" t="s">
        <v>71</v>
      </c>
    </row>
    <row r="6" spans="1:8" x14ac:dyDescent="0.2">
      <c r="A6" s="1">
        <v>4</v>
      </c>
      <c r="B6" t="s">
        <v>72</v>
      </c>
    </row>
    <row r="7" spans="1:8" x14ac:dyDescent="0.2">
      <c r="A7" s="1">
        <v>5</v>
      </c>
      <c r="B7" t="s">
        <v>76</v>
      </c>
      <c r="C7" t="s">
        <v>77</v>
      </c>
    </row>
    <row r="8" spans="1:8" x14ac:dyDescent="0.2">
      <c r="A8" s="1">
        <v>6</v>
      </c>
      <c r="B8" t="s">
        <v>37</v>
      </c>
    </row>
    <row r="9" spans="1:8" x14ac:dyDescent="0.2">
      <c r="A9" s="1">
        <v>7</v>
      </c>
      <c r="B9" t="s">
        <v>17</v>
      </c>
    </row>
    <row r="10" spans="1:8" x14ac:dyDescent="0.2">
      <c r="A10" s="1">
        <v>8</v>
      </c>
      <c r="B10" t="s">
        <v>73</v>
      </c>
      <c r="C10" t="s">
        <v>119</v>
      </c>
    </row>
    <row r="11" spans="1:8" x14ac:dyDescent="0.2">
      <c r="C11" s="24" t="s">
        <v>120</v>
      </c>
    </row>
    <row r="12" spans="1:8" x14ac:dyDescent="0.2">
      <c r="A12" s="1">
        <v>9</v>
      </c>
      <c r="B12" t="s">
        <v>74</v>
      </c>
      <c r="C12" t="s">
        <v>75</v>
      </c>
    </row>
    <row r="13" spans="1:8" x14ac:dyDescent="0.2">
      <c r="A13" s="1">
        <v>10</v>
      </c>
      <c r="B13" t="s">
        <v>78</v>
      </c>
    </row>
    <row r="14" spans="1:8" x14ac:dyDescent="0.2">
      <c r="A14" s="1">
        <v>11</v>
      </c>
      <c r="B14" t="s">
        <v>79</v>
      </c>
    </row>
    <row r="15" spans="1:8" x14ac:dyDescent="0.2">
      <c r="A15" s="1">
        <v>12</v>
      </c>
      <c r="B15" t="s">
        <v>80</v>
      </c>
    </row>
    <row r="16" spans="1:8" x14ac:dyDescent="0.2">
      <c r="A16" s="1">
        <v>13</v>
      </c>
      <c r="B16" t="s">
        <v>81</v>
      </c>
      <c r="C16" t="s">
        <v>92</v>
      </c>
    </row>
    <row r="17" spans="1:3" x14ac:dyDescent="0.2">
      <c r="A17" s="1">
        <v>14</v>
      </c>
      <c r="B17" t="s">
        <v>82</v>
      </c>
      <c r="C17" t="s">
        <v>83</v>
      </c>
    </row>
    <row r="18" spans="1:3" x14ac:dyDescent="0.2">
      <c r="A18" s="1">
        <v>15</v>
      </c>
      <c r="B18" t="s">
        <v>84</v>
      </c>
      <c r="C18" t="s">
        <v>85</v>
      </c>
    </row>
    <row r="19" spans="1:3" x14ac:dyDescent="0.2">
      <c r="A19" s="1">
        <v>16</v>
      </c>
      <c r="B19" t="s">
        <v>86</v>
      </c>
      <c r="C19" t="s">
        <v>85</v>
      </c>
    </row>
    <row r="20" spans="1:3" x14ac:dyDescent="0.2">
      <c r="A20" s="1">
        <v>17</v>
      </c>
      <c r="B20" t="s">
        <v>87</v>
      </c>
    </row>
    <row r="21" spans="1:3" x14ac:dyDescent="0.2">
      <c r="A21" s="1">
        <v>18</v>
      </c>
      <c r="B21" t="s">
        <v>88</v>
      </c>
    </row>
    <row r="22" spans="1:3" x14ac:dyDescent="0.2">
      <c r="A22" s="1">
        <v>19</v>
      </c>
      <c r="B22" t="s">
        <v>89</v>
      </c>
    </row>
    <row r="23" spans="1:3" x14ac:dyDescent="0.2">
      <c r="A23" s="1">
        <v>20</v>
      </c>
      <c r="B23" t="s">
        <v>90</v>
      </c>
    </row>
    <row r="24" spans="1:3" x14ac:dyDescent="0.2">
      <c r="A24" s="1">
        <v>21</v>
      </c>
      <c r="B24" t="s">
        <v>91</v>
      </c>
    </row>
    <row r="25" spans="1:3" x14ac:dyDescent="0.2">
      <c r="A25" s="1">
        <v>22</v>
      </c>
      <c r="B25" s="47" t="s">
        <v>447</v>
      </c>
    </row>
    <row r="26" spans="1:3" ht="18.75" x14ac:dyDescent="0.2">
      <c r="B26" s="69" t="s">
        <v>446</v>
      </c>
    </row>
  </sheetData>
  <mergeCells count="1">
    <mergeCell ref="A1:H1"/>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87"/>
  <sheetViews>
    <sheetView zoomScale="110" zoomScaleNormal="110" workbookViewId="0">
      <selection activeCell="E77" sqref="E77"/>
    </sheetView>
  </sheetViews>
  <sheetFormatPr defaultColWidth="9.953125" defaultRowHeight="15" x14ac:dyDescent="0.2"/>
  <cols>
    <col min="1" max="1" width="5.6484375" customWidth="1"/>
    <col min="10" max="10" width="1.4765625" style="25" customWidth="1"/>
    <col min="11" max="11" width="5.51171875" customWidth="1"/>
    <col min="13" max="13" width="11.43359375" customWidth="1"/>
  </cols>
  <sheetData>
    <row r="1" spans="1:16" x14ac:dyDescent="0.2">
      <c r="C1" s="26" t="s">
        <v>209</v>
      </c>
      <c r="L1" s="22" t="s">
        <v>210</v>
      </c>
    </row>
    <row r="2" spans="1:16" x14ac:dyDescent="0.2">
      <c r="C2" s="27" t="s">
        <v>216</v>
      </c>
      <c r="L2" s="22"/>
    </row>
    <row r="3" spans="1:16" x14ac:dyDescent="0.2">
      <c r="C3" s="27"/>
      <c r="L3" s="231" t="s">
        <v>428</v>
      </c>
      <c r="M3" s="47"/>
      <c r="N3" s="47"/>
    </row>
    <row r="4" spans="1:16" x14ac:dyDescent="0.2">
      <c r="B4" s="46" t="s">
        <v>341</v>
      </c>
      <c r="C4" s="27"/>
      <c r="L4" s="45" t="s">
        <v>339</v>
      </c>
      <c r="O4" s="47" t="s">
        <v>409</v>
      </c>
    </row>
    <row r="5" spans="1:16" x14ac:dyDescent="0.2">
      <c r="B5" s="47" t="s">
        <v>347</v>
      </c>
      <c r="C5" s="27"/>
      <c r="L5" s="45" t="s">
        <v>404</v>
      </c>
    </row>
    <row r="6" spans="1:16" x14ac:dyDescent="0.2">
      <c r="B6" s="47" t="s">
        <v>195</v>
      </c>
      <c r="C6" s="27"/>
      <c r="L6" s="45"/>
    </row>
    <row r="7" spans="1:16" x14ac:dyDescent="0.2">
      <c r="C7" s="27"/>
      <c r="L7" s="231" t="s">
        <v>965</v>
      </c>
    </row>
    <row r="8" spans="1:16" x14ac:dyDescent="0.2">
      <c r="C8" s="27"/>
      <c r="L8" s="47" t="s">
        <v>344</v>
      </c>
    </row>
    <row r="9" spans="1:16" x14ac:dyDescent="0.2">
      <c r="A9">
        <v>1</v>
      </c>
      <c r="B9" s="22" t="s">
        <v>174</v>
      </c>
      <c r="L9" s="45" t="s">
        <v>416</v>
      </c>
    </row>
    <row r="10" spans="1:16" x14ac:dyDescent="0.2">
      <c r="B10" t="s">
        <v>175</v>
      </c>
      <c r="L10" s="66" t="s">
        <v>430</v>
      </c>
    </row>
    <row r="11" spans="1:16" x14ac:dyDescent="0.2">
      <c r="B11" t="s">
        <v>176</v>
      </c>
      <c r="E11" t="s">
        <v>403</v>
      </c>
      <c r="L11" s="45"/>
    </row>
    <row r="12" spans="1:16" x14ac:dyDescent="0.2">
      <c r="B12" t="s">
        <v>236</v>
      </c>
      <c r="L12" s="231" t="s">
        <v>426</v>
      </c>
      <c r="M12" s="47"/>
      <c r="N12" s="47"/>
      <c r="O12" s="47"/>
      <c r="P12" s="47"/>
    </row>
    <row r="13" spans="1:16" x14ac:dyDescent="0.2">
      <c r="L13" s="45" t="s">
        <v>427</v>
      </c>
    </row>
    <row r="14" spans="1:16" x14ac:dyDescent="0.2">
      <c r="L14" s="45" t="s">
        <v>416</v>
      </c>
    </row>
    <row r="15" spans="1:16" x14ac:dyDescent="0.2">
      <c r="A15">
        <v>2</v>
      </c>
      <c r="B15" s="22" t="s">
        <v>177</v>
      </c>
      <c r="L15" s="45"/>
    </row>
    <row r="16" spans="1:16" x14ac:dyDescent="0.2">
      <c r="B16" t="s">
        <v>178</v>
      </c>
      <c r="L16" s="46" t="s">
        <v>971</v>
      </c>
    </row>
    <row r="17" spans="1:18" x14ac:dyDescent="0.2">
      <c r="B17" t="s">
        <v>179</v>
      </c>
      <c r="L17" s="45" t="s">
        <v>423</v>
      </c>
      <c r="M17" s="64"/>
      <c r="N17" s="64"/>
      <c r="O17" s="64"/>
      <c r="P17" s="64"/>
      <c r="Q17" s="64"/>
      <c r="R17" s="64"/>
    </row>
    <row r="18" spans="1:18" x14ac:dyDescent="0.2">
      <c r="B18" t="s">
        <v>180</v>
      </c>
      <c r="L18" s="45" t="s">
        <v>424</v>
      </c>
      <c r="M18" s="64"/>
      <c r="N18" s="64"/>
      <c r="O18" s="64"/>
      <c r="P18" s="64"/>
      <c r="Q18" s="64"/>
      <c r="R18" s="64"/>
    </row>
    <row r="19" spans="1:18" x14ac:dyDescent="0.2">
      <c r="B19" t="s">
        <v>188</v>
      </c>
      <c r="L19" s="66" t="s">
        <v>425</v>
      </c>
      <c r="M19" s="64"/>
      <c r="N19" s="64"/>
      <c r="O19" s="64"/>
      <c r="P19" s="64"/>
      <c r="Q19" s="64"/>
      <c r="R19" s="64"/>
    </row>
    <row r="20" spans="1:18" x14ac:dyDescent="0.2">
      <c r="L20" s="22"/>
    </row>
    <row r="21" spans="1:18" x14ac:dyDescent="0.2">
      <c r="A21">
        <v>3</v>
      </c>
      <c r="B21" s="22" t="s">
        <v>185</v>
      </c>
      <c r="L21" s="46" t="s">
        <v>415</v>
      </c>
    </row>
    <row r="22" spans="1:18" x14ac:dyDescent="0.2">
      <c r="B22" t="s">
        <v>181</v>
      </c>
      <c r="E22" t="s">
        <v>184</v>
      </c>
      <c r="L22" s="45" t="s">
        <v>339</v>
      </c>
    </row>
    <row r="23" spans="1:18" x14ac:dyDescent="0.2">
      <c r="B23" t="s">
        <v>182</v>
      </c>
      <c r="L23" s="45" t="s">
        <v>340</v>
      </c>
      <c r="N23" t="s">
        <v>417</v>
      </c>
    </row>
    <row r="24" spans="1:18" x14ac:dyDescent="0.2">
      <c r="B24" t="s">
        <v>183</v>
      </c>
      <c r="L24" s="22"/>
    </row>
    <row r="25" spans="1:18" x14ac:dyDescent="0.2">
      <c r="B25" t="s">
        <v>188</v>
      </c>
      <c r="L25" s="46" t="s">
        <v>419</v>
      </c>
      <c r="P25" s="48" t="s">
        <v>959</v>
      </c>
    </row>
    <row r="26" spans="1:18" x14ac:dyDescent="0.2">
      <c r="L26" s="45" t="s">
        <v>342</v>
      </c>
      <c r="P26" s="47" t="s">
        <v>958</v>
      </c>
    </row>
    <row r="27" spans="1:18" x14ac:dyDescent="0.2">
      <c r="A27">
        <v>4</v>
      </c>
      <c r="B27" t="s">
        <v>186</v>
      </c>
      <c r="L27" s="45" t="s">
        <v>343</v>
      </c>
      <c r="P27" s="47" t="s">
        <v>195</v>
      </c>
    </row>
    <row r="28" spans="1:18" x14ac:dyDescent="0.2">
      <c r="B28" t="s">
        <v>187</v>
      </c>
      <c r="L28" s="45" t="s">
        <v>418</v>
      </c>
    </row>
    <row r="29" spans="1:18" x14ac:dyDescent="0.2">
      <c r="B29" t="s">
        <v>188</v>
      </c>
      <c r="L29" s="45" t="s">
        <v>195</v>
      </c>
    </row>
    <row r="30" spans="1:18" x14ac:dyDescent="0.2">
      <c r="L30" s="45"/>
    </row>
    <row r="31" spans="1:18" x14ac:dyDescent="0.2">
      <c r="A31">
        <v>5</v>
      </c>
      <c r="B31" t="s">
        <v>189</v>
      </c>
      <c r="L31" s="46" t="s">
        <v>420</v>
      </c>
      <c r="O31" t="s">
        <v>414</v>
      </c>
    </row>
    <row r="32" spans="1:18" x14ac:dyDescent="0.2">
      <c r="B32" t="s">
        <v>191</v>
      </c>
      <c r="E32" s="29" t="s">
        <v>198</v>
      </c>
      <c r="F32" s="29"/>
      <c r="G32" s="30"/>
      <c r="H32" s="30"/>
      <c r="L32" t="s">
        <v>336</v>
      </c>
      <c r="N32" s="64" t="s">
        <v>407</v>
      </c>
    </row>
    <row r="33" spans="1:17" x14ac:dyDescent="0.2">
      <c r="B33" t="s">
        <v>190</v>
      </c>
      <c r="L33" t="s">
        <v>195</v>
      </c>
    </row>
    <row r="34" spans="1:17" x14ac:dyDescent="0.2">
      <c r="B34" t="s">
        <v>192</v>
      </c>
    </row>
    <row r="35" spans="1:17" x14ac:dyDescent="0.2">
      <c r="B35" t="s">
        <v>193</v>
      </c>
      <c r="L35" s="65" t="s">
        <v>333</v>
      </c>
    </row>
    <row r="36" spans="1:17" x14ac:dyDescent="0.2">
      <c r="L36" t="s">
        <v>331</v>
      </c>
      <c r="N36" s="230" t="s">
        <v>410</v>
      </c>
      <c r="P36" s="63" t="s">
        <v>964</v>
      </c>
    </row>
    <row r="37" spans="1:17" x14ac:dyDescent="0.2">
      <c r="A37">
        <v>6</v>
      </c>
      <c r="B37" t="s">
        <v>194</v>
      </c>
      <c r="D37" t="s">
        <v>196</v>
      </c>
      <c r="L37" t="s">
        <v>332</v>
      </c>
      <c r="N37" s="230" t="s">
        <v>410</v>
      </c>
    </row>
    <row r="38" spans="1:17" x14ac:dyDescent="0.2">
      <c r="B38" t="s">
        <v>197</v>
      </c>
      <c r="E38" s="29" t="s">
        <v>198</v>
      </c>
      <c r="F38" s="30"/>
      <c r="G38" s="30"/>
      <c r="H38" s="30"/>
      <c r="L38" t="s">
        <v>195</v>
      </c>
    </row>
    <row r="39" spans="1:17" x14ac:dyDescent="0.2">
      <c r="B39" t="s">
        <v>195</v>
      </c>
      <c r="L39" s="230" t="s">
        <v>962</v>
      </c>
    </row>
    <row r="40" spans="1:17" x14ac:dyDescent="0.2">
      <c r="L40" s="230" t="s">
        <v>963</v>
      </c>
    </row>
    <row r="41" spans="1:17" x14ac:dyDescent="0.2">
      <c r="A41">
        <v>7</v>
      </c>
      <c r="B41" s="22" t="s">
        <v>199</v>
      </c>
      <c r="L41" s="230"/>
    </row>
    <row r="42" spans="1:17" x14ac:dyDescent="0.2">
      <c r="B42" t="s">
        <v>200</v>
      </c>
      <c r="E42" t="s">
        <v>244</v>
      </c>
      <c r="L42" s="48" t="s">
        <v>961</v>
      </c>
    </row>
    <row r="43" spans="1:17" x14ac:dyDescent="0.2">
      <c r="B43" t="s">
        <v>201</v>
      </c>
      <c r="L43" t="s">
        <v>334</v>
      </c>
      <c r="N43" s="230" t="s">
        <v>410</v>
      </c>
      <c r="P43" s="229" t="s">
        <v>960</v>
      </c>
    </row>
    <row r="44" spans="1:17" x14ac:dyDescent="0.2">
      <c r="B44" t="s">
        <v>203</v>
      </c>
      <c r="L44" t="s">
        <v>180</v>
      </c>
    </row>
    <row r="45" spans="1:17" x14ac:dyDescent="0.2">
      <c r="B45" t="s">
        <v>202</v>
      </c>
      <c r="L45" t="s">
        <v>335</v>
      </c>
    </row>
    <row r="47" spans="1:17" x14ac:dyDescent="0.2">
      <c r="A47">
        <v>8</v>
      </c>
      <c r="B47" t="s">
        <v>204</v>
      </c>
      <c r="L47" s="46" t="s">
        <v>406</v>
      </c>
    </row>
    <row r="48" spans="1:17" x14ac:dyDescent="0.2">
      <c r="B48" t="s">
        <v>195</v>
      </c>
      <c r="L48" s="47" t="s">
        <v>405</v>
      </c>
      <c r="Q48" s="47" t="s">
        <v>408</v>
      </c>
    </row>
    <row r="49" spans="1:31" x14ac:dyDescent="0.2">
      <c r="L49" s="230" t="s">
        <v>421</v>
      </c>
      <c r="Q49" s="47"/>
    </row>
    <row r="50" spans="1:31" x14ac:dyDescent="0.2">
      <c r="A50">
        <v>9</v>
      </c>
      <c r="B50" t="s">
        <v>205</v>
      </c>
      <c r="L50" s="47" t="s">
        <v>412</v>
      </c>
      <c r="Q50" s="47" t="s">
        <v>413</v>
      </c>
    </row>
    <row r="51" spans="1:31" x14ac:dyDescent="0.2">
      <c r="B51" t="s">
        <v>195</v>
      </c>
      <c r="L51" s="28" t="s">
        <v>329</v>
      </c>
      <c r="Q51" s="47" t="s">
        <v>408</v>
      </c>
    </row>
    <row r="52" spans="1:31" x14ac:dyDescent="0.2">
      <c r="L52" s="45" t="s">
        <v>411</v>
      </c>
    </row>
    <row r="53" spans="1:31" x14ac:dyDescent="0.2">
      <c r="A53">
        <v>10</v>
      </c>
      <c r="B53" t="s">
        <v>206</v>
      </c>
    </row>
    <row r="54" spans="1:31" x14ac:dyDescent="0.2">
      <c r="B54" t="s">
        <v>195</v>
      </c>
      <c r="L54" t="s">
        <v>337</v>
      </c>
    </row>
    <row r="55" spans="1:31" x14ac:dyDescent="0.2">
      <c r="L55" t="s">
        <v>195</v>
      </c>
    </row>
    <row r="56" spans="1:31" x14ac:dyDescent="0.2">
      <c r="A56">
        <v>11</v>
      </c>
      <c r="B56" t="s">
        <v>207</v>
      </c>
    </row>
    <row r="57" spans="1:31" x14ac:dyDescent="0.2">
      <c r="B57" t="s">
        <v>195</v>
      </c>
      <c r="L57" s="231" t="s">
        <v>966</v>
      </c>
      <c r="AB57" s="64"/>
      <c r="AC57" s="64"/>
      <c r="AD57" s="64"/>
      <c r="AE57" s="64"/>
    </row>
    <row r="58" spans="1:31" x14ac:dyDescent="0.2">
      <c r="L58" s="47" t="s">
        <v>422</v>
      </c>
    </row>
    <row r="59" spans="1:31" x14ac:dyDescent="0.2">
      <c r="B59" t="s">
        <v>211</v>
      </c>
      <c r="L59" s="67" t="s">
        <v>201</v>
      </c>
      <c r="AA59" s="45"/>
    </row>
    <row r="60" spans="1:31" x14ac:dyDescent="0.2">
      <c r="B60" t="s">
        <v>225</v>
      </c>
      <c r="L60" s="47" t="s">
        <v>967</v>
      </c>
      <c r="X60" s="64"/>
      <c r="Y60" s="64"/>
      <c r="Z60" s="64"/>
    </row>
    <row r="61" spans="1:31" x14ac:dyDescent="0.2">
      <c r="B61" t="s">
        <v>226</v>
      </c>
      <c r="L61" s="47"/>
      <c r="X61" s="64"/>
      <c r="Y61" s="64"/>
      <c r="Z61" s="64"/>
    </row>
    <row r="62" spans="1:31" x14ac:dyDescent="0.2">
      <c r="B62" t="s">
        <v>208</v>
      </c>
      <c r="L62" s="48" t="s">
        <v>968</v>
      </c>
      <c r="X62" s="64"/>
      <c r="Y62" s="64"/>
      <c r="Z62" s="64"/>
    </row>
    <row r="63" spans="1:31" x14ac:dyDescent="0.2">
      <c r="L63" s="47" t="s">
        <v>969</v>
      </c>
      <c r="X63" s="64"/>
      <c r="Y63" s="64"/>
      <c r="Z63" s="64"/>
    </row>
    <row r="64" spans="1:31" x14ac:dyDescent="0.2">
      <c r="L64" s="45" t="s">
        <v>195</v>
      </c>
      <c r="M64" s="64"/>
      <c r="N64" s="64"/>
      <c r="O64" s="64"/>
      <c r="P64" s="64"/>
      <c r="Q64" s="45"/>
      <c r="R64" s="45"/>
      <c r="S64" s="64"/>
      <c r="T64" s="64"/>
      <c r="U64" s="64"/>
      <c r="W64" s="64"/>
    </row>
    <row r="65" spans="12:16" x14ac:dyDescent="0.2">
      <c r="L65" s="67" t="s">
        <v>202</v>
      </c>
    </row>
    <row r="67" spans="12:16" x14ac:dyDescent="0.2">
      <c r="L67" s="48" t="s">
        <v>970</v>
      </c>
      <c r="P67" s="48" t="s">
        <v>959</v>
      </c>
    </row>
    <row r="68" spans="12:16" x14ac:dyDescent="0.2">
      <c r="L68" s="47" t="s">
        <v>345</v>
      </c>
      <c r="P68" s="47" t="s">
        <v>958</v>
      </c>
    </row>
    <row r="69" spans="12:16" x14ac:dyDescent="0.2">
      <c r="L69" s="47" t="s">
        <v>346</v>
      </c>
      <c r="P69" s="47" t="s">
        <v>195</v>
      </c>
    </row>
    <row r="70" spans="12:16" x14ac:dyDescent="0.2">
      <c r="L70" s="47" t="s">
        <v>195</v>
      </c>
    </row>
    <row r="72" spans="12:16" x14ac:dyDescent="0.2">
      <c r="L72" s="48" t="s">
        <v>972</v>
      </c>
    </row>
    <row r="73" spans="12:16" x14ac:dyDescent="0.2">
      <c r="L73" s="47" t="s">
        <v>973</v>
      </c>
    </row>
    <row r="74" spans="12:16" x14ac:dyDescent="0.2">
      <c r="L74" s="45" t="s">
        <v>429</v>
      </c>
    </row>
    <row r="76" spans="12:16" x14ac:dyDescent="0.2">
      <c r="L76" s="48" t="s">
        <v>976</v>
      </c>
    </row>
    <row r="77" spans="12:16" x14ac:dyDescent="0.2">
      <c r="L77" s="47" t="s">
        <v>423</v>
      </c>
    </row>
    <row r="78" spans="12:16" x14ac:dyDescent="0.2">
      <c r="L78" s="47" t="s">
        <v>975</v>
      </c>
    </row>
    <row r="79" spans="12:16" x14ac:dyDescent="0.2">
      <c r="L79" s="47" t="s">
        <v>974</v>
      </c>
    </row>
    <row r="82" spans="12:13" x14ac:dyDescent="0.2">
      <c r="L82" s="63" t="s">
        <v>398</v>
      </c>
    </row>
    <row r="83" spans="12:13" x14ac:dyDescent="0.2">
      <c r="L83" s="47" t="s">
        <v>399</v>
      </c>
    </row>
    <row r="84" spans="12:13" x14ac:dyDescent="0.2">
      <c r="L84" s="47" t="s">
        <v>400</v>
      </c>
    </row>
    <row r="85" spans="12:13" x14ac:dyDescent="0.2">
      <c r="M85" s="47" t="s">
        <v>213</v>
      </c>
    </row>
    <row r="86" spans="12:13" x14ac:dyDescent="0.2">
      <c r="L86" s="47" t="s">
        <v>401</v>
      </c>
    </row>
    <row r="87" spans="12:13" x14ac:dyDescent="0.2">
      <c r="L87" s="47" t="s">
        <v>402</v>
      </c>
    </row>
  </sheetData>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Q210"/>
  <sheetViews>
    <sheetView topLeftCell="B1" zoomScale="120" zoomScaleNormal="120" workbookViewId="0">
      <selection activeCell="J6" sqref="J6"/>
    </sheetView>
  </sheetViews>
  <sheetFormatPr defaultColWidth="9.953125" defaultRowHeight="15" x14ac:dyDescent="0.2"/>
  <cols>
    <col min="1" max="1" width="4.83984375" customWidth="1"/>
    <col min="2" max="2" width="26.90234375" customWidth="1"/>
    <col min="3" max="5" width="9.953125" customWidth="1"/>
    <col min="6" max="6" width="11.43359375" customWidth="1"/>
    <col min="7" max="7" width="10.76171875" customWidth="1"/>
  </cols>
  <sheetData>
    <row r="3" spans="2:2" ht="18.75" x14ac:dyDescent="0.2">
      <c r="B3" s="47" t="s">
        <v>491</v>
      </c>
    </row>
    <row r="4" spans="2:2" x14ac:dyDescent="0.2">
      <c r="B4" s="274" t="s">
        <v>1123</v>
      </c>
    </row>
    <row r="5" spans="2:2" x14ac:dyDescent="0.2">
      <c r="B5" s="274" t="s">
        <v>1124</v>
      </c>
    </row>
    <row r="6" spans="2:2" x14ac:dyDescent="0.2">
      <c r="B6" s="245" t="s">
        <v>1122</v>
      </c>
    </row>
    <row r="7" spans="2:2" x14ac:dyDescent="0.2">
      <c r="B7" s="245" t="s">
        <v>1125</v>
      </c>
    </row>
    <row r="8" spans="2:2" x14ac:dyDescent="0.2">
      <c r="B8" s="245" t="s">
        <v>1121</v>
      </c>
    </row>
    <row r="9" spans="2:2" x14ac:dyDescent="0.2">
      <c r="B9" s="245" t="s">
        <v>1120</v>
      </c>
    </row>
    <row r="10" spans="2:2" x14ac:dyDescent="0.2">
      <c r="B10" s="245"/>
    </row>
    <row r="11" spans="2:2" x14ac:dyDescent="0.2">
      <c r="B11" t="s">
        <v>488</v>
      </c>
    </row>
    <row r="15" spans="2:2" x14ac:dyDescent="0.2">
      <c r="B15" s="48" t="s">
        <v>983</v>
      </c>
    </row>
    <row r="16" spans="2:2" x14ac:dyDescent="0.2">
      <c r="B16" s="74" t="s">
        <v>489</v>
      </c>
    </row>
    <row r="17" spans="1:16" x14ac:dyDescent="0.2">
      <c r="B17" t="s">
        <v>490</v>
      </c>
    </row>
    <row r="19" spans="1:16" ht="1.5" customHeight="1" x14ac:dyDescent="0.2">
      <c r="A19" s="234"/>
      <c r="B19" s="234"/>
      <c r="C19" s="234"/>
      <c r="D19" s="234"/>
      <c r="E19" s="234"/>
      <c r="F19" s="234"/>
      <c r="G19" s="234"/>
      <c r="H19" s="234"/>
      <c r="I19" s="234"/>
      <c r="J19" s="234"/>
      <c r="K19" s="234"/>
      <c r="L19" s="234"/>
      <c r="M19" s="234"/>
      <c r="N19" s="234"/>
      <c r="O19" s="234"/>
      <c r="P19" s="234"/>
    </row>
    <row r="21" spans="1:16" x14ac:dyDescent="0.2">
      <c r="B21" s="46" t="s">
        <v>984</v>
      </c>
    </row>
    <row r="22" spans="1:16" x14ac:dyDescent="0.2">
      <c r="B22" t="s">
        <v>212</v>
      </c>
    </row>
    <row r="23" spans="1:16" x14ac:dyDescent="0.2">
      <c r="B23" t="s">
        <v>213</v>
      </c>
    </row>
    <row r="24" spans="1:16" x14ac:dyDescent="0.2">
      <c r="B24" t="s">
        <v>214</v>
      </c>
    </row>
    <row r="26" spans="1:16" ht="1.5" customHeight="1" x14ac:dyDescent="0.2">
      <c r="A26" s="234"/>
      <c r="B26" s="234"/>
      <c r="C26" s="234"/>
      <c r="D26" s="234"/>
      <c r="E26" s="234"/>
      <c r="F26" s="234"/>
      <c r="G26" s="234"/>
      <c r="H26" s="234"/>
      <c r="I26" s="234"/>
      <c r="J26" s="234"/>
      <c r="K26" s="234"/>
      <c r="L26" s="234"/>
      <c r="M26" s="234"/>
      <c r="N26" s="234"/>
      <c r="O26" s="234"/>
      <c r="P26" s="234"/>
    </row>
    <row r="28" spans="1:16" x14ac:dyDescent="0.2">
      <c r="B28" s="22" t="s">
        <v>215</v>
      </c>
    </row>
    <row r="29" spans="1:16" x14ac:dyDescent="0.2">
      <c r="B29" t="s">
        <v>218</v>
      </c>
    </row>
    <row r="30" spans="1:16" x14ac:dyDescent="0.2">
      <c r="B30" t="s">
        <v>217</v>
      </c>
    </row>
    <row r="31" spans="1:16" x14ac:dyDescent="0.2">
      <c r="B31" t="s">
        <v>219</v>
      </c>
    </row>
    <row r="32" spans="1:16" x14ac:dyDescent="0.2">
      <c r="B32" t="s">
        <v>221</v>
      </c>
    </row>
    <row r="33" spans="1:16" x14ac:dyDescent="0.2">
      <c r="B33" t="s">
        <v>348</v>
      </c>
    </row>
    <row r="34" spans="1:16" x14ac:dyDescent="0.2">
      <c r="B34" t="s">
        <v>220</v>
      </c>
    </row>
    <row r="35" spans="1:16" x14ac:dyDescent="0.2">
      <c r="B35" t="s">
        <v>222</v>
      </c>
    </row>
    <row r="36" spans="1:16" x14ac:dyDescent="0.2">
      <c r="B36" t="s">
        <v>223</v>
      </c>
    </row>
    <row r="37" spans="1:16" x14ac:dyDescent="0.2">
      <c r="B37" s="24" t="s">
        <v>224</v>
      </c>
    </row>
    <row r="39" spans="1:16" ht="0.75" customHeight="1" x14ac:dyDescent="0.2">
      <c r="A39" s="234"/>
      <c r="B39" s="234"/>
      <c r="C39" s="234"/>
      <c r="D39" s="234"/>
      <c r="E39" s="234"/>
      <c r="F39" s="234"/>
      <c r="G39" s="234"/>
      <c r="H39" s="234"/>
      <c r="I39" s="234"/>
      <c r="J39" s="234"/>
      <c r="K39" s="234"/>
      <c r="L39" s="234"/>
      <c r="M39" s="234"/>
      <c r="N39" s="234"/>
      <c r="O39" s="234"/>
      <c r="P39" s="234"/>
    </row>
    <row r="41" spans="1:16" x14ac:dyDescent="0.2">
      <c r="B41" s="22" t="s">
        <v>227</v>
      </c>
    </row>
    <row r="42" spans="1:16" x14ac:dyDescent="0.2">
      <c r="A42">
        <v>1</v>
      </c>
      <c r="B42" t="s">
        <v>384</v>
      </c>
    </row>
    <row r="43" spans="1:16" x14ac:dyDescent="0.2">
      <c r="A43">
        <v>2</v>
      </c>
      <c r="B43" s="60" t="s">
        <v>383</v>
      </c>
      <c r="H43" s="61" t="s">
        <v>386</v>
      </c>
    </row>
    <row r="44" spans="1:16" x14ac:dyDescent="0.2">
      <c r="A44">
        <v>3</v>
      </c>
      <c r="B44" t="s">
        <v>228</v>
      </c>
    </row>
    <row r="45" spans="1:16" x14ac:dyDescent="0.2">
      <c r="A45">
        <v>4</v>
      </c>
      <c r="B45" s="47" t="s">
        <v>391</v>
      </c>
    </row>
    <row r="46" spans="1:16" ht="18.75" x14ac:dyDescent="0.2">
      <c r="A46">
        <v>5</v>
      </c>
      <c r="B46" s="47" t="s">
        <v>392</v>
      </c>
      <c r="I46" s="69" t="s">
        <v>462</v>
      </c>
    </row>
    <row r="47" spans="1:16" x14ac:dyDescent="0.2">
      <c r="A47">
        <v>6</v>
      </c>
      <c r="B47" t="s">
        <v>229</v>
      </c>
      <c r="I47" s="47" t="s">
        <v>463</v>
      </c>
    </row>
    <row r="48" spans="1:16" x14ac:dyDescent="0.2">
      <c r="A48">
        <v>7</v>
      </c>
      <c r="B48" t="s">
        <v>230</v>
      </c>
      <c r="I48" s="47" t="s">
        <v>464</v>
      </c>
    </row>
    <row r="49" spans="1:16" x14ac:dyDescent="0.2">
      <c r="A49">
        <v>8</v>
      </c>
      <c r="B49" s="47" t="s">
        <v>387</v>
      </c>
      <c r="I49" s="47" t="s">
        <v>465</v>
      </c>
    </row>
    <row r="50" spans="1:16" x14ac:dyDescent="0.2">
      <c r="A50">
        <v>9</v>
      </c>
      <c r="B50" t="s">
        <v>385</v>
      </c>
      <c r="I50" s="47" t="s">
        <v>492</v>
      </c>
    </row>
    <row r="51" spans="1:16" x14ac:dyDescent="0.2">
      <c r="A51">
        <v>10</v>
      </c>
      <c r="B51" s="47" t="s">
        <v>390</v>
      </c>
      <c r="I51" s="47" t="s">
        <v>493</v>
      </c>
    </row>
    <row r="52" spans="1:16" x14ac:dyDescent="0.2">
      <c r="A52">
        <v>11</v>
      </c>
      <c r="B52" t="s">
        <v>231</v>
      </c>
      <c r="I52" s="47" t="s">
        <v>466</v>
      </c>
    </row>
    <row r="53" spans="1:16" x14ac:dyDescent="0.2">
      <c r="A53">
        <v>12</v>
      </c>
      <c r="B53" s="47" t="s">
        <v>388</v>
      </c>
    </row>
    <row r="54" spans="1:16" x14ac:dyDescent="0.2">
      <c r="A54">
        <v>13</v>
      </c>
      <c r="B54" s="47" t="s">
        <v>389</v>
      </c>
    </row>
    <row r="55" spans="1:16" x14ac:dyDescent="0.2">
      <c r="B55" s="47"/>
    </row>
    <row r="56" spans="1:16" ht="1.5" customHeight="1" x14ac:dyDescent="0.2">
      <c r="A56" s="234"/>
      <c r="B56" s="235"/>
      <c r="C56" s="234"/>
      <c r="D56" s="234"/>
      <c r="E56" s="234"/>
      <c r="F56" s="234"/>
      <c r="G56" s="234"/>
      <c r="H56" s="234"/>
      <c r="I56" s="234"/>
      <c r="J56" s="234"/>
      <c r="K56" s="234"/>
      <c r="L56" s="234"/>
      <c r="M56" s="234"/>
      <c r="N56" s="234"/>
      <c r="O56" s="234"/>
      <c r="P56" s="234"/>
    </row>
    <row r="58" spans="1:16" ht="18.75" x14ac:dyDescent="0.2">
      <c r="B58" s="69" t="s">
        <v>450</v>
      </c>
    </row>
    <row r="59" spans="1:16" x14ac:dyDescent="0.2">
      <c r="B59" s="60" t="s">
        <v>451</v>
      </c>
    </row>
    <row r="60" spans="1:16" x14ac:dyDescent="0.2">
      <c r="B60" s="60" t="s">
        <v>452</v>
      </c>
      <c r="E60" t="s">
        <v>453</v>
      </c>
    </row>
    <row r="61" spans="1:16" x14ac:dyDescent="0.2">
      <c r="B61" s="60" t="s">
        <v>454</v>
      </c>
      <c r="F61" t="s">
        <v>455</v>
      </c>
    </row>
    <row r="62" spans="1:16" x14ac:dyDescent="0.2">
      <c r="B62" t="s">
        <v>457</v>
      </c>
      <c r="C62" t="s">
        <v>458</v>
      </c>
    </row>
    <row r="63" spans="1:16" x14ac:dyDescent="0.2">
      <c r="B63" t="s">
        <v>456</v>
      </c>
      <c r="C63" s="47" t="s">
        <v>989</v>
      </c>
      <c r="H63" s="48" t="s">
        <v>911</v>
      </c>
      <c r="J63" t="s">
        <v>912</v>
      </c>
    </row>
    <row r="64" spans="1:16" x14ac:dyDescent="0.2">
      <c r="B64" t="s">
        <v>459</v>
      </c>
      <c r="C64" s="47" t="s">
        <v>990</v>
      </c>
    </row>
    <row r="67" spans="1:17" ht="1.5" customHeight="1" x14ac:dyDescent="0.2">
      <c r="A67" s="234"/>
      <c r="B67" s="234"/>
      <c r="C67" s="234"/>
      <c r="D67" s="234"/>
      <c r="E67" s="234"/>
      <c r="F67" s="234"/>
      <c r="G67" s="234"/>
      <c r="H67" s="234"/>
      <c r="I67" s="234"/>
      <c r="J67" s="234"/>
      <c r="K67" s="234"/>
      <c r="L67" s="234"/>
      <c r="M67" s="234"/>
      <c r="N67" s="234"/>
      <c r="O67" s="234"/>
    </row>
    <row r="69" spans="1:17" x14ac:dyDescent="0.2">
      <c r="B69" s="22" t="s">
        <v>238</v>
      </c>
      <c r="C69" s="22"/>
      <c r="D69" s="22"/>
      <c r="I69" s="48" t="s">
        <v>497</v>
      </c>
    </row>
    <row r="70" spans="1:17" x14ac:dyDescent="0.2">
      <c r="B70" t="s">
        <v>239</v>
      </c>
      <c r="I70" t="s">
        <v>494</v>
      </c>
    </row>
    <row r="71" spans="1:17" x14ac:dyDescent="0.2">
      <c r="B71" t="s">
        <v>240</v>
      </c>
      <c r="I71" t="s">
        <v>495</v>
      </c>
    </row>
    <row r="72" spans="1:17" x14ac:dyDescent="0.2">
      <c r="B72" t="s">
        <v>241</v>
      </c>
      <c r="I72" t="s">
        <v>496</v>
      </c>
    </row>
    <row r="73" spans="1:17" x14ac:dyDescent="0.2">
      <c r="B73" t="s">
        <v>242</v>
      </c>
    </row>
    <row r="74" spans="1:17" x14ac:dyDescent="0.2">
      <c r="B74" t="s">
        <v>243</v>
      </c>
    </row>
    <row r="76" spans="1:17" ht="1.5" customHeight="1" x14ac:dyDescent="0.2">
      <c r="A76" s="234"/>
      <c r="B76" s="234"/>
      <c r="C76" s="234"/>
      <c r="D76" s="234"/>
      <c r="E76" s="234"/>
      <c r="F76" s="234"/>
      <c r="G76" s="234"/>
      <c r="H76" s="234"/>
      <c r="I76" s="234"/>
      <c r="J76" s="234"/>
      <c r="K76" s="234"/>
      <c r="L76" s="234"/>
      <c r="M76" s="234"/>
      <c r="N76" s="234"/>
      <c r="O76" s="234"/>
      <c r="P76" s="234"/>
      <c r="Q76" s="234"/>
    </row>
    <row r="78" spans="1:17" x14ac:dyDescent="0.2">
      <c r="B78" s="22" t="s">
        <v>248</v>
      </c>
    </row>
    <row r="79" spans="1:17" x14ac:dyDescent="0.2">
      <c r="A79">
        <v>1</v>
      </c>
      <c r="B79" t="s">
        <v>249</v>
      </c>
    </row>
    <row r="80" spans="1:17" x14ac:dyDescent="0.2">
      <c r="A80">
        <v>2</v>
      </c>
      <c r="B80" t="s">
        <v>250</v>
      </c>
      <c r="D80" t="s">
        <v>257</v>
      </c>
    </row>
    <row r="81" spans="1:16" x14ac:dyDescent="0.2">
      <c r="A81">
        <v>3</v>
      </c>
      <c r="B81" t="s">
        <v>251</v>
      </c>
      <c r="D81" t="s">
        <v>252</v>
      </c>
    </row>
    <row r="82" spans="1:16" x14ac:dyDescent="0.2">
      <c r="A82">
        <v>4</v>
      </c>
      <c r="B82" t="s">
        <v>253</v>
      </c>
    </row>
    <row r="83" spans="1:16" x14ac:dyDescent="0.2">
      <c r="A83">
        <v>5</v>
      </c>
      <c r="B83" t="s">
        <v>254</v>
      </c>
    </row>
    <row r="84" spans="1:16" x14ac:dyDescent="0.2">
      <c r="A84">
        <v>6</v>
      </c>
      <c r="B84" t="s">
        <v>255</v>
      </c>
    </row>
    <row r="86" spans="1:16" ht="1.5" customHeight="1" x14ac:dyDescent="0.2">
      <c r="A86" s="234"/>
      <c r="B86" s="234"/>
      <c r="C86" s="234"/>
      <c r="D86" s="234"/>
      <c r="E86" s="234"/>
      <c r="F86" s="234"/>
      <c r="G86" s="234"/>
      <c r="H86" s="234"/>
      <c r="I86" s="234"/>
      <c r="J86" s="234"/>
      <c r="K86" s="234"/>
      <c r="L86" s="234"/>
      <c r="M86" s="234"/>
      <c r="N86" s="234"/>
      <c r="O86" s="234"/>
      <c r="P86" s="234"/>
    </row>
    <row r="88" spans="1:16" x14ac:dyDescent="0.2">
      <c r="B88" s="22" t="s">
        <v>256</v>
      </c>
    </row>
    <row r="89" spans="1:16" x14ac:dyDescent="0.2">
      <c r="A89">
        <v>1</v>
      </c>
      <c r="B89" s="24" t="s">
        <v>258</v>
      </c>
      <c r="I89" t="s">
        <v>260</v>
      </c>
    </row>
    <row r="90" spans="1:16" x14ac:dyDescent="0.2">
      <c r="B90" t="s">
        <v>259</v>
      </c>
      <c r="I90" t="s">
        <v>261</v>
      </c>
    </row>
    <row r="91" spans="1:16" x14ac:dyDescent="0.2">
      <c r="B91" t="s">
        <v>262</v>
      </c>
      <c r="I91" t="s">
        <v>264</v>
      </c>
    </row>
    <row r="92" spans="1:16" x14ac:dyDescent="0.2">
      <c r="B92" t="s">
        <v>265</v>
      </c>
      <c r="I92" t="s">
        <v>266</v>
      </c>
    </row>
    <row r="93" spans="1:16" x14ac:dyDescent="0.2">
      <c r="J93" s="47" t="s">
        <v>987</v>
      </c>
    </row>
    <row r="94" spans="1:16" x14ac:dyDescent="0.2">
      <c r="A94">
        <v>2</v>
      </c>
      <c r="B94" s="24" t="s">
        <v>267</v>
      </c>
      <c r="J94" s="47" t="s">
        <v>988</v>
      </c>
    </row>
    <row r="95" spans="1:16" x14ac:dyDescent="0.2">
      <c r="B95" t="s">
        <v>268</v>
      </c>
      <c r="I95" t="s">
        <v>261</v>
      </c>
    </row>
    <row r="96" spans="1:16" x14ac:dyDescent="0.2">
      <c r="B96" t="s">
        <v>269</v>
      </c>
      <c r="I96" t="s">
        <v>263</v>
      </c>
    </row>
    <row r="97" spans="1:16" x14ac:dyDescent="0.2">
      <c r="B97" t="s">
        <v>270</v>
      </c>
      <c r="I97" t="s">
        <v>266</v>
      </c>
    </row>
    <row r="99" spans="1:16" ht="1.5" customHeight="1" x14ac:dyDescent="0.2">
      <c r="A99" s="234"/>
      <c r="B99" s="234"/>
      <c r="C99" s="234"/>
      <c r="D99" s="234"/>
      <c r="E99" s="234"/>
      <c r="F99" s="234"/>
      <c r="G99" s="234"/>
      <c r="H99" s="234"/>
      <c r="I99" s="234"/>
      <c r="J99" s="234"/>
      <c r="K99" s="234"/>
      <c r="L99" s="234"/>
      <c r="M99" s="234"/>
      <c r="N99" s="234"/>
      <c r="O99" s="234"/>
      <c r="P99" s="234"/>
    </row>
    <row r="102" spans="1:16" ht="21" x14ac:dyDescent="0.3">
      <c r="G102" s="31" t="s">
        <v>271</v>
      </c>
      <c r="H102" s="32"/>
      <c r="I102" t="s">
        <v>275</v>
      </c>
    </row>
    <row r="104" spans="1:16" x14ac:dyDescent="0.2">
      <c r="B104" s="16" t="s">
        <v>272</v>
      </c>
      <c r="M104" s="16" t="s">
        <v>273</v>
      </c>
    </row>
    <row r="105" spans="1:16" x14ac:dyDescent="0.2">
      <c r="B105" t="s">
        <v>274</v>
      </c>
    </row>
    <row r="106" spans="1:16" x14ac:dyDescent="0.2">
      <c r="B106" t="s">
        <v>279</v>
      </c>
    </row>
    <row r="108" spans="1:16" x14ac:dyDescent="0.2">
      <c r="I108" s="16" t="s">
        <v>276</v>
      </c>
      <c r="J108" s="16"/>
      <c r="K108" s="16"/>
      <c r="N108" s="16" t="s">
        <v>280</v>
      </c>
    </row>
    <row r="109" spans="1:16" x14ac:dyDescent="0.2">
      <c r="I109" t="s">
        <v>277</v>
      </c>
      <c r="N109" t="s">
        <v>281</v>
      </c>
    </row>
    <row r="110" spans="1:16" x14ac:dyDescent="0.2">
      <c r="I110" t="s">
        <v>278</v>
      </c>
      <c r="N110" t="s">
        <v>278</v>
      </c>
    </row>
    <row r="114" spans="2:9" x14ac:dyDescent="0.2">
      <c r="B114" t="s">
        <v>282</v>
      </c>
    </row>
    <row r="115" spans="2:9" x14ac:dyDescent="0.2">
      <c r="B115" t="s">
        <v>283</v>
      </c>
      <c r="F115" s="33">
        <v>43556</v>
      </c>
    </row>
    <row r="116" spans="2:9" x14ac:dyDescent="0.2">
      <c r="B116" t="s">
        <v>285</v>
      </c>
      <c r="F116" s="33">
        <v>43646</v>
      </c>
      <c r="G116" t="s">
        <v>284</v>
      </c>
    </row>
    <row r="117" spans="2:9" x14ac:dyDescent="0.2">
      <c r="B117" t="s">
        <v>286</v>
      </c>
      <c r="F117" s="33">
        <v>43751</v>
      </c>
      <c r="G117" t="s">
        <v>292</v>
      </c>
    </row>
    <row r="119" spans="2:9" x14ac:dyDescent="0.2">
      <c r="B119" t="s">
        <v>287</v>
      </c>
      <c r="F119" t="s">
        <v>288</v>
      </c>
    </row>
    <row r="120" spans="2:9" ht="18.75" customHeight="1" x14ac:dyDescent="0.2">
      <c r="B120" s="280" t="s">
        <v>289</v>
      </c>
      <c r="C120" s="280" t="s">
        <v>290</v>
      </c>
      <c r="D120" s="282" t="s">
        <v>291</v>
      </c>
      <c r="E120" s="34">
        <v>15</v>
      </c>
      <c r="F120" s="282" t="s">
        <v>291</v>
      </c>
      <c r="G120" s="35">
        <v>105</v>
      </c>
    </row>
    <row r="121" spans="2:9" x14ac:dyDescent="0.2">
      <c r="B121" s="281"/>
      <c r="C121" s="281"/>
      <c r="D121" s="283"/>
      <c r="E121" s="36">
        <v>100</v>
      </c>
      <c r="F121" s="283"/>
      <c r="G121" s="37">
        <v>365</v>
      </c>
    </row>
    <row r="124" spans="2:9" x14ac:dyDescent="0.2">
      <c r="B124" s="22" t="s">
        <v>293</v>
      </c>
      <c r="F124" s="22" t="s">
        <v>300</v>
      </c>
    </row>
    <row r="125" spans="2:9" x14ac:dyDescent="0.2">
      <c r="B125" t="s">
        <v>296</v>
      </c>
      <c r="F125" t="s">
        <v>297</v>
      </c>
      <c r="G125">
        <v>1</v>
      </c>
      <c r="H125" t="s">
        <v>301</v>
      </c>
      <c r="I125" t="s">
        <v>305</v>
      </c>
    </row>
    <row r="126" spans="2:9" x14ac:dyDescent="0.2">
      <c r="B126" t="s">
        <v>294</v>
      </c>
      <c r="F126" t="s">
        <v>298</v>
      </c>
      <c r="G126">
        <v>2</v>
      </c>
      <c r="H126" t="s">
        <v>302</v>
      </c>
      <c r="I126" t="s">
        <v>305</v>
      </c>
    </row>
    <row r="127" spans="2:9" x14ac:dyDescent="0.2">
      <c r="B127" t="s">
        <v>295</v>
      </c>
      <c r="F127" t="s">
        <v>299</v>
      </c>
      <c r="G127">
        <v>3</v>
      </c>
      <c r="H127" t="s">
        <v>303</v>
      </c>
      <c r="I127" t="s">
        <v>306</v>
      </c>
    </row>
    <row r="128" spans="2:9" x14ac:dyDescent="0.2">
      <c r="G128">
        <v>4</v>
      </c>
      <c r="H128" t="s">
        <v>304</v>
      </c>
      <c r="I128" t="s">
        <v>307</v>
      </c>
    </row>
    <row r="130" spans="1:16" ht="2.25" customHeight="1" x14ac:dyDescent="0.2">
      <c r="A130" s="236"/>
      <c r="B130" s="236"/>
      <c r="C130" s="236"/>
      <c r="D130" s="236"/>
      <c r="E130" s="236"/>
      <c r="F130" s="236"/>
      <c r="G130" s="236"/>
      <c r="H130" s="236"/>
      <c r="I130" s="236"/>
      <c r="J130" s="236"/>
      <c r="K130" s="236"/>
      <c r="L130" s="236"/>
      <c r="M130" s="236"/>
      <c r="N130" s="236"/>
      <c r="O130" s="236"/>
      <c r="P130" s="236"/>
    </row>
    <row r="132" spans="1:16" ht="23.25" x14ac:dyDescent="0.2">
      <c r="B132" s="76" t="s">
        <v>543</v>
      </c>
    </row>
    <row r="133" spans="1:16" x14ac:dyDescent="0.2">
      <c r="B133" t="s">
        <v>1149</v>
      </c>
    </row>
    <row r="134" spans="1:16" x14ac:dyDescent="0.2">
      <c r="B134" t="s">
        <v>544</v>
      </c>
    </row>
    <row r="135" spans="1:16" x14ac:dyDescent="0.2">
      <c r="B135" t="s">
        <v>545</v>
      </c>
    </row>
    <row r="136" spans="1:16" x14ac:dyDescent="0.2">
      <c r="B136" t="s">
        <v>546</v>
      </c>
    </row>
    <row r="137" spans="1:16" x14ac:dyDescent="0.2">
      <c r="B137" s="47" t="s">
        <v>552</v>
      </c>
    </row>
    <row r="138" spans="1:16" x14ac:dyDescent="0.2">
      <c r="B138" s="47" t="s">
        <v>553</v>
      </c>
    </row>
    <row r="139" spans="1:16" x14ac:dyDescent="0.2">
      <c r="B139" t="s">
        <v>547</v>
      </c>
    </row>
    <row r="140" spans="1:16" x14ac:dyDescent="0.2">
      <c r="B140" t="s">
        <v>548</v>
      </c>
    </row>
    <row r="141" spans="1:16" x14ac:dyDescent="0.2">
      <c r="B141" s="77" t="s">
        <v>554</v>
      </c>
    </row>
    <row r="142" spans="1:16" x14ac:dyDescent="0.2">
      <c r="B142" s="77" t="s">
        <v>555</v>
      </c>
    </row>
    <row r="143" spans="1:16" x14ac:dyDescent="0.2">
      <c r="B143" s="74" t="s">
        <v>556</v>
      </c>
    </row>
    <row r="144" spans="1:16" x14ac:dyDescent="0.2">
      <c r="B144" s="77" t="s">
        <v>557</v>
      </c>
    </row>
    <row r="145" spans="2:2" x14ac:dyDescent="0.2">
      <c r="B145" s="74" t="s">
        <v>558</v>
      </c>
    </row>
    <row r="146" spans="2:2" x14ac:dyDescent="0.2">
      <c r="B146" t="s">
        <v>549</v>
      </c>
    </row>
    <row r="147" spans="2:2" x14ac:dyDescent="0.2">
      <c r="B147" s="77" t="s">
        <v>559</v>
      </c>
    </row>
    <row r="148" spans="2:2" x14ac:dyDescent="0.2">
      <c r="B148" s="77" t="s">
        <v>560</v>
      </c>
    </row>
    <row r="149" spans="2:2" x14ac:dyDescent="0.2">
      <c r="B149" s="74" t="s">
        <v>561</v>
      </c>
    </row>
    <row r="150" spans="2:2" x14ac:dyDescent="0.2">
      <c r="B150" t="s">
        <v>550</v>
      </c>
    </row>
    <row r="151" spans="2:2" x14ac:dyDescent="0.2">
      <c r="B151" t="s">
        <v>551</v>
      </c>
    </row>
    <row r="152" spans="2:2" x14ac:dyDescent="0.2">
      <c r="B152" s="47" t="s">
        <v>562</v>
      </c>
    </row>
    <row r="153" spans="2:2" x14ac:dyDescent="0.2">
      <c r="B153" t="s">
        <v>563</v>
      </c>
    </row>
    <row r="155" spans="2:2" x14ac:dyDescent="0.2">
      <c r="B155" t="s">
        <v>564</v>
      </c>
    </row>
    <row r="156" spans="2:2" x14ac:dyDescent="0.2">
      <c r="B156" t="s">
        <v>565</v>
      </c>
    </row>
    <row r="157" spans="2:2" x14ac:dyDescent="0.2">
      <c r="B157" t="s">
        <v>566</v>
      </c>
    </row>
    <row r="158" spans="2:2" x14ac:dyDescent="0.2">
      <c r="B158" t="s">
        <v>567</v>
      </c>
    </row>
    <row r="161" spans="1:16" x14ac:dyDescent="0.2">
      <c r="B161" s="75" t="s">
        <v>769</v>
      </c>
    </row>
    <row r="162" spans="1:16" x14ac:dyDescent="0.2">
      <c r="B162" t="s">
        <v>770</v>
      </c>
    </row>
    <row r="163" spans="1:16" x14ac:dyDescent="0.2">
      <c r="B163" t="s">
        <v>771</v>
      </c>
    </row>
    <row r="164" spans="1:16" x14ac:dyDescent="0.2">
      <c r="B164" t="s">
        <v>772</v>
      </c>
    </row>
    <row r="165" spans="1:16" x14ac:dyDescent="0.2">
      <c r="B165" t="s">
        <v>773</v>
      </c>
    </row>
    <row r="166" spans="1:16" x14ac:dyDescent="0.2">
      <c r="B166" t="s">
        <v>774</v>
      </c>
    </row>
    <row r="167" spans="1:16" x14ac:dyDescent="0.2">
      <c r="B167" t="s">
        <v>775</v>
      </c>
    </row>
    <row r="168" spans="1:16" x14ac:dyDescent="0.2">
      <c r="B168" s="74" t="s">
        <v>776</v>
      </c>
    </row>
    <row r="169" spans="1:16" x14ac:dyDescent="0.2">
      <c r="B169" t="s">
        <v>777</v>
      </c>
    </row>
    <row r="170" spans="1:16" x14ac:dyDescent="0.2">
      <c r="B170" t="s">
        <v>778</v>
      </c>
    </row>
    <row r="172" spans="1:16" ht="3.75" customHeight="1" x14ac:dyDescent="0.2">
      <c r="A172" s="234"/>
      <c r="B172" s="234"/>
      <c r="C172" s="234"/>
      <c r="D172" s="234"/>
      <c r="E172" s="234"/>
      <c r="F172" s="234"/>
      <c r="G172" s="234"/>
      <c r="H172" s="234"/>
      <c r="I172" s="234"/>
      <c r="J172" s="234"/>
      <c r="K172" s="234"/>
      <c r="L172" s="234"/>
      <c r="M172" s="234"/>
      <c r="N172" s="234"/>
      <c r="O172" s="234"/>
      <c r="P172" s="234"/>
    </row>
    <row r="174" spans="1:16" x14ac:dyDescent="0.2">
      <c r="F174" s="48" t="s">
        <v>991</v>
      </c>
    </row>
    <row r="175" spans="1:16" x14ac:dyDescent="0.2">
      <c r="B175" s="245" t="s">
        <v>1042</v>
      </c>
    </row>
    <row r="176" spans="1:16" x14ac:dyDescent="0.2">
      <c r="B176" s="47" t="s">
        <v>992</v>
      </c>
    </row>
    <row r="177" spans="1:16" x14ac:dyDescent="0.2">
      <c r="B177" s="245" t="s">
        <v>1043</v>
      </c>
    </row>
    <row r="178" spans="1:16" x14ac:dyDescent="0.2">
      <c r="B178" s="47" t="s">
        <v>993</v>
      </c>
    </row>
    <row r="179" spans="1:16" x14ac:dyDescent="0.2">
      <c r="B179" s="47" t="s">
        <v>994</v>
      </c>
    </row>
    <row r="180" spans="1:16" x14ac:dyDescent="0.2">
      <c r="B180" s="47" t="s">
        <v>995</v>
      </c>
    </row>
    <row r="182" spans="1:16" ht="2.25" customHeight="1" x14ac:dyDescent="0.2">
      <c r="A182" s="236"/>
      <c r="B182" s="236"/>
      <c r="C182" s="236"/>
      <c r="D182" s="236"/>
      <c r="E182" s="236"/>
      <c r="F182" s="236"/>
      <c r="G182" s="236"/>
      <c r="H182" s="236"/>
      <c r="I182" s="236"/>
      <c r="J182" s="236"/>
      <c r="K182" s="236"/>
      <c r="L182" s="236"/>
      <c r="M182" s="236"/>
      <c r="N182" s="236"/>
      <c r="O182" s="236"/>
      <c r="P182" s="236"/>
    </row>
    <row r="184" spans="1:16" x14ac:dyDescent="0.2">
      <c r="B184" s="237"/>
      <c r="C184" s="238"/>
      <c r="D184" s="238"/>
      <c r="E184" s="238"/>
      <c r="F184" s="238"/>
      <c r="G184" s="238"/>
      <c r="H184" s="238"/>
      <c r="I184" s="238"/>
      <c r="J184" s="238"/>
      <c r="K184" s="238"/>
      <c r="L184" s="238"/>
      <c r="M184" s="238"/>
    </row>
    <row r="185" spans="1:16" x14ac:dyDescent="0.2">
      <c r="B185" s="238"/>
      <c r="C185" s="239" t="s">
        <v>997</v>
      </c>
      <c r="D185" s="239" t="s">
        <v>998</v>
      </c>
      <c r="E185" s="239" t="s">
        <v>999</v>
      </c>
      <c r="F185" s="240" t="s">
        <v>44</v>
      </c>
      <c r="G185" s="240" t="s">
        <v>1000</v>
      </c>
      <c r="H185" s="240" t="s">
        <v>58</v>
      </c>
      <c r="I185" s="239" t="s">
        <v>1001</v>
      </c>
      <c r="J185" s="239" t="s">
        <v>1002</v>
      </c>
      <c r="K185" s="239" t="s">
        <v>1003</v>
      </c>
      <c r="L185" s="239" t="s">
        <v>1004</v>
      </c>
      <c r="M185" s="239" t="s">
        <v>1005</v>
      </c>
    </row>
    <row r="186" spans="1:16" ht="45" x14ac:dyDescent="0.15">
      <c r="B186" s="243" t="s">
        <v>1006</v>
      </c>
      <c r="C186" s="243" t="s">
        <v>1007</v>
      </c>
      <c r="D186" s="243" t="s">
        <v>1008</v>
      </c>
      <c r="E186" s="243" t="s">
        <v>1009</v>
      </c>
      <c r="F186" s="243" t="s">
        <v>1010</v>
      </c>
      <c r="G186" s="243" t="s">
        <v>1011</v>
      </c>
      <c r="H186" s="243" t="s">
        <v>1012</v>
      </c>
      <c r="I186" s="243" t="s">
        <v>1013</v>
      </c>
      <c r="J186" s="243" t="s">
        <v>1014</v>
      </c>
      <c r="K186" s="243" t="s">
        <v>1015</v>
      </c>
      <c r="L186" s="243" t="s">
        <v>1016</v>
      </c>
      <c r="M186" s="243" t="s">
        <v>1017</v>
      </c>
    </row>
    <row r="187" spans="1:16" x14ac:dyDescent="0.2">
      <c r="B187" s="244" t="s">
        <v>1018</v>
      </c>
      <c r="C187" s="244" t="s">
        <v>1019</v>
      </c>
      <c r="D187" s="244" t="s">
        <v>1020</v>
      </c>
      <c r="E187" s="244" t="s">
        <v>1020</v>
      </c>
      <c r="F187" s="244" t="s">
        <v>1020</v>
      </c>
      <c r="G187" s="244" t="s">
        <v>1020</v>
      </c>
      <c r="H187" s="244" t="s">
        <v>1020</v>
      </c>
      <c r="I187" s="244" t="s">
        <v>1020</v>
      </c>
      <c r="J187" s="244" t="s">
        <v>1020</v>
      </c>
      <c r="K187" s="244" t="s">
        <v>1020</v>
      </c>
      <c r="L187" s="244" t="s">
        <v>1020</v>
      </c>
      <c r="M187" s="244" t="s">
        <v>1020</v>
      </c>
    </row>
    <row r="188" spans="1:16" x14ac:dyDescent="0.2">
      <c r="B188" s="244" t="s">
        <v>1021</v>
      </c>
      <c r="C188" s="244" t="s">
        <v>1022</v>
      </c>
      <c r="D188" s="244" t="s">
        <v>1020</v>
      </c>
      <c r="E188" s="244" t="s">
        <v>1020</v>
      </c>
      <c r="F188" s="244" t="s">
        <v>1020</v>
      </c>
      <c r="G188" s="244" t="s">
        <v>1020</v>
      </c>
      <c r="H188" s="244" t="s">
        <v>1020</v>
      </c>
      <c r="I188" s="244" t="s">
        <v>1020</v>
      </c>
      <c r="J188" s="244" t="s">
        <v>1020</v>
      </c>
      <c r="K188" s="244" t="s">
        <v>1020</v>
      </c>
      <c r="L188" s="244" t="s">
        <v>1020</v>
      </c>
      <c r="M188" s="244" t="s">
        <v>1020</v>
      </c>
    </row>
    <row r="189" spans="1:16" x14ac:dyDescent="0.2">
      <c r="B189" s="244" t="s">
        <v>1023</v>
      </c>
      <c r="C189" s="244" t="s">
        <v>1022</v>
      </c>
      <c r="D189" s="244" t="s">
        <v>1020</v>
      </c>
      <c r="E189" s="244" t="s">
        <v>1020</v>
      </c>
      <c r="F189" s="244" t="s">
        <v>1020</v>
      </c>
      <c r="G189" s="244" t="s">
        <v>1020</v>
      </c>
      <c r="H189" s="244" t="s">
        <v>1020</v>
      </c>
      <c r="I189" s="244" t="s">
        <v>1020</v>
      </c>
      <c r="J189" s="244" t="s">
        <v>1020</v>
      </c>
      <c r="K189" s="244" t="s">
        <v>1020</v>
      </c>
      <c r="L189" s="244" t="s">
        <v>1020</v>
      </c>
      <c r="M189" s="244" t="s">
        <v>1020</v>
      </c>
    </row>
    <row r="190" spans="1:16" x14ac:dyDescent="0.2">
      <c r="B190" s="244" t="s">
        <v>1024</v>
      </c>
      <c r="C190" s="244" t="s">
        <v>1022</v>
      </c>
      <c r="D190" s="244" t="s">
        <v>1020</v>
      </c>
      <c r="E190" s="244" t="s">
        <v>1020</v>
      </c>
      <c r="F190" s="244" t="s">
        <v>1020</v>
      </c>
      <c r="G190" s="244" t="s">
        <v>1020</v>
      </c>
      <c r="H190" s="244" t="s">
        <v>1020</v>
      </c>
      <c r="I190" s="244" t="s">
        <v>1020</v>
      </c>
      <c r="J190" s="244" t="s">
        <v>1020</v>
      </c>
      <c r="K190" s="244" t="s">
        <v>1020</v>
      </c>
      <c r="L190" s="244" t="s">
        <v>1020</v>
      </c>
      <c r="M190" s="244" t="s">
        <v>1020</v>
      </c>
    </row>
    <row r="191" spans="1:16" x14ac:dyDescent="0.2">
      <c r="B191" s="244" t="s">
        <v>1025</v>
      </c>
      <c r="C191" s="244" t="s">
        <v>1022</v>
      </c>
      <c r="D191" s="244" t="s">
        <v>1022</v>
      </c>
      <c r="E191" s="244" t="s">
        <v>1020</v>
      </c>
      <c r="F191" s="244" t="s">
        <v>1020</v>
      </c>
      <c r="G191" s="244" t="s">
        <v>1020</v>
      </c>
      <c r="H191" s="244" t="s">
        <v>1020</v>
      </c>
      <c r="I191" s="244" t="s">
        <v>1020</v>
      </c>
      <c r="J191" s="244" t="s">
        <v>1020</v>
      </c>
      <c r="K191" s="244" t="s">
        <v>1020</v>
      </c>
      <c r="L191" s="244" t="s">
        <v>1020</v>
      </c>
      <c r="M191" s="244" t="s">
        <v>1020</v>
      </c>
    </row>
    <row r="192" spans="1:16" x14ac:dyDescent="0.2">
      <c r="B192" s="244" t="s">
        <v>1026</v>
      </c>
      <c r="C192" s="244" t="s">
        <v>1022</v>
      </c>
      <c r="D192" s="244" t="s">
        <v>1022</v>
      </c>
      <c r="E192" s="244" t="s">
        <v>1022</v>
      </c>
      <c r="F192" s="244" t="s">
        <v>1020</v>
      </c>
      <c r="G192" s="244" t="s">
        <v>1020</v>
      </c>
      <c r="H192" s="244" t="s">
        <v>1020</v>
      </c>
      <c r="I192" s="244" t="s">
        <v>1020</v>
      </c>
      <c r="J192" s="244" t="s">
        <v>1020</v>
      </c>
      <c r="K192" s="244" t="s">
        <v>1020</v>
      </c>
      <c r="L192" s="244" t="s">
        <v>1020</v>
      </c>
      <c r="M192" s="244" t="s">
        <v>1020</v>
      </c>
    </row>
    <row r="193" spans="2:13" x14ac:dyDescent="0.2">
      <c r="B193" s="244" t="s">
        <v>1027</v>
      </c>
      <c r="C193" s="244" t="s">
        <v>1022</v>
      </c>
      <c r="D193" s="244" t="s">
        <v>1022</v>
      </c>
      <c r="E193" s="244" t="s">
        <v>1022</v>
      </c>
      <c r="F193" s="244" t="s">
        <v>1022</v>
      </c>
      <c r="G193" s="244" t="s">
        <v>1020</v>
      </c>
      <c r="H193" s="244" t="s">
        <v>1020</v>
      </c>
      <c r="I193" s="244" t="s">
        <v>1020</v>
      </c>
      <c r="J193" s="244" t="s">
        <v>1020</v>
      </c>
      <c r="K193" s="244" t="s">
        <v>1020</v>
      </c>
      <c r="L193" s="244" t="s">
        <v>1020</v>
      </c>
      <c r="M193" s="244" t="s">
        <v>1020</v>
      </c>
    </row>
    <row r="194" spans="2:13" x14ac:dyDescent="0.2">
      <c r="B194" s="244" t="s">
        <v>1028</v>
      </c>
      <c r="C194" s="244" t="s">
        <v>1029</v>
      </c>
      <c r="D194" s="244" t="s">
        <v>1029</v>
      </c>
      <c r="E194" s="244" t="s">
        <v>1029</v>
      </c>
      <c r="F194" s="244" t="s">
        <v>1029</v>
      </c>
      <c r="G194" s="244" t="s">
        <v>1029</v>
      </c>
      <c r="H194" s="244" t="s">
        <v>1020</v>
      </c>
      <c r="I194" s="244" t="s">
        <v>1029</v>
      </c>
      <c r="J194" s="244" t="s">
        <v>1020</v>
      </c>
      <c r="K194" s="244" t="s">
        <v>1029</v>
      </c>
      <c r="L194" s="244" t="s">
        <v>1029</v>
      </c>
      <c r="M194" s="244" t="s">
        <v>1029</v>
      </c>
    </row>
    <row r="195" spans="2:13" x14ac:dyDescent="0.2">
      <c r="B195" s="244" t="s">
        <v>1030</v>
      </c>
      <c r="C195" s="244" t="s">
        <v>1022</v>
      </c>
      <c r="D195" s="244" t="s">
        <v>1022</v>
      </c>
      <c r="E195" s="244" t="s">
        <v>1022</v>
      </c>
      <c r="F195" s="244" t="s">
        <v>1022</v>
      </c>
      <c r="G195" s="244" t="s">
        <v>1022</v>
      </c>
      <c r="H195" s="244" t="s">
        <v>1022</v>
      </c>
      <c r="I195" s="244" t="s">
        <v>1020</v>
      </c>
      <c r="J195" s="244" t="s">
        <v>1020</v>
      </c>
      <c r="K195" s="244" t="s">
        <v>1020</v>
      </c>
      <c r="L195" s="244" t="s">
        <v>1020</v>
      </c>
      <c r="M195" s="244" t="s">
        <v>1020</v>
      </c>
    </row>
    <row r="196" spans="2:13" x14ac:dyDescent="0.2">
      <c r="B196" s="244" t="s">
        <v>1031</v>
      </c>
      <c r="C196" s="244" t="s">
        <v>1022</v>
      </c>
      <c r="D196" s="244" t="s">
        <v>1022</v>
      </c>
      <c r="E196" s="244" t="s">
        <v>1022</v>
      </c>
      <c r="F196" s="244" t="s">
        <v>1022</v>
      </c>
      <c r="G196" s="244" t="s">
        <v>1022</v>
      </c>
      <c r="H196" s="244" t="s">
        <v>1022</v>
      </c>
      <c r="I196" s="244" t="s">
        <v>1022</v>
      </c>
      <c r="J196" s="244" t="s">
        <v>1022</v>
      </c>
      <c r="K196" s="244" t="s">
        <v>1022</v>
      </c>
      <c r="L196" s="244" t="s">
        <v>1020</v>
      </c>
      <c r="M196" s="244" t="s">
        <v>1020</v>
      </c>
    </row>
    <row r="197" spans="2:13" x14ac:dyDescent="0.2">
      <c r="B197" s="244" t="s">
        <v>1032</v>
      </c>
      <c r="C197" s="244" t="s">
        <v>1022</v>
      </c>
      <c r="D197" s="244" t="s">
        <v>1022</v>
      </c>
      <c r="E197" s="244" t="s">
        <v>1022</v>
      </c>
      <c r="F197" s="244" t="s">
        <v>1022</v>
      </c>
      <c r="G197" s="244" t="s">
        <v>1022</v>
      </c>
      <c r="H197" s="244" t="s">
        <v>1022</v>
      </c>
      <c r="I197" s="244" t="s">
        <v>1022</v>
      </c>
      <c r="J197" s="244" t="s">
        <v>1022</v>
      </c>
      <c r="K197" s="244" t="s">
        <v>1022</v>
      </c>
      <c r="L197" s="244" t="s">
        <v>1022</v>
      </c>
      <c r="M197" s="244" t="s">
        <v>1020</v>
      </c>
    </row>
    <row r="198" spans="2:13" x14ac:dyDescent="0.2">
      <c r="B198" s="238"/>
      <c r="C198" s="238"/>
      <c r="D198" s="238"/>
      <c r="E198" s="238"/>
      <c r="F198" s="238"/>
      <c r="G198" s="238"/>
      <c r="H198" s="238"/>
      <c r="I198" s="238"/>
      <c r="J198" s="238"/>
      <c r="K198" s="238"/>
      <c r="L198" s="238"/>
      <c r="M198" s="238"/>
    </row>
    <row r="199" spans="2:13" x14ac:dyDescent="0.2">
      <c r="B199" s="238"/>
      <c r="C199" s="238"/>
      <c r="D199" s="238"/>
      <c r="E199" s="238"/>
      <c r="F199" s="238"/>
      <c r="G199" s="238"/>
      <c r="H199" s="238"/>
      <c r="I199" s="238"/>
      <c r="J199" s="238"/>
      <c r="K199" s="238"/>
      <c r="L199" s="238"/>
      <c r="M199" s="238"/>
    </row>
    <row r="200" spans="2:13" x14ac:dyDescent="0.2">
      <c r="B200" s="238"/>
      <c r="C200" s="237" t="s">
        <v>1033</v>
      </c>
      <c r="D200" s="238"/>
      <c r="E200" s="238"/>
      <c r="F200" s="238"/>
      <c r="G200" s="238"/>
      <c r="H200" s="238"/>
      <c r="I200" s="238"/>
      <c r="J200" s="238"/>
      <c r="K200" s="238"/>
      <c r="L200" s="238"/>
      <c r="M200" s="238"/>
    </row>
    <row r="201" spans="2:13" x14ac:dyDescent="0.2">
      <c r="B201" s="238"/>
      <c r="C201" s="237" t="s">
        <v>1034</v>
      </c>
      <c r="D201" s="238"/>
      <c r="E201" s="238"/>
      <c r="F201" s="238"/>
      <c r="G201" s="238"/>
      <c r="H201" s="238"/>
      <c r="I201" s="238"/>
      <c r="J201" s="238"/>
      <c r="K201" s="238"/>
      <c r="L201" s="238"/>
      <c r="M201" s="238"/>
    </row>
    <row r="202" spans="2:13" x14ac:dyDescent="0.2">
      <c r="B202" s="238"/>
      <c r="C202" s="238"/>
      <c r="D202" s="238"/>
      <c r="E202" s="238"/>
      <c r="F202" s="238"/>
      <c r="G202" s="238"/>
      <c r="H202" s="238"/>
      <c r="I202" s="238"/>
      <c r="J202" s="238"/>
      <c r="K202" s="238"/>
      <c r="L202" s="238"/>
      <c r="M202" s="238"/>
    </row>
    <row r="203" spans="2:13" x14ac:dyDescent="0.2">
      <c r="B203" s="238"/>
      <c r="C203" s="241" t="s">
        <v>1035</v>
      </c>
      <c r="D203" s="238"/>
      <c r="E203" s="238"/>
      <c r="F203" s="238"/>
      <c r="G203" s="238"/>
      <c r="H203" s="238"/>
      <c r="I203" s="238"/>
      <c r="J203" s="238"/>
      <c r="K203" s="238"/>
      <c r="L203" s="238"/>
      <c r="M203" s="238"/>
    </row>
    <row r="204" spans="2:13" x14ac:dyDescent="0.2">
      <c r="B204" s="238"/>
      <c r="C204" s="242" t="s">
        <v>1036</v>
      </c>
      <c r="D204" s="238"/>
      <c r="E204" s="238"/>
      <c r="F204" s="238"/>
      <c r="G204" s="238"/>
      <c r="H204" s="238"/>
      <c r="I204" s="238"/>
      <c r="J204" s="238"/>
      <c r="K204" s="238"/>
      <c r="L204" s="238"/>
      <c r="M204" s="238"/>
    </row>
    <row r="205" spans="2:13" x14ac:dyDescent="0.2">
      <c r="B205" s="238"/>
      <c r="C205" s="242" t="s">
        <v>1037</v>
      </c>
      <c r="D205" s="238"/>
      <c r="E205" s="238"/>
      <c r="F205" s="238"/>
      <c r="G205" s="238"/>
      <c r="H205" s="238"/>
      <c r="I205" s="238"/>
      <c r="J205" s="238"/>
      <c r="K205" s="238"/>
      <c r="L205" s="238"/>
      <c r="M205" s="238"/>
    </row>
    <row r="206" spans="2:13" x14ac:dyDescent="0.2">
      <c r="B206" s="238"/>
      <c r="C206" s="242" t="s">
        <v>1038</v>
      </c>
      <c r="D206" s="238"/>
      <c r="E206" s="238"/>
      <c r="F206" s="238"/>
      <c r="G206" s="238"/>
      <c r="H206" s="238"/>
      <c r="I206" s="238"/>
      <c r="J206" s="238"/>
      <c r="K206" s="238"/>
      <c r="L206" s="238"/>
      <c r="M206" s="238"/>
    </row>
    <row r="207" spans="2:13" x14ac:dyDescent="0.2">
      <c r="B207" s="238"/>
      <c r="C207" s="242" t="s">
        <v>1039</v>
      </c>
      <c r="D207" s="238"/>
      <c r="E207" s="238"/>
      <c r="F207" s="238"/>
      <c r="G207" s="238"/>
      <c r="H207" s="238"/>
      <c r="I207" s="238"/>
      <c r="J207" s="238"/>
      <c r="K207" s="238"/>
      <c r="L207" s="238"/>
      <c r="M207" s="238"/>
    </row>
    <row r="208" spans="2:13" x14ac:dyDescent="0.2">
      <c r="B208" s="238"/>
      <c r="C208" s="242" t="s">
        <v>1040</v>
      </c>
      <c r="D208" s="238"/>
      <c r="E208" s="238"/>
      <c r="F208" s="238"/>
      <c r="G208" s="238"/>
      <c r="H208" s="238"/>
      <c r="I208" s="238"/>
      <c r="J208" s="238"/>
      <c r="K208" s="238"/>
      <c r="L208" s="238"/>
      <c r="M208" s="238"/>
    </row>
    <row r="209" spans="2:13" x14ac:dyDescent="0.2">
      <c r="B209" s="238"/>
      <c r="C209" s="242" t="s">
        <v>1041</v>
      </c>
      <c r="D209" s="238"/>
      <c r="E209" s="238"/>
      <c r="F209" s="238"/>
      <c r="G209" s="238"/>
      <c r="H209" s="238"/>
      <c r="I209" s="238"/>
      <c r="J209" s="238"/>
      <c r="K209" s="238"/>
      <c r="L209" s="238"/>
      <c r="M209" s="238"/>
    </row>
    <row r="210" spans="2:13" x14ac:dyDescent="0.2">
      <c r="B210" s="238"/>
      <c r="C210" s="238"/>
      <c r="D210" s="238"/>
      <c r="E210" s="238"/>
      <c r="F210" s="238"/>
      <c r="G210" s="238"/>
      <c r="H210" s="238"/>
      <c r="I210" s="238"/>
      <c r="J210" s="238"/>
      <c r="K210" s="238"/>
      <c r="L210" s="238"/>
      <c r="M210" s="238"/>
    </row>
  </sheetData>
  <mergeCells count="4">
    <mergeCell ref="B120:B121"/>
    <mergeCell ref="D120:D121"/>
    <mergeCell ref="C120:C121"/>
    <mergeCell ref="F120:F121"/>
  </mergeCells>
  <hyperlinks>
    <hyperlink ref="B43" r:id="rId1" xr:uid="{00000000-0004-0000-0600-000000000000}"/>
    <hyperlink ref="B59" r:id="rId2" xr:uid="{00000000-0004-0000-0600-000001000000}"/>
    <hyperlink ref="B60" r:id="rId3" xr:uid="{00000000-0004-0000-0600-000002000000}"/>
    <hyperlink ref="B61" r:id="rId4" xr:uid="{00000000-0004-0000-0600-000003000000}"/>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O21"/>
  <sheetViews>
    <sheetView zoomScale="120" workbookViewId="0">
      <selection activeCell="B19" sqref="B19"/>
    </sheetView>
  </sheetViews>
  <sheetFormatPr defaultColWidth="9.953125" defaultRowHeight="15" x14ac:dyDescent="0.2"/>
  <cols>
    <col min="1" max="1" width="9.14453125" style="1" customWidth="1"/>
  </cols>
  <sheetData>
    <row r="2" spans="1:15" ht="29.25" x14ac:dyDescent="0.2">
      <c r="A2" s="2" t="s">
        <v>118</v>
      </c>
      <c r="B2" s="284" t="s">
        <v>308</v>
      </c>
      <c r="C2" s="285"/>
      <c r="D2" s="285"/>
      <c r="E2" s="285"/>
      <c r="F2" s="285"/>
      <c r="G2" s="285"/>
      <c r="H2" s="285"/>
      <c r="I2" s="285"/>
      <c r="J2" s="285"/>
      <c r="K2" s="285"/>
      <c r="L2" s="285"/>
      <c r="M2" s="285"/>
      <c r="N2" s="285"/>
      <c r="O2" s="285"/>
    </row>
    <row r="4" spans="1:15" x14ac:dyDescent="0.2">
      <c r="A4" s="1">
        <v>1</v>
      </c>
      <c r="B4" t="s">
        <v>309</v>
      </c>
    </row>
    <row r="6" spans="1:15" x14ac:dyDescent="0.2">
      <c r="A6" s="1">
        <v>2</v>
      </c>
      <c r="B6" t="s">
        <v>310</v>
      </c>
    </row>
    <row r="8" spans="1:15" x14ac:dyDescent="0.2">
      <c r="A8" s="1">
        <v>3</v>
      </c>
      <c r="B8" t="s">
        <v>311</v>
      </c>
    </row>
    <row r="10" spans="1:15" x14ac:dyDescent="0.2">
      <c r="A10" s="1">
        <v>4</v>
      </c>
      <c r="B10" t="s">
        <v>313</v>
      </c>
    </row>
    <row r="12" spans="1:15" x14ac:dyDescent="0.2">
      <c r="A12" s="1">
        <v>5</v>
      </c>
      <c r="B12" s="245" t="s">
        <v>1126</v>
      </c>
    </row>
    <row r="14" spans="1:15" x14ac:dyDescent="0.2">
      <c r="A14" s="1">
        <v>6</v>
      </c>
      <c r="B14" s="245" t="s">
        <v>1128</v>
      </c>
    </row>
    <row r="16" spans="1:15" x14ac:dyDescent="0.2">
      <c r="A16" s="1">
        <v>7</v>
      </c>
      <c r="B16" t="s">
        <v>314</v>
      </c>
    </row>
    <row r="18" spans="1:2" x14ac:dyDescent="0.2">
      <c r="A18" s="1" t="s">
        <v>1127</v>
      </c>
      <c r="B18" s="245" t="s">
        <v>1140</v>
      </c>
    </row>
    <row r="20" spans="1:2" x14ac:dyDescent="0.2">
      <c r="A20" s="1" t="s">
        <v>1135</v>
      </c>
      <c r="B20" s="245" t="s">
        <v>1136</v>
      </c>
    </row>
    <row r="21" spans="1:2" x14ac:dyDescent="0.2">
      <c r="B21" s="245" t="s">
        <v>1137</v>
      </c>
    </row>
  </sheetData>
  <mergeCells count="1">
    <mergeCell ref="B2:O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14"/>
  <sheetViews>
    <sheetView zoomScale="140" workbookViewId="0">
      <selection activeCell="A8" sqref="A8"/>
    </sheetView>
  </sheetViews>
  <sheetFormatPr defaultColWidth="9.953125" defaultRowHeight="15" x14ac:dyDescent="0.2"/>
  <cols>
    <col min="1" max="1" width="9.953125" customWidth="1"/>
    <col min="2" max="2" width="36.453125" customWidth="1"/>
    <col min="3" max="3" width="19.50390625" customWidth="1"/>
    <col min="4" max="4" width="5.37890625" style="38" customWidth="1"/>
  </cols>
  <sheetData>
    <row r="2" spans="2:4" x14ac:dyDescent="0.2">
      <c r="B2" s="39" t="s">
        <v>315</v>
      </c>
      <c r="C2" s="40">
        <v>2.5</v>
      </c>
      <c r="D2" s="41" t="s">
        <v>316</v>
      </c>
    </row>
    <row r="3" spans="2:4" x14ac:dyDescent="0.2">
      <c r="B3" s="42" t="s">
        <v>323</v>
      </c>
      <c r="C3" s="40">
        <v>5</v>
      </c>
      <c r="D3" s="41" t="s">
        <v>316</v>
      </c>
    </row>
    <row r="4" spans="2:4" x14ac:dyDescent="0.2">
      <c r="B4" t="s">
        <v>317</v>
      </c>
      <c r="C4">
        <v>63386500</v>
      </c>
    </row>
    <row r="5" spans="2:4" x14ac:dyDescent="0.2">
      <c r="B5" t="s">
        <v>318</v>
      </c>
      <c r="C5">
        <f>C4*C2%</f>
        <v>1584662.5</v>
      </c>
      <c r="D5" s="38" t="s">
        <v>319</v>
      </c>
    </row>
    <row r="6" spans="2:4" x14ac:dyDescent="0.2">
      <c r="B6" t="s">
        <v>320</v>
      </c>
      <c r="C6">
        <f>C4+C5</f>
        <v>64971162.5</v>
      </c>
    </row>
    <row r="7" spans="2:4" x14ac:dyDescent="0.2">
      <c r="B7" t="s">
        <v>321</v>
      </c>
      <c r="C7">
        <f>C5*3%</f>
        <v>47539.875</v>
      </c>
      <c r="D7" s="38" t="s">
        <v>322</v>
      </c>
    </row>
    <row r="8" spans="2:4" x14ac:dyDescent="0.2">
      <c r="B8" t="s">
        <v>324</v>
      </c>
      <c r="C8">
        <f>(C6+C7)*C3%</f>
        <v>3250935.1187500004</v>
      </c>
      <c r="D8" s="38" t="s">
        <v>327</v>
      </c>
    </row>
    <row r="9" spans="2:4" x14ac:dyDescent="0.2">
      <c r="B9" t="s">
        <v>325</v>
      </c>
      <c r="D9" s="38" t="s">
        <v>326</v>
      </c>
    </row>
    <row r="10" spans="2:4" x14ac:dyDescent="0.2">
      <c r="B10" s="16" t="s">
        <v>328</v>
      </c>
      <c r="C10" s="43">
        <f>ROUNDUP((C5+C7+C8+C9),2)</f>
        <v>4883137.5</v>
      </c>
    </row>
    <row r="14" spans="2:4" x14ac:dyDescent="0.2">
      <c r="B14" s="44" t="s">
        <v>330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Worksheets</vt:lpstr>
      </vt:variant>
      <vt:variant>
        <vt:i4>16</vt:i4>
      </vt:variant>
    </vt:vector>
  </HeadingPairs>
  <TitlesOfParts>
    <vt:vector size="16" baseType="lpstr">
      <vt:lpstr>Export Process</vt:lpstr>
      <vt:lpstr>Export Schedule</vt:lpstr>
      <vt:lpstr>Export Details</vt:lpstr>
      <vt:lpstr>Export Files</vt:lpstr>
      <vt:lpstr>BL Checklist</vt:lpstr>
      <vt:lpstr>Journal Entry</vt:lpstr>
      <vt:lpstr>Notes</vt:lpstr>
      <vt:lpstr>Import Process</vt:lpstr>
      <vt:lpstr>Custom Duty Calc- GST</vt:lpstr>
      <vt:lpstr>Refund</vt:lpstr>
      <vt:lpstr>LC sheet</vt:lpstr>
      <vt:lpstr>LC calc </vt:lpstr>
      <vt:lpstr>Forward Contract</vt:lpstr>
      <vt:lpstr>AD code</vt:lpstr>
      <vt:lpstr>Sheet5</vt:lpstr>
      <vt:lpstr>Forex Remittance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Redmi 3S</dc:creator>
  <cp:lastModifiedBy>X</cp:lastModifiedBy>
  <dcterms:created xsi:type="dcterms:W3CDTF">2006-09-15T07:30:00Z</dcterms:created>
  <dcterms:modified xsi:type="dcterms:W3CDTF">2024-04-14T17:41:11Z</dcterms:modified>
</cp:coreProperties>
</file>