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rahamanayagam\Desktop\"/>
    </mc:Choice>
  </mc:AlternateContent>
  <xr:revisionPtr revIDLastSave="0" documentId="13_ncr:1_{A082F137-9D0D-4375-8AE1-32A2B605BE65}" xr6:coauthVersionLast="47" xr6:coauthVersionMax="47" xr10:uidLastSave="{00000000-0000-0000-0000-000000000000}"/>
  <bookViews>
    <workbookView xWindow="-110" yWindow="-110" windowWidth="19420" windowHeight="11620" tabRatio="5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" i="2" l="1"/>
  <c r="B17" i="2"/>
  <c r="B7" i="2" l="1"/>
  <c r="G27" i="2" s="1"/>
  <c r="H27" i="2" s="1"/>
  <c r="G28" i="2"/>
  <c r="G26" i="2"/>
  <c r="B18" i="2"/>
  <c r="H40" i="2"/>
  <c r="G24" i="2" l="1"/>
  <c r="H24" i="2" s="1"/>
  <c r="G22" i="2"/>
  <c r="H22" i="2" s="1"/>
  <c r="G23" i="2"/>
  <c r="H23" i="2" s="1"/>
  <c r="G25" i="2"/>
  <c r="H25" i="2" s="1"/>
  <c r="H28" i="2"/>
  <c r="H26" i="2"/>
  <c r="H29" i="2" l="1"/>
  <c r="H30" i="2" s="1"/>
  <c r="G4" i="2"/>
  <c r="H4" i="2" s="1"/>
  <c r="G5" i="2"/>
  <c r="H5" i="2" s="1"/>
  <c r="G6" i="2"/>
  <c r="H6" i="2" s="1"/>
  <c r="G7" i="2"/>
  <c r="H7" i="2" s="1"/>
  <c r="G8" i="2"/>
  <c r="H8" i="2" s="1"/>
  <c r="G10" i="2"/>
  <c r="H10" i="2" s="1"/>
  <c r="G9" i="2"/>
  <c r="H9" i="2" s="1"/>
  <c r="H31" i="2" l="1"/>
  <c r="H11" i="2"/>
  <c r="H32" i="2" l="1"/>
  <c r="H33" i="2"/>
  <c r="H41" i="2"/>
  <c r="H12" i="2"/>
  <c r="H13" i="2" s="1"/>
  <c r="H14" i="2" s="1"/>
  <c r="H15" i="2" l="1"/>
  <c r="G41" i="2"/>
  <c r="G42" i="2" l="1"/>
  <c r="H42" i="2"/>
  <c r="G43" i="2" l="1"/>
  <c r="H16" i="2" s="1"/>
  <c r="H17" i="2" s="1"/>
  <c r="H18" i="2" s="1"/>
  <c r="H19" i="2" s="1"/>
  <c r="H43" i="2"/>
  <c r="H34" i="2" s="1"/>
  <c r="H35" i="2" l="1"/>
  <c r="H36" i="2" s="1"/>
  <c r="H37" i="2" s="1"/>
  <c r="A21" i="2" l="1"/>
  <c r="B24" i="2"/>
</calcChain>
</file>

<file path=xl/sharedStrings.xml><?xml version="1.0" encoding="utf-8"?>
<sst xmlns="http://schemas.openxmlformats.org/spreadsheetml/2006/main" count="54" uniqueCount="40">
  <si>
    <t>Section 80C</t>
  </si>
  <si>
    <t>HRA</t>
  </si>
  <si>
    <t>Home Loan Interest Payment</t>
  </si>
  <si>
    <t>Health Insurance</t>
  </si>
  <si>
    <t>Other Exemptions 1</t>
  </si>
  <si>
    <t>Other Exemptions 2</t>
  </si>
  <si>
    <t>Other Exemptions 3</t>
  </si>
  <si>
    <t>Other Exemptions 4</t>
  </si>
  <si>
    <t>Total Exemption</t>
  </si>
  <si>
    <t>Slab (Upper)</t>
  </si>
  <si>
    <t>Slab (Lower)</t>
  </si>
  <si>
    <t>-</t>
  </si>
  <si>
    <t>Old Rates</t>
  </si>
  <si>
    <t>New Rates</t>
  </si>
  <si>
    <t>Slab Amount (Old)</t>
  </si>
  <si>
    <t>Slab Amount (New)</t>
  </si>
  <si>
    <t>Tax (New)</t>
  </si>
  <si>
    <t>Cess</t>
  </si>
  <si>
    <t>Taxable Income (Old)</t>
  </si>
  <si>
    <t>Tax (Old)</t>
  </si>
  <si>
    <t>Total Taxes</t>
  </si>
  <si>
    <t>Only Fill Yellow Cells</t>
  </si>
  <si>
    <t>Total</t>
  </si>
  <si>
    <t>Surcharge</t>
  </si>
  <si>
    <t>Surcharge (Old)</t>
  </si>
  <si>
    <t>Surcharge (New)</t>
  </si>
  <si>
    <t>Rates</t>
  </si>
  <si>
    <t>Tax &amp; Surcharge</t>
  </si>
  <si>
    <t>Other Exemptions 5</t>
  </si>
  <si>
    <t>Summary</t>
  </si>
  <si>
    <t>Difference in Tax</t>
  </si>
  <si>
    <t>Annual Income (Rs)</t>
  </si>
  <si>
    <r>
      <t xml:space="preserve">Annual Income </t>
    </r>
    <r>
      <rPr>
        <i/>
        <sz val="12"/>
        <color theme="1"/>
        <rFont val="Calibri"/>
        <family val="2"/>
        <scheme val="minor"/>
      </rPr>
      <t xml:space="preserve">Less </t>
    </r>
    <r>
      <rPr>
        <sz val="12"/>
        <color theme="1"/>
        <rFont val="Calibri"/>
        <family val="2"/>
        <scheme val="minor"/>
      </rPr>
      <t>Std Deduction (Old Scheme) (Rs)</t>
    </r>
  </si>
  <si>
    <r>
      <t xml:space="preserve">Annual Income </t>
    </r>
    <r>
      <rPr>
        <i/>
        <sz val="12"/>
        <color theme="1"/>
        <rFont val="Calibri"/>
        <family val="2"/>
        <scheme val="minor"/>
      </rPr>
      <t xml:space="preserve">Less </t>
    </r>
    <r>
      <rPr>
        <sz val="12"/>
        <color theme="1"/>
        <rFont val="Calibri"/>
        <family val="2"/>
        <scheme val="minor"/>
      </rPr>
      <t>Std Deduction (New Scheme) (Rs)</t>
    </r>
  </si>
  <si>
    <t>Std Deduction (Old Scheme)</t>
  </si>
  <si>
    <t>Std Deduction (New Scheme)</t>
  </si>
  <si>
    <t>Rebate u/s. 87A</t>
  </si>
  <si>
    <t>AY 2026-27</t>
  </si>
  <si>
    <t>Marginal Relief</t>
  </si>
  <si>
    <t>Balance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</si>
</sst>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4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37" fontId="2" fillId="2" borderId="1" xfId="1" applyNumberFormat="1" applyFont="1" applyFill="1" applyBorder="1" applyProtection="1">
      <protection locked="0"/>
    </xf>
    <xf numFmtId="37" fontId="0" fillId="2" borderId="1" xfId="1" applyNumberFormat="1" applyFont="1" applyFill="1" applyBorder="1" applyProtection="1">
      <protection locked="0"/>
    </xf>
    <xf numFmtId="37" fontId="2" fillId="0" borderId="1" xfId="0" applyNumberFormat="1" applyFont="1" applyBorder="1" applyProtection="1">
      <protection hidden="1"/>
    </xf>
    <xf numFmtId="165" fontId="0" fillId="0" borderId="1" xfId="1" applyNumberFormat="1" applyFont="1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165" fontId="2" fillId="0" borderId="1" xfId="0" applyNumberFormat="1" applyFont="1" applyBorder="1" applyProtection="1">
      <protection hidden="1"/>
    </xf>
    <xf numFmtId="0" fontId="6" fillId="0" borderId="0" xfId="0" applyFont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165" fontId="5" fillId="0" borderId="1" xfId="0" applyNumberFormat="1" applyFont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11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12" fillId="0" borderId="0" xfId="0" applyFont="1" applyProtection="1">
      <protection hidden="1"/>
    </xf>
    <xf numFmtId="37" fontId="12" fillId="0" borderId="0" xfId="0" applyNumberFormat="1" applyFont="1" applyProtection="1">
      <protection hidden="1"/>
    </xf>
    <xf numFmtId="43" fontId="0" fillId="0" borderId="0" xfId="0" applyNumberFormat="1"/>
    <xf numFmtId="0" fontId="9" fillId="0" borderId="2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/>
    </xf>
    <xf numFmtId="0" fontId="13" fillId="0" borderId="4" xfId="0" applyFont="1" applyBorder="1" applyAlignment="1">
      <alignment horizontal="centerContinuous"/>
    </xf>
    <xf numFmtId="0" fontId="13" fillId="0" borderId="5" xfId="0" applyFont="1" applyBorder="1" applyAlignment="1">
      <alignment horizontal="centerContinuous"/>
    </xf>
  </cellXfs>
  <cellStyles count="64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3"/>
  <sheetViews>
    <sheetView tabSelected="1" zoomScale="70" zoomScaleNormal="70" workbookViewId="0"/>
  </sheetViews>
  <sheetFormatPr defaultColWidth="11" defaultRowHeight="15.5" x14ac:dyDescent="0.35"/>
  <cols>
    <col min="1" max="1" width="44.6640625" bestFit="1" customWidth="1"/>
    <col min="2" max="2" width="13.08203125" bestFit="1" customWidth="1"/>
    <col min="3" max="3" width="2.58203125" customWidth="1"/>
    <col min="4" max="4" width="12.9140625" customWidth="1"/>
    <col min="5" max="5" width="13.08203125" bestFit="1" customWidth="1"/>
    <col min="7" max="7" width="17.08203125" bestFit="1" customWidth="1"/>
    <col min="8" max="8" width="14.58203125" bestFit="1" customWidth="1"/>
  </cols>
  <sheetData>
    <row r="1" spans="1:9" ht="31.5" thickBot="1" x14ac:dyDescent="0.75">
      <c r="A1" s="24" t="s">
        <v>37</v>
      </c>
      <c r="B1" s="25"/>
      <c r="C1" s="25"/>
      <c r="D1" s="25"/>
      <c r="E1" s="25"/>
      <c r="F1" s="25"/>
      <c r="G1" s="25"/>
      <c r="H1" s="26"/>
    </row>
    <row r="2" spans="1:9" ht="15.5" customHeight="1" x14ac:dyDescent="0.35">
      <c r="A2" s="23" t="s">
        <v>21</v>
      </c>
      <c r="B2" s="23"/>
      <c r="D2" s="3"/>
      <c r="E2" s="3"/>
      <c r="F2" s="3"/>
      <c r="G2" s="3"/>
      <c r="H2" s="3"/>
    </row>
    <row r="3" spans="1:9" ht="15.5" customHeight="1" x14ac:dyDescent="0.35">
      <c r="A3" s="1" t="s">
        <v>31</v>
      </c>
      <c r="B3" s="4">
        <v>1560000</v>
      </c>
      <c r="D3" s="2" t="s">
        <v>10</v>
      </c>
      <c r="E3" s="2" t="s">
        <v>9</v>
      </c>
      <c r="F3" s="2" t="s">
        <v>12</v>
      </c>
      <c r="G3" s="2" t="s">
        <v>14</v>
      </c>
      <c r="H3" s="2" t="s">
        <v>19</v>
      </c>
    </row>
    <row r="4" spans="1:9" ht="15.5" customHeight="1" x14ac:dyDescent="0.35">
      <c r="A4" s="1" t="s">
        <v>34</v>
      </c>
      <c r="B4" s="4">
        <v>50000</v>
      </c>
      <c r="D4" s="7">
        <v>0</v>
      </c>
      <c r="E4" s="7">
        <v>250000</v>
      </c>
      <c r="F4" s="8">
        <v>0</v>
      </c>
      <c r="G4" s="7">
        <f>IF(B18&lt;=E4,B18-0,E4)</f>
        <v>250000</v>
      </c>
      <c r="H4" s="7">
        <f t="shared" ref="H4:H10" si="0">G4*F4</f>
        <v>0</v>
      </c>
    </row>
    <row r="5" spans="1:9" ht="15.5" customHeight="1" x14ac:dyDescent="0.35">
      <c r="A5" s="1" t="s">
        <v>35</v>
      </c>
      <c r="B5" s="4">
        <v>75000</v>
      </c>
      <c r="D5" s="7">
        <v>250000</v>
      </c>
      <c r="E5" s="7">
        <v>500000</v>
      </c>
      <c r="F5" s="8">
        <v>0.05</v>
      </c>
      <c r="G5" s="7">
        <f>MAX(IF($B$18&lt;=E5,$B$18-D5,E5-D5),IF($B$18&gt;E4,,0))</f>
        <v>250000</v>
      </c>
      <c r="H5" s="7">
        <f t="shared" si="0"/>
        <v>12500</v>
      </c>
    </row>
    <row r="6" spans="1:9" ht="15.5" customHeight="1" x14ac:dyDescent="0.35">
      <c r="A6" s="1" t="s">
        <v>32</v>
      </c>
      <c r="B6" s="4">
        <f>B3-B4</f>
        <v>1510000</v>
      </c>
      <c r="D6" s="7">
        <v>500000</v>
      </c>
      <c r="E6" s="7">
        <v>750000</v>
      </c>
      <c r="F6" s="8">
        <v>0.2</v>
      </c>
      <c r="G6" s="7">
        <f>MAX(IF($B$18&lt;=E6,$B$18-D6,E6-D6),IF($B$18&gt;E5,,0))</f>
        <v>250000</v>
      </c>
      <c r="H6" s="7">
        <f t="shared" si="0"/>
        <v>50000</v>
      </c>
    </row>
    <row r="7" spans="1:9" ht="15.5" customHeight="1" x14ac:dyDescent="0.35">
      <c r="A7" s="1" t="s">
        <v>33</v>
      </c>
      <c r="B7" s="4">
        <f>B3-B5</f>
        <v>1485000</v>
      </c>
      <c r="D7" s="7">
        <v>750000</v>
      </c>
      <c r="E7" s="7">
        <v>1000000</v>
      </c>
      <c r="F7" s="8">
        <v>0.2</v>
      </c>
      <c r="G7" s="7">
        <f>MAX(IF($B$18&lt;=E7,$B$18-D7,E7-D7),IF($B$18&gt;E6,,0))</f>
        <v>250000</v>
      </c>
      <c r="H7" s="7">
        <f t="shared" si="0"/>
        <v>50000</v>
      </c>
    </row>
    <row r="8" spans="1:9" ht="15.5" customHeight="1" x14ac:dyDescent="0.35">
      <c r="A8" s="1" t="s">
        <v>0</v>
      </c>
      <c r="B8" s="5">
        <v>0</v>
      </c>
      <c r="D8" s="7">
        <v>1000000</v>
      </c>
      <c r="E8" s="7">
        <v>1250000</v>
      </c>
      <c r="F8" s="8">
        <v>0.3</v>
      </c>
      <c r="G8" s="7">
        <f>MAX(IF($B$18&lt;=E8,$B$18-D8,E8-D8),IF($B$18&gt;E7,,0))</f>
        <v>250000</v>
      </c>
      <c r="H8" s="7">
        <f t="shared" si="0"/>
        <v>75000</v>
      </c>
    </row>
    <row r="9" spans="1:9" ht="15.5" customHeight="1" x14ac:dyDescent="0.35">
      <c r="A9" s="1" t="s">
        <v>1</v>
      </c>
      <c r="B9" s="5">
        <v>0</v>
      </c>
      <c r="D9" s="7">
        <v>1250000</v>
      </c>
      <c r="E9" s="7">
        <v>1500000</v>
      </c>
      <c r="F9" s="8">
        <v>0.3</v>
      </c>
      <c r="G9" s="7">
        <f>MAX(IF($B$18&lt;=E9,$B$18-D9,E9-D9),IF($B$18&gt;E8,,0))</f>
        <v>250000</v>
      </c>
      <c r="H9" s="7">
        <f t="shared" si="0"/>
        <v>75000</v>
      </c>
    </row>
    <row r="10" spans="1:9" ht="15.5" customHeight="1" x14ac:dyDescent="0.35">
      <c r="A10" s="1" t="s">
        <v>2</v>
      </c>
      <c r="B10" s="5">
        <v>0</v>
      </c>
      <c r="D10" s="7">
        <v>1500000</v>
      </c>
      <c r="E10" s="9" t="s">
        <v>11</v>
      </c>
      <c r="F10" s="8">
        <v>0.3</v>
      </c>
      <c r="G10" s="7">
        <f>MAX(B18&gt;D10,B18-D10,0)</f>
        <v>10000</v>
      </c>
      <c r="H10" s="7">
        <f t="shared" si="0"/>
        <v>3000</v>
      </c>
    </row>
    <row r="11" spans="1:9" ht="15.5" customHeight="1" x14ac:dyDescent="0.35">
      <c r="A11" s="1" t="s">
        <v>3</v>
      </c>
      <c r="B11" s="5">
        <v>0</v>
      </c>
      <c r="D11" s="10"/>
      <c r="E11" s="10"/>
      <c r="F11" s="10"/>
      <c r="G11" s="11" t="s">
        <v>22</v>
      </c>
      <c r="H11" s="12">
        <f>SUM(H4:H10)</f>
        <v>265500</v>
      </c>
    </row>
    <row r="12" spans="1:9" ht="15.5" customHeight="1" x14ac:dyDescent="0.35">
      <c r="A12" s="1" t="s">
        <v>4</v>
      </c>
      <c r="B12" s="5">
        <v>0</v>
      </c>
      <c r="G12" s="11" t="s">
        <v>36</v>
      </c>
      <c r="H12" s="12">
        <f>IF(B18&lt;=500000,MIN(12500,H11),0)</f>
        <v>0</v>
      </c>
    </row>
    <row r="13" spans="1:9" ht="15.5" customHeight="1" x14ac:dyDescent="0.35">
      <c r="A13" s="1" t="s">
        <v>5</v>
      </c>
      <c r="B13" s="5">
        <v>0</v>
      </c>
      <c r="G13" s="11" t="s">
        <v>22</v>
      </c>
      <c r="H13" s="12">
        <f>MAX(H11-H12,0)</f>
        <v>265500</v>
      </c>
      <c r="I13" s="22"/>
    </row>
    <row r="14" spans="1:9" ht="15.5" customHeight="1" x14ac:dyDescent="0.35">
      <c r="A14" s="1" t="s">
        <v>6</v>
      </c>
      <c r="B14" s="5">
        <v>0</v>
      </c>
      <c r="G14" s="11" t="s">
        <v>38</v>
      </c>
      <c r="H14" s="12">
        <f>IF(H13=0,0,IF((B18-H13)&lt;500000,H13-(B18-500000),0))</f>
        <v>0</v>
      </c>
    </row>
    <row r="15" spans="1:9" ht="15.5" customHeight="1" x14ac:dyDescent="0.35">
      <c r="A15" s="1" t="s">
        <v>7</v>
      </c>
      <c r="B15" s="5">
        <v>0</v>
      </c>
      <c r="G15" s="11" t="s">
        <v>39</v>
      </c>
      <c r="H15" s="12">
        <f>H13-H14</f>
        <v>265500</v>
      </c>
    </row>
    <row r="16" spans="1:9" ht="15.5" customHeight="1" x14ac:dyDescent="0.35">
      <c r="A16" s="1" t="s">
        <v>28</v>
      </c>
      <c r="B16" s="5">
        <v>0</v>
      </c>
      <c r="D16" s="10"/>
      <c r="E16" s="10"/>
      <c r="F16" s="10"/>
      <c r="G16" s="11" t="s">
        <v>23</v>
      </c>
      <c r="H16" s="12">
        <f>MAX(G40:G43,0)</f>
        <v>0</v>
      </c>
    </row>
    <row r="17" spans="1:8" ht="15.5" customHeight="1" x14ac:dyDescent="0.35">
      <c r="A17" s="1" t="s">
        <v>8</v>
      </c>
      <c r="B17" s="6">
        <f>SUM(B8:B16)</f>
        <v>0</v>
      </c>
      <c r="D17" s="10"/>
      <c r="E17" s="10"/>
      <c r="F17" s="10"/>
      <c r="G17" s="11" t="s">
        <v>27</v>
      </c>
      <c r="H17" s="12">
        <f>SUM(H15:H16)</f>
        <v>265500</v>
      </c>
    </row>
    <row r="18" spans="1:8" ht="21" x14ac:dyDescent="0.35">
      <c r="A18" s="1" t="s">
        <v>18</v>
      </c>
      <c r="B18" s="6">
        <f>B6-B17</f>
        <v>1510000</v>
      </c>
      <c r="D18" s="13"/>
      <c r="E18" s="13"/>
      <c r="F18" s="13"/>
      <c r="G18" s="11" t="s">
        <v>17</v>
      </c>
      <c r="H18" s="12">
        <f>4%*H17</f>
        <v>10620</v>
      </c>
    </row>
    <row r="19" spans="1:8" ht="21" x14ac:dyDescent="0.35">
      <c r="D19" s="13"/>
      <c r="E19" s="13"/>
      <c r="F19" s="13"/>
      <c r="G19" s="14" t="s">
        <v>20</v>
      </c>
      <c r="H19" s="15">
        <f>H17+H18</f>
        <v>276120</v>
      </c>
    </row>
    <row r="20" spans="1:8" ht="15.5" customHeight="1" x14ac:dyDescent="0.5">
      <c r="A20" s="18" t="s">
        <v>29</v>
      </c>
      <c r="B20" s="16"/>
      <c r="D20" s="16"/>
      <c r="E20" s="16"/>
      <c r="F20" s="16"/>
      <c r="G20" s="16"/>
      <c r="H20" s="16"/>
    </row>
    <row r="21" spans="1:8" ht="15.5" customHeight="1" x14ac:dyDescent="0.5">
      <c r="A21" s="19" t="str">
        <f>IF(H19&gt;H37,"New Tax Slab is Good", "Old Tax Slab is Good")</f>
        <v>New Tax Slab is Good</v>
      </c>
      <c r="B21" s="16"/>
      <c r="D21" s="17" t="s">
        <v>10</v>
      </c>
      <c r="E21" s="17" t="s">
        <v>9</v>
      </c>
      <c r="F21" s="17" t="s">
        <v>13</v>
      </c>
      <c r="G21" s="17" t="s">
        <v>15</v>
      </c>
      <c r="H21" s="17" t="s">
        <v>16</v>
      </c>
    </row>
    <row r="22" spans="1:8" ht="15.5" customHeight="1" x14ac:dyDescent="0.35">
      <c r="A22" s="16"/>
      <c r="B22" s="16"/>
      <c r="D22" s="7">
        <v>0</v>
      </c>
      <c r="E22" s="7">
        <v>400000</v>
      </c>
      <c r="F22" s="8">
        <v>0</v>
      </c>
      <c r="G22" s="7">
        <f>IF(B7&lt;=E22,E22-0,E22)</f>
        <v>400000</v>
      </c>
      <c r="H22" s="7">
        <f>G22*F22</f>
        <v>0</v>
      </c>
    </row>
    <row r="23" spans="1:8" ht="15.5" customHeight="1" x14ac:dyDescent="0.35">
      <c r="A23" s="16"/>
      <c r="B23" s="16"/>
      <c r="D23" s="7">
        <v>400000</v>
      </c>
      <c r="E23" s="7">
        <v>800000</v>
      </c>
      <c r="F23" s="8">
        <v>0.05</v>
      </c>
      <c r="G23" s="7">
        <f>MAX(IF($B$7&lt;=E23,$B$7-D23,E23-D23),IF($B$7&gt;E22,,0))</f>
        <v>400000</v>
      </c>
      <c r="H23" s="7">
        <f>IF(B7&lt;=700000,0,G23*F23)</f>
        <v>20000</v>
      </c>
    </row>
    <row r="24" spans="1:8" ht="15.5" customHeight="1" x14ac:dyDescent="0.35">
      <c r="A24" s="20" t="s">
        <v>30</v>
      </c>
      <c r="B24" s="21">
        <f>H19-H37</f>
        <v>169260</v>
      </c>
      <c r="D24" s="7">
        <v>800000</v>
      </c>
      <c r="E24" s="7">
        <v>1200000</v>
      </c>
      <c r="F24" s="8">
        <v>0.1</v>
      </c>
      <c r="G24" s="7">
        <f>MAX(IF($B$7&lt;=E24,$B$7-D24,E24-D24),IF($B$7&gt;E23,,0))</f>
        <v>400000</v>
      </c>
      <c r="H24" s="7">
        <f>IF(B7&lt;=700000,0,G24*F24)</f>
        <v>40000</v>
      </c>
    </row>
    <row r="25" spans="1:8" x14ac:dyDescent="0.35">
      <c r="A25" s="20"/>
      <c r="B25" s="21"/>
      <c r="D25" s="7">
        <v>1200000</v>
      </c>
      <c r="E25" s="7">
        <v>1600000</v>
      </c>
      <c r="F25" s="8">
        <v>0.15</v>
      </c>
      <c r="G25" s="7">
        <f>MAX(IF($B$7&lt;=E25,$B$7-D25,E25-D25),IF($B$7&gt;E24,,0))</f>
        <v>285000</v>
      </c>
      <c r="H25" s="7">
        <f>G25*F25</f>
        <v>42750</v>
      </c>
    </row>
    <row r="26" spans="1:8" ht="15.5" customHeight="1" x14ac:dyDescent="0.35">
      <c r="D26" s="7">
        <v>1600000</v>
      </c>
      <c r="E26" s="7">
        <v>2000000</v>
      </c>
      <c r="F26" s="8">
        <v>0.2</v>
      </c>
      <c r="G26" s="7">
        <f>MAX(IF($B$7&lt;=E26,$B$7-D26,E26-D26),IF($B$7&gt;E25,,0))</f>
        <v>0</v>
      </c>
      <c r="H26" s="7">
        <f>G26*F26</f>
        <v>0</v>
      </c>
    </row>
    <row r="27" spans="1:8" x14ac:dyDescent="0.35">
      <c r="D27" s="7">
        <v>2000000</v>
      </c>
      <c r="E27" s="7">
        <v>2400000</v>
      </c>
      <c r="F27" s="8">
        <v>0.25</v>
      </c>
      <c r="G27" s="7">
        <f>MAX(IF($B$7&lt;=E27,$B$7-D27,E27-D27),IF($B$7&gt;E26,,0))</f>
        <v>0</v>
      </c>
      <c r="H27" s="7">
        <f>G27*F27</f>
        <v>0</v>
      </c>
    </row>
    <row r="28" spans="1:8" x14ac:dyDescent="0.35">
      <c r="D28" s="7">
        <v>2400000</v>
      </c>
      <c r="E28" s="7">
        <v>0</v>
      </c>
      <c r="F28" s="8">
        <v>0.3</v>
      </c>
      <c r="G28" s="7">
        <f>MAX(IF($B$7&lt;=E28,$B$7-D28,E28-D28),IF($B$7&gt;E27,B7-E27,0))</f>
        <v>0</v>
      </c>
      <c r="H28" s="7">
        <f>G28*F28</f>
        <v>0</v>
      </c>
    </row>
    <row r="29" spans="1:8" ht="15.5" customHeight="1" x14ac:dyDescent="0.35">
      <c r="D29" s="16"/>
      <c r="E29" s="16"/>
      <c r="F29" s="16"/>
      <c r="G29" s="11" t="s">
        <v>22</v>
      </c>
      <c r="H29" s="12">
        <f>SUM(H22:H28)</f>
        <v>102750</v>
      </c>
    </row>
    <row r="30" spans="1:8" x14ac:dyDescent="0.35">
      <c r="G30" s="11" t="s">
        <v>36</v>
      </c>
      <c r="H30" s="12">
        <f>IF((B7&lt;=1200000),MIN(60000,H29),0)</f>
        <v>0</v>
      </c>
    </row>
    <row r="31" spans="1:8" x14ac:dyDescent="0.35">
      <c r="G31" s="11" t="s">
        <v>22</v>
      </c>
      <c r="H31" s="12">
        <f>MAX(H29-H30,0)</f>
        <v>102750</v>
      </c>
    </row>
    <row r="32" spans="1:8" x14ac:dyDescent="0.35">
      <c r="G32" s="11" t="s">
        <v>38</v>
      </c>
      <c r="H32" s="12">
        <f>IF(H31=0,0,IF((B7-H31)&lt;1200000,H31-(B7-1200000),0))</f>
        <v>0</v>
      </c>
    </row>
    <row r="33" spans="4:8" x14ac:dyDescent="0.35">
      <c r="G33" s="11" t="s">
        <v>39</v>
      </c>
      <c r="H33" s="12">
        <f>H31-H32</f>
        <v>102750</v>
      </c>
    </row>
    <row r="34" spans="4:8" x14ac:dyDescent="0.35">
      <c r="D34" s="16"/>
      <c r="E34" s="16"/>
      <c r="F34" s="16"/>
      <c r="G34" s="11" t="s">
        <v>23</v>
      </c>
      <c r="H34" s="12">
        <f>MAX(H40:H43,0)</f>
        <v>0</v>
      </c>
    </row>
    <row r="35" spans="4:8" x14ac:dyDescent="0.35">
      <c r="D35" s="16"/>
      <c r="E35" s="16"/>
      <c r="F35" s="16"/>
      <c r="G35" s="11" t="s">
        <v>27</v>
      </c>
      <c r="H35" s="12">
        <f>H33+H34</f>
        <v>102750</v>
      </c>
    </row>
    <row r="36" spans="4:8" x14ac:dyDescent="0.35">
      <c r="D36" s="16"/>
      <c r="E36" s="16"/>
      <c r="F36" s="16"/>
      <c r="G36" s="11" t="s">
        <v>17</v>
      </c>
      <c r="H36" s="12">
        <f>4%*H35</f>
        <v>4110</v>
      </c>
    </row>
    <row r="37" spans="4:8" ht="18.5" x14ac:dyDescent="0.35">
      <c r="D37" s="16"/>
      <c r="E37" s="16"/>
      <c r="F37" s="16"/>
      <c r="G37" s="14" t="s">
        <v>20</v>
      </c>
      <c r="H37" s="15">
        <f>H35+H36</f>
        <v>106860</v>
      </c>
    </row>
    <row r="38" spans="4:8" x14ac:dyDescent="0.35">
      <c r="D38" s="16"/>
      <c r="E38" s="16"/>
      <c r="F38" s="16"/>
      <c r="G38" s="16"/>
      <c r="H38" s="16"/>
    </row>
    <row r="39" spans="4:8" x14ac:dyDescent="0.35">
      <c r="D39" s="17" t="s">
        <v>10</v>
      </c>
      <c r="E39" s="17" t="s">
        <v>9</v>
      </c>
      <c r="F39" s="17" t="s">
        <v>26</v>
      </c>
      <c r="G39" s="17" t="s">
        <v>24</v>
      </c>
      <c r="H39" s="17" t="s">
        <v>25</v>
      </c>
    </row>
    <row r="40" spans="4:8" x14ac:dyDescent="0.35">
      <c r="D40" s="7">
        <v>0</v>
      </c>
      <c r="E40" s="7">
        <v>5000000</v>
      </c>
      <c r="F40" s="8">
        <v>0</v>
      </c>
      <c r="G40" s="7">
        <v>0</v>
      </c>
      <c r="H40" s="7">
        <f>G40*F40</f>
        <v>0</v>
      </c>
    </row>
    <row r="41" spans="4:8" x14ac:dyDescent="0.35">
      <c r="D41" s="7">
        <v>5000000</v>
      </c>
      <c r="E41" s="7">
        <v>10000000</v>
      </c>
      <c r="F41" s="8">
        <v>0.1</v>
      </c>
      <c r="G41" s="7">
        <f>IF(AND(B18&lt;E41,B18&gt;D41),H13*F41,0)</f>
        <v>0</v>
      </c>
      <c r="H41" s="7">
        <f>IF(AND(B7&lt;E41,B7&gt;D41),H31*F41,0)</f>
        <v>0</v>
      </c>
    </row>
    <row r="42" spans="4:8" x14ac:dyDescent="0.35">
      <c r="D42" s="7">
        <v>10000000</v>
      </c>
      <c r="E42" s="7">
        <v>20000000</v>
      </c>
      <c r="F42" s="8">
        <v>0.15</v>
      </c>
      <c r="G42" s="7">
        <f>IF(G41&gt;0,0,(IF(AND(B18&gt;D42,B18&lt;E42),H13*F42,0)))</f>
        <v>0</v>
      </c>
      <c r="H42" s="7">
        <f>IF(G41&gt;0,0,(IF(AND(B7&gt;D42,B7&lt;E42),H31*F42,0)))</f>
        <v>0</v>
      </c>
    </row>
    <row r="43" spans="4:8" x14ac:dyDescent="0.35">
      <c r="D43" s="7">
        <v>20000000</v>
      </c>
      <c r="E43" s="7">
        <v>0</v>
      </c>
      <c r="F43" s="8">
        <v>0.25</v>
      </c>
      <c r="G43" s="7">
        <f>IF(G42&gt;0,0,(IF(B18&gt;D43,H13*F43,0)))</f>
        <v>0</v>
      </c>
      <c r="H43" s="7">
        <f>IF(G42&gt;0,0,(IF(B7&gt;D43,H31*F43,0)))</f>
        <v>0</v>
      </c>
    </row>
  </sheetData>
  <sheetProtection algorithmName="SHA-512" hashValue="VRvK5vcoiKXiqBfQLTkmkq6mZ0BmewyHf0RtWT0y91Gd91Y+04YkY+eZ4LkBkaCkyWT2/B1v+qxgcuJjoF4Wpg==" saltValue="F42QjjZ43h4TuKKyqkPGnw==" spinCount="100000" sheet="1" objects="1" scenarios="1"/>
  <conditionalFormatting sqref="H19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37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Stable Investor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Brahmanayagam</dc:creator>
  <cp:lastModifiedBy>BRAHMANAYAGAM K</cp:lastModifiedBy>
  <cp:lastPrinted>2024-07-16T07:36:05Z</cp:lastPrinted>
  <dcterms:created xsi:type="dcterms:W3CDTF">2020-02-04T06:46:08Z</dcterms:created>
  <dcterms:modified xsi:type="dcterms:W3CDTF">2025-03-18T05:15:42Z</dcterms:modified>
</cp:coreProperties>
</file>