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rahamanayagam\Desktop\"/>
    </mc:Choice>
  </mc:AlternateContent>
  <xr:revisionPtr revIDLastSave="0" documentId="8_{AE13B2DC-5402-47F1-9E02-0F7F6754A86F}" xr6:coauthVersionLast="47" xr6:coauthVersionMax="47" xr10:uidLastSave="{00000000-0000-0000-0000-000000000000}"/>
  <bookViews>
    <workbookView xWindow="-110" yWindow="-110" windowWidth="19420" windowHeight="11620" tabRatio="5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2" l="1"/>
  <c r="G24" i="2" s="1"/>
  <c r="B5" i="2"/>
  <c r="B16" i="2"/>
  <c r="H35" i="2" l="1"/>
  <c r="H26" i="2"/>
  <c r="G22" i="2"/>
  <c r="G21" i="2"/>
  <c r="G19" i="2"/>
  <c r="H19" i="2" s="1"/>
  <c r="G23" i="2"/>
  <c r="B17" i="2"/>
  <c r="G20" i="2"/>
  <c r="H34" i="2"/>
  <c r="H11" i="2" l="1"/>
  <c r="G35" i="2"/>
  <c r="H24" i="2"/>
  <c r="H21" i="2"/>
  <c r="H20" i="2"/>
  <c r="H23" i="2"/>
  <c r="H22" i="2"/>
  <c r="G36" i="2" l="1"/>
  <c r="H36" i="2"/>
  <c r="H25" i="2"/>
  <c r="H27" i="2" s="1"/>
  <c r="G3" i="2"/>
  <c r="H3" i="2" s="1"/>
  <c r="G4" i="2"/>
  <c r="H4" i="2" s="1"/>
  <c r="G5" i="2"/>
  <c r="H5" i="2" s="1"/>
  <c r="G6" i="2"/>
  <c r="H6" i="2" s="1"/>
  <c r="G7" i="2"/>
  <c r="H7" i="2" s="1"/>
  <c r="G9" i="2"/>
  <c r="H9" i="2" s="1"/>
  <c r="G8" i="2"/>
  <c r="H8" i="2" s="1"/>
  <c r="G37" i="2" l="1"/>
  <c r="H37" i="2"/>
  <c r="H10" i="2"/>
  <c r="H12" i="2" s="1"/>
  <c r="H28" i="2" l="1"/>
  <c r="H13" i="2"/>
  <c r="H14" i="2" s="1"/>
  <c r="H29" i="2" l="1"/>
  <c r="H30" i="2" s="1"/>
  <c r="H31" i="2" s="1"/>
  <c r="H15" i="2"/>
  <c r="H16" i="2" s="1"/>
  <c r="A20" i="2" l="1"/>
  <c r="B23" i="2"/>
</calcChain>
</file>

<file path=xl/sharedStrings.xml><?xml version="1.0" encoding="utf-8"?>
<sst xmlns="http://schemas.openxmlformats.org/spreadsheetml/2006/main" count="49" uniqueCount="37">
  <si>
    <t>Section 80C</t>
  </si>
  <si>
    <t>HRA</t>
  </si>
  <si>
    <t>Home Loan Interest Payment</t>
  </si>
  <si>
    <t>Health Insurance</t>
  </si>
  <si>
    <t>Other Exemptions 1</t>
  </si>
  <si>
    <t>Other Exemptions 2</t>
  </si>
  <si>
    <t>Other Exemptions 3</t>
  </si>
  <si>
    <t>Other Exemptions 4</t>
  </si>
  <si>
    <t>Total Exemption</t>
  </si>
  <si>
    <t>Slab (Upper)</t>
  </si>
  <si>
    <t>Slab (Lower)</t>
  </si>
  <si>
    <t>-</t>
  </si>
  <si>
    <t>Old Rates</t>
  </si>
  <si>
    <t>New Rates</t>
  </si>
  <si>
    <t>Slab Amount (Old)</t>
  </si>
  <si>
    <t>Slab Amount (New)</t>
  </si>
  <si>
    <t>Tax (New)</t>
  </si>
  <si>
    <t>Cess</t>
  </si>
  <si>
    <t>Taxable Income (Old)</t>
  </si>
  <si>
    <t>Tax (Old)</t>
  </si>
  <si>
    <t>Total Taxes</t>
  </si>
  <si>
    <t>Only Fill Yellow Cells</t>
  </si>
  <si>
    <t>Total</t>
  </si>
  <si>
    <t>Surcharge</t>
  </si>
  <si>
    <t>Surcharge (Old)</t>
  </si>
  <si>
    <t>Surcharge (New)</t>
  </si>
  <si>
    <t>Rates</t>
  </si>
  <si>
    <t>Tax &amp; Surcharge</t>
  </si>
  <si>
    <t>Other Exemptions 5</t>
  </si>
  <si>
    <t>Summary</t>
  </si>
  <si>
    <t>Difference in Tax</t>
  </si>
  <si>
    <t>Annual Income (Rs)</t>
  </si>
  <si>
    <r>
      <t xml:space="preserve">Annual Income </t>
    </r>
    <r>
      <rPr>
        <i/>
        <sz val="12"/>
        <color theme="1"/>
        <rFont val="Calibri"/>
        <family val="2"/>
        <scheme val="minor"/>
      </rPr>
      <t xml:space="preserve">Less </t>
    </r>
    <r>
      <rPr>
        <sz val="12"/>
        <color theme="1"/>
        <rFont val="Calibri"/>
        <family val="2"/>
        <scheme val="minor"/>
      </rPr>
      <t>Std Deduction (Old Scheme) (Rs)</t>
    </r>
  </si>
  <si>
    <r>
      <t xml:space="preserve">Annual Income </t>
    </r>
    <r>
      <rPr>
        <i/>
        <sz val="12"/>
        <color theme="1"/>
        <rFont val="Calibri"/>
        <family val="2"/>
        <scheme val="minor"/>
      </rPr>
      <t xml:space="preserve">Less </t>
    </r>
    <r>
      <rPr>
        <sz val="12"/>
        <color theme="1"/>
        <rFont val="Calibri"/>
        <family val="2"/>
        <scheme val="minor"/>
      </rPr>
      <t>Std Deduction (New Scheme) (Rs)</t>
    </r>
  </si>
  <si>
    <t>Std Deduction (Old Scheme)</t>
  </si>
  <si>
    <t>Std Deduction (New Scheme)</t>
  </si>
  <si>
    <t>Rebate u/s. 87A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</si>
</sst>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Continuous" vertical="center"/>
    </xf>
    <xf numFmtId="37" fontId="2" fillId="2" borderId="1" xfId="1" applyNumberFormat="1" applyFont="1" applyFill="1" applyBorder="1" applyProtection="1">
      <protection locked="0"/>
    </xf>
    <xf numFmtId="37" fontId="0" fillId="2" borderId="1" xfId="1" applyNumberFormat="1" applyFont="1" applyFill="1" applyBorder="1" applyProtection="1">
      <protection locked="0"/>
    </xf>
    <xf numFmtId="37" fontId="2" fillId="0" borderId="1" xfId="0" applyNumberFormat="1" applyFont="1" applyBorder="1" applyProtection="1">
      <protection hidden="1"/>
    </xf>
    <xf numFmtId="165" fontId="0" fillId="0" borderId="1" xfId="1" applyNumberFormat="1" applyFont="1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5" fontId="2" fillId="0" borderId="1" xfId="0" applyNumberFormat="1" applyFont="1" applyBorder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5" fontId="5" fillId="0" borderId="1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2" fillId="0" borderId="0" xfId="0" applyFont="1" applyProtection="1">
      <protection hidden="1"/>
    </xf>
    <xf numFmtId="37" fontId="12" fillId="0" borderId="0" xfId="0" applyNumberFormat="1" applyFont="1" applyProtection="1">
      <protection hidden="1"/>
    </xf>
  </cellXfs>
  <cellStyles count="6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7"/>
  <sheetViews>
    <sheetView tabSelected="1" zoomScale="80" zoomScaleNormal="80" workbookViewId="0">
      <selection activeCell="B8" sqref="B8"/>
    </sheetView>
  </sheetViews>
  <sheetFormatPr defaultColWidth="11" defaultRowHeight="15.5" x14ac:dyDescent="0.35"/>
  <cols>
    <col min="1" max="1" width="44.6640625" bestFit="1" customWidth="1"/>
    <col min="2" max="2" width="13.08203125" bestFit="1" customWidth="1"/>
    <col min="3" max="3" width="2.58203125" customWidth="1"/>
    <col min="4" max="4" width="12.9140625" customWidth="1"/>
    <col min="5" max="5" width="13.08203125" bestFit="1" customWidth="1"/>
    <col min="7" max="7" width="17.08203125" bestFit="1" customWidth="1"/>
    <col min="8" max="8" width="14.58203125" bestFit="1" customWidth="1"/>
  </cols>
  <sheetData>
    <row r="1" spans="1:8" ht="15.5" customHeight="1" x14ac:dyDescent="0.35">
      <c r="A1" s="4" t="s">
        <v>21</v>
      </c>
      <c r="B1" s="4"/>
      <c r="D1" s="3"/>
      <c r="E1" s="3"/>
      <c r="F1" s="3"/>
      <c r="G1" s="3"/>
      <c r="H1" s="3"/>
    </row>
    <row r="2" spans="1:8" x14ac:dyDescent="0.35">
      <c r="A2" s="1" t="s">
        <v>31</v>
      </c>
      <c r="B2" s="5">
        <v>700000</v>
      </c>
      <c r="D2" s="2" t="s">
        <v>10</v>
      </c>
      <c r="E2" s="2" t="s">
        <v>9</v>
      </c>
      <c r="F2" s="2" t="s">
        <v>12</v>
      </c>
      <c r="G2" s="2" t="s">
        <v>14</v>
      </c>
      <c r="H2" s="2" t="s">
        <v>19</v>
      </c>
    </row>
    <row r="3" spans="1:8" x14ac:dyDescent="0.35">
      <c r="A3" s="1" t="s">
        <v>34</v>
      </c>
      <c r="B3" s="5">
        <v>50000</v>
      </c>
      <c r="D3" s="8">
        <v>0</v>
      </c>
      <c r="E3" s="8">
        <v>250000</v>
      </c>
      <c r="F3" s="9">
        <v>0</v>
      </c>
      <c r="G3" s="8">
        <f>IF(B17&lt;=E3,B17-0,E3)</f>
        <v>250000</v>
      </c>
      <c r="H3" s="8">
        <f t="shared" ref="H3:H9" si="0">G3*F3</f>
        <v>0</v>
      </c>
    </row>
    <row r="4" spans="1:8" x14ac:dyDescent="0.35">
      <c r="A4" s="1" t="s">
        <v>35</v>
      </c>
      <c r="B4" s="5">
        <v>75000</v>
      </c>
      <c r="D4" s="8">
        <v>250000</v>
      </c>
      <c r="E4" s="8">
        <v>500000</v>
      </c>
      <c r="F4" s="9">
        <v>0.05</v>
      </c>
      <c r="G4" s="8">
        <f>MAX(IF($B$17&lt;=E4,$B$17-D4,E4-D4),IF($B$17&gt;E3,,0))</f>
        <v>250000</v>
      </c>
      <c r="H4" s="8">
        <f t="shared" si="0"/>
        <v>12500</v>
      </c>
    </row>
    <row r="5" spans="1:8" x14ac:dyDescent="0.35">
      <c r="A5" s="1" t="s">
        <v>32</v>
      </c>
      <c r="B5" s="5">
        <f>B2-B3</f>
        <v>650000</v>
      </c>
      <c r="D5" s="8">
        <v>500000</v>
      </c>
      <c r="E5" s="8">
        <v>750000</v>
      </c>
      <c r="F5" s="9">
        <v>0.2</v>
      </c>
      <c r="G5" s="8">
        <f>MAX(IF($B$17&lt;=E5,$B$17-D5,E5-D5),IF($B$17&gt;E4,,0))</f>
        <v>10000</v>
      </c>
      <c r="H5" s="8">
        <f t="shared" si="0"/>
        <v>2000</v>
      </c>
    </row>
    <row r="6" spans="1:8" x14ac:dyDescent="0.35">
      <c r="A6" s="1" t="s">
        <v>33</v>
      </c>
      <c r="B6" s="5">
        <f>B2-B4</f>
        <v>625000</v>
      </c>
      <c r="D6" s="8">
        <v>750000</v>
      </c>
      <c r="E6" s="8">
        <v>1000000</v>
      </c>
      <c r="F6" s="9">
        <v>0.2</v>
      </c>
      <c r="G6" s="8">
        <f>MAX(IF($B$17&lt;=E6,$B$17-D6,E6-D6),IF($B$17&gt;E5,,0))</f>
        <v>0</v>
      </c>
      <c r="H6" s="8">
        <f t="shared" si="0"/>
        <v>0</v>
      </c>
    </row>
    <row r="7" spans="1:8" x14ac:dyDescent="0.35">
      <c r="A7" s="1" t="s">
        <v>0</v>
      </c>
      <c r="B7" s="6">
        <v>140000</v>
      </c>
      <c r="D7" s="8">
        <v>1000000</v>
      </c>
      <c r="E7" s="8">
        <v>1250000</v>
      </c>
      <c r="F7" s="9">
        <v>0.3</v>
      </c>
      <c r="G7" s="8">
        <f>MAX(IF($B$17&lt;=E7,$B$17-D7,E7-D7),IF($B$17&gt;E6,,0))</f>
        <v>0</v>
      </c>
      <c r="H7" s="8">
        <f t="shared" si="0"/>
        <v>0</v>
      </c>
    </row>
    <row r="8" spans="1:8" x14ac:dyDescent="0.35">
      <c r="A8" s="1" t="s">
        <v>1</v>
      </c>
      <c r="B8" s="6">
        <v>0</v>
      </c>
      <c r="D8" s="8">
        <v>1250000</v>
      </c>
      <c r="E8" s="8">
        <v>1500000</v>
      </c>
      <c r="F8" s="9">
        <v>0.3</v>
      </c>
      <c r="G8" s="8">
        <f>MAX(IF($B$17&lt;=E8,$B$17-D8,E8-D8),IF($B$17&gt;E7,,0))</f>
        <v>0</v>
      </c>
      <c r="H8" s="8">
        <f t="shared" si="0"/>
        <v>0</v>
      </c>
    </row>
    <row r="9" spans="1:8" x14ac:dyDescent="0.35">
      <c r="A9" s="1" t="s">
        <v>2</v>
      </c>
      <c r="B9" s="6">
        <v>0</v>
      </c>
      <c r="D9" s="8">
        <v>1500000</v>
      </c>
      <c r="E9" s="10" t="s">
        <v>11</v>
      </c>
      <c r="F9" s="9">
        <v>0.3</v>
      </c>
      <c r="G9" s="8">
        <f>MAX(B17&gt;D9,B17-D9,0)</f>
        <v>0</v>
      </c>
      <c r="H9" s="8">
        <f t="shared" si="0"/>
        <v>0</v>
      </c>
    </row>
    <row r="10" spans="1:8" x14ac:dyDescent="0.35">
      <c r="A10" s="1" t="s">
        <v>3</v>
      </c>
      <c r="B10" s="6">
        <v>0</v>
      </c>
      <c r="D10" s="11"/>
      <c r="E10" s="11"/>
      <c r="F10" s="11"/>
      <c r="G10" s="12" t="s">
        <v>22</v>
      </c>
      <c r="H10" s="13">
        <f>SUM(H3:H9)</f>
        <v>14500</v>
      </c>
    </row>
    <row r="11" spans="1:8" x14ac:dyDescent="0.35">
      <c r="A11" s="1" t="s">
        <v>4</v>
      </c>
      <c r="B11" s="6">
        <v>0</v>
      </c>
      <c r="G11" s="12" t="s">
        <v>36</v>
      </c>
      <c r="H11" s="13">
        <f>IF(B17&lt;=500000,12500,0)</f>
        <v>0</v>
      </c>
    </row>
    <row r="12" spans="1:8" x14ac:dyDescent="0.35">
      <c r="A12" s="1" t="s">
        <v>5</v>
      </c>
      <c r="B12" s="6">
        <v>0</v>
      </c>
      <c r="G12" s="12" t="s">
        <v>22</v>
      </c>
      <c r="H12" s="13">
        <f>MAX(H10-H11,0)</f>
        <v>14500</v>
      </c>
    </row>
    <row r="13" spans="1:8" ht="15.5" customHeight="1" x14ac:dyDescent="0.35">
      <c r="A13" s="1" t="s">
        <v>6</v>
      </c>
      <c r="B13" s="6">
        <v>0</v>
      </c>
      <c r="D13" s="11"/>
      <c r="E13" s="11"/>
      <c r="F13" s="11"/>
      <c r="G13" s="12" t="s">
        <v>23</v>
      </c>
      <c r="H13" s="13">
        <f>MAX(G34:G37,0)</f>
        <v>0</v>
      </c>
    </row>
    <row r="14" spans="1:8" ht="15.5" customHeight="1" x14ac:dyDescent="0.35">
      <c r="A14" s="1" t="s">
        <v>7</v>
      </c>
      <c r="B14" s="6">
        <v>0</v>
      </c>
      <c r="D14" s="11"/>
      <c r="E14" s="11"/>
      <c r="F14" s="11"/>
      <c r="G14" s="12" t="s">
        <v>27</v>
      </c>
      <c r="H14" s="13">
        <f>SUM(H12:H13)</f>
        <v>14500</v>
      </c>
    </row>
    <row r="15" spans="1:8" ht="21" x14ac:dyDescent="0.35">
      <c r="A15" s="1" t="s">
        <v>28</v>
      </c>
      <c r="B15" s="6">
        <v>0</v>
      </c>
      <c r="D15" s="14"/>
      <c r="E15" s="14"/>
      <c r="F15" s="14"/>
      <c r="G15" s="12" t="s">
        <v>17</v>
      </c>
      <c r="H15" s="13">
        <f>4%*H14</f>
        <v>580</v>
      </c>
    </row>
    <row r="16" spans="1:8" ht="21" x14ac:dyDescent="0.35">
      <c r="A16" s="1" t="s">
        <v>8</v>
      </c>
      <c r="B16" s="7">
        <f>SUM(B7:B15)</f>
        <v>140000</v>
      </c>
      <c r="D16" s="14"/>
      <c r="E16" s="14"/>
      <c r="F16" s="14"/>
      <c r="G16" s="15" t="s">
        <v>20</v>
      </c>
      <c r="H16" s="16">
        <f>H14+H15</f>
        <v>15080</v>
      </c>
    </row>
    <row r="17" spans="1:8" x14ac:dyDescent="0.35">
      <c r="A17" s="1" t="s">
        <v>18</v>
      </c>
      <c r="B17" s="7">
        <f>B5-B16</f>
        <v>510000</v>
      </c>
      <c r="D17" s="17"/>
      <c r="E17" s="17"/>
      <c r="F17" s="17"/>
      <c r="G17" s="17"/>
      <c r="H17" s="17"/>
    </row>
    <row r="18" spans="1:8" x14ac:dyDescent="0.35">
      <c r="D18" s="18" t="s">
        <v>10</v>
      </c>
      <c r="E18" s="18" t="s">
        <v>9</v>
      </c>
      <c r="F18" s="18" t="s">
        <v>13</v>
      </c>
      <c r="G18" s="18" t="s">
        <v>15</v>
      </c>
      <c r="H18" s="18" t="s">
        <v>16</v>
      </c>
    </row>
    <row r="19" spans="1:8" ht="21" x14ac:dyDescent="0.5">
      <c r="A19" s="19" t="s">
        <v>29</v>
      </c>
      <c r="B19" s="17"/>
      <c r="D19" s="8">
        <v>0</v>
      </c>
      <c r="E19" s="8">
        <v>300000</v>
      </c>
      <c r="F19" s="9">
        <v>0</v>
      </c>
      <c r="G19" s="8">
        <f>IF(B6&lt;=E19,E19-0,E19)</f>
        <v>300000</v>
      </c>
      <c r="H19" s="8">
        <f>G19*F19</f>
        <v>0</v>
      </c>
    </row>
    <row r="20" spans="1:8" ht="21" x14ac:dyDescent="0.5">
      <c r="A20" s="20" t="str">
        <f>IF(H16&gt;H31,"New Tax Slab is Good", "Old Tax Slab is Good")</f>
        <v>New Tax Slab is Good</v>
      </c>
      <c r="B20" s="17"/>
      <c r="D20" s="8">
        <v>300000</v>
      </c>
      <c r="E20" s="8">
        <v>700000</v>
      </c>
      <c r="F20" s="9">
        <v>0.05</v>
      </c>
      <c r="G20" s="8">
        <f>MAX(IF($B$6&lt;=E20,$B$6-D20,E20-D20),IF($B$6&gt;E19,,0))</f>
        <v>325000</v>
      </c>
      <c r="H20" s="8">
        <f>IF(B2&lt;=700000,0,G20*F20)</f>
        <v>0</v>
      </c>
    </row>
    <row r="21" spans="1:8" x14ac:dyDescent="0.35">
      <c r="A21" s="17"/>
      <c r="B21" s="17"/>
      <c r="D21" s="8">
        <v>700000</v>
      </c>
      <c r="E21" s="8">
        <v>1000000</v>
      </c>
      <c r="F21" s="9">
        <v>0.1</v>
      </c>
      <c r="G21" s="8">
        <f>MAX(IF($B$6&lt;=E21,$B$6-D21,E21-D21),IF($B$6&gt;E20,,0))</f>
        <v>0</v>
      </c>
      <c r="H21" s="8">
        <f>IF(B2&lt;=700000,0,G21*F21)</f>
        <v>0</v>
      </c>
    </row>
    <row r="22" spans="1:8" x14ac:dyDescent="0.35">
      <c r="A22" s="17"/>
      <c r="B22" s="17"/>
      <c r="D22" s="8">
        <v>1000000</v>
      </c>
      <c r="E22" s="8">
        <v>1200000</v>
      </c>
      <c r="F22" s="9">
        <v>0.15</v>
      </c>
      <c r="G22" s="8">
        <f>MAX(IF($B$6&lt;=E22,$B$6-D22,E22-D22),IF($B$6&gt;E21,,0))</f>
        <v>0</v>
      </c>
      <c r="H22" s="8">
        <f>G22*F22</f>
        <v>0</v>
      </c>
    </row>
    <row r="23" spans="1:8" x14ac:dyDescent="0.35">
      <c r="A23" s="21" t="s">
        <v>30</v>
      </c>
      <c r="B23" s="22">
        <f>H16-H31</f>
        <v>15080</v>
      </c>
      <c r="D23" s="8">
        <v>1200000</v>
      </c>
      <c r="E23" s="8">
        <v>1500000</v>
      </c>
      <c r="F23" s="9">
        <v>0.2</v>
      </c>
      <c r="G23" s="8">
        <f>MAX(IF($B$6&lt;=E23,$B$6-D23,E23-D23),IF($B$6&gt;E22,,0))</f>
        <v>0</v>
      </c>
      <c r="H23" s="8">
        <f>G23*F23</f>
        <v>0</v>
      </c>
    </row>
    <row r="24" spans="1:8" x14ac:dyDescent="0.35">
      <c r="D24" s="8">
        <v>1500000</v>
      </c>
      <c r="E24" s="8">
        <v>0</v>
      </c>
      <c r="F24" s="9">
        <v>0.3</v>
      </c>
      <c r="G24" s="8">
        <f>MAX(IF($B$6&lt;=E24,$B$6-D24,E24-D24),IF($B$6&gt;E23,B2-E23,0))</f>
        <v>0</v>
      </c>
      <c r="H24" s="8">
        <f>G24*F24</f>
        <v>0</v>
      </c>
    </row>
    <row r="25" spans="1:8" x14ac:dyDescent="0.35">
      <c r="D25" s="17"/>
      <c r="E25" s="17"/>
      <c r="F25" s="17"/>
      <c r="G25" s="12" t="s">
        <v>22</v>
      </c>
      <c r="H25" s="13">
        <f>SUM(H19:H24)</f>
        <v>0</v>
      </c>
    </row>
    <row r="26" spans="1:8" x14ac:dyDescent="0.35">
      <c r="G26" s="12" t="s">
        <v>36</v>
      </c>
      <c r="H26" s="13">
        <f>IF(B6&lt;=700000,25000,0)</f>
        <v>25000</v>
      </c>
    </row>
    <row r="27" spans="1:8" ht="15.5" customHeight="1" x14ac:dyDescent="0.35">
      <c r="G27" s="12" t="s">
        <v>22</v>
      </c>
      <c r="H27" s="13">
        <f>MAX(H25-H26,0)</f>
        <v>0</v>
      </c>
    </row>
    <row r="28" spans="1:8" x14ac:dyDescent="0.35">
      <c r="D28" s="17"/>
      <c r="E28" s="17"/>
      <c r="F28" s="17"/>
      <c r="G28" s="12" t="s">
        <v>23</v>
      </c>
      <c r="H28" s="13">
        <f>MAX(H34:H37,0)</f>
        <v>0</v>
      </c>
    </row>
    <row r="29" spans="1:8" x14ac:dyDescent="0.35">
      <c r="D29" s="17"/>
      <c r="E29" s="17"/>
      <c r="F29" s="17"/>
      <c r="G29" s="12" t="s">
        <v>27</v>
      </c>
      <c r="H29" s="13">
        <f>H27+H28</f>
        <v>0</v>
      </c>
    </row>
    <row r="30" spans="1:8" x14ac:dyDescent="0.35">
      <c r="D30" s="17"/>
      <c r="E30" s="17"/>
      <c r="F30" s="17"/>
      <c r="G30" s="12" t="s">
        <v>17</v>
      </c>
      <c r="H30" s="13">
        <f>4%*H29</f>
        <v>0</v>
      </c>
    </row>
    <row r="31" spans="1:8" ht="18.5" x14ac:dyDescent="0.35">
      <c r="D31" s="17"/>
      <c r="E31" s="17"/>
      <c r="F31" s="17"/>
      <c r="G31" s="15" t="s">
        <v>20</v>
      </c>
      <c r="H31" s="16">
        <f>H29+H30</f>
        <v>0</v>
      </c>
    </row>
    <row r="32" spans="1:8" x14ac:dyDescent="0.35">
      <c r="D32" s="17"/>
      <c r="E32" s="17"/>
      <c r="F32" s="17"/>
      <c r="G32" s="17"/>
      <c r="H32" s="17"/>
    </row>
    <row r="33" spans="4:8" x14ac:dyDescent="0.35">
      <c r="D33" s="18" t="s">
        <v>10</v>
      </c>
      <c r="E33" s="18" t="s">
        <v>9</v>
      </c>
      <c r="F33" s="18" t="s">
        <v>26</v>
      </c>
      <c r="G33" s="18" t="s">
        <v>24</v>
      </c>
      <c r="H33" s="18" t="s">
        <v>25</v>
      </c>
    </row>
    <row r="34" spans="4:8" x14ac:dyDescent="0.35">
      <c r="D34" s="8">
        <v>0</v>
      </c>
      <c r="E34" s="8">
        <v>5000000</v>
      </c>
      <c r="F34" s="9">
        <v>0</v>
      </c>
      <c r="G34" s="8">
        <v>0</v>
      </c>
      <c r="H34" s="8">
        <f>G34*F34</f>
        <v>0</v>
      </c>
    </row>
    <row r="35" spans="4:8" x14ac:dyDescent="0.35">
      <c r="D35" s="8">
        <v>5000000</v>
      </c>
      <c r="E35" s="8">
        <v>10000000</v>
      </c>
      <c r="F35" s="9">
        <v>0.1</v>
      </c>
      <c r="G35" s="8">
        <f>IF(AND(B17&lt;E35,B17&gt;D35),H12*F35,0)</f>
        <v>0</v>
      </c>
      <c r="H35" s="8">
        <f>IF(AND(B6&lt;E35,B6&gt;D35),H27*F35,0)</f>
        <v>0</v>
      </c>
    </row>
    <row r="36" spans="4:8" x14ac:dyDescent="0.35">
      <c r="D36" s="8">
        <v>10000000</v>
      </c>
      <c r="E36" s="8">
        <v>20000000</v>
      </c>
      <c r="F36" s="9">
        <v>0.15</v>
      </c>
      <c r="G36" s="8">
        <f>IF(G35&gt;0,0,(IF(AND(B17&gt;D36,B17&lt;E36),H12*F36,0)))</f>
        <v>0</v>
      </c>
      <c r="H36" s="8">
        <f>IF(G35&gt;0,0,(IF(AND(B6&gt;D36,B6&lt;E36),H27*F36,0)))</f>
        <v>0</v>
      </c>
    </row>
    <row r="37" spans="4:8" x14ac:dyDescent="0.35">
      <c r="D37" s="8">
        <v>20000000</v>
      </c>
      <c r="E37" s="8">
        <v>0</v>
      </c>
      <c r="F37" s="9">
        <v>0.25</v>
      </c>
      <c r="G37" s="8">
        <f>IF(G36&gt;0,0,(IF(B17&gt;D37,H12*F37,0)))</f>
        <v>0</v>
      </c>
      <c r="H37" s="8">
        <f>IF(G36&gt;0,0,(IF(B6&gt;D37,H27*F37,0)))</f>
        <v>0</v>
      </c>
    </row>
  </sheetData>
  <sheetProtection algorithmName="SHA-512" hashValue="mkXD5O9wSODIvM3yvsczNJGMFsn9Ewsngf3FXmW8RNSmlCjIUvR7MV9sp1g/+3/wbmIPATahbbMSPOilSL7Eig==" saltValue="mwoTzidkvmvU0tEvZwp6/Q==" spinCount="100000" sheet="1" objects="1" scenarios="1"/>
  <conditionalFormatting sqref="H1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3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Stable Investor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Brahmanayagam</dc:creator>
  <cp:lastModifiedBy>BRAHMANAYAGAM K</cp:lastModifiedBy>
  <cp:lastPrinted>2024-07-16T07:36:05Z</cp:lastPrinted>
  <dcterms:created xsi:type="dcterms:W3CDTF">2020-02-04T06:46:08Z</dcterms:created>
  <dcterms:modified xsi:type="dcterms:W3CDTF">2024-09-02T05:11:00Z</dcterms:modified>
</cp:coreProperties>
</file>