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Administrator\Desktop\New folder\"/>
    </mc:Choice>
  </mc:AlternateContent>
  <xr:revisionPtr revIDLastSave="0" documentId="13_ncr:1_{BC558B63-A220-486A-8851-7125A060F227}" xr6:coauthVersionLast="47" xr6:coauthVersionMax="47" xr10:uidLastSave="{00000000-0000-0000-0000-000000000000}"/>
  <bookViews>
    <workbookView xWindow="-120" yWindow="-120" windowWidth="20730" windowHeight="11160" firstSheet="1" activeTab="4" xr2:uid="{00000000-000D-0000-FFFF-FFFF00000000}"/>
  </bookViews>
  <sheets>
    <sheet name="Introduction Sheet" sheetId="5" r:id="rId1"/>
    <sheet name="Calculation of Income" sheetId="6" r:id="rId2"/>
    <sheet name="Computation of Income" sheetId="3" r:id="rId3"/>
    <sheet name="Trading, Profit &amp; Loss" sheetId="1" r:id="rId4"/>
    <sheet name="Balance Sheet" sheetId="2" r:id="rId5"/>
  </sheets>
  <definedNames>
    <definedName name="age">'Introduction Sheet'!$C$16</definedName>
    <definedName name="Closing_stock">'Trading, Profit &amp; Loss'!$I$9</definedName>
    <definedName name="Deduction">'Computation of Income'!$I$37:$I$45</definedName>
    <definedName name="Gross_Total_Income">'Computation of Income'!$I$35</definedName>
    <definedName name="IND_HUF_SLAB">'Calculation of Income'!#REF!</definedName>
    <definedName name="Netincome">'Computation of Income'!$L$46</definedName>
    <definedName name="_xlnm.Print_Area" localSheetId="4">'Balance Sheet'!$A$1:$J$30</definedName>
    <definedName name="_xlnm.Print_Area" localSheetId="2">'Computation of Income'!$A$1:$J$60</definedName>
    <definedName name="_xlnm.Print_Area" localSheetId="0">'Introduction Sheet'!$A$1:$F$15</definedName>
    <definedName name="_xlnm.Print_Area" localSheetId="3">'Trading, Profit &amp; Loss'!$A$1:$J$37</definedName>
    <definedName name="Status">'Introduction Sheet'!$I$8:$J$13</definedName>
    <definedName name="tax">'Calculation of Income'!#REF!</definedName>
    <definedName name="TDS">'Computation of Income'!$I$52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3" l="1"/>
  <c r="C16" i="5"/>
  <c r="H45" i="3"/>
  <c r="I28" i="3"/>
  <c r="H21" i="3"/>
  <c r="H6" i="3"/>
  <c r="H5" i="3"/>
  <c r="H4" i="3"/>
  <c r="H3" i="3"/>
  <c r="H2" i="3"/>
  <c r="H1" i="3"/>
  <c r="D5" i="3"/>
  <c r="D3" i="3"/>
  <c r="D2" i="3"/>
  <c r="D1" i="3"/>
  <c r="E31" i="1"/>
  <c r="E11" i="1"/>
  <c r="E29" i="1"/>
  <c r="I6" i="2"/>
  <c r="B7" i="2"/>
  <c r="B2" i="2"/>
  <c r="E9" i="1"/>
  <c r="I9" i="1"/>
  <c r="D2" i="1"/>
  <c r="L29" i="1"/>
  <c r="H15" i="2"/>
  <c r="G37" i="1"/>
  <c r="E27" i="1"/>
  <c r="E23" i="1"/>
  <c r="E17" i="1"/>
  <c r="E25" i="1"/>
  <c r="J7" i="5"/>
  <c r="B10" i="6" l="1"/>
  <c r="I37" i="3"/>
  <c r="C10" i="6" l="1"/>
  <c r="B22" i="3"/>
  <c r="I44" i="3"/>
  <c r="I30" i="3"/>
  <c r="I20" i="3"/>
  <c r="I24" i="3"/>
  <c r="H16" i="3"/>
  <c r="H15" i="3"/>
  <c r="H10" i="3"/>
  <c r="H11" i="3" s="1"/>
  <c r="H12" i="3"/>
  <c r="B4" i="2"/>
  <c r="B23" i="2"/>
  <c r="B5" i="1"/>
  <c r="H17" i="3" l="1"/>
  <c r="I14" i="3" s="1"/>
  <c r="I10" i="3"/>
  <c r="E9" i="2"/>
  <c r="G36" i="1" l="1"/>
  <c r="I13" i="1" l="1"/>
  <c r="I14" i="2"/>
  <c r="I42" i="3"/>
  <c r="L11" i="1" l="1"/>
  <c r="I11" i="2"/>
  <c r="I19" i="2" l="1"/>
  <c r="G59" i="3" l="1"/>
  <c r="I35" i="3" l="1"/>
  <c r="L46" i="3" s="1"/>
  <c r="I47" i="3" s="1"/>
  <c r="I46" i="3" l="1"/>
  <c r="I15" i="1"/>
  <c r="E13" i="1"/>
  <c r="L13" i="1" s="1"/>
  <c r="I32" i="1" l="1"/>
  <c r="L31" i="1" l="1"/>
  <c r="E32" i="1"/>
  <c r="L32" i="1" s="1"/>
  <c r="I26" i="2"/>
  <c r="I28" i="2" s="1"/>
  <c r="E28" i="2" l="1"/>
  <c r="E27" i="2"/>
  <c r="D7" i="2" s="1"/>
  <c r="E6" i="2" s="1"/>
  <c r="E19" i="2" s="1"/>
  <c r="K19" i="2" s="1"/>
  <c r="I48" i="3" l="1"/>
  <c r="I49" i="3" s="1"/>
  <c r="I50" i="3" s="1"/>
  <c r="I5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F11" authorId="0" shapeId="0" xr:uid="{2B0F7FB6-3E2D-43F9-83A8-DC8A87405539}">
      <text>
        <r>
          <rPr>
            <sz val="9"/>
            <color indexed="81"/>
            <rFont val="Tahoma"/>
            <charset val="1"/>
          </rPr>
          <t>Select Status from Drop Down menu</t>
        </r>
      </text>
    </comment>
    <comment ref="C15" authorId="0" shapeId="0" xr:uid="{16926970-CC9A-47E6-B8C0-F0F97E7352C9}">
      <text>
        <r>
          <rPr>
            <sz val="9"/>
            <color indexed="81"/>
            <rFont val="Tahoma"/>
            <family val="2"/>
          </rPr>
          <t>only Start of year.
Eg. 2021-22 Start is 21</t>
        </r>
      </text>
    </comment>
  </commentList>
</comments>
</file>

<file path=xl/sharedStrings.xml><?xml version="1.0" encoding="utf-8"?>
<sst xmlns="http://schemas.openxmlformats.org/spreadsheetml/2006/main" count="164" uniqueCount="120">
  <si>
    <t>:-</t>
  </si>
  <si>
    <t>PAN</t>
  </si>
  <si>
    <t>Financial Year</t>
  </si>
  <si>
    <t>Mobile No.</t>
  </si>
  <si>
    <t>Amount</t>
  </si>
  <si>
    <t>Aadhar No.</t>
  </si>
  <si>
    <t>Date of Birth</t>
  </si>
  <si>
    <t>Address</t>
  </si>
  <si>
    <t>Assessee Name</t>
  </si>
  <si>
    <t>Assessment Year</t>
  </si>
  <si>
    <t>Business Name</t>
  </si>
  <si>
    <t>Heads of Income</t>
  </si>
  <si>
    <t>1.   Income from Salary</t>
  </si>
  <si>
    <t>2.   Income from House Property</t>
  </si>
  <si>
    <t>3.   Income from Business and Profession</t>
  </si>
  <si>
    <t>4.   Income from Capital Gain</t>
  </si>
  <si>
    <t>Gross Total Income</t>
  </si>
  <si>
    <t>Less :- Deduction under Chapter VI-A</t>
  </si>
  <si>
    <t>Net Total Income</t>
  </si>
  <si>
    <t>Net Income Tax Payable</t>
  </si>
  <si>
    <t>By Interest on Saving Bank A/c</t>
  </si>
  <si>
    <t>Fixed Assets:</t>
  </si>
  <si>
    <t>Proprietor's Capital:</t>
  </si>
  <si>
    <t>Sundry Debtors</t>
  </si>
  <si>
    <t>Investments:</t>
  </si>
  <si>
    <t>Furniture &amp; Fixture</t>
  </si>
  <si>
    <t>Current Assets:</t>
  </si>
  <si>
    <t xml:space="preserve">       Interest on Saving Bank A/c</t>
  </si>
  <si>
    <t>Status</t>
  </si>
  <si>
    <t>Individual</t>
  </si>
  <si>
    <t>To Repair and Maintenance Expenses</t>
  </si>
  <si>
    <t>Motor Vehicle</t>
  </si>
  <si>
    <t>Cash and Bank Balance</t>
  </si>
  <si>
    <t>PARTICULARS</t>
  </si>
  <si>
    <t>AMOUNT</t>
  </si>
  <si>
    <t>To Opening Stock</t>
  </si>
  <si>
    <t>By Sales</t>
  </si>
  <si>
    <t xml:space="preserve">Computation of Total Taxable Income
</t>
  </si>
  <si>
    <t>To Purchases</t>
  </si>
  <si>
    <t>By Closing Stock</t>
  </si>
  <si>
    <t>NP Ratio</t>
  </si>
  <si>
    <t>GP Ratio</t>
  </si>
  <si>
    <t>Difference</t>
  </si>
  <si>
    <t>To Newspaper &amp; Periodicals Expenses</t>
  </si>
  <si>
    <t>To Telephone Expenses</t>
  </si>
  <si>
    <t>To Accounting Charges</t>
  </si>
  <si>
    <t>To Professional Fees</t>
  </si>
  <si>
    <t>To Electricity Charges</t>
  </si>
  <si>
    <t>F.Y. Start</t>
  </si>
  <si>
    <t>HUF</t>
  </si>
  <si>
    <t>Company</t>
  </si>
  <si>
    <t>Firm</t>
  </si>
  <si>
    <t>Artificial Juridical Person</t>
  </si>
  <si>
    <t>Limited Liability Partnership</t>
  </si>
  <si>
    <t>(Proprietor)</t>
  </si>
  <si>
    <t>(Karta)</t>
  </si>
  <si>
    <t>(Managing Director)</t>
  </si>
  <si>
    <t>(Partner)</t>
  </si>
  <si>
    <t>TOTAL RS.</t>
  </si>
  <si>
    <t>By Balance b/d</t>
  </si>
  <si>
    <t>To Balance c/d</t>
  </si>
  <si>
    <t>LIABILITIES</t>
  </si>
  <si>
    <t>ASSETS</t>
  </si>
  <si>
    <t>Current Liabilities:</t>
  </si>
  <si>
    <t>Sundry Creditors</t>
  </si>
  <si>
    <t>CAPITAL ACCOUNT</t>
  </si>
  <si>
    <t>BALANCE SHEET</t>
  </si>
  <si>
    <t>Closing Stock</t>
  </si>
  <si>
    <t>To Drawings</t>
  </si>
  <si>
    <t>Place: Dhule</t>
  </si>
  <si>
    <t>To Net Income Transf. to Capital A/c</t>
  </si>
  <si>
    <t>Income From Salary</t>
  </si>
  <si>
    <t xml:space="preserve">       Less: (1)Standard Deduction-16(a)</t>
  </si>
  <si>
    <t xml:space="preserve">                 (2)Standard Deduction 16(b)</t>
  </si>
  <si>
    <t>Profession Tax Paid</t>
  </si>
  <si>
    <t>Income from House Property</t>
  </si>
  <si>
    <t>Gross Annual Value</t>
  </si>
  <si>
    <t>Municipal Tax Paid</t>
  </si>
  <si>
    <t>Less: (1)Municipal Tax Paid</t>
  </si>
  <si>
    <t>Income From Business</t>
  </si>
  <si>
    <t>Sales</t>
  </si>
  <si>
    <t>Profit</t>
  </si>
  <si>
    <t>Ratio</t>
  </si>
  <si>
    <t xml:space="preserve">       Short Term Capital Gain</t>
  </si>
  <si>
    <t xml:space="preserve">       Long Term Capital Gain</t>
  </si>
  <si>
    <t xml:space="preserve">       Interest on Other Deposits</t>
  </si>
  <si>
    <t xml:space="preserve">       Any Other Income</t>
  </si>
  <si>
    <t>U/s 80C</t>
  </si>
  <si>
    <t>U/s 80D</t>
  </si>
  <si>
    <t>U/s 80TTA</t>
  </si>
  <si>
    <t xml:space="preserve">   Add:-  Health &amp; Education Cess 4%</t>
  </si>
  <si>
    <t xml:space="preserve">        Income Tax Before Cess</t>
  </si>
  <si>
    <t>Tax on Total Income</t>
  </si>
  <si>
    <t>5.   Income from Agriculture</t>
  </si>
  <si>
    <t>6.   Income from Other Sources</t>
  </si>
  <si>
    <t>Date of Return file</t>
  </si>
  <si>
    <t>Medical Claim</t>
  </si>
  <si>
    <t>Saving Interest</t>
  </si>
  <si>
    <t>ITR Due Date</t>
  </si>
  <si>
    <t>Fees U/s 234</t>
  </si>
  <si>
    <t>(Valued &amp; Verified By Concern)</t>
  </si>
  <si>
    <t>To Petrol Expenses</t>
  </si>
  <si>
    <t>To Shop Expenses</t>
  </si>
  <si>
    <t>Business Address</t>
  </si>
  <si>
    <t>Resident Address</t>
  </si>
  <si>
    <t>TRADING AND PROFIT &amp; ACCOUNT</t>
  </si>
  <si>
    <t>To Gross Profit c/d</t>
  </si>
  <si>
    <t>By Gross Profit b/d</t>
  </si>
  <si>
    <t>(Authorized Person)</t>
  </si>
  <si>
    <t>Mobile</t>
  </si>
  <si>
    <t>Other Investment</t>
  </si>
  <si>
    <t>LIC</t>
  </si>
  <si>
    <t xml:space="preserve">    Less :- Rebate U/s 87A</t>
  </si>
  <si>
    <t xml:space="preserve">   Less :-TDS / TCS/ Advance Tax</t>
  </si>
  <si>
    <t>Self Assessment Tax Paid</t>
  </si>
  <si>
    <t>Tax Payable / (Refund)</t>
  </si>
  <si>
    <t xml:space="preserve">         (2) 30% of NAV Sec. 24(a)</t>
  </si>
  <si>
    <t xml:space="preserve">         (3) Interest on Borrowed Capital Sec. 24(b)</t>
  </si>
  <si>
    <t>Income from Business and Profession offered under section under 44AD</t>
  </si>
  <si>
    <t>By Net Profit Transferred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</si>
</sst>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Book Antiqua"/>
      <family val="1"/>
    </font>
    <font>
      <b/>
      <sz val="10"/>
      <color rgb="FF000000"/>
      <name val="Book Antiqua"/>
      <family val="1"/>
    </font>
    <font>
      <b/>
      <u/>
      <sz val="10"/>
      <color rgb="FF000000"/>
      <name val="Book Antiqua"/>
      <family val="1"/>
    </font>
    <font>
      <sz val="10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2"/>
      <color rgb="FF000000"/>
      <name val="Verdana"/>
      <family val="2"/>
    </font>
    <font>
      <sz val="14"/>
      <color rgb="FF000000"/>
      <name val="Verdana"/>
      <family val="2"/>
    </font>
    <font>
      <b/>
      <sz val="12"/>
      <color rgb="FF000000"/>
      <name val="Verdana"/>
      <family val="2"/>
    </font>
    <font>
      <b/>
      <sz val="14"/>
      <color rgb="FF000000"/>
      <name val="Verdana"/>
      <family val="2"/>
    </font>
    <font>
      <sz val="18"/>
      <color rgb="FF000000"/>
      <name val="Verdana"/>
      <family val="2"/>
    </font>
    <font>
      <sz val="18"/>
      <color theme="3"/>
      <name val="Cambria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Book Antiqua"/>
      <family val="1"/>
    </font>
    <font>
      <b/>
      <sz val="11"/>
      <color rgb="FF000000"/>
      <name val="Book Antiqua"/>
      <family val="1"/>
    </font>
    <font>
      <sz val="10"/>
      <color theme="4"/>
      <name val="Book Antiqua"/>
      <family val="1"/>
    </font>
    <font>
      <b/>
      <sz val="10"/>
      <color theme="4"/>
      <name val="Book Antiqua"/>
      <family val="1"/>
    </font>
    <font>
      <i/>
      <sz val="20"/>
      <color rgb="FF7F7F7F"/>
      <name val="Calibri"/>
      <family val="2"/>
      <scheme val="minor"/>
    </font>
    <font>
      <sz val="14"/>
      <color theme="3"/>
      <name val="Cambria"/>
      <family val="2"/>
      <scheme val="major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i/>
      <sz val="14"/>
      <color theme="4"/>
      <name val="Verdana"/>
      <family val="2"/>
    </font>
    <font>
      <b/>
      <sz val="12"/>
      <color theme="4"/>
      <name val="Verdana"/>
      <family val="2"/>
    </font>
    <font>
      <sz val="11"/>
      <color theme="4"/>
      <name val="Verdana"/>
      <family val="2"/>
    </font>
    <font>
      <sz val="10"/>
      <color theme="4"/>
      <name val="Verdana"/>
      <family val="2"/>
    </font>
    <font>
      <b/>
      <sz val="11"/>
      <color theme="4"/>
      <name val="Verdana"/>
      <family val="2"/>
    </font>
    <font>
      <sz val="14"/>
      <color theme="4"/>
      <name val="Verdana"/>
      <family val="2"/>
    </font>
    <font>
      <sz val="14"/>
      <color theme="4"/>
      <name val="Book Antiqua"/>
      <family val="1"/>
    </font>
    <font>
      <b/>
      <sz val="11"/>
      <color theme="4"/>
      <name val="Book Antiqua"/>
      <family val="1"/>
    </font>
    <font>
      <b/>
      <u/>
      <sz val="11"/>
      <color theme="4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0" applyNumberFormat="0" applyFill="0" applyAlignment="0" applyProtection="0"/>
  </cellStyleXfs>
  <cellXfs count="224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/>
    <xf numFmtId="0" fontId="3" fillId="0" borderId="3" xfId="0" applyFont="1" applyBorder="1" applyAlignment="1">
      <alignment horizontal="left" vertical="top"/>
    </xf>
    <xf numFmtId="3" fontId="2" fillId="0" borderId="2" xfId="0" applyNumberFormat="1" applyFont="1" applyBorder="1"/>
    <xf numFmtId="0" fontId="3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 vertical="center"/>
    </xf>
    <xf numFmtId="2" fontId="3" fillId="0" borderId="12" xfId="0" applyNumberFormat="1" applyFont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/>
    </xf>
    <xf numFmtId="2" fontId="2" fillId="0" borderId="14" xfId="0" applyNumberFormat="1" applyFont="1" applyBorder="1" applyAlignment="1">
      <alignment horizontal="right" vertical="center"/>
    </xf>
    <xf numFmtId="2" fontId="3" fillId="0" borderId="10" xfId="0" applyNumberFormat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/>
    </xf>
    <xf numFmtId="2" fontId="2" fillId="0" borderId="0" xfId="0" applyNumberFormat="1" applyFont="1"/>
    <xf numFmtId="0" fontId="0" fillId="0" borderId="11" xfId="0" applyBorder="1"/>
    <xf numFmtId="0" fontId="0" fillId="3" borderId="11" xfId="0" applyFill="1" applyBorder="1"/>
    <xf numFmtId="9" fontId="0" fillId="0" borderId="11" xfId="1" applyFont="1" applyBorder="1"/>
    <xf numFmtId="49" fontId="0" fillId="0" borderId="0" xfId="0" applyNumberFormat="1"/>
    <xf numFmtId="2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Border="1"/>
    <xf numFmtId="14" fontId="0" fillId="0" borderId="0" xfId="0" applyNumberForma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vertical="center" wrapText="1"/>
    </xf>
    <xf numFmtId="4" fontId="7" fillId="0" borderId="12" xfId="0" applyNumberFormat="1" applyFont="1" applyBorder="1" applyAlignment="1">
      <alignment vertical="center"/>
    </xf>
    <xf numFmtId="10" fontId="5" fillId="0" borderId="0" xfId="1" applyNumberFormat="1" applyFont="1" applyAlignment="1" applyProtection="1">
      <alignment vertical="center"/>
    </xf>
    <xf numFmtId="4" fontId="5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" fontId="6" fillId="0" borderId="12" xfId="0" applyNumberFormat="1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4" fontId="6" fillId="0" borderId="10" xfId="0" applyNumberFormat="1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0" xfId="0" applyFont="1"/>
    <xf numFmtId="14" fontId="9" fillId="0" borderId="1" xfId="0" applyNumberFormat="1" applyFont="1" applyBorder="1" applyAlignment="1">
      <alignment vertical="center"/>
    </xf>
    <xf numFmtId="1" fontId="9" fillId="2" borderId="0" xfId="0" applyNumberFormat="1" applyFont="1" applyFill="1"/>
    <xf numFmtId="14" fontId="9" fillId="0" borderId="0" xfId="0" applyNumberFormat="1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 indent="1"/>
    </xf>
    <xf numFmtId="0" fontId="16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" fontId="2" fillId="0" borderId="10" xfId="0" applyNumberFormat="1" applyFont="1" applyBorder="1" applyAlignment="1">
      <alignment vertical="center"/>
    </xf>
    <xf numFmtId="4" fontId="2" fillId="0" borderId="10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4" fontId="0" fillId="3" borderId="11" xfId="0" applyNumberFormat="1" applyFill="1" applyBorder="1"/>
    <xf numFmtId="0" fontId="2" fillId="0" borderId="12" xfId="0" applyFont="1" applyBorder="1" applyAlignment="1">
      <alignment horizontal="right" vertical="top"/>
    </xf>
    <xf numFmtId="0" fontId="2" fillId="0" borderId="13" xfId="0" applyFont="1" applyBorder="1" applyAlignment="1">
      <alignment horizontal="right" vertical="top"/>
    </xf>
    <xf numFmtId="3" fontId="2" fillId="0" borderId="13" xfId="0" applyNumberFormat="1" applyFont="1" applyBorder="1" applyAlignment="1">
      <alignment horizontal="right" vertical="top"/>
    </xf>
    <xf numFmtId="3" fontId="2" fillId="0" borderId="12" xfId="0" applyNumberFormat="1" applyFont="1" applyBorder="1" applyAlignment="1">
      <alignment horizontal="right" vertical="top"/>
    </xf>
    <xf numFmtId="0" fontId="2" fillId="0" borderId="12" xfId="0" applyFont="1" applyBorder="1" applyAlignment="1">
      <alignment vertical="top"/>
    </xf>
    <xf numFmtId="3" fontId="2" fillId="0" borderId="12" xfId="0" applyNumberFormat="1" applyFont="1" applyBorder="1" applyAlignment="1">
      <alignment vertical="top"/>
    </xf>
    <xf numFmtId="3" fontId="2" fillId="0" borderId="13" xfId="0" applyNumberFormat="1" applyFont="1" applyBorder="1" applyAlignment="1">
      <alignment vertical="top"/>
    </xf>
    <xf numFmtId="0" fontId="2" fillId="0" borderId="13" xfId="0" applyFont="1" applyBorder="1"/>
    <xf numFmtId="0" fontId="2" fillId="0" borderId="12" xfId="0" applyFont="1" applyBorder="1"/>
    <xf numFmtId="0" fontId="2" fillId="0" borderId="13" xfId="0" applyFont="1" applyBorder="1" applyAlignment="1">
      <alignment vertical="top"/>
    </xf>
    <xf numFmtId="0" fontId="3" fillId="0" borderId="12" xfId="0" applyFont="1" applyBorder="1"/>
    <xf numFmtId="0" fontId="0" fillId="0" borderId="2" xfId="0" applyBorder="1"/>
    <xf numFmtId="9" fontId="0" fillId="0" borderId="2" xfId="1" applyFont="1" applyBorder="1"/>
    <xf numFmtId="14" fontId="0" fillId="0" borderId="0" xfId="0" applyNumberFormat="1"/>
    <xf numFmtId="2" fontId="0" fillId="0" borderId="0" xfId="0" applyNumberFormat="1"/>
    <xf numFmtId="0" fontId="18" fillId="0" borderId="12" xfId="0" applyFont="1" applyBorder="1" applyAlignment="1">
      <alignment horizontal="right" vertical="top"/>
    </xf>
    <xf numFmtId="0" fontId="18" fillId="0" borderId="13" xfId="0" applyFont="1" applyBorder="1" applyAlignment="1">
      <alignment horizontal="right" vertical="top"/>
    </xf>
    <xf numFmtId="3" fontId="18" fillId="0" borderId="12" xfId="0" applyNumberFormat="1" applyFont="1" applyBorder="1" applyAlignment="1">
      <alignment horizontal="right" vertical="top"/>
    </xf>
    <xf numFmtId="3" fontId="18" fillId="0" borderId="13" xfId="0" applyNumberFormat="1" applyFont="1" applyBorder="1" applyAlignment="1">
      <alignment horizontal="right" vertical="top"/>
    </xf>
    <xf numFmtId="3" fontId="19" fillId="0" borderId="12" xfId="0" applyNumberFormat="1" applyFont="1" applyBorder="1" applyAlignment="1">
      <alignment horizontal="right" vertical="top"/>
    </xf>
    <xf numFmtId="3" fontId="18" fillId="0" borderId="12" xfId="0" applyNumberFormat="1" applyFont="1" applyBorder="1" applyAlignment="1">
      <alignment vertical="top"/>
    </xf>
    <xf numFmtId="0" fontId="18" fillId="0" borderId="12" xfId="0" applyFont="1" applyBorder="1" applyAlignment="1">
      <alignment vertical="top"/>
    </xf>
    <xf numFmtId="0" fontId="18" fillId="0" borderId="13" xfId="0" applyFont="1" applyBorder="1"/>
    <xf numFmtId="3" fontId="19" fillId="0" borderId="12" xfId="0" applyNumberFormat="1" applyFont="1" applyBorder="1"/>
    <xf numFmtId="0" fontId="19" fillId="0" borderId="12" xfId="0" applyFont="1" applyBorder="1"/>
    <xf numFmtId="0" fontId="21" fillId="0" borderId="11" xfId="2" applyFont="1" applyBorder="1" applyAlignment="1">
      <alignment horizontal="center" vertical="center"/>
    </xf>
    <xf numFmtId="3" fontId="19" fillId="0" borderId="13" xfId="0" applyNumberFormat="1" applyFont="1" applyBorder="1"/>
    <xf numFmtId="1" fontId="19" fillId="0" borderId="12" xfId="0" applyNumberFormat="1" applyFont="1" applyBorder="1"/>
    <xf numFmtId="1" fontId="19" fillId="0" borderId="13" xfId="0" applyNumberFormat="1" applyFont="1" applyBorder="1"/>
    <xf numFmtId="1" fontId="3" fillId="0" borderId="13" xfId="0" applyNumberFormat="1" applyFont="1" applyBorder="1"/>
    <xf numFmtId="0" fontId="15" fillId="0" borderId="32" xfId="4" applyBorder="1"/>
    <xf numFmtId="49" fontId="2" fillId="0" borderId="2" xfId="0" applyNumberFormat="1" applyFont="1" applyBorder="1"/>
    <xf numFmtId="2" fontId="2" fillId="0" borderId="2" xfId="0" applyNumberFormat="1" applyFont="1" applyBorder="1"/>
    <xf numFmtId="3" fontId="19" fillId="0" borderId="2" xfId="0" applyNumberFormat="1" applyFont="1" applyBorder="1"/>
    <xf numFmtId="0" fontId="2" fillId="4" borderId="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indent="5"/>
    </xf>
    <xf numFmtId="0" fontId="3" fillId="0" borderId="2" xfId="0" applyFont="1" applyBorder="1" applyAlignment="1">
      <alignment horizontal="left" vertical="center" indent="5"/>
    </xf>
    <xf numFmtId="0" fontId="3" fillId="0" borderId="30" xfId="0" applyFont="1" applyBorder="1" applyAlignment="1">
      <alignment horizontal="left" vertical="center" indent="5"/>
    </xf>
    <xf numFmtId="0" fontId="3" fillId="0" borderId="31" xfId="0" applyFont="1" applyBorder="1" applyAlignment="1">
      <alignment horizontal="left" vertical="center" indent="5"/>
    </xf>
    <xf numFmtId="0" fontId="3" fillId="0" borderId="10" xfId="0" applyFont="1" applyBorder="1" applyAlignment="1">
      <alignment horizontal="left" vertical="center" indent="6"/>
    </xf>
    <xf numFmtId="0" fontId="2" fillId="0" borderId="2" xfId="0" applyFont="1" applyBorder="1" applyAlignment="1">
      <alignment horizontal="left" vertical="center" indent="6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8"/>
    </xf>
    <xf numFmtId="0" fontId="2" fillId="0" borderId="2" xfId="0" applyFont="1" applyBorder="1" applyAlignment="1">
      <alignment horizontal="left" vertical="center" indent="8"/>
    </xf>
    <xf numFmtId="0" fontId="3" fillId="0" borderId="10" xfId="0" applyFont="1" applyBorder="1" applyAlignment="1">
      <alignment vertical="center"/>
    </xf>
    <xf numFmtId="0" fontId="2" fillId="0" borderId="2" xfId="0" applyFont="1" applyBorder="1"/>
    <xf numFmtId="0" fontId="19" fillId="0" borderId="2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10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vertical="center" indent="3"/>
    </xf>
    <xf numFmtId="1" fontId="3" fillId="0" borderId="10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vertical="center" indent="2"/>
    </xf>
    <xf numFmtId="0" fontId="18" fillId="0" borderId="10" xfId="0" applyFont="1" applyBorder="1" applyAlignment="1">
      <alignment horizontal="left" vertical="center" indent="2"/>
    </xf>
    <xf numFmtId="0" fontId="18" fillId="0" borderId="2" xfId="0" applyFont="1" applyBorder="1" applyAlignment="1">
      <alignment horizontal="left" vertical="center" indent="2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0" fillId="0" borderId="4" xfId="3" applyFont="1" applyBorder="1" applyAlignment="1">
      <alignment horizontal="center" vertical="center"/>
    </xf>
    <xf numFmtId="0" fontId="20" fillId="0" borderId="2" xfId="3" applyFont="1" applyBorder="1" applyAlignment="1">
      <alignment horizontal="center" vertical="center"/>
    </xf>
    <xf numFmtId="0" fontId="21" fillId="0" borderId="9" xfId="2" applyFont="1" applyBorder="1" applyAlignment="1">
      <alignment horizontal="center" vertical="center"/>
    </xf>
    <xf numFmtId="0" fontId="21" fillId="0" borderId="6" xfId="2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14" fontId="18" fillId="0" borderId="2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1" fontId="18" fillId="0" borderId="2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2" fillId="0" borderId="23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28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indent="1"/>
    </xf>
    <xf numFmtId="0" fontId="2" fillId="0" borderId="25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2" fillId="0" borderId="7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4" fontId="26" fillId="0" borderId="12" xfId="0" applyNumberFormat="1" applyFont="1" applyBorder="1" applyAlignment="1">
      <alignment vertical="center" wrapText="1"/>
    </xf>
    <xf numFmtId="4" fontId="26" fillId="0" borderId="10" xfId="0" applyNumberFormat="1" applyFont="1" applyBorder="1" applyAlignment="1">
      <alignment vertical="center" wrapText="1"/>
    </xf>
    <xf numFmtId="4" fontId="26" fillId="0" borderId="12" xfId="0" applyNumberFormat="1" applyFont="1" applyBorder="1" applyAlignment="1">
      <alignment vertical="center"/>
    </xf>
    <xf numFmtId="10" fontId="27" fillId="0" borderId="0" xfId="1" applyNumberFormat="1" applyFont="1" applyAlignment="1" applyProtection="1">
      <alignment vertical="center"/>
    </xf>
    <xf numFmtId="4" fontId="28" fillId="0" borderId="14" xfId="0" applyNumberFormat="1" applyFont="1" applyBorder="1" applyAlignment="1">
      <alignment vertical="center"/>
    </xf>
    <xf numFmtId="4" fontId="28" fillId="0" borderId="8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4" fontId="26" fillId="0" borderId="10" xfId="0" applyNumberFormat="1" applyFont="1" applyBorder="1" applyAlignment="1">
      <alignment vertical="center"/>
    </xf>
    <xf numFmtId="0" fontId="27" fillId="0" borderId="0" xfId="0" applyFont="1" applyAlignment="1">
      <alignment vertical="center"/>
    </xf>
    <xf numFmtId="4" fontId="26" fillId="0" borderId="13" xfId="0" applyNumberFormat="1" applyFont="1" applyBorder="1" applyAlignment="1">
      <alignment vertical="center"/>
    </xf>
    <xf numFmtId="0" fontId="29" fillId="0" borderId="0" xfId="0" applyFont="1" applyAlignment="1">
      <alignment horizontal="center"/>
    </xf>
    <xf numFmtId="0" fontId="30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right" vertical="center"/>
    </xf>
    <xf numFmtId="2" fontId="19" fillId="0" borderId="10" xfId="0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left" vertical="center" indent="1"/>
    </xf>
    <xf numFmtId="2" fontId="18" fillId="0" borderId="12" xfId="0" applyNumberFormat="1" applyFont="1" applyBorder="1" applyAlignment="1">
      <alignment horizontal="right" vertical="center"/>
    </xf>
    <xf numFmtId="2" fontId="19" fillId="0" borderId="8" xfId="0" applyNumberFormat="1" applyFont="1" applyBorder="1" applyAlignment="1">
      <alignment horizontal="right" vertical="center"/>
    </xf>
    <xf numFmtId="2" fontId="18" fillId="0" borderId="0" xfId="0" applyNumberFormat="1" applyFont="1"/>
    <xf numFmtId="0" fontId="19" fillId="0" borderId="2" xfId="0" applyFont="1" applyBorder="1" applyAlignment="1">
      <alignment horizontal="center" vertical="center" wrapText="1"/>
    </xf>
    <xf numFmtId="4" fontId="18" fillId="0" borderId="10" xfId="0" applyNumberFormat="1" applyFont="1" applyBorder="1" applyAlignment="1">
      <alignment vertical="center"/>
    </xf>
    <xf numFmtId="4" fontId="18" fillId="0" borderId="10" xfId="0" applyNumberFormat="1" applyFont="1" applyBorder="1" applyAlignment="1">
      <alignment horizontal="right" vertical="center"/>
    </xf>
    <xf numFmtId="4" fontId="19" fillId="0" borderId="8" xfId="0" applyNumberFormat="1" applyFont="1" applyBorder="1" applyAlignment="1">
      <alignment horizontal="right" vertical="center"/>
    </xf>
  </cellXfs>
  <cellStyles count="5">
    <cellStyle name="Explanatory Text" xfId="3" builtinId="53"/>
    <cellStyle name="Normal" xfId="0" builtinId="0"/>
    <cellStyle name="Percent" xfId="1" builtinId="5"/>
    <cellStyle name="Title" xfId="2" builtinId="15"/>
    <cellStyle name="Total" xfId="4" builtinId="25"/>
  </cellStyles>
  <dxfs count="4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FB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B1E9F1-C7B2-495C-AAD0-9DCF63693ADC}">
  <we:reference id="wa200005502" version="1.0.0.6" store="en-US" storeType="OMEX"/>
  <we:alternateReferences>
    <we:reference id="wa200005502" version="1.0.0.6" store="WA200005502" storeType="OMEX"/>
  </we:alternateReferences>
  <we:properties>
    <we:property name="docId" value="&quot;pjPMMQhTPPnpuMDQIaehY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0"/>
  <sheetViews>
    <sheetView showGridLines="0" view="pageBreakPreview" zoomScale="130" zoomScaleNormal="100" zoomScaleSheetLayoutView="130" workbookViewId="0">
      <selection activeCell="D1" sqref="D1"/>
    </sheetView>
  </sheetViews>
  <sheetFormatPr defaultColWidth="0" defaultRowHeight="15" x14ac:dyDescent="0.25"/>
  <cols>
    <col min="1" max="1" width="17.42578125" bestFit="1" customWidth="1"/>
    <col min="2" max="2" width="2.140625" customWidth="1"/>
    <col min="3" max="3" width="36.140625" bestFit="1" customWidth="1"/>
    <col min="4" max="4" width="17.42578125" bestFit="1" customWidth="1"/>
    <col min="5" max="5" width="2.140625" customWidth="1"/>
    <col min="6" max="6" width="29" bestFit="1" customWidth="1"/>
    <col min="7" max="8" width="9.140625" hidden="1" customWidth="1"/>
    <col min="9" max="9" width="25.7109375" hidden="1" customWidth="1"/>
    <col min="10" max="10" width="19.140625" hidden="1" customWidth="1"/>
    <col min="11" max="16384" width="9.140625" hidden="1"/>
  </cols>
  <sheetData>
    <row r="1" spans="1:10" x14ac:dyDescent="0.25">
      <c r="A1" s="4" t="s">
        <v>10</v>
      </c>
      <c r="B1" s="8" t="s">
        <v>0</v>
      </c>
      <c r="C1" s="3"/>
      <c r="D1" s="4" t="s">
        <v>103</v>
      </c>
      <c r="E1" s="8" t="s">
        <v>0</v>
      </c>
      <c r="F1" s="3"/>
    </row>
    <row r="2" spans="1:10" x14ac:dyDescent="0.25">
      <c r="A2" s="4"/>
      <c r="B2" s="8"/>
      <c r="C2" s="3"/>
      <c r="D2" s="4"/>
      <c r="E2" s="8"/>
      <c r="F2" s="3"/>
    </row>
    <row r="3" spans="1:10" x14ac:dyDescent="0.25">
      <c r="D3" s="4"/>
      <c r="E3" s="8"/>
      <c r="F3" s="3"/>
    </row>
    <row r="5" spans="1:10" x14ac:dyDescent="0.25">
      <c r="A5" s="4" t="s">
        <v>8</v>
      </c>
      <c r="B5" s="8" t="s">
        <v>0</v>
      </c>
      <c r="C5" s="3"/>
      <c r="D5" s="4" t="s">
        <v>104</v>
      </c>
      <c r="E5" s="8" t="s">
        <v>0</v>
      </c>
      <c r="F5" s="3"/>
    </row>
    <row r="6" spans="1:10" x14ac:dyDescent="0.25">
      <c r="A6" s="4"/>
      <c r="B6" s="8"/>
      <c r="C6" s="3"/>
      <c r="D6" s="4"/>
      <c r="E6" s="8"/>
      <c r="F6" s="3"/>
    </row>
    <row r="7" spans="1:10" x14ac:dyDescent="0.25">
      <c r="D7" s="4"/>
      <c r="E7" s="8"/>
      <c r="F7" s="3"/>
      <c r="J7" s="25">
        <f>F13-F15</f>
        <v>0</v>
      </c>
    </row>
    <row r="8" spans="1:10" x14ac:dyDescent="0.25">
      <c r="A8" s="4"/>
      <c r="B8" s="8"/>
      <c r="C8" s="3"/>
      <c r="H8" s="11"/>
      <c r="I8" s="3" t="s">
        <v>29</v>
      </c>
      <c r="J8" t="s">
        <v>54</v>
      </c>
    </row>
    <row r="9" spans="1:10" x14ac:dyDescent="0.25">
      <c r="A9" s="4" t="s">
        <v>1</v>
      </c>
      <c r="B9" s="8" t="s">
        <v>0</v>
      </c>
      <c r="C9" s="3"/>
      <c r="D9" s="4" t="s">
        <v>5</v>
      </c>
      <c r="E9" s="8" t="s">
        <v>0</v>
      </c>
      <c r="F9" s="10"/>
      <c r="H9" s="11"/>
      <c r="I9" t="s">
        <v>49</v>
      </c>
      <c r="J9" t="s">
        <v>55</v>
      </c>
    </row>
    <row r="10" spans="1:10" x14ac:dyDescent="0.25">
      <c r="H10" s="11"/>
      <c r="I10" t="s">
        <v>50</v>
      </c>
      <c r="J10" t="s">
        <v>56</v>
      </c>
    </row>
    <row r="11" spans="1:10" x14ac:dyDescent="0.25">
      <c r="A11" s="4" t="s">
        <v>6</v>
      </c>
      <c r="B11" s="8" t="s">
        <v>0</v>
      </c>
      <c r="C11" s="9"/>
      <c r="D11" s="4" t="s">
        <v>28</v>
      </c>
      <c r="E11" s="8" t="s">
        <v>0</v>
      </c>
      <c r="F11" s="106"/>
      <c r="H11" s="11"/>
      <c r="I11" t="s">
        <v>51</v>
      </c>
      <c r="J11" t="s">
        <v>57</v>
      </c>
    </row>
    <row r="12" spans="1:10" x14ac:dyDescent="0.25">
      <c r="A12" s="4"/>
      <c r="B12" s="8"/>
      <c r="C12" s="3"/>
      <c r="H12" s="11"/>
      <c r="I12" s="11" t="s">
        <v>53</v>
      </c>
      <c r="J12" t="s">
        <v>57</v>
      </c>
    </row>
    <row r="13" spans="1:10" x14ac:dyDescent="0.25">
      <c r="A13" s="4" t="s">
        <v>3</v>
      </c>
      <c r="B13" s="8" t="s">
        <v>0</v>
      </c>
      <c r="C13" s="3"/>
      <c r="D13" s="4" t="s">
        <v>95</v>
      </c>
      <c r="E13" s="8" t="s">
        <v>0</v>
      </c>
      <c r="F13" s="24"/>
      <c r="H13" s="11"/>
      <c r="I13" t="s">
        <v>52</v>
      </c>
      <c r="J13" t="s">
        <v>108</v>
      </c>
    </row>
    <row r="14" spans="1:10" x14ac:dyDescent="0.25">
      <c r="A14" s="4"/>
      <c r="B14" s="8"/>
      <c r="C14" s="3"/>
      <c r="H14" s="11"/>
      <c r="I14" s="11"/>
    </row>
    <row r="15" spans="1:10" x14ac:dyDescent="0.25">
      <c r="A15" s="4" t="s">
        <v>48</v>
      </c>
      <c r="B15" s="8" t="s">
        <v>0</v>
      </c>
      <c r="C15" s="10"/>
      <c r="D15" s="4" t="s">
        <v>98</v>
      </c>
      <c r="E15" s="8" t="s">
        <v>0</v>
      </c>
      <c r="F15" s="27"/>
      <c r="H15" s="11"/>
    </row>
    <row r="16" spans="1:10" hidden="1" x14ac:dyDescent="0.25">
      <c r="C16" s="86">
        <f>("20"&amp;C15)-YEAR(C11)</f>
        <v>-1880</v>
      </c>
      <c r="D16" s="11"/>
    </row>
    <row r="17" spans="3:4" hidden="1" x14ac:dyDescent="0.25">
      <c r="C17" s="85"/>
      <c r="D17" s="11"/>
    </row>
    <row r="18" spans="3:4" hidden="1" x14ac:dyDescent="0.25">
      <c r="C18" s="86"/>
      <c r="D18" s="11"/>
    </row>
    <row r="19" spans="3:4" hidden="1" x14ac:dyDescent="0.25"/>
    <row r="20" spans="3:4" hidden="1" x14ac:dyDescent="0.25"/>
    <row r="21" spans="3:4" hidden="1" x14ac:dyDescent="0.25"/>
    <row r="22" spans="3:4" hidden="1" x14ac:dyDescent="0.25"/>
    <row r="23" spans="3:4" hidden="1" x14ac:dyDescent="0.25">
      <c r="C23" s="3"/>
    </row>
    <row r="24" spans="3:4" hidden="1" x14ac:dyDescent="0.25">
      <c r="C24" s="3"/>
    </row>
    <row r="25" spans="3:4" hidden="1" x14ac:dyDescent="0.25">
      <c r="C25" s="3"/>
    </row>
    <row r="26" spans="3:4" hidden="1" x14ac:dyDescent="0.25">
      <c r="C26" s="3"/>
    </row>
    <row r="27" spans="3:4" hidden="1" x14ac:dyDescent="0.25">
      <c r="C27" s="3"/>
    </row>
    <row r="28" spans="3:4" hidden="1" x14ac:dyDescent="0.25"/>
    <row r="29" spans="3:4" hidden="1" x14ac:dyDescent="0.25"/>
    <row r="30" spans="3:4" hidden="1" x14ac:dyDescent="0.25"/>
    <row r="31" spans="3:4" hidden="1" x14ac:dyDescent="0.25"/>
    <row r="32" spans="3:4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</sheetData>
  <dataValidations count="1">
    <dataValidation type="list" errorStyle="information" allowBlank="1" showInputMessage="1" showErrorMessage="1" errorTitle="wrong name" error="select from the list" promptTitle="select from the drop down menu" prompt="Please select from the ist" sqref="F11 I8" xr:uid="{00000000-0002-0000-0000-000000000000}">
      <formula1>$I$8:$I$14</formula1>
    </dataValidation>
  </dataValidations>
  <pageMargins left="0.7" right="0.7" top="0.75" bottom="0.75" header="0.3" footer="0.3"/>
  <pageSetup paperSize="9" scale="85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/>
  </sheetViews>
  <sheetFormatPr defaultRowHeight="15" x14ac:dyDescent="0.25"/>
  <cols>
    <col min="1" max="1" width="27" bestFit="1" customWidth="1"/>
    <col min="2" max="2" width="11.7109375" bestFit="1" customWidth="1"/>
    <col min="3" max="3" width="15.5703125" bestFit="1" customWidth="1"/>
    <col min="4" max="4" width="12.140625" customWidth="1"/>
    <col min="6" max="7" width="20.42578125" customWidth="1"/>
  </cols>
  <sheetData>
    <row r="1" spans="1:3" x14ac:dyDescent="0.25">
      <c r="A1" s="21" t="s">
        <v>71</v>
      </c>
      <c r="B1" s="22"/>
    </row>
    <row r="2" spans="1:3" x14ac:dyDescent="0.25">
      <c r="A2" s="21" t="s">
        <v>74</v>
      </c>
      <c r="B2" s="22"/>
    </row>
    <row r="4" spans="1:3" x14ac:dyDescent="0.25">
      <c r="A4" s="21" t="s">
        <v>75</v>
      </c>
      <c r="B4" s="22"/>
    </row>
    <row r="5" spans="1:3" x14ac:dyDescent="0.25">
      <c r="A5" s="21" t="s">
        <v>77</v>
      </c>
      <c r="B5" s="22"/>
    </row>
    <row r="7" spans="1:3" x14ac:dyDescent="0.25">
      <c r="A7" s="21" t="s">
        <v>79</v>
      </c>
      <c r="B7" s="21"/>
    </row>
    <row r="8" spans="1:3" x14ac:dyDescent="0.25">
      <c r="A8" s="21" t="s">
        <v>80</v>
      </c>
      <c r="B8" s="71">
        <v>2065260</v>
      </c>
    </row>
    <row r="9" spans="1:3" x14ac:dyDescent="0.25">
      <c r="A9" s="21" t="s">
        <v>81</v>
      </c>
      <c r="B9" s="71">
        <v>486510</v>
      </c>
    </row>
    <row r="10" spans="1:3" x14ac:dyDescent="0.25">
      <c r="A10" s="21" t="s">
        <v>82</v>
      </c>
      <c r="B10" s="23">
        <f>IFERROR(B9/B8,"")</f>
        <v>0.23556840300979054</v>
      </c>
      <c r="C10" t="str">
        <f>IF(B10&lt;8%,"Check Ratio for Audit","")</f>
        <v/>
      </c>
    </row>
    <row r="11" spans="1:3" x14ac:dyDescent="0.25">
      <c r="A11" s="83"/>
      <c r="B11" s="84"/>
    </row>
    <row r="12" spans="1:3" x14ac:dyDescent="0.25">
      <c r="A12" s="83"/>
      <c r="B12" s="84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60"/>
  <sheetViews>
    <sheetView view="pageBreakPreview" zoomScale="107" zoomScaleNormal="100" workbookViewId="0">
      <selection activeCell="N4" sqref="N4"/>
    </sheetView>
  </sheetViews>
  <sheetFormatPr defaultColWidth="9.140625" defaultRowHeight="13.5" x14ac:dyDescent="0.25"/>
  <cols>
    <col min="1" max="1" width="9.140625" style="5"/>
    <col min="2" max="2" width="19" style="5" customWidth="1"/>
    <col min="3" max="3" width="2.5703125" style="5" customWidth="1"/>
    <col min="4" max="4" width="13.28515625" style="5" customWidth="1"/>
    <col min="5" max="5" width="27.140625" style="5" customWidth="1"/>
    <col min="6" max="6" width="18.140625" style="5" customWidth="1"/>
    <col min="7" max="7" width="1.7109375" style="5" customWidth="1"/>
    <col min="8" max="9" width="13.28515625" style="5" customWidth="1"/>
    <col min="10" max="11" width="9.140625" style="5"/>
    <col min="12" max="12" width="14.140625" style="5" bestFit="1" customWidth="1"/>
    <col min="13" max="16384" width="9.140625" style="5"/>
  </cols>
  <sheetData>
    <row r="1" spans="2:9" ht="22.5" customHeight="1" x14ac:dyDescent="0.25">
      <c r="B1" s="4" t="s">
        <v>10</v>
      </c>
      <c r="C1" s="4" t="s">
        <v>0</v>
      </c>
      <c r="D1" s="141">
        <f>+'Introduction Sheet'!C1</f>
        <v>0</v>
      </c>
      <c r="E1" s="141"/>
      <c r="F1" s="4" t="s">
        <v>2</v>
      </c>
      <c r="G1" s="4" t="s">
        <v>0</v>
      </c>
      <c r="H1" s="145" t="str">
        <f>"20"&amp;'Introduction Sheet'!C15&amp;"-20"&amp;'Introduction Sheet'!C15+1</f>
        <v>20-201</v>
      </c>
      <c r="I1" s="141"/>
    </row>
    <row r="2" spans="2:9" ht="22.5" customHeight="1" x14ac:dyDescent="0.25">
      <c r="B2" s="4" t="s">
        <v>8</v>
      </c>
      <c r="C2" s="4" t="s">
        <v>0</v>
      </c>
      <c r="D2" s="141">
        <f>+'Introduction Sheet'!C5</f>
        <v>0</v>
      </c>
      <c r="E2" s="141"/>
      <c r="F2" s="4" t="s">
        <v>9</v>
      </c>
      <c r="G2" s="4" t="s">
        <v>0</v>
      </c>
      <c r="H2" s="145" t="str">
        <f>"20"&amp;'Introduction Sheet'!C15+1&amp;"-20"&amp;'Introduction Sheet'!C15+2</f>
        <v>201-202</v>
      </c>
      <c r="I2" s="141"/>
    </row>
    <row r="3" spans="2:9" ht="22.5" customHeight="1" x14ac:dyDescent="0.25">
      <c r="B3" s="4" t="s">
        <v>7</v>
      </c>
      <c r="C3" s="4" t="s">
        <v>0</v>
      </c>
      <c r="D3" s="146" t="str">
        <f>CONCATENATE('Introduction Sheet'!F1,'Introduction Sheet'!F2,'Introduction Sheet'!F3)</f>
        <v/>
      </c>
      <c r="E3" s="146"/>
      <c r="F3" s="4" t="s">
        <v>1</v>
      </c>
      <c r="G3" s="4" t="s">
        <v>0</v>
      </c>
      <c r="H3" s="141">
        <f>+'Introduction Sheet'!C9</f>
        <v>0</v>
      </c>
      <c r="I3" s="141"/>
    </row>
    <row r="4" spans="2:9" ht="22.5" customHeight="1" x14ac:dyDescent="0.25">
      <c r="B4" s="4"/>
      <c r="C4" s="4"/>
      <c r="D4" s="146"/>
      <c r="E4" s="146"/>
      <c r="F4" s="4" t="s">
        <v>5</v>
      </c>
      <c r="G4" s="4" t="s">
        <v>0</v>
      </c>
      <c r="H4" s="145">
        <f>+'Introduction Sheet'!F9</f>
        <v>0</v>
      </c>
      <c r="I4" s="145"/>
    </row>
    <row r="5" spans="2:9" ht="22.5" customHeight="1" x14ac:dyDescent="0.25">
      <c r="B5" s="4" t="s">
        <v>3</v>
      </c>
      <c r="C5" s="4" t="s">
        <v>0</v>
      </c>
      <c r="D5" s="141">
        <f>+'Introduction Sheet'!C13</f>
        <v>0</v>
      </c>
      <c r="E5" s="141"/>
      <c r="F5" s="4" t="s">
        <v>6</v>
      </c>
      <c r="G5" s="4" t="s">
        <v>0</v>
      </c>
      <c r="H5" s="142">
        <f>+'Introduction Sheet'!C11</f>
        <v>0</v>
      </c>
      <c r="I5" s="141"/>
    </row>
    <row r="6" spans="2:9" ht="22.5" customHeight="1" thickBot="1" x14ac:dyDescent="0.3">
      <c r="B6" s="6"/>
      <c r="C6" s="2"/>
      <c r="D6" s="143"/>
      <c r="E6" s="143"/>
      <c r="F6" s="2" t="s">
        <v>28</v>
      </c>
      <c r="G6" s="2" t="s">
        <v>0</v>
      </c>
      <c r="H6" s="144">
        <f>+'Introduction Sheet'!F11</f>
        <v>0</v>
      </c>
      <c r="I6" s="144"/>
    </row>
    <row r="7" spans="2:9" ht="14.25" customHeight="1" x14ac:dyDescent="0.25">
      <c r="B7" s="137" t="s">
        <v>37</v>
      </c>
      <c r="C7" s="137"/>
      <c r="D7" s="137"/>
      <c r="E7" s="137"/>
      <c r="F7" s="137"/>
      <c r="G7" s="137"/>
      <c r="H7" s="137"/>
      <c r="I7" s="137"/>
    </row>
    <row r="8" spans="2:9" ht="21" customHeight="1" x14ac:dyDescent="0.25">
      <c r="B8" s="138"/>
      <c r="C8" s="138"/>
      <c r="D8" s="138"/>
      <c r="E8" s="138"/>
      <c r="F8" s="138"/>
      <c r="G8" s="138"/>
      <c r="H8" s="138"/>
      <c r="I8" s="138"/>
    </row>
    <row r="9" spans="2:9" ht="21" customHeight="1" x14ac:dyDescent="0.25">
      <c r="B9" s="139" t="s">
        <v>11</v>
      </c>
      <c r="C9" s="140"/>
      <c r="D9" s="140"/>
      <c r="E9" s="140"/>
      <c r="F9" s="140"/>
      <c r="G9" s="140"/>
      <c r="H9" s="97" t="s">
        <v>4</v>
      </c>
      <c r="I9" s="97" t="s">
        <v>4</v>
      </c>
    </row>
    <row r="10" spans="2:9" ht="15" customHeight="1" x14ac:dyDescent="0.25">
      <c r="B10" s="129" t="s">
        <v>12</v>
      </c>
      <c r="C10" s="130"/>
      <c r="D10" s="130"/>
      <c r="E10" s="130"/>
      <c r="F10" s="130"/>
      <c r="G10" s="130"/>
      <c r="H10" s="87">
        <f>+'Calculation of Income'!B1</f>
        <v>0</v>
      </c>
      <c r="I10" s="87">
        <f>H10-SUM(H11:H12)</f>
        <v>0</v>
      </c>
    </row>
    <row r="11" spans="2:9" ht="15" customHeight="1" x14ac:dyDescent="0.25">
      <c r="B11" s="129" t="s">
        <v>72</v>
      </c>
      <c r="C11" s="130"/>
      <c r="D11" s="130"/>
      <c r="E11" s="130"/>
      <c r="F11" s="130"/>
      <c r="G11" s="130"/>
      <c r="H11" s="87">
        <f>IF(H10&gt;50000,50000,H10)</f>
        <v>0</v>
      </c>
      <c r="I11" s="72"/>
    </row>
    <row r="12" spans="2:9" ht="15" customHeight="1" x14ac:dyDescent="0.25">
      <c r="B12" s="129" t="s">
        <v>73</v>
      </c>
      <c r="C12" s="130"/>
      <c r="D12" s="130"/>
      <c r="E12" s="130"/>
      <c r="F12" s="130"/>
      <c r="G12" s="130"/>
      <c r="H12" s="88">
        <f>IF('Calculation of Income'!B2&gt;2500,2500,'Calculation of Income'!B2)</f>
        <v>0</v>
      </c>
      <c r="I12" s="72"/>
    </row>
    <row r="13" spans="2:9" ht="15" customHeight="1" x14ac:dyDescent="0.25">
      <c r="B13" s="129"/>
      <c r="C13" s="130"/>
      <c r="D13" s="130"/>
      <c r="E13" s="130"/>
      <c r="F13" s="130"/>
      <c r="G13" s="130"/>
      <c r="H13" s="72"/>
      <c r="I13" s="72"/>
    </row>
    <row r="14" spans="2:9" ht="15" customHeight="1" x14ac:dyDescent="0.25">
      <c r="B14" s="129" t="s">
        <v>13</v>
      </c>
      <c r="C14" s="130"/>
      <c r="D14" s="130"/>
      <c r="E14" s="130"/>
      <c r="F14" s="130"/>
      <c r="G14" s="130"/>
      <c r="H14" s="72"/>
      <c r="I14" s="87">
        <f>+H15-SUM(H16:H18)</f>
        <v>0</v>
      </c>
    </row>
    <row r="15" spans="2:9" ht="15" customHeight="1" x14ac:dyDescent="0.25">
      <c r="B15" s="131" t="s">
        <v>76</v>
      </c>
      <c r="C15" s="132"/>
      <c r="D15" s="132"/>
      <c r="E15" s="132"/>
      <c r="F15" s="132"/>
      <c r="G15" s="132"/>
      <c r="H15" s="87">
        <f>+'Calculation of Income'!B4</f>
        <v>0</v>
      </c>
      <c r="I15" s="72"/>
    </row>
    <row r="16" spans="2:9" ht="15" customHeight="1" x14ac:dyDescent="0.25">
      <c r="B16" s="131" t="s">
        <v>78</v>
      </c>
      <c r="C16" s="132"/>
      <c r="D16" s="132"/>
      <c r="E16" s="132"/>
      <c r="F16" s="132"/>
      <c r="G16" s="132"/>
      <c r="H16" s="87">
        <f>+'Calculation of Income'!B5</f>
        <v>0</v>
      </c>
      <c r="I16" s="72"/>
    </row>
    <row r="17" spans="2:11" ht="15" customHeight="1" x14ac:dyDescent="0.25">
      <c r="B17" s="131" t="s">
        <v>116</v>
      </c>
      <c r="C17" s="132"/>
      <c r="D17" s="132"/>
      <c r="E17" s="132"/>
      <c r="F17" s="132"/>
      <c r="G17" s="132"/>
      <c r="H17" s="87" t="str">
        <f>IF(H15&gt;0,H15*0.3,"0")</f>
        <v>0</v>
      </c>
      <c r="I17" s="72"/>
    </row>
    <row r="18" spans="2:11" ht="15" customHeight="1" x14ac:dyDescent="0.25">
      <c r="B18" s="131" t="s">
        <v>117</v>
      </c>
      <c r="C18" s="132"/>
      <c r="D18" s="132"/>
      <c r="E18" s="132"/>
      <c r="F18" s="132"/>
      <c r="G18" s="132"/>
      <c r="H18" s="73">
        <v>0</v>
      </c>
      <c r="I18" s="72"/>
    </row>
    <row r="19" spans="2:11" ht="15" customHeight="1" x14ac:dyDescent="0.25">
      <c r="B19" s="129"/>
      <c r="C19" s="130"/>
      <c r="D19" s="130"/>
      <c r="E19" s="130"/>
      <c r="F19" s="130"/>
      <c r="G19" s="130"/>
      <c r="H19" s="72"/>
      <c r="I19" s="72"/>
    </row>
    <row r="20" spans="2:11" ht="15" customHeight="1" x14ac:dyDescent="0.25">
      <c r="B20" s="129" t="s">
        <v>14</v>
      </c>
      <c r="C20" s="130"/>
      <c r="D20" s="130"/>
      <c r="E20" s="130"/>
      <c r="F20" s="130"/>
      <c r="G20" s="130"/>
      <c r="H20" s="72"/>
      <c r="I20" s="89">
        <f>H21</f>
        <v>486510</v>
      </c>
    </row>
    <row r="21" spans="2:11" ht="15" customHeight="1" x14ac:dyDescent="0.25">
      <c r="B21" s="131" t="s">
        <v>118</v>
      </c>
      <c r="C21" s="132"/>
      <c r="D21" s="132"/>
      <c r="E21" s="132"/>
      <c r="F21" s="132"/>
      <c r="G21" s="132"/>
      <c r="H21" s="90">
        <f>+'Calculation of Income'!B9</f>
        <v>486510</v>
      </c>
      <c r="I21" s="72"/>
    </row>
    <row r="22" spans="2:11" ht="15" customHeight="1" x14ac:dyDescent="0.25">
      <c r="B22" s="133" t="str">
        <f>"Turnover - "&amp;'Calculation of Income'!B8&amp;"  Profit as a Percentage of Turnover ("&amp;'Calculation of Income'!B9&amp;"/"&amp;'Calculation of Income'!B8&amp;") = "&amp;ROUND('Calculation of Income'!B10*100,2)&amp;"%"</f>
        <v>Turnover - 2065260  Profit as a Percentage of Turnover (486510/2065260) = 23.56%</v>
      </c>
      <c r="C22" s="134"/>
      <c r="D22" s="134"/>
      <c r="E22" s="134"/>
      <c r="F22" s="134"/>
      <c r="G22" s="134"/>
      <c r="H22" s="75"/>
      <c r="I22" s="72"/>
      <c r="K22" s="7"/>
    </row>
    <row r="23" spans="2:11" ht="15" customHeight="1" x14ac:dyDescent="0.25">
      <c r="B23" s="135"/>
      <c r="C23" s="136"/>
      <c r="D23" s="136"/>
      <c r="E23" s="136"/>
      <c r="F23" s="136"/>
      <c r="G23" s="136"/>
      <c r="H23" s="72"/>
      <c r="I23" s="72"/>
    </row>
    <row r="24" spans="2:11" ht="15" customHeight="1" x14ac:dyDescent="0.25">
      <c r="B24" s="129" t="s">
        <v>15</v>
      </c>
      <c r="C24" s="130"/>
      <c r="D24" s="130"/>
      <c r="E24" s="130"/>
      <c r="F24" s="130"/>
      <c r="G24" s="130"/>
      <c r="H24" s="72"/>
      <c r="I24" s="87">
        <f>SUM(H25:H26)</f>
        <v>0</v>
      </c>
    </row>
    <row r="25" spans="2:11" ht="15" customHeight="1" x14ac:dyDescent="0.25">
      <c r="B25" s="129" t="s">
        <v>84</v>
      </c>
      <c r="C25" s="130"/>
      <c r="D25" s="130"/>
      <c r="E25" s="130"/>
      <c r="F25" s="130"/>
      <c r="G25" s="130"/>
      <c r="H25" s="72">
        <v>0</v>
      </c>
      <c r="I25" s="72"/>
    </row>
    <row r="26" spans="2:11" ht="15" customHeight="1" x14ac:dyDescent="0.25">
      <c r="B26" s="129" t="s">
        <v>83</v>
      </c>
      <c r="C26" s="130"/>
      <c r="D26" s="130"/>
      <c r="E26" s="130"/>
      <c r="F26" s="130"/>
      <c r="G26" s="130"/>
      <c r="H26" s="73">
        <v>0</v>
      </c>
      <c r="I26" s="72"/>
    </row>
    <row r="27" spans="2:11" ht="15" customHeight="1" x14ac:dyDescent="0.25">
      <c r="B27" s="129"/>
      <c r="C27" s="130"/>
      <c r="D27" s="130"/>
      <c r="E27" s="130"/>
      <c r="F27" s="130"/>
      <c r="G27" s="130"/>
      <c r="H27" s="72"/>
      <c r="I27" s="72"/>
    </row>
    <row r="28" spans="2:11" ht="15" customHeight="1" x14ac:dyDescent="0.25">
      <c r="B28" s="129" t="s">
        <v>93</v>
      </c>
      <c r="C28" s="130"/>
      <c r="D28" s="130"/>
      <c r="E28" s="130"/>
      <c r="F28" s="130"/>
      <c r="G28" s="130"/>
      <c r="H28" s="72">
        <v>0</v>
      </c>
      <c r="I28" s="87">
        <f>+H28</f>
        <v>0</v>
      </c>
    </row>
    <row r="29" spans="2:11" ht="15" customHeight="1" x14ac:dyDescent="0.25">
      <c r="B29" s="129"/>
      <c r="C29" s="130"/>
      <c r="D29" s="130"/>
      <c r="E29" s="130"/>
      <c r="F29" s="130"/>
      <c r="G29" s="130"/>
      <c r="H29" s="72"/>
      <c r="I29" s="72"/>
    </row>
    <row r="30" spans="2:11" ht="15" customHeight="1" x14ac:dyDescent="0.25">
      <c r="B30" s="129" t="s">
        <v>94</v>
      </c>
      <c r="C30" s="130"/>
      <c r="D30" s="130"/>
      <c r="E30" s="130"/>
      <c r="F30" s="130"/>
      <c r="G30" s="130"/>
      <c r="H30" s="72"/>
      <c r="I30" s="89">
        <f>SUM(H31:H33)</f>
        <v>0</v>
      </c>
    </row>
    <row r="31" spans="2:11" ht="15" customHeight="1" x14ac:dyDescent="0.25">
      <c r="B31" s="129" t="s">
        <v>27</v>
      </c>
      <c r="C31" s="130"/>
      <c r="D31" s="130"/>
      <c r="E31" s="130"/>
      <c r="F31" s="130"/>
      <c r="G31" s="130"/>
      <c r="H31" s="72">
        <v>0</v>
      </c>
      <c r="I31" s="75"/>
    </row>
    <row r="32" spans="2:11" ht="15" customHeight="1" x14ac:dyDescent="0.25">
      <c r="B32" s="129" t="s">
        <v>85</v>
      </c>
      <c r="C32" s="130"/>
      <c r="D32" s="130"/>
      <c r="E32" s="130"/>
      <c r="F32" s="130"/>
      <c r="G32" s="130"/>
      <c r="H32" s="72">
        <v>0</v>
      </c>
      <c r="I32" s="75"/>
    </row>
    <row r="33" spans="2:12" ht="15" customHeight="1" x14ac:dyDescent="0.25">
      <c r="B33" s="129" t="s">
        <v>86</v>
      </c>
      <c r="C33" s="130"/>
      <c r="D33" s="130"/>
      <c r="E33" s="130"/>
      <c r="F33" s="130"/>
      <c r="G33" s="130"/>
      <c r="H33" s="74">
        <v>0</v>
      </c>
      <c r="I33" s="72"/>
    </row>
    <row r="34" spans="2:12" ht="15" customHeight="1" x14ac:dyDescent="0.25">
      <c r="B34" s="107"/>
      <c r="C34" s="108"/>
      <c r="D34" s="108"/>
      <c r="E34" s="108"/>
      <c r="F34" s="108"/>
      <c r="G34" s="108"/>
      <c r="H34" s="72"/>
      <c r="I34" s="73"/>
    </row>
    <row r="35" spans="2:12" ht="15" customHeight="1" x14ac:dyDescent="0.25">
      <c r="B35" s="115" t="s">
        <v>16</v>
      </c>
      <c r="C35" s="116"/>
      <c r="D35" s="116"/>
      <c r="E35" s="116"/>
      <c r="F35" s="116"/>
      <c r="G35" s="116"/>
      <c r="H35" s="72"/>
      <c r="I35" s="91">
        <f>I10+I14+I20+I24+I30</f>
        <v>486510</v>
      </c>
    </row>
    <row r="36" spans="2:12" ht="15" customHeight="1" x14ac:dyDescent="0.25">
      <c r="B36" s="117" t="s">
        <v>17</v>
      </c>
      <c r="C36" s="118"/>
      <c r="D36" s="118"/>
      <c r="E36" s="118"/>
      <c r="F36" s="118"/>
      <c r="G36" s="118"/>
      <c r="H36" s="72"/>
      <c r="I36" s="72"/>
    </row>
    <row r="37" spans="2:12" ht="15" customHeight="1" x14ac:dyDescent="0.25">
      <c r="B37" s="109" t="s">
        <v>87</v>
      </c>
      <c r="C37" s="110"/>
      <c r="D37" s="110"/>
      <c r="E37" s="110"/>
      <c r="F37" s="110"/>
      <c r="G37" s="110"/>
      <c r="H37" s="76"/>
      <c r="I37" s="89">
        <f>IF(((SUM(H38:H40))&gt;150000),"150000",SUM(H38:H40))</f>
        <v>0</v>
      </c>
    </row>
    <row r="38" spans="2:12" ht="15" customHeight="1" x14ac:dyDescent="0.25">
      <c r="B38" s="119" t="s">
        <v>111</v>
      </c>
      <c r="C38" s="120"/>
      <c r="D38" s="120"/>
      <c r="E38" s="120"/>
      <c r="F38" s="120"/>
      <c r="G38" s="120"/>
      <c r="H38" s="77">
        <v>0</v>
      </c>
      <c r="I38" s="76"/>
    </row>
    <row r="39" spans="2:12" ht="15" customHeight="1" x14ac:dyDescent="0.25">
      <c r="B39" s="119"/>
      <c r="C39" s="120"/>
      <c r="D39" s="120"/>
      <c r="E39" s="120"/>
      <c r="F39" s="120"/>
      <c r="G39" s="120"/>
      <c r="H39" s="77"/>
      <c r="I39" s="76"/>
    </row>
    <row r="40" spans="2:12" ht="15" customHeight="1" x14ac:dyDescent="0.25">
      <c r="B40" s="119"/>
      <c r="C40" s="120"/>
      <c r="D40" s="120"/>
      <c r="E40" s="120"/>
      <c r="F40" s="120"/>
      <c r="G40" s="120"/>
      <c r="H40" s="78"/>
      <c r="I40" s="76"/>
    </row>
    <row r="41" spans="2:12" ht="15" customHeight="1" x14ac:dyDescent="0.25">
      <c r="B41" s="119"/>
      <c r="C41" s="120"/>
      <c r="D41" s="120"/>
      <c r="E41" s="120"/>
      <c r="F41" s="120"/>
      <c r="G41" s="120"/>
      <c r="H41" s="77"/>
      <c r="I41" s="76"/>
    </row>
    <row r="42" spans="2:12" ht="15" customHeight="1" x14ac:dyDescent="0.25">
      <c r="B42" s="109" t="s">
        <v>88</v>
      </c>
      <c r="C42" s="110"/>
      <c r="D42" s="110"/>
      <c r="E42" s="110"/>
      <c r="F42" s="110"/>
      <c r="G42" s="110"/>
      <c r="H42" s="77"/>
      <c r="I42" s="92">
        <f>H43</f>
        <v>0</v>
      </c>
    </row>
    <row r="43" spans="2:12" ht="15" customHeight="1" x14ac:dyDescent="0.25">
      <c r="B43" s="119" t="s">
        <v>96</v>
      </c>
      <c r="C43" s="120"/>
      <c r="D43" s="120"/>
      <c r="E43" s="120"/>
      <c r="F43" s="120"/>
      <c r="G43" s="120"/>
      <c r="H43" s="78"/>
      <c r="I43" s="76"/>
    </row>
    <row r="44" spans="2:12" ht="15" customHeight="1" x14ac:dyDescent="0.25">
      <c r="B44" s="109" t="s">
        <v>89</v>
      </c>
      <c r="C44" s="110"/>
      <c r="D44" s="110"/>
      <c r="E44" s="110"/>
      <c r="F44" s="110"/>
      <c r="G44" s="110"/>
      <c r="H44" s="76"/>
      <c r="I44" s="93">
        <f>IF(H45&gt;10000,10000,H45)</f>
        <v>0</v>
      </c>
    </row>
    <row r="45" spans="2:12" x14ac:dyDescent="0.25">
      <c r="B45" s="119" t="s">
        <v>97</v>
      </c>
      <c r="C45" s="120"/>
      <c r="D45" s="120"/>
      <c r="E45" s="120"/>
      <c r="F45" s="120"/>
      <c r="G45" s="120"/>
      <c r="H45" s="94">
        <f>+H31</f>
        <v>0</v>
      </c>
      <c r="I45" s="79"/>
    </row>
    <row r="46" spans="2:12" ht="15" x14ac:dyDescent="0.3">
      <c r="B46" s="121" t="s">
        <v>18</v>
      </c>
      <c r="C46" s="122"/>
      <c r="D46" s="122"/>
      <c r="E46" s="122"/>
      <c r="F46" s="122"/>
      <c r="G46" s="122"/>
      <c r="H46" s="80"/>
      <c r="I46" s="95">
        <f>Gross_Total_Income-SUM(Deduction)</f>
        <v>486510</v>
      </c>
      <c r="L46" s="105">
        <f>Gross_Total_Income-SUM(Deduction)-I24</f>
        <v>486510</v>
      </c>
    </row>
    <row r="47" spans="2:12" ht="15" x14ac:dyDescent="0.3">
      <c r="B47" s="113" t="s">
        <v>92</v>
      </c>
      <c r="C47" s="114"/>
      <c r="D47" s="114"/>
      <c r="E47" s="114"/>
      <c r="F47" s="114"/>
      <c r="G47" s="114"/>
      <c r="H47" s="80"/>
      <c r="I47" s="95">
        <f>IF(age&lt;60,IF(Netincome&lt;=250000,Netincome*0,IF(Netincome&lt;=500000,(Netincome-250000)*0.05,IF(Netincome&lt;=1000000,(Netincome-500000)*0.2+12500,(Netincome-1000000)*0.3+12500+100000))),IF(age&lt;80,IF(Netincome&lt;=300000,Netincome*0,IF(Netincome&lt;=500000,(Netincome-300000)*0.05,IF(Netincome&lt;=1000000,(Netincome-500000)*0.2+10000,(Netincome-1000000)*0.3+10000+100000))),IF(Netincome&lt;=500000,Netincome*0,IF(Netincome&lt;=1000000,(Netincome-500000)*0.2+15000,(Netincome-1000000)*0.3+15000+100000))))+H25*0.1+H26*0.15</f>
        <v>11825.5</v>
      </c>
      <c r="L47" s="104"/>
    </row>
    <row r="48" spans="2:12" ht="15" x14ac:dyDescent="0.3">
      <c r="B48" s="121" t="s">
        <v>112</v>
      </c>
      <c r="C48" s="124"/>
      <c r="D48" s="124"/>
      <c r="E48" s="124"/>
      <c r="F48" s="124"/>
      <c r="G48" s="124"/>
      <c r="H48" s="80"/>
      <c r="I48" s="98" t="e">
        <f>IF(Gross_Total_Income &lt; 500000, MIN(tax, 12500), 0)</f>
        <v>#REF!</v>
      </c>
    </row>
    <row r="49" spans="2:12" ht="15" x14ac:dyDescent="0.3">
      <c r="B49" s="125" t="s">
        <v>91</v>
      </c>
      <c r="C49" s="126"/>
      <c r="D49" s="126"/>
      <c r="E49" s="126"/>
      <c r="F49" s="126"/>
      <c r="G49" s="126"/>
      <c r="H49" s="76"/>
      <c r="I49" s="95" t="e">
        <f>+I47-I48</f>
        <v>#REF!</v>
      </c>
    </row>
    <row r="50" spans="2:12" ht="15" x14ac:dyDescent="0.3">
      <c r="B50" s="127" t="s">
        <v>90</v>
      </c>
      <c r="C50" s="128"/>
      <c r="D50" s="128"/>
      <c r="E50" s="128"/>
      <c r="F50" s="128"/>
      <c r="G50" s="128"/>
      <c r="H50" s="76"/>
      <c r="I50" s="100" t="e">
        <f>I49*0.04</f>
        <v>#REF!</v>
      </c>
    </row>
    <row r="51" spans="2:12" ht="15" x14ac:dyDescent="0.3">
      <c r="B51" s="113" t="s">
        <v>19</v>
      </c>
      <c r="C51" s="114"/>
      <c r="D51" s="114"/>
      <c r="E51" s="114"/>
      <c r="F51" s="114"/>
      <c r="G51" s="114"/>
      <c r="H51" s="76"/>
      <c r="I51" s="99" t="e">
        <f>I49+I50</f>
        <v>#REF!</v>
      </c>
    </row>
    <row r="52" spans="2:12" ht="15" x14ac:dyDescent="0.3">
      <c r="B52" s="121" t="s">
        <v>113</v>
      </c>
      <c r="C52" s="124"/>
      <c r="D52" s="124"/>
      <c r="E52" s="124"/>
      <c r="F52" s="124"/>
      <c r="G52" s="124"/>
      <c r="H52" s="76"/>
      <c r="I52" s="82">
        <v>0</v>
      </c>
      <c r="K52" s="26"/>
      <c r="L52" s="26"/>
    </row>
    <row r="53" spans="2:12" ht="15" x14ac:dyDescent="0.3">
      <c r="B53" s="109" t="s">
        <v>99</v>
      </c>
      <c r="C53" s="110"/>
      <c r="D53" s="110"/>
      <c r="E53" s="110"/>
      <c r="F53" s="110"/>
      <c r="G53" s="110"/>
      <c r="H53" s="76"/>
      <c r="I53" s="96">
        <v>0</v>
      </c>
    </row>
    <row r="54" spans="2:12" ht="15" x14ac:dyDescent="0.3">
      <c r="B54" s="109" t="s">
        <v>114</v>
      </c>
      <c r="C54" s="110"/>
      <c r="D54" s="110"/>
      <c r="E54" s="110"/>
      <c r="F54" s="110"/>
      <c r="G54" s="110"/>
      <c r="H54" s="76"/>
      <c r="I54" s="101">
        <v>0</v>
      </c>
      <c r="J54" s="103"/>
    </row>
    <row r="55" spans="2:12" ht="15.75" thickBot="1" x14ac:dyDescent="0.3">
      <c r="B55" s="111" t="s">
        <v>115</v>
      </c>
      <c r="C55" s="112"/>
      <c r="D55" s="112"/>
      <c r="E55" s="112"/>
      <c r="F55" s="112"/>
      <c r="G55" s="112"/>
      <c r="H55" s="81"/>
      <c r="I55" s="102">
        <v>0</v>
      </c>
    </row>
    <row r="56" spans="2:12" ht="14.25" thickTop="1" x14ac:dyDescent="0.25"/>
    <row r="59" spans="2:12" ht="15" x14ac:dyDescent="0.3">
      <c r="G59" s="123">
        <f>'Trading, Profit &amp; Loss'!G36:I36</f>
        <v>0</v>
      </c>
      <c r="H59" s="123"/>
      <c r="I59" s="123"/>
    </row>
    <row r="60" spans="2:12" ht="15" x14ac:dyDescent="0.3">
      <c r="G60" s="123" t="e">
        <f>VLOOKUP('Introduction Sheet'!F11,Status,2,FALSE)</f>
        <v>#N/A</v>
      </c>
      <c r="H60" s="123"/>
      <c r="I60" s="123"/>
    </row>
  </sheetData>
  <mergeCells count="61">
    <mergeCell ref="D5:E5"/>
    <mergeCell ref="H5:I5"/>
    <mergeCell ref="D6:E6"/>
    <mergeCell ref="H6:I6"/>
    <mergeCell ref="D1:E1"/>
    <mergeCell ref="H1:I1"/>
    <mergeCell ref="D2:E2"/>
    <mergeCell ref="H2:I2"/>
    <mergeCell ref="H3:I3"/>
    <mergeCell ref="D3:E4"/>
    <mergeCell ref="H4:I4"/>
    <mergeCell ref="B15:G15"/>
    <mergeCell ref="B16:G16"/>
    <mergeCell ref="B18:G18"/>
    <mergeCell ref="B12:G12"/>
    <mergeCell ref="B7:I8"/>
    <mergeCell ref="B11:G11"/>
    <mergeCell ref="B14:G14"/>
    <mergeCell ref="B17:G17"/>
    <mergeCell ref="B13:G13"/>
    <mergeCell ref="B10:G10"/>
    <mergeCell ref="B9:G9"/>
    <mergeCell ref="B19:G19"/>
    <mergeCell ref="B20:G20"/>
    <mergeCell ref="B21:G21"/>
    <mergeCell ref="B33:G33"/>
    <mergeCell ref="B22:G22"/>
    <mergeCell ref="B24:G24"/>
    <mergeCell ref="B26:G26"/>
    <mergeCell ref="B29:G29"/>
    <mergeCell ref="B30:G30"/>
    <mergeCell ref="B25:G25"/>
    <mergeCell ref="B23:G23"/>
    <mergeCell ref="B28:G28"/>
    <mergeCell ref="B27:G27"/>
    <mergeCell ref="B31:G31"/>
    <mergeCell ref="B32:G32"/>
    <mergeCell ref="G59:I59"/>
    <mergeCell ref="G60:I60"/>
    <mergeCell ref="B48:G48"/>
    <mergeCell ref="B49:G49"/>
    <mergeCell ref="B50:G50"/>
    <mergeCell ref="B51:G51"/>
    <mergeCell ref="B52:G52"/>
    <mergeCell ref="B53:G53"/>
    <mergeCell ref="B34:G34"/>
    <mergeCell ref="B54:G54"/>
    <mergeCell ref="B55:G55"/>
    <mergeCell ref="B47:G47"/>
    <mergeCell ref="B35:G35"/>
    <mergeCell ref="B36:G36"/>
    <mergeCell ref="B37:G37"/>
    <mergeCell ref="B38:G38"/>
    <mergeCell ref="B44:G44"/>
    <mergeCell ref="B45:G45"/>
    <mergeCell ref="B46:G46"/>
    <mergeCell ref="B42:G42"/>
    <mergeCell ref="B43:G43"/>
    <mergeCell ref="B39:G39"/>
    <mergeCell ref="B40:G40"/>
    <mergeCell ref="B41:G41"/>
  </mergeCells>
  <pageMargins left="0.59055118110236227" right="0" top="0.19685039370078741" bottom="0" header="0.31496062992125984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37"/>
  <sheetViews>
    <sheetView showGridLines="0" view="pageBreakPreview" zoomScale="85" zoomScaleNormal="100" zoomScaleSheetLayoutView="85" workbookViewId="0">
      <selection activeCell="L5" sqref="L5"/>
    </sheetView>
  </sheetViews>
  <sheetFormatPr defaultColWidth="8.85546875" defaultRowHeight="12.75" x14ac:dyDescent="0.2"/>
  <cols>
    <col min="1" max="1" width="2.28515625" style="28" customWidth="1"/>
    <col min="2" max="2" width="20.140625" style="28" customWidth="1"/>
    <col min="3" max="3" width="2.42578125" style="29" customWidth="1"/>
    <col min="4" max="4" width="20.140625" style="28" customWidth="1"/>
    <col min="5" max="5" width="19.85546875" style="28" customWidth="1"/>
    <col min="6" max="6" width="20.140625" style="28" customWidth="1"/>
    <col min="7" max="7" width="2.42578125" style="29" customWidth="1"/>
    <col min="8" max="8" width="20.140625" style="28" customWidth="1"/>
    <col min="9" max="9" width="19.85546875" style="28" customWidth="1"/>
    <col min="10" max="10" width="10.28515625" style="28" bestFit="1" customWidth="1"/>
    <col min="11" max="11" width="12.5703125" style="28" bestFit="1" customWidth="1"/>
    <col min="12" max="12" width="10.85546875" style="28" customWidth="1"/>
    <col min="13" max="16384" width="8.85546875" style="28"/>
  </cols>
  <sheetData>
    <row r="1" spans="2:14" s="54" customFormat="1" ht="21" customHeight="1" x14ac:dyDescent="0.25">
      <c r="B1" s="51"/>
      <c r="C1" s="52"/>
      <c r="D1" s="149"/>
      <c r="E1" s="149"/>
      <c r="F1" s="149"/>
      <c r="G1" s="149"/>
      <c r="H1" s="149"/>
      <c r="I1" s="53"/>
    </row>
    <row r="2" spans="2:14" s="54" customFormat="1" ht="21" customHeight="1" x14ac:dyDescent="0.25">
      <c r="B2" s="51"/>
      <c r="C2" s="52"/>
      <c r="D2" s="198">
        <f>'Introduction Sheet'!C1</f>
        <v>0</v>
      </c>
      <c r="E2" s="198"/>
      <c r="F2" s="198"/>
      <c r="G2" s="198"/>
      <c r="H2" s="198"/>
      <c r="I2" s="55"/>
      <c r="K2" s="56"/>
      <c r="L2" s="57"/>
      <c r="M2" s="57"/>
      <c r="N2" s="57"/>
    </row>
    <row r="3" spans="2:14" s="54" customFormat="1" ht="21" customHeight="1" x14ac:dyDescent="0.25">
      <c r="B3" s="51"/>
      <c r="C3" s="52"/>
      <c r="D3" s="198"/>
      <c r="E3" s="198"/>
      <c r="F3" s="198"/>
      <c r="G3" s="198"/>
      <c r="H3" s="198"/>
      <c r="I3" s="53"/>
    </row>
    <row r="4" spans="2:14" s="50" customFormat="1" ht="22.5" customHeight="1" x14ac:dyDescent="0.2">
      <c r="B4" s="150" t="s">
        <v>105</v>
      </c>
      <c r="C4" s="150"/>
      <c r="D4" s="150"/>
      <c r="E4" s="150"/>
      <c r="F4" s="150"/>
      <c r="G4" s="150"/>
      <c r="H4" s="150"/>
      <c r="I4" s="150"/>
    </row>
    <row r="5" spans="2:14" s="50" customFormat="1" ht="22.5" customHeight="1" x14ac:dyDescent="0.2">
      <c r="B5" s="199" t="str">
        <f>"FOR THE YEAR ENDED 31st MARCH 20"&amp;'Introduction Sheet'!C15+1</f>
        <v>FOR THE YEAR ENDED 31st MARCH 201</v>
      </c>
      <c r="C5" s="199"/>
      <c r="D5" s="199"/>
      <c r="E5" s="199"/>
      <c r="F5" s="199"/>
      <c r="G5" s="199"/>
      <c r="H5" s="199"/>
      <c r="I5" s="199"/>
    </row>
    <row r="6" spans="2:14" ht="21.75" customHeight="1" x14ac:dyDescent="0.2">
      <c r="B6" s="151" t="s">
        <v>33</v>
      </c>
      <c r="C6" s="151"/>
      <c r="D6" s="151"/>
      <c r="E6" s="30" t="s">
        <v>34</v>
      </c>
      <c r="F6" s="152" t="s">
        <v>33</v>
      </c>
      <c r="G6" s="151"/>
      <c r="H6" s="151"/>
      <c r="I6" s="31" t="s">
        <v>34</v>
      </c>
    </row>
    <row r="7" spans="2:14" s="32" customFormat="1" ht="19.899999999999999" customHeight="1" x14ac:dyDescent="0.25">
      <c r="B7" s="148" t="s">
        <v>35</v>
      </c>
      <c r="C7" s="148"/>
      <c r="D7" s="148"/>
      <c r="E7" s="34">
        <v>215450</v>
      </c>
      <c r="F7" s="147" t="s">
        <v>36</v>
      </c>
      <c r="G7" s="148"/>
      <c r="H7" s="148"/>
      <c r="I7" s="36">
        <v>1465200</v>
      </c>
    </row>
    <row r="8" spans="2:14" s="32" customFormat="1" ht="8.25" customHeight="1" x14ac:dyDescent="0.25">
      <c r="B8" s="33"/>
      <c r="C8" s="33"/>
      <c r="D8" s="33"/>
      <c r="E8" s="34"/>
      <c r="F8" s="35"/>
      <c r="G8" s="33"/>
      <c r="H8" s="33"/>
      <c r="I8" s="36"/>
    </row>
    <row r="9" spans="2:14" s="32" customFormat="1" ht="19.899999999999999" customHeight="1" x14ac:dyDescent="0.25">
      <c r="B9" s="148" t="s">
        <v>38</v>
      </c>
      <c r="C9" s="148"/>
      <c r="D9" s="148"/>
      <c r="E9" s="200">
        <f>+I7*0.7</f>
        <v>1025639.9999999999</v>
      </c>
      <c r="F9" s="147" t="s">
        <v>39</v>
      </c>
      <c r="G9" s="148"/>
      <c r="H9" s="148"/>
      <c r="I9" s="201">
        <f>+E7*1.35</f>
        <v>290857.5</v>
      </c>
    </row>
    <row r="10" spans="2:14" s="32" customFormat="1" ht="8.25" customHeight="1" x14ac:dyDescent="0.25">
      <c r="B10" s="33"/>
      <c r="C10" s="33"/>
      <c r="D10" s="33"/>
      <c r="E10" s="34"/>
      <c r="F10" s="35"/>
      <c r="G10" s="33"/>
      <c r="H10" s="33"/>
      <c r="I10" s="36"/>
    </row>
    <row r="11" spans="2:14" s="32" customFormat="1" ht="19.899999999999999" customHeight="1" x14ac:dyDescent="0.25">
      <c r="B11" s="148" t="s">
        <v>106</v>
      </c>
      <c r="C11" s="148"/>
      <c r="D11" s="148"/>
      <c r="E11" s="202">
        <f>I13-SUM(E7:E9)</f>
        <v>514967.5</v>
      </c>
      <c r="F11" s="147" t="s">
        <v>100</v>
      </c>
      <c r="G11" s="148"/>
      <c r="H11" s="148"/>
      <c r="I11" s="36"/>
      <c r="K11" s="32" t="s">
        <v>41</v>
      </c>
      <c r="L11" s="203">
        <f>+E11/I7</f>
        <v>0.35146567021567021</v>
      </c>
    </row>
    <row r="12" spans="2:14" s="32" customFormat="1" ht="8.25" customHeight="1" x14ac:dyDescent="0.25">
      <c r="B12" s="33"/>
      <c r="C12" s="33"/>
      <c r="D12" s="33"/>
      <c r="E12" s="37"/>
      <c r="F12" s="35"/>
      <c r="G12" s="33"/>
      <c r="H12" s="33"/>
      <c r="I12" s="36"/>
      <c r="L12" s="38"/>
    </row>
    <row r="13" spans="2:14" s="32" customFormat="1" ht="19.899999999999999" customHeight="1" thickBot="1" x14ac:dyDescent="0.3">
      <c r="B13" s="157" t="s">
        <v>58</v>
      </c>
      <c r="C13" s="157"/>
      <c r="D13" s="157"/>
      <c r="E13" s="204">
        <f>SUM(E7:E11)</f>
        <v>1756057.5</v>
      </c>
      <c r="F13" s="158" t="s">
        <v>58</v>
      </c>
      <c r="G13" s="157"/>
      <c r="H13" s="157"/>
      <c r="I13" s="205">
        <f>SUM(I7:I11)</f>
        <v>1756057.5</v>
      </c>
      <c r="K13" s="32" t="s">
        <v>42</v>
      </c>
      <c r="L13" s="206">
        <f>+E13-I13</f>
        <v>0</v>
      </c>
    </row>
    <row r="14" spans="2:14" s="32" customFormat="1" ht="8.25" customHeight="1" thickTop="1" x14ac:dyDescent="0.25">
      <c r="B14" s="45"/>
      <c r="C14" s="45"/>
      <c r="D14" s="45"/>
      <c r="E14" s="46"/>
      <c r="F14" s="47"/>
      <c r="G14" s="45"/>
      <c r="H14" s="45"/>
      <c r="I14" s="48"/>
      <c r="L14" s="39"/>
    </row>
    <row r="15" spans="2:14" s="32" customFormat="1" ht="19.899999999999999" customHeight="1" x14ac:dyDescent="0.25">
      <c r="B15" s="154" t="s">
        <v>45</v>
      </c>
      <c r="C15" s="154"/>
      <c r="D15" s="154"/>
      <c r="E15" s="37">
        <v>1500</v>
      </c>
      <c r="F15" s="155" t="s">
        <v>107</v>
      </c>
      <c r="G15" s="154"/>
      <c r="H15" s="154"/>
      <c r="I15" s="207">
        <f>+E11</f>
        <v>514967.5</v>
      </c>
    </row>
    <row r="16" spans="2:14" s="32" customFormat="1" ht="8.25" customHeight="1" x14ac:dyDescent="0.25">
      <c r="B16" s="40"/>
      <c r="C16" s="40"/>
      <c r="D16" s="40"/>
      <c r="E16" s="37"/>
      <c r="F16" s="41"/>
      <c r="G16" s="40"/>
      <c r="H16" s="40"/>
      <c r="I16" s="42"/>
    </row>
    <row r="17" spans="2:12" s="32" customFormat="1" ht="19.899999999999999" customHeight="1" x14ac:dyDescent="0.25">
      <c r="B17" s="154" t="s">
        <v>43</v>
      </c>
      <c r="C17" s="154"/>
      <c r="D17" s="154"/>
      <c r="E17" s="202">
        <f>7*4*365</f>
        <v>10220</v>
      </c>
      <c r="F17" s="155"/>
      <c r="G17" s="154"/>
      <c r="H17" s="154"/>
      <c r="I17" s="42"/>
    </row>
    <row r="18" spans="2:12" s="32" customFormat="1" ht="8.25" customHeight="1" x14ac:dyDescent="0.25">
      <c r="B18" s="40"/>
      <c r="C18" s="40"/>
      <c r="D18" s="40"/>
      <c r="E18" s="37"/>
      <c r="F18" s="41"/>
      <c r="G18" s="40"/>
      <c r="H18" s="40"/>
      <c r="I18" s="42"/>
    </row>
    <row r="19" spans="2:12" s="32" customFormat="1" ht="19.899999999999999" customHeight="1" x14ac:dyDescent="0.25">
      <c r="B19" s="154" t="s">
        <v>46</v>
      </c>
      <c r="C19" s="154"/>
      <c r="D19" s="154"/>
      <c r="E19" s="37">
        <v>1000</v>
      </c>
      <c r="F19" s="159"/>
      <c r="G19" s="160"/>
      <c r="H19" s="160"/>
      <c r="I19" s="42"/>
      <c r="K19" s="39"/>
    </row>
    <row r="20" spans="2:12" s="32" customFormat="1" ht="8.25" customHeight="1" x14ac:dyDescent="0.25">
      <c r="B20" s="40"/>
      <c r="C20" s="40"/>
      <c r="D20" s="40"/>
      <c r="E20" s="37"/>
      <c r="F20" s="43"/>
      <c r="G20" s="44"/>
      <c r="H20" s="44"/>
      <c r="I20" s="42"/>
      <c r="K20" s="39"/>
    </row>
    <row r="21" spans="2:12" s="32" customFormat="1" ht="19.899999999999999" customHeight="1" x14ac:dyDescent="0.25">
      <c r="B21" s="154" t="s">
        <v>30</v>
      </c>
      <c r="C21" s="154"/>
      <c r="D21" s="154"/>
      <c r="E21" s="37">
        <v>12773</v>
      </c>
      <c r="F21" s="155"/>
      <c r="G21" s="154"/>
      <c r="H21" s="154"/>
      <c r="I21" s="42"/>
    </row>
    <row r="22" spans="2:12" s="32" customFormat="1" ht="8.25" customHeight="1" x14ac:dyDescent="0.25">
      <c r="B22" s="40"/>
      <c r="C22" s="40"/>
      <c r="D22" s="40"/>
      <c r="E22" s="37"/>
      <c r="F22" s="41"/>
      <c r="G22" s="40"/>
      <c r="H22" s="40"/>
      <c r="I22" s="42"/>
    </row>
    <row r="23" spans="2:12" s="32" customFormat="1" ht="19.899999999999999" customHeight="1" x14ac:dyDescent="0.25">
      <c r="B23" s="154" t="s">
        <v>44</v>
      </c>
      <c r="C23" s="154"/>
      <c r="D23" s="154"/>
      <c r="E23" s="202">
        <f>199*2*13</f>
        <v>5174</v>
      </c>
      <c r="F23" s="155"/>
      <c r="G23" s="154"/>
      <c r="H23" s="154"/>
      <c r="I23" s="42"/>
    </row>
    <row r="24" spans="2:12" s="32" customFormat="1" ht="8.25" customHeight="1" x14ac:dyDescent="0.25">
      <c r="B24" s="40"/>
      <c r="C24" s="40"/>
      <c r="D24" s="40"/>
      <c r="E24" s="37"/>
      <c r="F24" s="41"/>
      <c r="G24" s="40"/>
      <c r="H24" s="40"/>
      <c r="I24" s="42"/>
    </row>
    <row r="25" spans="2:12" s="32" customFormat="1" ht="19.899999999999999" customHeight="1" x14ac:dyDescent="0.25">
      <c r="B25" s="154" t="s">
        <v>101</v>
      </c>
      <c r="C25" s="154"/>
      <c r="D25" s="154"/>
      <c r="E25" s="202">
        <f>200*52</f>
        <v>10400</v>
      </c>
      <c r="F25" s="155"/>
      <c r="G25" s="154"/>
      <c r="H25" s="154"/>
      <c r="I25" s="42"/>
    </row>
    <row r="26" spans="2:12" s="32" customFormat="1" ht="8.25" customHeight="1" x14ac:dyDescent="0.25">
      <c r="B26" s="40"/>
      <c r="C26" s="40"/>
      <c r="D26" s="40"/>
      <c r="E26" s="37"/>
      <c r="F26" s="41"/>
      <c r="G26" s="40"/>
      <c r="H26" s="40"/>
      <c r="I26" s="42"/>
    </row>
    <row r="27" spans="2:12" s="32" customFormat="1" ht="19.899999999999999" customHeight="1" x14ac:dyDescent="0.25">
      <c r="B27" s="154" t="s">
        <v>47</v>
      </c>
      <c r="C27" s="154"/>
      <c r="D27" s="154"/>
      <c r="E27" s="202">
        <f>13*75*12</f>
        <v>11700</v>
      </c>
      <c r="F27" s="155"/>
      <c r="G27" s="154"/>
      <c r="H27" s="154"/>
      <c r="I27" s="42"/>
    </row>
    <row r="28" spans="2:12" s="32" customFormat="1" ht="8.25" customHeight="1" x14ac:dyDescent="0.25">
      <c r="B28" s="40"/>
      <c r="C28" s="40"/>
      <c r="D28" s="40"/>
      <c r="E28" s="37"/>
      <c r="F28" s="41"/>
      <c r="G28" s="40"/>
      <c r="H28" s="40"/>
      <c r="I28" s="42"/>
    </row>
    <row r="29" spans="2:12" s="32" customFormat="1" ht="19.899999999999999" customHeight="1" x14ac:dyDescent="0.25">
      <c r="B29" s="154" t="s">
        <v>102</v>
      </c>
      <c r="C29" s="154"/>
      <c r="D29" s="154"/>
      <c r="E29" s="202">
        <f>11168</f>
        <v>11168</v>
      </c>
      <c r="F29" s="155"/>
      <c r="G29" s="154"/>
      <c r="H29" s="154"/>
      <c r="I29" s="42"/>
      <c r="L29" s="208">
        <f>305135-304512.5</f>
        <v>622.5</v>
      </c>
    </row>
    <row r="30" spans="2:12" s="32" customFormat="1" ht="3.75" customHeight="1" x14ac:dyDescent="0.25">
      <c r="B30" s="40"/>
      <c r="C30" s="40"/>
      <c r="D30" s="40"/>
      <c r="E30" s="37"/>
      <c r="F30" s="41"/>
      <c r="G30" s="40"/>
      <c r="H30" s="40"/>
      <c r="I30" s="42"/>
    </row>
    <row r="31" spans="2:12" s="32" customFormat="1" ht="23.25" customHeight="1" x14ac:dyDescent="0.25">
      <c r="B31" s="154" t="s">
        <v>70</v>
      </c>
      <c r="C31" s="154"/>
      <c r="D31" s="154"/>
      <c r="E31" s="209">
        <f>+I32-SUM(E14:E30)</f>
        <v>451032.5</v>
      </c>
      <c r="F31" s="155"/>
      <c r="G31" s="154"/>
      <c r="H31" s="154"/>
      <c r="I31" s="42"/>
      <c r="K31" s="32" t="s">
        <v>40</v>
      </c>
      <c r="L31" s="203">
        <f>+E31/I7</f>
        <v>0.3078299890799891</v>
      </c>
    </row>
    <row r="32" spans="2:12" s="32" customFormat="1" ht="27.75" customHeight="1" thickBot="1" x14ac:dyDescent="0.25">
      <c r="B32" s="153" t="s">
        <v>58</v>
      </c>
      <c r="C32" s="153"/>
      <c r="D32" s="153"/>
      <c r="E32" s="204">
        <f>SUM(E15:E31)</f>
        <v>514967.5</v>
      </c>
      <c r="F32" s="153" t="s">
        <v>58</v>
      </c>
      <c r="G32" s="153"/>
      <c r="H32" s="153"/>
      <c r="I32" s="205">
        <f>SUM(I15:I17)</f>
        <v>514967.5</v>
      </c>
      <c r="J32" s="28"/>
      <c r="K32" s="32" t="s">
        <v>42</v>
      </c>
      <c r="L32" s="206">
        <f>+E32-I32</f>
        <v>0</v>
      </c>
    </row>
    <row r="33" spans="2:9" s="32" customFormat="1" ht="19.899999999999999" customHeight="1" thickTop="1" x14ac:dyDescent="0.2">
      <c r="B33" s="161" t="s">
        <v>69</v>
      </c>
      <c r="C33" s="161"/>
      <c r="D33" s="161"/>
      <c r="E33" s="49"/>
      <c r="F33" s="156"/>
      <c r="G33" s="156"/>
      <c r="H33" s="156"/>
      <c r="I33" s="49"/>
    </row>
    <row r="34" spans="2:9" s="32" customFormat="1" ht="19.899999999999999" customHeight="1" x14ac:dyDescent="0.2">
      <c r="B34" s="162"/>
      <c r="C34" s="162"/>
      <c r="D34" s="162"/>
      <c r="E34" s="49"/>
      <c r="F34" s="156"/>
      <c r="G34" s="156"/>
      <c r="H34" s="156"/>
      <c r="I34" s="49"/>
    </row>
    <row r="35" spans="2:9" s="32" customFormat="1" ht="19.899999999999999" customHeight="1" x14ac:dyDescent="0.2">
      <c r="B35" s="59"/>
      <c r="C35" s="59"/>
      <c r="D35" s="59"/>
      <c r="E35" s="49"/>
      <c r="F35" s="58"/>
      <c r="G35" s="58"/>
      <c r="H35" s="58"/>
      <c r="I35" s="49"/>
    </row>
    <row r="36" spans="2:9" ht="18" x14ac:dyDescent="0.25">
      <c r="B36" s="156"/>
      <c r="C36" s="156"/>
      <c r="D36" s="156"/>
      <c r="E36" s="49"/>
      <c r="F36" s="49"/>
      <c r="G36" s="210">
        <f>'Introduction Sheet'!C5</f>
        <v>0</v>
      </c>
      <c r="H36" s="210"/>
      <c r="I36" s="210"/>
    </row>
    <row r="37" spans="2:9" ht="18" x14ac:dyDescent="0.25">
      <c r="B37" s="156"/>
      <c r="C37" s="156"/>
      <c r="D37" s="156"/>
      <c r="E37" s="49"/>
      <c r="F37" s="49"/>
      <c r="G37" s="210" t="e">
        <f>VLOOKUP('Introduction Sheet'!F11,Status,2,0)</f>
        <v>#N/A</v>
      </c>
      <c r="H37" s="210"/>
      <c r="I37" s="210"/>
    </row>
  </sheetData>
  <sheetProtection formatCells="0"/>
  <sortState xmlns:xlrd2="http://schemas.microsoft.com/office/spreadsheetml/2017/richdata2" ref="B15:D30">
    <sortCondition ref="B15:B30"/>
  </sortState>
  <mergeCells count="42">
    <mergeCell ref="F33:H33"/>
    <mergeCell ref="F34:H34"/>
    <mergeCell ref="B33:D33"/>
    <mergeCell ref="B34:D34"/>
    <mergeCell ref="B36:D36"/>
    <mergeCell ref="G36:I36"/>
    <mergeCell ref="F15:H15"/>
    <mergeCell ref="B13:D13"/>
    <mergeCell ref="F13:H13"/>
    <mergeCell ref="B15:D15"/>
    <mergeCell ref="F25:H25"/>
    <mergeCell ref="F19:H19"/>
    <mergeCell ref="B23:D23"/>
    <mergeCell ref="F23:H23"/>
    <mergeCell ref="G37:I37"/>
    <mergeCell ref="B32:D32"/>
    <mergeCell ref="F32:H32"/>
    <mergeCell ref="B17:D17"/>
    <mergeCell ref="B21:D21"/>
    <mergeCell ref="B25:D25"/>
    <mergeCell ref="B27:D27"/>
    <mergeCell ref="F27:H27"/>
    <mergeCell ref="F21:H21"/>
    <mergeCell ref="F17:H17"/>
    <mergeCell ref="B31:D31"/>
    <mergeCell ref="B29:D29"/>
    <mergeCell ref="F29:H29"/>
    <mergeCell ref="F31:H31"/>
    <mergeCell ref="B37:D37"/>
    <mergeCell ref="B19:D19"/>
    <mergeCell ref="D1:H1"/>
    <mergeCell ref="D2:H3"/>
    <mergeCell ref="B5:I5"/>
    <mergeCell ref="B4:I4"/>
    <mergeCell ref="B6:D6"/>
    <mergeCell ref="F6:H6"/>
    <mergeCell ref="F7:H7"/>
    <mergeCell ref="F9:H9"/>
    <mergeCell ref="F11:H11"/>
    <mergeCell ref="B7:D7"/>
    <mergeCell ref="B9:D9"/>
    <mergeCell ref="B11:D11"/>
  </mergeCells>
  <conditionalFormatting sqref="E13 I13">
    <cfRule type="expression" dxfId="3" priority="4">
      <formula>$E$13&lt;&gt;$I$13</formula>
    </cfRule>
  </conditionalFormatting>
  <conditionalFormatting sqref="E32 I32">
    <cfRule type="expression" dxfId="2" priority="1">
      <formula>$E$32&lt;&gt;$I$32</formula>
    </cfRule>
    <cfRule type="expression" priority="2">
      <formula>$E$32&lt;&gt;$I$32</formula>
    </cfRule>
  </conditionalFormatting>
  <pageMargins left="0.59055118110236227" right="0.23622047244094491" top="0" bottom="0.59055118110236227" header="0" footer="0.31496062992125984"/>
  <pageSetup paperSize="9" scale="70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"/>
  <sheetViews>
    <sheetView showGridLines="0" tabSelected="1" view="pageBreakPreview" zoomScaleNormal="100" zoomScaleSheetLayoutView="100" workbookViewId="0">
      <selection activeCell="L4" sqref="L4"/>
    </sheetView>
  </sheetViews>
  <sheetFormatPr defaultColWidth="9.140625" defaultRowHeight="13.5" x14ac:dyDescent="0.25"/>
  <cols>
    <col min="1" max="1" width="3.7109375" style="1" customWidth="1"/>
    <col min="2" max="2" width="22.85546875" style="1" customWidth="1"/>
    <col min="3" max="3" width="2.140625" style="1" bestFit="1" customWidth="1"/>
    <col min="4" max="4" width="16" style="1" customWidth="1"/>
    <col min="5" max="5" width="14.85546875" style="1" customWidth="1"/>
    <col min="6" max="6" width="27.7109375" style="1" customWidth="1"/>
    <col min="7" max="7" width="2.140625" style="1" bestFit="1" customWidth="1"/>
    <col min="8" max="9" width="16" style="1" customWidth="1"/>
    <col min="10" max="10" width="9.140625" style="1"/>
    <col min="11" max="11" width="10.140625" style="1" bestFit="1" customWidth="1"/>
    <col min="12" max="16384" width="9.140625" style="1"/>
  </cols>
  <sheetData>
    <row r="1" spans="1:10" x14ac:dyDescent="0.25">
      <c r="B1" s="178"/>
      <c r="C1" s="178"/>
      <c r="D1" s="178"/>
      <c r="E1" s="178"/>
      <c r="F1" s="178"/>
      <c r="G1" s="178"/>
      <c r="H1" s="178"/>
      <c r="I1" s="178"/>
    </row>
    <row r="2" spans="1:10" ht="26.25" customHeight="1" x14ac:dyDescent="0.25">
      <c r="B2" s="211">
        <f>'Introduction Sheet'!C1</f>
        <v>0</v>
      </c>
      <c r="C2" s="211"/>
      <c r="D2" s="211"/>
      <c r="E2" s="211"/>
      <c r="F2" s="211"/>
      <c r="G2" s="211"/>
      <c r="H2" s="211"/>
      <c r="I2" s="211"/>
    </row>
    <row r="3" spans="1:10" s="61" customFormat="1" ht="21" customHeight="1" x14ac:dyDescent="0.3">
      <c r="B3" s="185" t="s">
        <v>66</v>
      </c>
      <c r="C3" s="185"/>
      <c r="D3" s="185"/>
      <c r="E3" s="185"/>
      <c r="F3" s="185"/>
      <c r="G3" s="185"/>
      <c r="H3" s="185"/>
      <c r="I3" s="185"/>
    </row>
    <row r="4" spans="1:10" s="61" customFormat="1" ht="21" customHeight="1" x14ac:dyDescent="0.3">
      <c r="B4" s="212" t="str">
        <f>"AS ON 31st MARCH 20"&amp;'Introduction Sheet'!C15+1</f>
        <v>AS ON 31st MARCH 201</v>
      </c>
      <c r="C4" s="213"/>
      <c r="D4" s="213"/>
      <c r="E4" s="213"/>
      <c r="F4" s="213"/>
      <c r="G4" s="213"/>
      <c r="H4" s="213"/>
      <c r="I4" s="213"/>
    </row>
    <row r="5" spans="1:10" ht="17.25" customHeight="1" thickBot="1" x14ac:dyDescent="0.3">
      <c r="B5" s="165" t="s">
        <v>61</v>
      </c>
      <c r="C5" s="165"/>
      <c r="D5" s="12" t="s">
        <v>34</v>
      </c>
      <c r="E5" s="13" t="s">
        <v>34</v>
      </c>
      <c r="F5" s="166" t="s">
        <v>62</v>
      </c>
      <c r="G5" s="165"/>
      <c r="H5" s="12" t="s">
        <v>34</v>
      </c>
      <c r="I5" s="12" t="s">
        <v>34</v>
      </c>
      <c r="J5" s="20"/>
    </row>
    <row r="6" spans="1:10" ht="17.25" customHeight="1" x14ac:dyDescent="0.25">
      <c r="B6" s="167" t="s">
        <v>22</v>
      </c>
      <c r="C6" s="167"/>
      <c r="D6" s="14"/>
      <c r="E6" s="214">
        <f>D7</f>
        <v>665970.5</v>
      </c>
      <c r="F6" s="187" t="s">
        <v>21</v>
      </c>
      <c r="G6" s="184"/>
      <c r="H6" s="14"/>
      <c r="I6" s="215">
        <f>SUM(H7:H9)</f>
        <v>169750</v>
      </c>
    </row>
    <row r="7" spans="1:10" ht="17.25" customHeight="1" x14ac:dyDescent="0.25">
      <c r="B7" s="216">
        <f>'Introduction Sheet'!C5</f>
        <v>0</v>
      </c>
      <c r="C7" s="216"/>
      <c r="D7" s="217">
        <f>'Balance Sheet'!E27</f>
        <v>665970.5</v>
      </c>
      <c r="E7" s="15"/>
      <c r="F7" s="168" t="s">
        <v>25</v>
      </c>
      <c r="G7" s="169"/>
      <c r="H7" s="16">
        <v>126350</v>
      </c>
      <c r="I7" s="18"/>
      <c r="J7" s="20"/>
    </row>
    <row r="8" spans="1:10" ht="17.25" customHeight="1" x14ac:dyDescent="0.25">
      <c r="B8" s="170"/>
      <c r="C8" s="171"/>
      <c r="D8" s="16"/>
      <c r="E8" s="16"/>
      <c r="F8" s="168" t="s">
        <v>31</v>
      </c>
      <c r="G8" s="169"/>
      <c r="H8" s="16">
        <v>35000</v>
      </c>
      <c r="I8" s="19"/>
      <c r="J8" s="20"/>
    </row>
    <row r="9" spans="1:10" ht="17.25" customHeight="1" x14ac:dyDescent="0.25">
      <c r="B9" s="184" t="s">
        <v>63</v>
      </c>
      <c r="C9" s="184"/>
      <c r="D9" s="16"/>
      <c r="E9" s="214">
        <f>+D10</f>
        <v>87152</v>
      </c>
      <c r="F9" s="168" t="s">
        <v>109</v>
      </c>
      <c r="G9" s="169"/>
      <c r="H9" s="16">
        <v>8400</v>
      </c>
      <c r="I9" s="19"/>
    </row>
    <row r="10" spans="1:10" ht="17.25" customHeight="1" x14ac:dyDescent="0.25">
      <c r="B10" s="169" t="s">
        <v>64</v>
      </c>
      <c r="C10" s="169"/>
      <c r="D10" s="16">
        <v>87152</v>
      </c>
      <c r="E10" s="15"/>
      <c r="F10" s="168"/>
      <c r="G10" s="169"/>
      <c r="H10" s="16"/>
      <c r="I10" s="19"/>
    </row>
    <row r="11" spans="1:10" ht="17.25" customHeight="1" x14ac:dyDescent="0.25">
      <c r="B11" s="167"/>
      <c r="C11" s="167"/>
      <c r="D11" s="14"/>
      <c r="E11" s="15"/>
      <c r="F11" s="190" t="s">
        <v>24</v>
      </c>
      <c r="G11" s="167"/>
      <c r="H11" s="16"/>
      <c r="I11" s="215">
        <f>SUM(H12:H12)</f>
        <v>98240</v>
      </c>
    </row>
    <row r="12" spans="1:10" ht="17.25" customHeight="1" x14ac:dyDescent="0.25">
      <c r="B12" s="167"/>
      <c r="C12" s="167"/>
      <c r="D12" s="16"/>
      <c r="E12" s="15"/>
      <c r="F12" s="168" t="s">
        <v>110</v>
      </c>
      <c r="G12" s="169"/>
      <c r="H12" s="16">
        <v>98240</v>
      </c>
      <c r="I12" s="18"/>
    </row>
    <row r="13" spans="1:10" ht="17.25" customHeight="1" x14ac:dyDescent="0.25">
      <c r="B13" s="130"/>
      <c r="C13" s="130"/>
      <c r="D13" s="14"/>
      <c r="E13" s="15"/>
      <c r="F13" s="188"/>
      <c r="G13" s="189"/>
      <c r="H13" s="16"/>
      <c r="I13" s="19"/>
    </row>
    <row r="14" spans="1:10" ht="17.25" customHeight="1" x14ac:dyDescent="0.25">
      <c r="A14" s="5"/>
      <c r="B14" s="130"/>
      <c r="C14" s="130"/>
      <c r="D14" s="14"/>
      <c r="E14" s="15"/>
      <c r="F14" s="187" t="s">
        <v>26</v>
      </c>
      <c r="G14" s="184"/>
      <c r="H14" s="14"/>
      <c r="I14" s="215">
        <f>SUM(H15:H18)</f>
        <v>485132.5</v>
      </c>
    </row>
    <row r="15" spans="1:10" ht="17.25" customHeight="1" x14ac:dyDescent="0.25">
      <c r="B15" s="167"/>
      <c r="C15" s="167"/>
      <c r="D15" s="14"/>
      <c r="E15" s="15"/>
      <c r="F15" s="168" t="s">
        <v>67</v>
      </c>
      <c r="G15" s="191"/>
      <c r="H15" s="217">
        <f>Closing_stock</f>
        <v>290857.5</v>
      </c>
      <c r="I15" s="18"/>
    </row>
    <row r="16" spans="1:10" ht="21" customHeight="1" x14ac:dyDescent="0.25">
      <c r="B16" s="178"/>
      <c r="C16" s="195"/>
      <c r="D16" s="16"/>
      <c r="E16" s="16"/>
      <c r="F16" s="168" t="s">
        <v>23</v>
      </c>
      <c r="G16" s="169"/>
      <c r="H16" s="16">
        <v>37775</v>
      </c>
      <c r="I16" s="19"/>
    </row>
    <row r="17" spans="1:11" x14ac:dyDescent="0.25">
      <c r="B17" s="130"/>
      <c r="C17" s="130"/>
      <c r="D17" s="16"/>
      <c r="E17" s="16"/>
      <c r="F17" s="168" t="s">
        <v>32</v>
      </c>
      <c r="G17" s="169"/>
      <c r="H17" s="16">
        <v>156500</v>
      </c>
      <c r="I17" s="19"/>
    </row>
    <row r="18" spans="1:11" x14ac:dyDescent="0.25">
      <c r="B18" s="130"/>
      <c r="C18" s="130"/>
      <c r="D18" s="16"/>
      <c r="E18" s="16"/>
      <c r="F18" s="129"/>
      <c r="G18" s="130"/>
      <c r="H18" s="16"/>
      <c r="I18" s="19"/>
    </row>
    <row r="19" spans="1:11" ht="15.75" thickBot="1" x14ac:dyDescent="0.3">
      <c r="B19" s="182"/>
      <c r="C19" s="182"/>
      <c r="D19" s="17"/>
      <c r="E19" s="218">
        <f>SUM(E6:E18)</f>
        <v>753122.5</v>
      </c>
      <c r="F19" s="183"/>
      <c r="G19" s="182"/>
      <c r="H19" s="17"/>
      <c r="I19" s="218">
        <f>SUM(I6:I18)</f>
        <v>753122.5</v>
      </c>
      <c r="K19" s="219">
        <f>I19-E19</f>
        <v>0</v>
      </c>
    </row>
    <row r="20" spans="1:11" ht="15" x14ac:dyDescent="0.3">
      <c r="B20" s="196"/>
      <c r="C20" s="196"/>
      <c r="F20" s="178"/>
      <c r="G20" s="178"/>
    </row>
    <row r="21" spans="1:11" x14ac:dyDescent="0.25">
      <c r="B21" s="178"/>
      <c r="C21" s="178"/>
      <c r="F21" s="178"/>
      <c r="G21" s="178"/>
    </row>
    <row r="22" spans="1:11" ht="16.899999999999999" customHeight="1" x14ac:dyDescent="0.3">
      <c r="B22" s="172" t="s">
        <v>65</v>
      </c>
      <c r="C22" s="172"/>
      <c r="D22" s="172"/>
      <c r="E22" s="172"/>
      <c r="F22" s="172"/>
      <c r="G22" s="172"/>
      <c r="H22" s="172"/>
      <c r="I22" s="172"/>
    </row>
    <row r="23" spans="1:11" ht="21" customHeight="1" x14ac:dyDescent="0.25">
      <c r="B23" s="220" t="str">
        <f>"FOR THE YEAR ENDED 31st MARCH 20"&amp;'Introduction Sheet'!C15+1</f>
        <v>FOR THE YEAR ENDED 31st MARCH 201</v>
      </c>
      <c r="C23" s="220"/>
      <c r="D23" s="220"/>
      <c r="E23" s="220"/>
      <c r="F23" s="220"/>
      <c r="G23" s="220"/>
      <c r="H23" s="220"/>
      <c r="I23" s="220"/>
    </row>
    <row r="24" spans="1:11" ht="18.600000000000001" customHeight="1" x14ac:dyDescent="0.25">
      <c r="A24" s="5"/>
      <c r="B24" s="179" t="s">
        <v>33</v>
      </c>
      <c r="C24" s="179"/>
      <c r="D24" s="62"/>
      <c r="E24" s="63" t="s">
        <v>34</v>
      </c>
      <c r="F24" s="180" t="s">
        <v>33</v>
      </c>
      <c r="G24" s="181"/>
      <c r="H24" s="62"/>
      <c r="I24" s="63" t="s">
        <v>34</v>
      </c>
      <c r="J24" s="5"/>
    </row>
    <row r="25" spans="1:11" ht="15.6" customHeight="1" x14ac:dyDescent="0.25">
      <c r="A25" s="5"/>
      <c r="B25" s="173" t="s">
        <v>68</v>
      </c>
      <c r="C25" s="173"/>
      <c r="D25" s="60"/>
      <c r="E25" s="64">
        <v>130230</v>
      </c>
      <c r="F25" s="176" t="s">
        <v>59</v>
      </c>
      <c r="G25" s="177"/>
      <c r="H25" s="68"/>
      <c r="I25" s="65">
        <v>343444</v>
      </c>
      <c r="J25" s="5"/>
    </row>
    <row r="26" spans="1:11" ht="16.149999999999999" customHeight="1" x14ac:dyDescent="0.25">
      <c r="A26" s="5"/>
      <c r="B26" s="173"/>
      <c r="C26" s="173"/>
      <c r="D26" s="60"/>
      <c r="E26" s="64"/>
      <c r="F26" s="174" t="s">
        <v>119</v>
      </c>
      <c r="G26" s="175"/>
      <c r="H26" s="66"/>
      <c r="I26" s="221">
        <f>'Trading, Profit &amp; Loss'!E31</f>
        <v>451032.5</v>
      </c>
      <c r="J26" s="5"/>
    </row>
    <row r="27" spans="1:11" x14ac:dyDescent="0.25">
      <c r="A27" s="5"/>
      <c r="B27" s="169" t="s">
        <v>60</v>
      </c>
      <c r="C27" s="169"/>
      <c r="D27" s="60"/>
      <c r="E27" s="222">
        <f>+I28-SUM(E25:E26)</f>
        <v>665970.5</v>
      </c>
      <c r="F27" s="192" t="s">
        <v>20</v>
      </c>
      <c r="G27" s="193"/>
      <c r="H27" s="67"/>
      <c r="I27" s="65">
        <v>1724</v>
      </c>
      <c r="J27" s="5"/>
    </row>
    <row r="28" spans="1:11" ht="21" customHeight="1" thickBot="1" x14ac:dyDescent="0.3">
      <c r="A28" s="5"/>
      <c r="B28" s="182"/>
      <c r="C28" s="197"/>
      <c r="D28" s="70"/>
      <c r="E28" s="223">
        <f>I28</f>
        <v>796200.5</v>
      </c>
      <c r="F28" s="163"/>
      <c r="G28" s="164"/>
      <c r="H28" s="69"/>
      <c r="I28" s="223">
        <f>SUM(I25:I27)</f>
        <v>796200.5</v>
      </c>
      <c r="J28" s="5"/>
    </row>
    <row r="29" spans="1:11" ht="15.75" thickTop="1" x14ac:dyDescent="0.3">
      <c r="B29" s="194"/>
      <c r="C29" s="194"/>
      <c r="G29" s="186"/>
      <c r="H29" s="186"/>
      <c r="I29" s="186"/>
    </row>
    <row r="30" spans="1:11" ht="15" x14ac:dyDescent="0.3">
      <c r="B30" s="178"/>
      <c r="C30" s="178"/>
      <c r="G30" s="186"/>
      <c r="H30" s="186"/>
      <c r="I30" s="186"/>
    </row>
  </sheetData>
  <mergeCells count="54">
    <mergeCell ref="B30:C30"/>
    <mergeCell ref="B12:C12"/>
    <mergeCell ref="B10:C10"/>
    <mergeCell ref="B18:C18"/>
    <mergeCell ref="B11:C11"/>
    <mergeCell ref="B16:C16"/>
    <mergeCell ref="B20:C20"/>
    <mergeCell ref="B21:C21"/>
    <mergeCell ref="B28:C28"/>
    <mergeCell ref="G30:I30"/>
    <mergeCell ref="F6:G6"/>
    <mergeCell ref="F8:G8"/>
    <mergeCell ref="F13:G13"/>
    <mergeCell ref="F14:G14"/>
    <mergeCell ref="F10:G10"/>
    <mergeCell ref="F9:G9"/>
    <mergeCell ref="F12:G12"/>
    <mergeCell ref="F11:G11"/>
    <mergeCell ref="F15:G15"/>
    <mergeCell ref="F20:G20"/>
    <mergeCell ref="F21:G21"/>
    <mergeCell ref="G29:I29"/>
    <mergeCell ref="F27:G27"/>
    <mergeCell ref="B23:I23"/>
    <mergeCell ref="B29:C29"/>
    <mergeCell ref="B1:I1"/>
    <mergeCell ref="B24:C24"/>
    <mergeCell ref="F24:G24"/>
    <mergeCell ref="B19:C19"/>
    <mergeCell ref="F19:G19"/>
    <mergeCell ref="B13:C13"/>
    <mergeCell ref="B17:C17"/>
    <mergeCell ref="F16:G16"/>
    <mergeCell ref="B4:I4"/>
    <mergeCell ref="B2:I2"/>
    <mergeCell ref="B9:C9"/>
    <mergeCell ref="B3:I3"/>
    <mergeCell ref="B15:C15"/>
    <mergeCell ref="F28:G28"/>
    <mergeCell ref="B5:C5"/>
    <mergeCell ref="F5:G5"/>
    <mergeCell ref="B6:C6"/>
    <mergeCell ref="F17:G17"/>
    <mergeCell ref="F18:G18"/>
    <mergeCell ref="B8:C8"/>
    <mergeCell ref="B7:C7"/>
    <mergeCell ref="B22:I22"/>
    <mergeCell ref="B27:C27"/>
    <mergeCell ref="B25:C25"/>
    <mergeCell ref="B26:C26"/>
    <mergeCell ref="F26:G26"/>
    <mergeCell ref="F25:G25"/>
    <mergeCell ref="F7:G7"/>
    <mergeCell ref="B14:C14"/>
  </mergeCells>
  <conditionalFormatting sqref="E19 I19">
    <cfRule type="expression" dxfId="1" priority="1">
      <formula>$E$19&lt;&gt;$I$19</formula>
    </cfRule>
  </conditionalFormatting>
  <conditionalFormatting sqref="K16">
    <cfRule type="expression" dxfId="0" priority="2">
      <formula>$E$19&lt;&gt;$I$19</formula>
    </cfRule>
  </conditionalFormatting>
  <pageMargins left="0.78740157480314965" right="0.23622047244094491" top="0" bottom="0" header="0" footer="0"/>
  <pageSetup paperSize="9" scale="72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Introduction Sheet</vt:lpstr>
      <vt:lpstr>Calculation of Income</vt:lpstr>
      <vt:lpstr>Computation of Income</vt:lpstr>
      <vt:lpstr>Trading, Profit &amp; Loss</vt:lpstr>
      <vt:lpstr>Balance Sheet</vt:lpstr>
      <vt:lpstr>age</vt:lpstr>
      <vt:lpstr>Closing_stock</vt:lpstr>
      <vt:lpstr>Deduction</vt:lpstr>
      <vt:lpstr>Gross_Total_Income</vt:lpstr>
      <vt:lpstr>Netincome</vt:lpstr>
      <vt:lpstr>'Balance Sheet'!Print_Area</vt:lpstr>
      <vt:lpstr>'Computation of Income'!Print_Area</vt:lpstr>
      <vt:lpstr>'Introduction Sheet'!Print_Area</vt:lpstr>
      <vt:lpstr>'Trading, Profit &amp; Loss'!Print_Area</vt:lpstr>
      <vt:lpstr>Status</vt:lpstr>
      <vt:lpstr>TDS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2023-10-17T06:01:13Z</cp:lastPrinted>
  <dcterms:modified xsi:type="dcterms:W3CDTF">2023-12-02T02:27:33Z</dcterms:modified>
</cp:coreProperties>
</file>