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IT-Old" sheetId="3" r:id="rId1"/>
    <sheet name="IT-New" sheetId="6" r:id="rId2"/>
    <sheet name="Example (2)" sheetId="5" r:id="rId3"/>
    <sheet name="Slab rates" sheetId="2" state="hidden" r:id="rId4"/>
  </sheets>
  <definedNames>
    <definedName name="_xlnm.Print_Area" localSheetId="1">'IT-New'!$A$1:$L$49</definedName>
    <definedName name="_xlnm.Print_Area" localSheetId="0">'IT-Old'!$B$1:$XFD$76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" l="1"/>
  <c r="B8" i="6"/>
  <c r="B7" i="6"/>
  <c r="B3" i="6"/>
  <c r="H11" i="3" l="1"/>
  <c r="L35" i="3"/>
  <c r="J47" i="3"/>
  <c r="K9" i="6" l="1"/>
  <c r="K16" i="6" l="1"/>
  <c r="K13" i="6"/>
  <c r="K19" i="6" l="1"/>
  <c r="K20" i="6" s="1"/>
  <c r="G29" i="6" s="1"/>
  <c r="K25" i="6" l="1"/>
  <c r="G25" i="6"/>
  <c r="G24" i="6"/>
  <c r="G26" i="6"/>
  <c r="G27" i="6"/>
  <c r="K26" i="6"/>
  <c r="G28" i="6"/>
  <c r="K27" i="6"/>
  <c r="K28" i="6"/>
  <c r="G30" i="6"/>
  <c r="K29" i="6"/>
  <c r="K30" i="6"/>
  <c r="G31" i="6" l="1"/>
  <c r="K31" i="6"/>
  <c r="K33" i="6" s="1"/>
  <c r="K34" i="6" s="1"/>
  <c r="K35" i="6" s="1"/>
  <c r="K37" i="6" s="1"/>
  <c r="J25" i="3"/>
  <c r="L22" i="3" s="1"/>
  <c r="J15" i="3"/>
  <c r="L9" i="3" l="1"/>
  <c r="J16" i="3"/>
  <c r="L13" i="3" s="1"/>
  <c r="L17" i="3" l="1"/>
  <c r="L19" i="3" l="1"/>
  <c r="E16" i="5"/>
  <c r="E23" i="5" s="1"/>
  <c r="C16" i="5"/>
  <c r="C22" i="5" s="1"/>
  <c r="E22" i="5" l="1"/>
  <c r="C21" i="5"/>
  <c r="E18" i="5"/>
  <c r="E21" i="5"/>
  <c r="E25" i="5"/>
  <c r="C19" i="5"/>
  <c r="E20" i="5"/>
  <c r="C23" i="5"/>
  <c r="C20" i="5"/>
  <c r="C18" i="5"/>
  <c r="E19" i="5"/>
  <c r="E24" i="5" l="1"/>
  <c r="E27" i="5" s="1"/>
  <c r="C24" i="5"/>
  <c r="C25" i="5"/>
  <c r="C27" i="5" s="1"/>
  <c r="E28" i="5"/>
  <c r="E29" i="5" s="1"/>
  <c r="C28" i="5" l="1"/>
  <c r="C29" i="5"/>
  <c r="L28" i="3" l="1"/>
  <c r="L44" i="3" s="1"/>
  <c r="J48" i="3" l="1"/>
  <c r="J46" i="3"/>
  <c r="L51" i="3"/>
  <c r="H56" i="3" s="1"/>
  <c r="H58" i="3" l="1"/>
  <c r="L56" i="3"/>
  <c r="L58" i="3"/>
  <c r="H55" i="3"/>
  <c r="L57" i="3"/>
  <c r="H57" i="3"/>
  <c r="L59" i="3" l="1"/>
  <c r="L61" i="3" s="1"/>
  <c r="L62" i="3" s="1"/>
  <c r="H59" i="3"/>
  <c r="L63" i="3" l="1"/>
  <c r="L64" i="3" s="1"/>
  <c r="L45" i="3"/>
  <c r="L49" i="3" s="1"/>
</calcChain>
</file>

<file path=xl/sharedStrings.xml><?xml version="1.0" encoding="utf-8"?>
<sst xmlns="http://schemas.openxmlformats.org/spreadsheetml/2006/main" count="295" uniqueCount="158">
  <si>
    <t>Name of the Employee:</t>
  </si>
  <si>
    <t>Designation :</t>
  </si>
  <si>
    <t>Department :</t>
  </si>
  <si>
    <t>I</t>
  </si>
  <si>
    <t>Gross Salary</t>
  </si>
  <si>
    <t>Rs.</t>
  </si>
  <si>
    <t>II</t>
  </si>
  <si>
    <t>Income from Other Sources</t>
  </si>
  <si>
    <t>Income from Capital Gains</t>
  </si>
  <si>
    <t>Income from House Property {(a-b)-30%*(a-b)-d}</t>
  </si>
  <si>
    <t>a. Annual Rent</t>
  </si>
  <si>
    <t>b. Munipal Taxes paid</t>
  </si>
  <si>
    <t>d. Interest on Housing Loan - Sec 24b</t>
  </si>
  <si>
    <t>V</t>
  </si>
  <si>
    <t>Gross Total Income (1+2+3+4)</t>
  </si>
  <si>
    <t>VI</t>
  </si>
  <si>
    <t>Deductions</t>
  </si>
  <si>
    <t>g) 80U- Deduction for Physically Disabled</t>
  </si>
  <si>
    <t>VII</t>
  </si>
  <si>
    <t xml:space="preserve">Total Deductions </t>
  </si>
  <si>
    <t>VIII</t>
  </si>
  <si>
    <t>IX</t>
  </si>
  <si>
    <t>X</t>
  </si>
  <si>
    <t>XI</t>
  </si>
  <si>
    <t>XII</t>
  </si>
  <si>
    <t>A) Education Cess @ 4%</t>
  </si>
  <si>
    <t>XIII</t>
  </si>
  <si>
    <t>Total Tax Payable (XII+A)</t>
  </si>
  <si>
    <t>XIV</t>
  </si>
  <si>
    <t>Income Tax Already Paid</t>
  </si>
  <si>
    <t>XV</t>
  </si>
  <si>
    <t>Income Tax : Slab Rates  for AY 2019-20</t>
  </si>
  <si>
    <t>(Individual resident who is of the age of  Below 60 years)</t>
  </si>
  <si>
    <t>Income Slabs</t>
  </si>
  <si>
    <t xml:space="preserve">Tax Rates </t>
  </si>
  <si>
    <t>i.</t>
  </si>
  <si>
    <t>Where the taxable income does not exceed Rs. 2,50,000/-.</t>
  </si>
  <si>
    <t>NIL</t>
  </si>
  <si>
    <t>ii.</t>
  </si>
  <si>
    <t>Where the taxable income exceeds Rs. 2,50,000/- but does not exceed Rs. 5,00,000/-.</t>
  </si>
  <si>
    <t>5% of amount by which the taxable income exceeds Rs. 2,50,000/-.</t>
  </si>
  <si>
    <r>
      <t>Tax Relief u/s 87A</t>
    </r>
    <r>
      <rPr>
        <sz val="12"/>
        <color indexed="8"/>
        <rFont val="Times New Roman"/>
        <family val="1"/>
      </rPr>
      <t xml:space="preserve"> - In case of tax payers, having total income below Rs.5.00 lakh are eligible for full tax Rebate</t>
    </r>
  </si>
  <si>
    <t>iii.</t>
  </si>
  <si>
    <t>Where the taxable income exceeds Rs. 5,00,000/- but does not exceed Rs. 10,00,000/-.</t>
  </si>
  <si>
    <t>Rs. 12,500/- + 20% of the amount by which the taxable income exceeds Rs. 5,00,000/-.</t>
  </si>
  <si>
    <t>iv.</t>
  </si>
  <si>
    <t>Where the taxable income exceeds Rs. 10,00,000/-.</t>
  </si>
  <si>
    <t>Rs. 1,12,500/- + 30% of the amount by which the taxable income exceeds Rs. 10,00,000/-.</t>
  </si>
  <si>
    <t>Mobile No.:</t>
  </si>
  <si>
    <t>Less: A) HRA exemption u/s 10(13A)</t>
  </si>
  <si>
    <t>*Please fill information only in the area highlighted by blue color</t>
  </si>
  <si>
    <t>Illustrative Example of Old vs New Scheme of Income Tax Slab Rates</t>
  </si>
  <si>
    <t>Old Slab Rates</t>
  </si>
  <si>
    <t>New Slab Rates</t>
  </si>
  <si>
    <t>Total Salary</t>
  </si>
  <si>
    <t>Interest Income</t>
  </si>
  <si>
    <t>Standard Deduction</t>
  </si>
  <si>
    <t>Intt on Home Loan</t>
  </si>
  <si>
    <t>80GG or HRA</t>
  </si>
  <si>
    <t>Taxable Income</t>
  </si>
  <si>
    <t>Computation of Tax:</t>
  </si>
  <si>
    <t>First 5 Lakh</t>
  </si>
  <si>
    <t>5L -7.5L</t>
  </si>
  <si>
    <t>7.5L -10L</t>
  </si>
  <si>
    <t>10L-12.5L</t>
  </si>
  <si>
    <t>12.5L- 15L</t>
  </si>
  <si>
    <t>above 15L</t>
  </si>
  <si>
    <t>Total Basic Tax</t>
  </si>
  <si>
    <t>Less: Rebate u/s87A</t>
  </si>
  <si>
    <t>Add: Surcharge</t>
  </si>
  <si>
    <t>Add: Cess@4%</t>
  </si>
  <si>
    <t>80D Medi.Checkups</t>
  </si>
  <si>
    <t>80D Health Insu.</t>
  </si>
  <si>
    <t>80CCD - NPS</t>
  </si>
  <si>
    <t>80C Investments</t>
  </si>
  <si>
    <t>80TTA -SB Intt</t>
  </si>
  <si>
    <t>Prepared by Atul Kumar CA  9718663223</t>
  </si>
  <si>
    <t>80G Donations</t>
  </si>
  <si>
    <r>
      <t xml:space="preserve">Financial Year  </t>
    </r>
    <r>
      <rPr>
        <b/>
        <sz val="12"/>
        <color indexed="8"/>
        <rFont val="Calibri"/>
        <family val="2"/>
      </rPr>
      <t>2020-21</t>
    </r>
  </si>
  <si>
    <r>
      <t>Assessment Year</t>
    </r>
    <r>
      <rPr>
        <b/>
        <sz val="12"/>
        <color indexed="8"/>
        <rFont val="Calibri"/>
        <family val="2"/>
      </rPr>
      <t xml:space="preserve"> 2021-22</t>
    </r>
  </si>
  <si>
    <r>
      <t xml:space="preserve">Less </t>
    </r>
    <r>
      <rPr>
        <sz val="12"/>
        <color theme="1"/>
        <rFont val="Calibri"/>
        <family val="2"/>
        <scheme val="minor"/>
      </rPr>
      <t xml:space="preserve">Rebate for Agricultural Income   </t>
    </r>
  </si>
  <si>
    <t>PAN:</t>
  </si>
  <si>
    <t>c. Standard Deduction [30% of { (a) minus- (b) }]</t>
  </si>
  <si>
    <t xml:space="preserve">Rs. </t>
  </si>
  <si>
    <t>Details of Tax Deductions</t>
  </si>
  <si>
    <t>Repayment of Home Loan (Principal Amt only)</t>
  </si>
  <si>
    <t>b) Excess of Rent paid over 10% of Basic+DA</t>
  </si>
  <si>
    <t>Basic +DA</t>
  </si>
  <si>
    <t>c) 40% of Basic Salary+DA</t>
  </si>
  <si>
    <t xml:space="preserve">d) 80D -Health Insurance </t>
  </si>
  <si>
    <t>e) 80G: Donations</t>
  </si>
  <si>
    <r>
      <t xml:space="preserve">d(i) 80D: Medical Checkups </t>
    </r>
    <r>
      <rPr>
        <i/>
        <sz val="9"/>
        <color theme="1"/>
        <rFont val="Calibri"/>
        <family val="2"/>
        <scheme val="minor"/>
      </rPr>
      <t>Max Rs. 5000</t>
    </r>
  </si>
  <si>
    <t>I certify that information given above is complete and correct.</t>
  </si>
  <si>
    <t>Place:</t>
  </si>
  <si>
    <t>Date:</t>
  </si>
  <si>
    <t>Signature of the Employee:</t>
  </si>
  <si>
    <t>Actual HRA Received</t>
  </si>
  <si>
    <t>a) Actual Rent Paid</t>
  </si>
  <si>
    <t>Other Allowances &amp; Perquisites</t>
  </si>
  <si>
    <t>Life Insurance/ ELSS (MF)/ Tution Fee (Upto 2 Children )</t>
  </si>
  <si>
    <t>j) Other deductions 80U, 80E</t>
  </si>
  <si>
    <t xml:space="preserve">a) Investments/Payments u/s 80C,80CC, 80CCD(1) (limited to 1,50,000), 
</t>
  </si>
  <si>
    <t>Total Income (Net Taxable Income) (VI-VII)</t>
  </si>
  <si>
    <t>III</t>
  </si>
  <si>
    <t>Calculation of Income Tax on Total Income as per Old Scheme (Old Slab Rates)</t>
  </si>
  <si>
    <t>Basic Income Tax on Total Income</t>
  </si>
  <si>
    <t>Net Basic Income Tax Payable  (IX-X, XI)</t>
  </si>
  <si>
    <t>IV</t>
  </si>
  <si>
    <t>Income from Salary (I-II-III-IV)</t>
  </si>
  <si>
    <t>Less: C) Professional Tax u/s 16(iii)(b)</t>
  </si>
  <si>
    <t xml:space="preserve">Emp ID:                        </t>
  </si>
  <si>
    <r>
      <t xml:space="preserve">Less: B) Standard Deduction </t>
    </r>
    <r>
      <rPr>
        <sz val="9"/>
        <color theme="1"/>
        <rFont val="Calibri"/>
        <family val="2"/>
        <scheme val="minor"/>
      </rPr>
      <t>(No Medical Allowance &amp; Transport All.)</t>
    </r>
  </si>
  <si>
    <r>
      <rPr>
        <sz val="11"/>
        <color theme="1"/>
        <rFont val="Calibri"/>
        <family val="2"/>
        <scheme val="minor"/>
      </rPr>
      <t>Employee</t>
    </r>
    <r>
      <rPr>
        <sz val="12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Contri. to </t>
    </r>
    <r>
      <rPr>
        <sz val="11"/>
        <color theme="1"/>
        <rFont val="Calibri"/>
        <family val="2"/>
        <scheme val="minor"/>
      </rPr>
      <t>NPS</t>
    </r>
    <r>
      <rPr>
        <sz val="12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u/s 80CCD(1) 10% of Basic+DA</t>
    </r>
  </si>
  <si>
    <r>
      <t xml:space="preserve">c) </t>
    </r>
    <r>
      <rPr>
        <sz val="11"/>
        <color theme="1"/>
        <rFont val="Calibri"/>
        <family val="2"/>
        <scheme val="minor"/>
      </rPr>
      <t>Employer</t>
    </r>
    <r>
      <rPr>
        <sz val="12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Contri. to</t>
    </r>
    <r>
      <rPr>
        <sz val="12"/>
        <color theme="1"/>
        <rFont val="Calibri"/>
        <family val="2"/>
        <scheme val="minor"/>
      </rPr>
      <t xml:space="preserve"> NPS </t>
    </r>
    <r>
      <rPr>
        <sz val="9"/>
        <color theme="1"/>
        <rFont val="Calibri"/>
        <family val="2"/>
        <scheme val="minor"/>
      </rPr>
      <t xml:space="preserve">u/s 80CCD(2) </t>
    </r>
    <r>
      <rPr>
        <b/>
        <i/>
        <sz val="9"/>
        <color theme="1"/>
        <rFont val="Calibri"/>
        <family val="2"/>
        <scheme val="minor"/>
      </rPr>
      <t>10% of Basic+DA</t>
    </r>
  </si>
  <si>
    <r>
      <t xml:space="preserve">f) 80GG - </t>
    </r>
    <r>
      <rPr>
        <sz val="9"/>
        <color theme="1"/>
        <rFont val="Calibri"/>
        <family val="2"/>
        <scheme val="minor"/>
      </rPr>
      <t>Deduction for rent paid if no HRA is received</t>
    </r>
  </si>
  <si>
    <r>
      <t xml:space="preserve">Less: </t>
    </r>
    <r>
      <rPr>
        <sz val="12"/>
        <color theme="1"/>
        <rFont val="Calibri"/>
        <family val="2"/>
        <scheme val="minor"/>
      </rPr>
      <t xml:space="preserve"> Rebale u/s 87(a) </t>
    </r>
    <r>
      <rPr>
        <b/>
        <sz val="10"/>
        <color theme="1"/>
        <rFont val="Calibri"/>
        <family val="2"/>
        <scheme val="minor"/>
      </rPr>
      <t>(100% of Tax if total Income below Rs.5 lakh)</t>
    </r>
  </si>
  <si>
    <t>Professional Tax</t>
  </si>
  <si>
    <t>XVI</t>
  </si>
  <si>
    <t>Income</t>
  </si>
  <si>
    <t>Tax Rate</t>
  </si>
  <si>
    <t>Tax</t>
  </si>
  <si>
    <t>5%</t>
  </si>
  <si>
    <t>10%</t>
  </si>
  <si>
    <t>15%</t>
  </si>
  <si>
    <t>Total</t>
  </si>
  <si>
    <t>20%</t>
  </si>
  <si>
    <t>30%</t>
  </si>
  <si>
    <t>b) Rs.2,50,001 to Rs.5,00,000/-</t>
  </si>
  <si>
    <t>c) Rs.5,00,001/- to Rs.10Lakh</t>
  </si>
  <si>
    <t>d) above Rs.10,00,000</t>
  </si>
  <si>
    <t xml:space="preserve">a) Upto Rs.2,50,000/- </t>
  </si>
  <si>
    <t>For Employees Opting for Section 115BC New Tax Regime</t>
  </si>
  <si>
    <t>Income from Salary (I)</t>
  </si>
  <si>
    <t>Income from House Property</t>
  </si>
  <si>
    <t>Total Income (Net Taxable Income) (V)</t>
  </si>
  <si>
    <t>Calculation of Income Tax as per New Tax Regime (New Slab Rates)</t>
  </si>
  <si>
    <t>Basic Tax</t>
  </si>
  <si>
    <t>a) Upto Rs.2.5Lakh</t>
  </si>
  <si>
    <t>b) 2.5Lakh - 5Lakh</t>
  </si>
  <si>
    <t>c) 5Lakh -7.5Lakh</t>
  </si>
  <si>
    <t>d) 7.5Lakh -10Lakh</t>
  </si>
  <si>
    <t>e) 10Lakh-12.5Lakh</t>
  </si>
  <si>
    <t>f) 12.5Lakh- 15Lakh</t>
  </si>
  <si>
    <t>25%</t>
  </si>
  <si>
    <t>g) above 15Lakh</t>
  </si>
  <si>
    <t>Balance Tax Payable</t>
  </si>
  <si>
    <r>
      <t xml:space="preserve">b) </t>
    </r>
    <r>
      <rPr>
        <sz val="11"/>
        <color theme="1"/>
        <rFont val="Calibri"/>
        <family val="2"/>
        <scheme val="minor"/>
      </rPr>
      <t>Employee</t>
    </r>
    <r>
      <rPr>
        <sz val="12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Contribution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to NPS</t>
    </r>
    <r>
      <rPr>
        <sz val="12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u/s 80CCD(1B) </t>
    </r>
    <r>
      <rPr>
        <i/>
        <sz val="9"/>
        <color theme="1"/>
        <rFont val="Calibri"/>
        <family val="2"/>
        <scheme val="minor"/>
      </rPr>
      <t>Max 50K</t>
    </r>
  </si>
  <si>
    <t>For Employees Opting for Old Tax Scheme (Claiming Deductions and Paying Tax as per Old Slab Rates)</t>
  </si>
  <si>
    <t>Other 80C:</t>
  </si>
  <si>
    <t>a) Rent Paid minus 10% of Adj Total Income</t>
  </si>
  <si>
    <t>b) Rs. 5000 per month</t>
  </si>
  <si>
    <t>c) 25% of Adj Total Income</t>
  </si>
  <si>
    <t>Total Deductions before 80GG</t>
  </si>
  <si>
    <t xml:space="preserve">Minimum of </t>
  </si>
  <si>
    <t>ANNUAL INCOME TAX DECLARATION BY EMPLOYEES</t>
  </si>
  <si>
    <t xml:space="preserve">Email id:                                                                                    </t>
  </si>
  <si>
    <t>EPF/PPF</t>
  </si>
  <si>
    <t>Prepared by CA Atul Kumar, 971863223, AtulSinghalCA@ICAI.org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</si>
</sst>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 &quot;₹&quot;\ * #,##0_ ;_ &quot;₹&quot;\ * \-#,##0_ ;_ &quot;₹&quot;\ * &quot;-&quot;_ ;_ @_ "/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3.5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48">
    <xf numFmtId="0" fontId="0" fillId="0" borderId="0" xfId="0"/>
    <xf numFmtId="0" fontId="0" fillId="0" borderId="0" xfId="0" applyBorder="1"/>
    <xf numFmtId="0" fontId="3" fillId="0" borderId="0" xfId="2" applyAlignment="1" applyProtection="1"/>
    <xf numFmtId="0" fontId="4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left" indent="1"/>
    </xf>
    <xf numFmtId="165" fontId="9" fillId="3" borderId="0" xfId="1" applyNumberFormat="1" applyFont="1" applyFill="1"/>
    <xf numFmtId="165" fontId="9" fillId="2" borderId="0" xfId="1" applyNumberFormat="1" applyFont="1" applyFill="1"/>
    <xf numFmtId="0" fontId="0" fillId="2" borderId="0" xfId="0" applyFill="1"/>
    <xf numFmtId="165" fontId="0" fillId="3" borderId="0" xfId="1" applyNumberFormat="1" applyFont="1" applyFill="1"/>
    <xf numFmtId="165" fontId="0" fillId="2" borderId="0" xfId="1" applyNumberFormat="1" applyFont="1" applyFill="1"/>
    <xf numFmtId="0" fontId="10" fillId="0" borderId="0" xfId="0" applyFont="1" applyAlignment="1">
      <alignment horizontal="left" indent="1"/>
    </xf>
    <xf numFmtId="165" fontId="2" fillId="3" borderId="12" xfId="1" applyNumberFormat="1" applyFont="1" applyFill="1" applyBorder="1"/>
    <xf numFmtId="165" fontId="2" fillId="3" borderId="0" xfId="1" applyNumberFormat="1" applyFont="1" applyFill="1"/>
    <xf numFmtId="165" fontId="2" fillId="2" borderId="12" xfId="1" applyNumberFormat="1" applyFont="1" applyFill="1" applyBorder="1"/>
    <xf numFmtId="0" fontId="11" fillId="0" borderId="0" xfId="0" applyFont="1"/>
    <xf numFmtId="0" fontId="0" fillId="0" borderId="0" xfId="0" applyAlignment="1">
      <alignment horizontal="left" indent="1"/>
    </xf>
    <xf numFmtId="9" fontId="0" fillId="3" borderId="0" xfId="3" applyFont="1" applyFill="1"/>
    <xf numFmtId="9" fontId="0" fillId="2" borderId="0" xfId="3" applyFont="1" applyFill="1"/>
    <xf numFmtId="9" fontId="0" fillId="2" borderId="0" xfId="0" applyNumberFormat="1" applyFill="1"/>
    <xf numFmtId="165" fontId="0" fillId="3" borderId="5" xfId="1" applyNumberFormat="1" applyFont="1" applyFill="1" applyBorder="1"/>
    <xf numFmtId="165" fontId="0" fillId="2" borderId="5" xfId="1" applyNumberFormat="1" applyFont="1" applyFill="1" applyBorder="1"/>
    <xf numFmtId="0" fontId="0" fillId="0" borderId="0" xfId="0" applyNumberFormat="1"/>
    <xf numFmtId="0" fontId="2" fillId="0" borderId="0" xfId="0" applyFont="1"/>
    <xf numFmtId="165" fontId="2" fillId="2" borderId="0" xfId="1" applyNumberFormat="1" applyFont="1" applyFill="1"/>
    <xf numFmtId="165" fontId="0" fillId="3" borderId="0" xfId="1" applyNumberFormat="1" applyFont="1" applyFill="1" applyBorder="1"/>
    <xf numFmtId="165" fontId="0" fillId="2" borderId="0" xfId="1" applyNumberFormat="1" applyFont="1" applyFill="1" applyBorder="1"/>
    <xf numFmtId="0" fontId="13" fillId="0" borderId="0" xfId="4" applyFont="1"/>
    <xf numFmtId="0" fontId="2" fillId="4" borderId="0" xfId="0" applyFont="1" applyFill="1"/>
    <xf numFmtId="165" fontId="0" fillId="4" borderId="0" xfId="1" applyNumberFormat="1" applyFont="1" applyFill="1"/>
    <xf numFmtId="0" fontId="0" fillId="4" borderId="0" xfId="0" applyFill="1"/>
    <xf numFmtId="165" fontId="0" fillId="0" borderId="0" xfId="1" applyNumberFormat="1" applyFont="1"/>
    <xf numFmtId="0" fontId="10" fillId="0" borderId="0" xfId="0" applyFont="1"/>
    <xf numFmtId="165" fontId="10" fillId="3" borderId="0" xfId="1" applyNumberFormat="1" applyFont="1" applyFill="1"/>
    <xf numFmtId="165" fontId="10" fillId="2" borderId="0" xfId="1" applyNumberFormat="1" applyFont="1" applyFill="1"/>
    <xf numFmtId="0" fontId="10" fillId="2" borderId="0" xfId="0" applyFont="1" applyFill="1"/>
    <xf numFmtId="0" fontId="14" fillId="0" borderId="1" xfId="0" applyFont="1" applyBorder="1" applyProtection="1"/>
    <xf numFmtId="0" fontId="14" fillId="0" borderId="2" xfId="0" applyFont="1" applyBorder="1" applyProtection="1"/>
    <xf numFmtId="164" fontId="14" fillId="0" borderId="3" xfId="1" applyFont="1" applyBorder="1" applyProtection="1"/>
    <xf numFmtId="0" fontId="14" fillId="0" borderId="0" xfId="0" applyFont="1" applyProtection="1"/>
    <xf numFmtId="0" fontId="14" fillId="0" borderId="7" xfId="0" applyFont="1" applyBorder="1" applyAlignment="1" applyProtection="1">
      <alignment horizontal="center"/>
    </xf>
    <xf numFmtId="0" fontId="16" fillId="0" borderId="0" xfId="0" applyFont="1" applyBorder="1" applyProtection="1"/>
    <xf numFmtId="165" fontId="14" fillId="0" borderId="3" xfId="1" applyNumberFormat="1" applyFont="1" applyBorder="1" applyProtection="1"/>
    <xf numFmtId="0" fontId="14" fillId="0" borderId="10" xfId="0" applyFont="1" applyBorder="1" applyProtection="1"/>
    <xf numFmtId="164" fontId="14" fillId="0" borderId="0" xfId="0" applyNumberFormat="1" applyFont="1" applyProtection="1"/>
    <xf numFmtId="0" fontId="14" fillId="0" borderId="0" xfId="0" applyFont="1" applyBorder="1" applyProtection="1"/>
    <xf numFmtId="165" fontId="14" fillId="0" borderId="8" xfId="1" applyNumberFormat="1" applyFont="1" applyBorder="1" applyProtection="1"/>
    <xf numFmtId="0" fontId="14" fillId="0" borderId="0" xfId="0" applyFont="1" applyBorder="1" applyAlignment="1" applyProtection="1">
      <alignment horizontal="left" indent="7"/>
    </xf>
    <xf numFmtId="0" fontId="14" fillId="0" borderId="9" xfId="0" applyFont="1" applyBorder="1" applyProtection="1"/>
    <xf numFmtId="0" fontId="14" fillId="0" borderId="11" xfId="0" applyFont="1" applyBorder="1" applyProtection="1"/>
    <xf numFmtId="0" fontId="14" fillId="0" borderId="0" xfId="0" applyFont="1" applyBorder="1" applyAlignment="1" applyProtection="1">
      <alignment horizontal="left" indent="6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Alignment="1" applyProtection="1">
      <alignment wrapText="1"/>
    </xf>
    <xf numFmtId="165" fontId="14" fillId="0" borderId="10" xfId="1" applyNumberFormat="1" applyFont="1" applyBorder="1" applyProtection="1"/>
    <xf numFmtId="165" fontId="16" fillId="0" borderId="8" xfId="1" applyNumberFormat="1" applyFont="1" applyBorder="1" applyProtection="1"/>
    <xf numFmtId="0" fontId="14" fillId="0" borderId="0" xfId="0" applyFont="1" applyFill="1" applyBorder="1" applyAlignment="1" applyProtection="1">
      <alignment horizontal="left" indent="2"/>
    </xf>
    <xf numFmtId="0" fontId="14" fillId="0" borderId="0" xfId="0" applyFont="1" applyFill="1" applyBorder="1" applyAlignment="1" applyProtection="1">
      <alignment horizontal="left" wrapText="1" indent="2"/>
    </xf>
    <xf numFmtId="165" fontId="14" fillId="0" borderId="8" xfId="1" applyNumberFormat="1" applyFont="1" applyFill="1" applyBorder="1" applyProtection="1"/>
    <xf numFmtId="165" fontId="14" fillId="0" borderId="6" xfId="1" applyNumberFormat="1" applyFont="1" applyBorder="1" applyProtection="1"/>
    <xf numFmtId="0" fontId="16" fillId="0" borderId="0" xfId="0" applyFont="1" applyBorder="1" applyAlignment="1" applyProtection="1"/>
    <xf numFmtId="0" fontId="16" fillId="0" borderId="0" xfId="0" applyFont="1" applyBorder="1" applyAlignment="1" applyProtection="1">
      <alignment wrapText="1"/>
    </xf>
    <xf numFmtId="0" fontId="14" fillId="0" borderId="0" xfId="0" applyFont="1" applyBorder="1" applyAlignment="1" applyProtection="1">
      <alignment horizontal="left" indent="2"/>
    </xf>
    <xf numFmtId="0" fontId="14" fillId="0" borderId="0" xfId="0" applyFont="1" applyAlignment="1" applyProtection="1">
      <alignment horizontal="left" indent="2"/>
    </xf>
    <xf numFmtId="0" fontId="14" fillId="0" borderId="0" xfId="0" applyFont="1" applyFill="1" applyProtection="1"/>
    <xf numFmtId="0" fontId="14" fillId="0" borderId="0" xfId="0" applyFont="1" applyFill="1" applyBorder="1" applyProtection="1"/>
    <xf numFmtId="0" fontId="14" fillId="0" borderId="7" xfId="0" applyFont="1" applyBorder="1" applyProtection="1"/>
    <xf numFmtId="165" fontId="16" fillId="0" borderId="0" xfId="1" applyNumberFormat="1" applyFont="1" applyBorder="1" applyProtection="1"/>
    <xf numFmtId="165" fontId="14" fillId="0" borderId="0" xfId="0" applyNumberFormat="1" applyFont="1" applyProtection="1"/>
    <xf numFmtId="0" fontId="14" fillId="0" borderId="0" xfId="0" applyFont="1" applyBorder="1" applyAlignment="1" applyProtection="1">
      <alignment horizontal="left" indent="1"/>
    </xf>
    <xf numFmtId="165" fontId="14" fillId="0" borderId="9" xfId="1" applyNumberFormat="1" applyFont="1" applyFill="1" applyBorder="1" applyProtection="1"/>
    <xf numFmtId="165" fontId="14" fillId="0" borderId="11" xfId="1" applyNumberFormat="1" applyFont="1" applyBorder="1" applyProtection="1"/>
    <xf numFmtId="165" fontId="16" fillId="0" borderId="9" xfId="1" applyNumberFormat="1" applyFont="1" applyBorder="1" applyProtection="1"/>
    <xf numFmtId="17" fontId="14" fillId="0" borderId="0" xfId="0" applyNumberFormat="1" applyFont="1" applyBorder="1" applyAlignment="1" applyProtection="1">
      <alignment horizontal="right"/>
    </xf>
    <xf numFmtId="0" fontId="14" fillId="0" borderId="4" xfId="0" applyFont="1" applyBorder="1" applyProtection="1"/>
    <xf numFmtId="17" fontId="14" fillId="0" borderId="5" xfId="0" applyNumberFormat="1" applyFont="1" applyBorder="1" applyAlignment="1" applyProtection="1">
      <alignment horizontal="right"/>
    </xf>
    <xf numFmtId="164" fontId="14" fillId="0" borderId="8" xfId="1" applyFont="1" applyBorder="1" applyProtection="1"/>
    <xf numFmtId="0" fontId="14" fillId="0" borderId="5" xfId="0" applyFont="1" applyBorder="1" applyProtection="1"/>
    <xf numFmtId="164" fontId="14" fillId="0" borderId="6" xfId="1" applyFont="1" applyBorder="1" applyProtection="1"/>
    <xf numFmtId="0" fontId="14" fillId="0" borderId="7" xfId="0" applyFont="1" applyBorder="1" applyAlignment="1" applyProtection="1"/>
    <xf numFmtId="0" fontId="16" fillId="0" borderId="0" xfId="0" applyFont="1" applyBorder="1" applyAlignment="1" applyProtection="1">
      <alignment horizontal="left"/>
    </xf>
    <xf numFmtId="164" fontId="14" fillId="0" borderId="0" xfId="1" applyFont="1" applyProtection="1"/>
    <xf numFmtId="0" fontId="14" fillId="2" borderId="2" xfId="0" applyFont="1" applyFill="1" applyBorder="1" applyProtection="1">
      <protection locked="0"/>
    </xf>
    <xf numFmtId="0" fontId="14" fillId="2" borderId="0" xfId="0" applyFont="1" applyFill="1" applyBorder="1" applyProtection="1">
      <protection locked="0"/>
    </xf>
    <xf numFmtId="0" fontId="14" fillId="2" borderId="5" xfId="0" applyFont="1" applyFill="1" applyBorder="1" applyAlignment="1" applyProtection="1">
      <protection locked="0"/>
    </xf>
    <xf numFmtId="164" fontId="14" fillId="2" borderId="3" xfId="1" applyFont="1" applyFill="1" applyBorder="1" applyProtection="1">
      <protection locked="0"/>
    </xf>
    <xf numFmtId="164" fontId="14" fillId="2" borderId="8" xfId="1" applyFont="1" applyFill="1" applyBorder="1" applyProtection="1">
      <protection locked="0"/>
    </xf>
    <xf numFmtId="0" fontId="14" fillId="2" borderId="6" xfId="0" applyFont="1" applyFill="1" applyBorder="1" applyAlignment="1" applyProtection="1">
      <protection locked="0"/>
    </xf>
    <xf numFmtId="165" fontId="14" fillId="2" borderId="3" xfId="1" applyNumberFormat="1" applyFont="1" applyFill="1" applyBorder="1" applyProtection="1">
      <protection locked="0"/>
    </xf>
    <xf numFmtId="165" fontId="14" fillId="2" borderId="8" xfId="1" applyNumberFormat="1" applyFont="1" applyFill="1" applyBorder="1" applyProtection="1">
      <protection locked="0"/>
    </xf>
    <xf numFmtId="165" fontId="14" fillId="2" borderId="11" xfId="1" applyNumberFormat="1" applyFont="1" applyFill="1" applyBorder="1" applyProtection="1">
      <protection locked="0"/>
    </xf>
    <xf numFmtId="165" fontId="14" fillId="2" borderId="10" xfId="1" applyNumberFormat="1" applyFont="1" applyFill="1" applyBorder="1" applyProtection="1">
      <protection locked="0"/>
    </xf>
    <xf numFmtId="165" fontId="16" fillId="2" borderId="6" xfId="1" applyNumberFormat="1" applyFont="1" applyFill="1" applyBorder="1" applyProtection="1">
      <protection locked="0"/>
    </xf>
    <xf numFmtId="4" fontId="14" fillId="2" borderId="10" xfId="1" applyNumberFormat="1" applyFont="1" applyFill="1" applyBorder="1" applyProtection="1">
      <protection locked="0"/>
    </xf>
    <xf numFmtId="4" fontId="14" fillId="2" borderId="11" xfId="1" applyNumberFormat="1" applyFont="1" applyFill="1" applyBorder="1" applyProtection="1">
      <protection locked="0"/>
    </xf>
    <xf numFmtId="0" fontId="14" fillId="0" borderId="7" xfId="0" applyFont="1" applyFill="1" applyBorder="1" applyProtection="1"/>
    <xf numFmtId="165" fontId="14" fillId="0" borderId="6" xfId="1" applyNumberFormat="1" applyFont="1" applyFill="1" applyBorder="1" applyProtection="1"/>
    <xf numFmtId="0" fontId="14" fillId="0" borderId="0" xfId="0" applyFont="1" applyAlignment="1" applyProtection="1">
      <alignment horizontal="left"/>
    </xf>
    <xf numFmtId="4" fontId="14" fillId="0" borderId="0" xfId="1" applyNumberFormat="1" applyFont="1" applyFill="1" applyBorder="1" applyProtection="1"/>
    <xf numFmtId="17" fontId="14" fillId="0" borderId="0" xfId="0" applyNumberFormat="1" applyFont="1" applyFill="1" applyBorder="1" applyAlignment="1" applyProtection="1">
      <alignment horizontal="right"/>
    </xf>
    <xf numFmtId="165" fontId="16" fillId="0" borderId="8" xfId="1" applyNumberFormat="1" applyFont="1" applyFill="1" applyBorder="1" applyProtection="1"/>
    <xf numFmtId="164" fontId="14" fillId="0" borderId="0" xfId="0" applyNumberFormat="1" applyFont="1" applyFill="1" applyProtection="1"/>
    <xf numFmtId="0" fontId="14" fillId="0" borderId="5" xfId="0" applyFont="1" applyBorder="1" applyAlignment="1" applyProtection="1">
      <alignment horizontal="right"/>
    </xf>
    <xf numFmtId="0" fontId="14" fillId="0" borderId="0" xfId="0" applyFont="1" applyBorder="1" applyAlignment="1" applyProtection="1">
      <alignment horizontal="left"/>
    </xf>
    <xf numFmtId="165" fontId="14" fillId="0" borderId="3" xfId="1" applyNumberFormat="1" applyFont="1" applyFill="1" applyBorder="1" applyProtection="1"/>
    <xf numFmtId="0" fontId="14" fillId="2" borderId="0" xfId="0" applyFont="1" applyFill="1" applyBorder="1" applyAlignment="1" applyProtection="1">
      <alignment horizontal="left" indent="2"/>
      <protection locked="0"/>
    </xf>
    <xf numFmtId="0" fontId="21" fillId="0" borderId="7" xfId="0" applyFont="1" applyBorder="1" applyProtection="1"/>
    <xf numFmtId="0" fontId="16" fillId="0" borderId="7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8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right"/>
    </xf>
    <xf numFmtId="164" fontId="14" fillId="0" borderId="0" xfId="1" applyFont="1" applyBorder="1" applyProtection="1"/>
    <xf numFmtId="0" fontId="0" fillId="0" borderId="0" xfId="0" applyFont="1" applyBorder="1" applyAlignment="1" applyProtection="1">
      <alignment horizontal="left" indent="2"/>
    </xf>
    <xf numFmtId="0" fontId="22" fillId="0" borderId="0" xfId="0" applyFont="1" applyBorder="1" applyAlignment="1" applyProtection="1">
      <alignment horizontal="left" indent="2"/>
    </xf>
    <xf numFmtId="0" fontId="0" fillId="0" borderId="0" xfId="0" applyFont="1" applyBorder="1" applyAlignment="1" applyProtection="1">
      <alignment horizontal="left" indent="7"/>
    </xf>
    <xf numFmtId="0" fontId="14" fillId="0" borderId="2" xfId="0" applyNumberFormat="1" applyFont="1" applyBorder="1" applyAlignment="1" applyProtection="1">
      <alignment horizontal="left"/>
    </xf>
    <xf numFmtId="0" fontId="14" fillId="2" borderId="2" xfId="0" applyNumberFormat="1" applyFont="1" applyFill="1" applyBorder="1" applyAlignment="1" applyProtection="1">
      <alignment horizontal="left"/>
      <protection locked="0"/>
    </xf>
    <xf numFmtId="0" fontId="14" fillId="2" borderId="0" xfId="0" applyNumberFormat="1" applyFont="1" applyFill="1" applyBorder="1" applyAlignment="1" applyProtection="1">
      <alignment horizontal="left"/>
      <protection locked="0"/>
    </xf>
    <xf numFmtId="0" fontId="14" fillId="2" borderId="5" xfId="0" applyNumberFormat="1" applyFont="1" applyFill="1" applyBorder="1" applyAlignment="1" applyProtection="1">
      <alignment horizontal="left"/>
      <protection locked="0"/>
    </xf>
    <xf numFmtId="0" fontId="14" fillId="0" borderId="10" xfId="0" applyNumberFormat="1" applyFont="1" applyBorder="1" applyAlignment="1" applyProtection="1">
      <alignment horizontal="left"/>
    </xf>
    <xf numFmtId="0" fontId="14" fillId="0" borderId="8" xfId="0" applyNumberFormat="1" applyFont="1" applyBorder="1" applyAlignment="1" applyProtection="1">
      <alignment horizontal="left"/>
    </xf>
    <xf numFmtId="0" fontId="14" fillId="0" borderId="8" xfId="1" applyNumberFormat="1" applyFont="1" applyBorder="1" applyAlignment="1" applyProtection="1">
      <alignment horizontal="left"/>
    </xf>
    <xf numFmtId="0" fontId="14" fillId="0" borderId="10" xfId="1" applyNumberFormat="1" applyFont="1" applyBorder="1" applyAlignment="1" applyProtection="1">
      <alignment horizontal="left"/>
    </xf>
    <xf numFmtId="0" fontId="14" fillId="0" borderId="11" xfId="1" applyNumberFormat="1" applyFont="1" applyBorder="1" applyAlignment="1" applyProtection="1">
      <alignment horizontal="left"/>
    </xf>
    <xf numFmtId="0" fontId="14" fillId="0" borderId="6" xfId="1" applyNumberFormat="1" applyFont="1" applyBorder="1" applyAlignment="1" applyProtection="1">
      <alignment horizontal="left"/>
    </xf>
    <xf numFmtId="0" fontId="14" fillId="0" borderId="0" xfId="0" applyNumberFormat="1" applyFont="1" applyFill="1" applyBorder="1" applyAlignment="1" applyProtection="1">
      <alignment horizontal="left" vertical="top"/>
    </xf>
    <xf numFmtId="0" fontId="14" fillId="0" borderId="0" xfId="0" applyNumberFormat="1" applyFont="1" applyBorder="1" applyAlignment="1" applyProtection="1">
      <alignment horizontal="left"/>
    </xf>
    <xf numFmtId="0" fontId="14" fillId="0" borderId="5" xfId="0" applyNumberFormat="1" applyFont="1" applyBorder="1" applyAlignment="1" applyProtection="1">
      <alignment horizontal="left"/>
    </xf>
    <xf numFmtId="0" fontId="16" fillId="0" borderId="0" xfId="0" applyNumberFormat="1" applyFont="1" applyBorder="1" applyAlignment="1" applyProtection="1">
      <alignment horizontal="left"/>
    </xf>
    <xf numFmtId="0" fontId="14" fillId="0" borderId="0" xfId="0" applyNumberFormat="1" applyFont="1" applyAlignment="1" applyProtection="1">
      <alignment horizontal="left"/>
    </xf>
    <xf numFmtId="0" fontId="0" fillId="0" borderId="0" xfId="0" applyFont="1" applyBorder="1" applyAlignment="1" applyProtection="1">
      <alignment horizontal="left" indent="6"/>
    </xf>
    <xf numFmtId="165" fontId="16" fillId="0" borderId="13" xfId="1" applyNumberFormat="1" applyFont="1" applyBorder="1" applyProtection="1"/>
    <xf numFmtId="0" fontId="16" fillId="0" borderId="7" xfId="0" applyFont="1" applyBorder="1" applyAlignment="1" applyProtection="1">
      <alignment horizontal="center"/>
    </xf>
    <xf numFmtId="0" fontId="14" fillId="0" borderId="14" xfId="0" applyFont="1" applyBorder="1" applyProtection="1"/>
    <xf numFmtId="0" fontId="16" fillId="0" borderId="14" xfId="0" applyFont="1" applyBorder="1" applyProtection="1"/>
    <xf numFmtId="0" fontId="14" fillId="0" borderId="14" xfId="0" applyFont="1" applyFill="1" applyBorder="1" applyProtection="1"/>
    <xf numFmtId="165" fontId="14" fillId="0" borderId="14" xfId="1" applyNumberFormat="1" applyFont="1" applyBorder="1" applyProtection="1"/>
    <xf numFmtId="0" fontId="14" fillId="0" borderId="14" xfId="0" applyNumberFormat="1" applyFont="1" applyBorder="1" applyAlignment="1" applyProtection="1">
      <alignment horizontal="left"/>
    </xf>
    <xf numFmtId="165" fontId="16" fillId="0" borderId="14" xfId="1" applyNumberFormat="1" applyFont="1" applyBorder="1" applyProtection="1"/>
    <xf numFmtId="166" fontId="14" fillId="2" borderId="9" xfId="1" applyNumberFormat="1" applyFont="1" applyFill="1" applyBorder="1" applyProtection="1">
      <protection locked="0"/>
    </xf>
    <xf numFmtId="42" fontId="14" fillId="2" borderId="1" xfId="1" applyNumberFormat="1" applyFont="1" applyFill="1" applyBorder="1" applyAlignment="1" applyProtection="1">
      <protection locked="0"/>
    </xf>
    <xf numFmtId="165" fontId="16" fillId="2" borderId="3" xfId="1" applyNumberFormat="1" applyFont="1" applyFill="1" applyBorder="1" applyProtection="1">
      <protection locked="0"/>
    </xf>
    <xf numFmtId="42" fontId="14" fillId="2" borderId="7" xfId="1" applyNumberFormat="1" applyFont="1" applyFill="1" applyBorder="1" applyAlignment="1" applyProtection="1">
      <protection locked="0"/>
    </xf>
    <xf numFmtId="165" fontId="16" fillId="2" borderId="8" xfId="1" applyNumberFormat="1" applyFont="1" applyFill="1" applyBorder="1" applyProtection="1">
      <protection locked="0"/>
    </xf>
    <xf numFmtId="42" fontId="14" fillId="2" borderId="4" xfId="1" applyNumberFormat="1" applyFont="1" applyFill="1" applyBorder="1" applyAlignment="1" applyProtection="1">
      <protection locked="0"/>
    </xf>
    <xf numFmtId="165" fontId="14" fillId="2" borderId="3" xfId="5" applyNumberFormat="1" applyFont="1" applyFill="1" applyBorder="1" applyProtection="1">
      <protection locked="0"/>
    </xf>
    <xf numFmtId="165" fontId="14" fillId="2" borderId="8" xfId="5" applyNumberFormat="1" applyFont="1" applyFill="1" applyBorder="1" applyProtection="1">
      <protection locked="0"/>
    </xf>
    <xf numFmtId="165" fontId="14" fillId="2" borderId="11" xfId="5" applyNumberFormat="1" applyFont="1" applyFill="1" applyBorder="1" applyProtection="1">
      <protection locked="0"/>
    </xf>
    <xf numFmtId="165" fontId="16" fillId="2" borderId="6" xfId="5" applyNumberFormat="1" applyFont="1" applyFill="1" applyBorder="1" applyProtection="1">
      <protection locked="0"/>
    </xf>
    <xf numFmtId="166" fontId="14" fillId="2" borderId="9" xfId="5" applyNumberFormat="1" applyFont="1" applyFill="1" applyBorder="1" applyProtection="1">
      <protection locked="0"/>
    </xf>
    <xf numFmtId="42" fontId="14" fillId="2" borderId="1" xfId="5" applyNumberFormat="1" applyFont="1" applyFill="1" applyBorder="1" applyAlignment="1" applyProtection="1">
      <protection locked="0"/>
    </xf>
    <xf numFmtId="165" fontId="16" fillId="2" borderId="3" xfId="5" applyNumberFormat="1" applyFont="1" applyFill="1" applyBorder="1" applyProtection="1">
      <protection locked="0"/>
    </xf>
    <xf numFmtId="165" fontId="14" fillId="2" borderId="10" xfId="5" applyNumberFormat="1" applyFont="1" applyFill="1" applyBorder="1" applyProtection="1">
      <protection locked="0"/>
    </xf>
    <xf numFmtId="42" fontId="14" fillId="2" borderId="7" xfId="5" applyNumberFormat="1" applyFont="1" applyFill="1" applyBorder="1" applyAlignment="1" applyProtection="1">
      <protection locked="0"/>
    </xf>
    <xf numFmtId="165" fontId="16" fillId="2" borderId="8" xfId="5" applyNumberFormat="1" applyFont="1" applyFill="1" applyBorder="1" applyProtection="1">
      <protection locked="0"/>
    </xf>
    <xf numFmtId="4" fontId="14" fillId="2" borderId="10" xfId="5" applyNumberFormat="1" applyFont="1" applyFill="1" applyBorder="1" applyProtection="1">
      <protection locked="0"/>
    </xf>
    <xf numFmtId="4" fontId="14" fillId="2" borderId="11" xfId="5" applyNumberFormat="1" applyFont="1" applyFill="1" applyBorder="1" applyProtection="1">
      <protection locked="0"/>
    </xf>
    <xf numFmtId="42" fontId="14" fillId="2" borderId="4" xfId="5" applyNumberFormat="1" applyFont="1" applyFill="1" applyBorder="1" applyAlignment="1" applyProtection="1">
      <protection locked="0"/>
    </xf>
    <xf numFmtId="0" fontId="14" fillId="2" borderId="7" xfId="0" applyFont="1" applyFill="1" applyBorder="1" applyProtection="1">
      <protection locked="0"/>
    </xf>
    <xf numFmtId="0" fontId="14" fillId="2" borderId="4" xfId="0" applyFont="1" applyFill="1" applyBorder="1" applyProtection="1">
      <protection locked="0"/>
    </xf>
    <xf numFmtId="0" fontId="23" fillId="0" borderId="0" xfId="0" applyFont="1" applyBorder="1" applyProtection="1"/>
    <xf numFmtId="0" fontId="0" fillId="0" borderId="0" xfId="0" applyProtection="1"/>
    <xf numFmtId="0" fontId="24" fillId="0" borderId="0" xfId="0" applyFont="1" applyBorder="1" applyProtection="1"/>
    <xf numFmtId="0" fontId="0" fillId="0" borderId="10" xfId="0" applyBorder="1" applyProtection="1"/>
    <xf numFmtId="165" fontId="23" fillId="0" borderId="8" xfId="1" applyNumberFormat="1" applyFont="1" applyBorder="1" applyProtection="1"/>
    <xf numFmtId="42" fontId="0" fillId="0" borderId="9" xfId="1" applyNumberFormat="1" applyFont="1" applyBorder="1" applyProtection="1"/>
    <xf numFmtId="42" fontId="0" fillId="0" borderId="10" xfId="1" applyNumberFormat="1" applyFont="1" applyBorder="1" applyProtection="1"/>
    <xf numFmtId="9" fontId="14" fillId="0" borderId="0" xfId="0" quotePrefix="1" applyNumberFormat="1" applyFont="1" applyBorder="1" applyAlignment="1" applyProtection="1">
      <alignment horizontal="left" indent="1"/>
    </xf>
    <xf numFmtId="0" fontId="16" fillId="0" borderId="0" xfId="0" applyFont="1" applyBorder="1" applyAlignment="1" applyProtection="1">
      <alignment horizontal="left" indent="1"/>
    </xf>
    <xf numFmtId="42" fontId="2" fillId="0" borderId="13" xfId="0" applyNumberFormat="1" applyFont="1" applyBorder="1" applyProtection="1"/>
    <xf numFmtId="0" fontId="14" fillId="0" borderId="10" xfId="1" applyNumberFormat="1" applyFont="1" applyBorder="1" applyProtection="1"/>
    <xf numFmtId="166" fontId="16" fillId="0" borderId="15" xfId="0" applyNumberFormat="1" applyFont="1" applyBorder="1" applyProtection="1"/>
    <xf numFmtId="42" fontId="14" fillId="0" borderId="7" xfId="1" applyNumberFormat="1" applyFont="1" applyFill="1" applyBorder="1" applyAlignment="1" applyProtection="1"/>
    <xf numFmtId="17" fontId="0" fillId="0" borderId="0" xfId="0" applyNumberFormat="1" applyProtection="1"/>
    <xf numFmtId="42" fontId="14" fillId="0" borderId="4" xfId="1" applyNumberFormat="1" applyFont="1" applyFill="1" applyBorder="1" applyAlignment="1" applyProtection="1"/>
    <xf numFmtId="17" fontId="0" fillId="0" borderId="5" xfId="0" applyNumberFormat="1" applyBorder="1" applyProtection="1"/>
    <xf numFmtId="165" fontId="14" fillId="0" borderId="10" xfId="1" applyNumberFormat="1" applyFont="1" applyFill="1" applyBorder="1" applyProtection="1"/>
    <xf numFmtId="165" fontId="14" fillId="0" borderId="11" xfId="1" applyNumberFormat="1" applyFont="1" applyFill="1" applyBorder="1" applyProtection="1"/>
    <xf numFmtId="0" fontId="0" fillId="0" borderId="0" xfId="0" applyNumberFormat="1" applyProtection="1"/>
    <xf numFmtId="0" fontId="14" fillId="0" borderId="2" xfId="0" applyNumberFormat="1" applyFont="1" applyBorder="1" applyProtection="1"/>
    <xf numFmtId="43" fontId="14" fillId="0" borderId="3" xfId="5" applyFont="1" applyBorder="1" applyProtection="1"/>
    <xf numFmtId="0" fontId="2" fillId="0" borderId="7" xfId="0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Continuous"/>
    </xf>
    <xf numFmtId="0" fontId="2" fillId="0" borderId="8" xfId="0" applyFont="1" applyBorder="1" applyAlignment="1" applyProtection="1">
      <alignment horizontal="centerContinuous"/>
    </xf>
    <xf numFmtId="0" fontId="2" fillId="5" borderId="7" xfId="0" applyFont="1" applyFill="1" applyBorder="1" applyAlignment="1" applyProtection="1">
      <alignment horizontal="centerContinuous" wrapText="1"/>
    </xf>
    <xf numFmtId="0" fontId="2" fillId="5" borderId="0" xfId="0" applyFont="1" applyFill="1" applyBorder="1" applyAlignment="1" applyProtection="1">
      <alignment horizontal="centerContinuous" wrapText="1"/>
    </xf>
    <xf numFmtId="0" fontId="2" fillId="5" borderId="8" xfId="0" applyFont="1" applyFill="1" applyBorder="1" applyAlignment="1" applyProtection="1">
      <alignment horizontal="centerContinuous" wrapText="1"/>
    </xf>
    <xf numFmtId="165" fontId="14" fillId="0" borderId="3" xfId="5" applyNumberFormat="1" applyFont="1" applyBorder="1" applyProtection="1"/>
    <xf numFmtId="0" fontId="14" fillId="0" borderId="10" xfId="0" applyNumberFormat="1" applyFont="1" applyBorder="1" applyProtection="1"/>
    <xf numFmtId="165" fontId="14" fillId="0" borderId="3" xfId="5" applyNumberFormat="1" applyFont="1" applyFill="1" applyBorder="1" applyProtection="1"/>
    <xf numFmtId="0" fontId="0" fillId="0" borderId="0" xfId="0" applyBorder="1" applyProtection="1"/>
    <xf numFmtId="0" fontId="14" fillId="0" borderId="8" xfId="0" applyNumberFormat="1" applyFont="1" applyBorder="1" applyProtection="1"/>
    <xf numFmtId="165" fontId="14" fillId="0" borderId="8" xfId="5" applyNumberFormat="1" applyFont="1" applyFill="1" applyBorder="1" applyProtection="1"/>
    <xf numFmtId="165" fontId="14" fillId="0" borderId="11" xfId="5" applyNumberFormat="1" applyFont="1" applyFill="1" applyBorder="1" applyProtection="1"/>
    <xf numFmtId="165" fontId="14" fillId="0" borderId="8" xfId="5" applyNumberFormat="1" applyFont="1" applyBorder="1" applyProtection="1"/>
    <xf numFmtId="165" fontId="16" fillId="0" borderId="8" xfId="5" applyNumberFormat="1" applyFont="1" applyBorder="1" applyProtection="1"/>
    <xf numFmtId="165" fontId="14" fillId="0" borderId="10" xfId="5" applyNumberFormat="1" applyFont="1" applyBorder="1" applyProtection="1"/>
    <xf numFmtId="0" fontId="14" fillId="0" borderId="8" xfId="5" applyNumberFormat="1" applyFont="1" applyBorder="1" applyProtection="1"/>
    <xf numFmtId="165" fontId="14" fillId="0" borderId="6" xfId="5" applyNumberFormat="1" applyFont="1" applyBorder="1" applyProtection="1"/>
    <xf numFmtId="165" fontId="16" fillId="0" borderId="13" xfId="5" applyNumberFormat="1" applyFont="1" applyBorder="1" applyProtection="1"/>
    <xf numFmtId="165" fontId="14" fillId="0" borderId="14" xfId="5" applyNumberFormat="1" applyFont="1" applyBorder="1" applyProtection="1"/>
    <xf numFmtId="0" fontId="14" fillId="0" borderId="14" xfId="0" applyNumberFormat="1" applyFont="1" applyBorder="1" applyProtection="1"/>
    <xf numFmtId="165" fontId="16" fillId="0" borderId="14" xfId="5" applyNumberFormat="1" applyFont="1" applyBorder="1" applyProtection="1"/>
    <xf numFmtId="165" fontId="14" fillId="0" borderId="0" xfId="5" applyNumberFormat="1" applyFont="1" applyBorder="1" applyProtection="1"/>
    <xf numFmtId="0" fontId="14" fillId="0" borderId="9" xfId="0" applyNumberFormat="1" applyFont="1" applyBorder="1" applyProtection="1"/>
    <xf numFmtId="165" fontId="23" fillId="0" borderId="8" xfId="5" applyNumberFormat="1" applyFont="1" applyBorder="1" applyProtection="1"/>
    <xf numFmtId="42" fontId="0" fillId="0" borderId="9" xfId="5" applyNumberFormat="1" applyFont="1" applyBorder="1" applyProtection="1"/>
    <xf numFmtId="0" fontId="14" fillId="0" borderId="10" xfId="5" applyNumberFormat="1" applyFont="1" applyBorder="1" applyProtection="1"/>
    <xf numFmtId="42" fontId="0" fillId="0" borderId="10" xfId="5" applyNumberFormat="1" applyFont="1" applyBorder="1" applyProtection="1"/>
    <xf numFmtId="42" fontId="0" fillId="0" borderId="11" xfId="5" applyNumberFormat="1" applyFont="1" applyBorder="1" applyProtection="1"/>
    <xf numFmtId="165" fontId="14" fillId="0" borderId="6" xfId="5" applyNumberFormat="1" applyFont="1" applyFill="1" applyBorder="1" applyProtection="1"/>
    <xf numFmtId="165" fontId="16" fillId="0" borderId="0" xfId="5" applyNumberFormat="1" applyFont="1" applyBorder="1" applyProtection="1"/>
    <xf numFmtId="0" fontId="14" fillId="0" borderId="11" xfId="5" applyNumberFormat="1" applyFont="1" applyBorder="1" applyProtection="1"/>
    <xf numFmtId="165" fontId="14" fillId="0" borderId="11" xfId="5" applyNumberFormat="1" applyFont="1" applyBorder="1" applyProtection="1"/>
    <xf numFmtId="165" fontId="16" fillId="0" borderId="9" xfId="5" applyNumberFormat="1" applyFont="1" applyBorder="1" applyProtection="1"/>
    <xf numFmtId="0" fontId="14" fillId="0" borderId="6" xfId="5" applyNumberFormat="1" applyFont="1" applyBorder="1" applyProtection="1"/>
    <xf numFmtId="0" fontId="14" fillId="0" borderId="13" xfId="5" applyNumberFormat="1" applyFont="1" applyBorder="1" applyProtection="1"/>
    <xf numFmtId="165" fontId="16" fillId="0" borderId="15" xfId="5" applyNumberFormat="1" applyFont="1" applyFill="1" applyBorder="1" applyProtection="1"/>
    <xf numFmtId="42" fontId="14" fillId="0" borderId="7" xfId="5" applyNumberFormat="1" applyFont="1" applyFill="1" applyBorder="1" applyAlignment="1" applyProtection="1"/>
    <xf numFmtId="42" fontId="14" fillId="0" borderId="4" xfId="5" applyNumberFormat="1" applyFont="1" applyFill="1" applyBorder="1" applyAlignment="1" applyProtection="1"/>
    <xf numFmtId="4" fontId="14" fillId="0" borderId="0" xfId="5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 vertical="top"/>
    </xf>
    <xf numFmtId="165" fontId="16" fillId="0" borderId="8" xfId="5" applyNumberFormat="1" applyFont="1" applyFill="1" applyBorder="1" applyProtection="1"/>
    <xf numFmtId="0" fontId="14" fillId="0" borderId="0" xfId="0" applyNumberFormat="1" applyFont="1" applyBorder="1" applyProtection="1"/>
    <xf numFmtId="43" fontId="14" fillId="0" borderId="8" xfId="5" applyFont="1" applyBorder="1" applyProtection="1"/>
    <xf numFmtId="0" fontId="14" fillId="0" borderId="5" xfId="0" applyNumberFormat="1" applyFont="1" applyBorder="1" applyProtection="1"/>
    <xf numFmtId="43" fontId="14" fillId="0" borderId="6" xfId="5" applyFont="1" applyBorder="1" applyProtection="1"/>
    <xf numFmtId="0" fontId="14" fillId="2" borderId="1" xfId="0" applyFont="1" applyFill="1" applyBorder="1" applyProtection="1">
      <protection locked="0"/>
    </xf>
    <xf numFmtId="0" fontId="14" fillId="2" borderId="7" xfId="0" applyFont="1" applyFill="1" applyBorder="1" applyAlignment="1" applyProtection="1">
      <protection locked="0"/>
    </xf>
    <xf numFmtId="0" fontId="14" fillId="2" borderId="4" xfId="0" applyFont="1" applyFill="1" applyBorder="1" applyAlignment="1" applyProtection="1">
      <protection locked="0"/>
    </xf>
    <xf numFmtId="0" fontId="22" fillId="0" borderId="0" xfId="0" applyFont="1" applyFill="1" applyBorder="1" applyProtection="1"/>
    <xf numFmtId="0" fontId="17" fillId="0" borderId="0" xfId="0" applyFont="1" applyFill="1" applyBorder="1" applyProtection="1"/>
    <xf numFmtId="165" fontId="14" fillId="0" borderId="13" xfId="1" applyNumberFormat="1" applyFont="1" applyFill="1" applyBorder="1" applyProtection="1"/>
    <xf numFmtId="165" fontId="25" fillId="0" borderId="0" xfId="0" applyNumberFormat="1" applyFont="1" applyProtection="1"/>
    <xf numFmtId="164" fontId="14" fillId="2" borderId="4" xfId="1" applyFont="1" applyFill="1" applyBorder="1" applyAlignment="1" applyProtection="1">
      <alignment wrapText="1"/>
      <protection locked="0"/>
    </xf>
    <xf numFmtId="164" fontId="14" fillId="2" borderId="5" xfId="1" applyFont="1" applyFill="1" applyBorder="1" applyAlignment="1" applyProtection="1">
      <protection locked="0"/>
    </xf>
    <xf numFmtId="0" fontId="16" fillId="0" borderId="7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8" xfId="0" applyFont="1" applyBorder="1" applyAlignment="1" applyProtection="1">
      <alignment horizontal="center"/>
    </xf>
    <xf numFmtId="0" fontId="20" fillId="5" borderId="7" xfId="0" applyFont="1" applyFill="1" applyBorder="1" applyAlignment="1" applyProtection="1">
      <alignment horizontal="center"/>
    </xf>
    <xf numFmtId="0" fontId="20" fillId="5" borderId="0" xfId="0" applyFont="1" applyFill="1" applyBorder="1" applyAlignment="1" applyProtection="1">
      <alignment horizontal="center"/>
    </xf>
    <xf numFmtId="0" fontId="20" fillId="5" borderId="8" xfId="0" applyFont="1" applyFill="1" applyBorder="1" applyAlignment="1" applyProtection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2" fillId="0" borderId="0" xfId="0" applyFont="1" applyProtection="1"/>
  </cellXfs>
  <cellStyles count="6">
    <cellStyle name="Comma" xfId="1" builtinId="3"/>
    <cellStyle name="Comma 2" xfId="5"/>
    <cellStyle name="Hyperlink" xfId="2" builtinId="8"/>
    <cellStyle name="Hyperlink 2" xf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ess@4%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finotax.com/income-tax/calc-1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27"/>
  <sheetViews>
    <sheetView tabSelected="1" topLeftCell="B64" zoomScaleNormal="100" zoomScaleSheetLayoutView="100" workbookViewId="0">
      <selection activeCell="J70" sqref="J70"/>
    </sheetView>
  </sheetViews>
  <sheetFormatPr defaultColWidth="0" defaultRowHeight="15.75" zeroHeight="1" x14ac:dyDescent="0.25"/>
  <cols>
    <col min="1" max="1" width="1.28515625" style="43" hidden="1"/>
    <col min="2" max="2" width="1.28515625" style="43" customWidth="1"/>
    <col min="3" max="3" width="3.7109375" style="43" customWidth="1"/>
    <col min="4" max="4" width="10.28515625" style="43" customWidth="1"/>
    <col min="5" max="5" width="4.42578125" style="43" customWidth="1"/>
    <col min="6" max="6" width="12.7109375" style="43" customWidth="1"/>
    <col min="7" max="7" width="8" style="43" customWidth="1"/>
    <col min="8" max="8" width="12.28515625" style="43" customWidth="1"/>
    <col min="9" max="9" width="3.7109375" style="43" customWidth="1"/>
    <col min="10" max="10" width="13.42578125" style="43" bestFit="1" customWidth="1"/>
    <col min="11" max="11" width="3.42578125" style="132" customWidth="1"/>
    <col min="12" max="12" width="13.42578125" style="84" bestFit="1" customWidth="1"/>
    <col min="13" max="13" width="1.85546875" style="43" customWidth="1"/>
    <col min="14" max="14" width="13" style="43" hidden="1"/>
    <col min="15" max="263" width="9.140625" style="43" hidden="1"/>
    <col min="264" max="264" width="3.7109375" style="43" hidden="1"/>
    <col min="265" max="265" width="61.7109375" style="43" hidden="1"/>
    <col min="266" max="266" width="3.140625" style="43" hidden="1"/>
    <col min="267" max="267" width="14.42578125" style="43" hidden="1"/>
    <col min="268" max="268" width="16.5703125" style="43" hidden="1"/>
    <col min="269" max="269" width="10.5703125" style="43" hidden="1"/>
    <col min="270" max="270" width="13" style="43" hidden="1"/>
    <col min="271" max="519" width="9.140625" style="43" hidden="1"/>
    <col min="520" max="520" width="3.7109375" style="43" hidden="1"/>
    <col min="521" max="521" width="61.7109375" style="43" hidden="1"/>
    <col min="522" max="522" width="3.140625" style="43" hidden="1"/>
    <col min="523" max="523" width="14.42578125" style="43" hidden="1"/>
    <col min="524" max="524" width="16.5703125" style="43" hidden="1"/>
    <col min="525" max="525" width="10.5703125" style="43" hidden="1"/>
    <col min="526" max="526" width="13" style="43" hidden="1"/>
    <col min="527" max="775" width="9.140625" style="43" hidden="1"/>
    <col min="776" max="776" width="3.7109375" style="43" hidden="1"/>
    <col min="777" max="777" width="61.7109375" style="43" hidden="1"/>
    <col min="778" max="778" width="3.140625" style="43" hidden="1"/>
    <col min="779" max="779" width="14.42578125" style="43" hidden="1"/>
    <col min="780" max="780" width="16.5703125" style="43" hidden="1"/>
    <col min="781" max="781" width="10.5703125" style="43" hidden="1"/>
    <col min="782" max="782" width="13" style="43" hidden="1"/>
    <col min="783" max="1031" width="9.140625" style="43" hidden="1"/>
    <col min="1032" max="1032" width="3.7109375" style="43" hidden="1"/>
    <col min="1033" max="1033" width="61.7109375" style="43" hidden="1"/>
    <col min="1034" max="1034" width="3.140625" style="43" hidden="1"/>
    <col min="1035" max="1035" width="14.42578125" style="43" hidden="1"/>
    <col min="1036" max="1036" width="16.5703125" style="43" hidden="1"/>
    <col min="1037" max="1037" width="10.5703125" style="43" hidden="1"/>
    <col min="1038" max="1038" width="13" style="43" hidden="1"/>
    <col min="1039" max="1287" width="9.140625" style="43" hidden="1"/>
    <col min="1288" max="1288" width="3.7109375" style="43" hidden="1"/>
    <col min="1289" max="1289" width="61.7109375" style="43" hidden="1"/>
    <col min="1290" max="1290" width="3.140625" style="43" hidden="1"/>
    <col min="1291" max="1291" width="14.42578125" style="43" hidden="1"/>
    <col min="1292" max="1292" width="16.5703125" style="43" hidden="1"/>
    <col min="1293" max="1293" width="10.5703125" style="43" hidden="1"/>
    <col min="1294" max="1294" width="13" style="43" hidden="1"/>
    <col min="1295" max="1543" width="9.140625" style="43" hidden="1"/>
    <col min="1544" max="1544" width="3.7109375" style="43" hidden="1"/>
    <col min="1545" max="1545" width="61.7109375" style="43" hidden="1"/>
    <col min="1546" max="1546" width="3.140625" style="43" hidden="1"/>
    <col min="1547" max="1547" width="14.42578125" style="43" hidden="1"/>
    <col min="1548" max="1548" width="16.5703125" style="43" hidden="1"/>
    <col min="1549" max="1549" width="10.5703125" style="43" hidden="1"/>
    <col min="1550" max="1550" width="13" style="43" hidden="1"/>
    <col min="1551" max="1799" width="9.140625" style="43" hidden="1"/>
    <col min="1800" max="1800" width="3.7109375" style="43" hidden="1"/>
    <col min="1801" max="1801" width="61.7109375" style="43" hidden="1"/>
    <col min="1802" max="1802" width="3.140625" style="43" hidden="1"/>
    <col min="1803" max="1803" width="14.42578125" style="43" hidden="1"/>
    <col min="1804" max="1804" width="16.5703125" style="43" hidden="1"/>
    <col min="1805" max="1805" width="10.5703125" style="43" hidden="1"/>
    <col min="1806" max="1806" width="13" style="43" hidden="1"/>
    <col min="1807" max="2055" width="9.140625" style="43" hidden="1"/>
    <col min="2056" max="2056" width="3.7109375" style="43" hidden="1"/>
    <col min="2057" max="2057" width="61.7109375" style="43" hidden="1"/>
    <col min="2058" max="2058" width="3.140625" style="43" hidden="1"/>
    <col min="2059" max="2059" width="14.42578125" style="43" hidden="1"/>
    <col min="2060" max="2060" width="16.5703125" style="43" hidden="1"/>
    <col min="2061" max="2061" width="10.5703125" style="43" hidden="1"/>
    <col min="2062" max="2062" width="13" style="43" hidden="1"/>
    <col min="2063" max="2311" width="9.140625" style="43" hidden="1"/>
    <col min="2312" max="2312" width="3.7109375" style="43" hidden="1"/>
    <col min="2313" max="2313" width="61.7109375" style="43" hidden="1"/>
    <col min="2314" max="2314" width="3.140625" style="43" hidden="1"/>
    <col min="2315" max="2315" width="14.42578125" style="43" hidden="1"/>
    <col min="2316" max="2316" width="16.5703125" style="43" hidden="1"/>
    <col min="2317" max="2317" width="10.5703125" style="43" hidden="1"/>
    <col min="2318" max="2318" width="13" style="43" hidden="1"/>
    <col min="2319" max="2567" width="9.140625" style="43" hidden="1"/>
    <col min="2568" max="2568" width="3.7109375" style="43" hidden="1"/>
    <col min="2569" max="2569" width="61.7109375" style="43" hidden="1"/>
    <col min="2570" max="2570" width="3.140625" style="43" hidden="1"/>
    <col min="2571" max="2571" width="14.42578125" style="43" hidden="1"/>
    <col min="2572" max="2572" width="16.5703125" style="43" hidden="1"/>
    <col min="2573" max="2573" width="10.5703125" style="43" hidden="1"/>
    <col min="2574" max="2574" width="13" style="43" hidden="1"/>
    <col min="2575" max="2823" width="9.140625" style="43" hidden="1"/>
    <col min="2824" max="2824" width="3.7109375" style="43" hidden="1"/>
    <col min="2825" max="2825" width="61.7109375" style="43" hidden="1"/>
    <col min="2826" max="2826" width="3.140625" style="43" hidden="1"/>
    <col min="2827" max="2827" width="14.42578125" style="43" hidden="1"/>
    <col min="2828" max="2828" width="16.5703125" style="43" hidden="1"/>
    <col min="2829" max="2829" width="10.5703125" style="43" hidden="1"/>
    <col min="2830" max="2830" width="13" style="43" hidden="1"/>
    <col min="2831" max="3079" width="9.140625" style="43" hidden="1"/>
    <col min="3080" max="3080" width="3.7109375" style="43" hidden="1"/>
    <col min="3081" max="3081" width="61.7109375" style="43" hidden="1"/>
    <col min="3082" max="3082" width="3.140625" style="43" hidden="1"/>
    <col min="3083" max="3083" width="14.42578125" style="43" hidden="1"/>
    <col min="3084" max="3084" width="16.5703125" style="43" hidden="1"/>
    <col min="3085" max="3085" width="10.5703125" style="43" hidden="1"/>
    <col min="3086" max="3086" width="13" style="43" hidden="1"/>
    <col min="3087" max="3335" width="9.140625" style="43" hidden="1"/>
    <col min="3336" max="3336" width="3.7109375" style="43" hidden="1"/>
    <col min="3337" max="3337" width="61.7109375" style="43" hidden="1"/>
    <col min="3338" max="3338" width="3.140625" style="43" hidden="1"/>
    <col min="3339" max="3339" width="14.42578125" style="43" hidden="1"/>
    <col min="3340" max="3340" width="16.5703125" style="43" hidden="1"/>
    <col min="3341" max="3341" width="10.5703125" style="43" hidden="1"/>
    <col min="3342" max="3342" width="13" style="43" hidden="1"/>
    <col min="3343" max="3591" width="9.140625" style="43" hidden="1"/>
    <col min="3592" max="3592" width="3.7109375" style="43" hidden="1"/>
    <col min="3593" max="3593" width="61.7109375" style="43" hidden="1"/>
    <col min="3594" max="3594" width="3.140625" style="43" hidden="1"/>
    <col min="3595" max="3595" width="14.42578125" style="43" hidden="1"/>
    <col min="3596" max="3596" width="16.5703125" style="43" hidden="1"/>
    <col min="3597" max="3597" width="10.5703125" style="43" hidden="1"/>
    <col min="3598" max="3598" width="13" style="43" hidden="1"/>
    <col min="3599" max="3847" width="9.140625" style="43" hidden="1"/>
    <col min="3848" max="3848" width="3.7109375" style="43" hidden="1"/>
    <col min="3849" max="3849" width="61.7109375" style="43" hidden="1"/>
    <col min="3850" max="3850" width="3.140625" style="43" hidden="1"/>
    <col min="3851" max="3851" width="14.42578125" style="43" hidden="1"/>
    <col min="3852" max="3852" width="16.5703125" style="43" hidden="1"/>
    <col min="3853" max="3853" width="10.5703125" style="43" hidden="1"/>
    <col min="3854" max="3854" width="13" style="43" hidden="1"/>
    <col min="3855" max="4103" width="9.140625" style="43" hidden="1"/>
    <col min="4104" max="4104" width="3.7109375" style="43" hidden="1"/>
    <col min="4105" max="4105" width="61.7109375" style="43" hidden="1"/>
    <col min="4106" max="4106" width="3.140625" style="43" hidden="1"/>
    <col min="4107" max="4107" width="14.42578125" style="43" hidden="1"/>
    <col min="4108" max="4108" width="16.5703125" style="43" hidden="1"/>
    <col min="4109" max="4109" width="10.5703125" style="43" hidden="1"/>
    <col min="4110" max="4110" width="13" style="43" hidden="1"/>
    <col min="4111" max="4359" width="9.140625" style="43" hidden="1"/>
    <col min="4360" max="4360" width="3.7109375" style="43" hidden="1"/>
    <col min="4361" max="4361" width="61.7109375" style="43" hidden="1"/>
    <col min="4362" max="4362" width="3.140625" style="43" hidden="1"/>
    <col min="4363" max="4363" width="14.42578125" style="43" hidden="1"/>
    <col min="4364" max="4364" width="16.5703125" style="43" hidden="1"/>
    <col min="4365" max="4365" width="10.5703125" style="43" hidden="1"/>
    <col min="4366" max="4366" width="13" style="43" hidden="1"/>
    <col min="4367" max="4615" width="9.140625" style="43" hidden="1"/>
    <col min="4616" max="4616" width="3.7109375" style="43" hidden="1"/>
    <col min="4617" max="4617" width="61.7109375" style="43" hidden="1"/>
    <col min="4618" max="4618" width="3.140625" style="43" hidden="1"/>
    <col min="4619" max="4619" width="14.42578125" style="43" hidden="1"/>
    <col min="4620" max="4620" width="16.5703125" style="43" hidden="1"/>
    <col min="4621" max="4621" width="10.5703125" style="43" hidden="1"/>
    <col min="4622" max="4622" width="13" style="43" hidden="1"/>
    <col min="4623" max="4871" width="9.140625" style="43" hidden="1"/>
    <col min="4872" max="4872" width="3.7109375" style="43" hidden="1"/>
    <col min="4873" max="4873" width="61.7109375" style="43" hidden="1"/>
    <col min="4874" max="4874" width="3.140625" style="43" hidden="1"/>
    <col min="4875" max="4875" width="14.42578125" style="43" hidden="1"/>
    <col min="4876" max="4876" width="16.5703125" style="43" hidden="1"/>
    <col min="4877" max="4877" width="10.5703125" style="43" hidden="1"/>
    <col min="4878" max="4878" width="13" style="43" hidden="1"/>
    <col min="4879" max="5127" width="9.140625" style="43" hidden="1"/>
    <col min="5128" max="5128" width="3.7109375" style="43" hidden="1"/>
    <col min="5129" max="5129" width="61.7109375" style="43" hidden="1"/>
    <col min="5130" max="5130" width="3.140625" style="43" hidden="1"/>
    <col min="5131" max="5131" width="14.42578125" style="43" hidden="1"/>
    <col min="5132" max="5132" width="16.5703125" style="43" hidden="1"/>
    <col min="5133" max="5133" width="10.5703125" style="43" hidden="1"/>
    <col min="5134" max="5134" width="13" style="43" hidden="1"/>
    <col min="5135" max="5383" width="9.140625" style="43" hidden="1"/>
    <col min="5384" max="5384" width="3.7109375" style="43" hidden="1"/>
    <col min="5385" max="5385" width="61.7109375" style="43" hidden="1"/>
    <col min="5386" max="5386" width="3.140625" style="43" hidden="1"/>
    <col min="5387" max="5387" width="14.42578125" style="43" hidden="1"/>
    <col min="5388" max="5388" width="16.5703125" style="43" hidden="1"/>
    <col min="5389" max="5389" width="10.5703125" style="43" hidden="1"/>
    <col min="5390" max="5390" width="13" style="43" hidden="1"/>
    <col min="5391" max="5639" width="9.140625" style="43" hidden="1"/>
    <col min="5640" max="5640" width="3.7109375" style="43" hidden="1"/>
    <col min="5641" max="5641" width="61.7109375" style="43" hidden="1"/>
    <col min="5642" max="5642" width="3.140625" style="43" hidden="1"/>
    <col min="5643" max="5643" width="14.42578125" style="43" hidden="1"/>
    <col min="5644" max="5644" width="16.5703125" style="43" hidden="1"/>
    <col min="5645" max="5645" width="10.5703125" style="43" hidden="1"/>
    <col min="5646" max="5646" width="13" style="43" hidden="1"/>
    <col min="5647" max="5895" width="9.140625" style="43" hidden="1"/>
    <col min="5896" max="5896" width="3.7109375" style="43" hidden="1"/>
    <col min="5897" max="5897" width="61.7109375" style="43" hidden="1"/>
    <col min="5898" max="5898" width="3.140625" style="43" hidden="1"/>
    <col min="5899" max="5899" width="14.42578125" style="43" hidden="1"/>
    <col min="5900" max="5900" width="16.5703125" style="43" hidden="1"/>
    <col min="5901" max="5901" width="10.5703125" style="43" hidden="1"/>
    <col min="5902" max="5902" width="13" style="43" hidden="1"/>
    <col min="5903" max="6151" width="9.140625" style="43" hidden="1"/>
    <col min="6152" max="6152" width="3.7109375" style="43" hidden="1"/>
    <col min="6153" max="6153" width="61.7109375" style="43" hidden="1"/>
    <col min="6154" max="6154" width="3.140625" style="43" hidden="1"/>
    <col min="6155" max="6155" width="14.42578125" style="43" hidden="1"/>
    <col min="6156" max="6156" width="16.5703125" style="43" hidden="1"/>
    <col min="6157" max="6157" width="10.5703125" style="43" hidden="1"/>
    <col min="6158" max="6158" width="13" style="43" hidden="1"/>
    <col min="6159" max="6407" width="9.140625" style="43" hidden="1"/>
    <col min="6408" max="6408" width="3.7109375" style="43" hidden="1"/>
    <col min="6409" max="6409" width="61.7109375" style="43" hidden="1"/>
    <col min="6410" max="6410" width="3.140625" style="43" hidden="1"/>
    <col min="6411" max="6411" width="14.42578125" style="43" hidden="1"/>
    <col min="6412" max="6412" width="16.5703125" style="43" hidden="1"/>
    <col min="6413" max="6413" width="10.5703125" style="43" hidden="1"/>
    <col min="6414" max="6414" width="13" style="43" hidden="1"/>
    <col min="6415" max="6663" width="9.140625" style="43" hidden="1"/>
    <col min="6664" max="6664" width="3.7109375" style="43" hidden="1"/>
    <col min="6665" max="6665" width="61.7109375" style="43" hidden="1"/>
    <col min="6666" max="6666" width="3.140625" style="43" hidden="1"/>
    <col min="6667" max="6667" width="14.42578125" style="43" hidden="1"/>
    <col min="6668" max="6668" width="16.5703125" style="43" hidden="1"/>
    <col min="6669" max="6669" width="10.5703125" style="43" hidden="1"/>
    <col min="6670" max="6670" width="13" style="43" hidden="1"/>
    <col min="6671" max="6919" width="9.140625" style="43" hidden="1"/>
    <col min="6920" max="6920" width="3.7109375" style="43" hidden="1"/>
    <col min="6921" max="6921" width="61.7109375" style="43" hidden="1"/>
    <col min="6922" max="6922" width="3.140625" style="43" hidden="1"/>
    <col min="6923" max="6923" width="14.42578125" style="43" hidden="1"/>
    <col min="6924" max="6924" width="16.5703125" style="43" hidden="1"/>
    <col min="6925" max="6925" width="10.5703125" style="43" hidden="1"/>
    <col min="6926" max="6926" width="13" style="43" hidden="1"/>
    <col min="6927" max="7175" width="9.140625" style="43" hidden="1"/>
    <col min="7176" max="7176" width="3.7109375" style="43" hidden="1"/>
    <col min="7177" max="7177" width="61.7109375" style="43" hidden="1"/>
    <col min="7178" max="7178" width="3.140625" style="43" hidden="1"/>
    <col min="7179" max="7179" width="14.42578125" style="43" hidden="1"/>
    <col min="7180" max="7180" width="16.5703125" style="43" hidden="1"/>
    <col min="7181" max="7181" width="10.5703125" style="43" hidden="1"/>
    <col min="7182" max="7182" width="13" style="43" hidden="1"/>
    <col min="7183" max="7431" width="9.140625" style="43" hidden="1"/>
    <col min="7432" max="7432" width="3.7109375" style="43" hidden="1"/>
    <col min="7433" max="7433" width="61.7109375" style="43" hidden="1"/>
    <col min="7434" max="7434" width="3.140625" style="43" hidden="1"/>
    <col min="7435" max="7435" width="14.42578125" style="43" hidden="1"/>
    <col min="7436" max="7436" width="16.5703125" style="43" hidden="1"/>
    <col min="7437" max="7437" width="10.5703125" style="43" hidden="1"/>
    <col min="7438" max="7438" width="13" style="43" hidden="1"/>
    <col min="7439" max="7687" width="9.140625" style="43" hidden="1"/>
    <col min="7688" max="7688" width="3.7109375" style="43" hidden="1"/>
    <col min="7689" max="7689" width="61.7109375" style="43" hidden="1"/>
    <col min="7690" max="7690" width="3.140625" style="43" hidden="1"/>
    <col min="7691" max="7691" width="14.42578125" style="43" hidden="1"/>
    <col min="7692" max="7692" width="16.5703125" style="43" hidden="1"/>
    <col min="7693" max="7693" width="10.5703125" style="43" hidden="1"/>
    <col min="7694" max="7694" width="13" style="43" hidden="1"/>
    <col min="7695" max="7943" width="9.140625" style="43" hidden="1"/>
    <col min="7944" max="7944" width="3.7109375" style="43" hidden="1"/>
    <col min="7945" max="7945" width="61.7109375" style="43" hidden="1"/>
    <col min="7946" max="7946" width="3.140625" style="43" hidden="1"/>
    <col min="7947" max="7947" width="14.42578125" style="43" hidden="1"/>
    <col min="7948" max="7948" width="16.5703125" style="43" hidden="1"/>
    <col min="7949" max="7949" width="10.5703125" style="43" hidden="1"/>
    <col min="7950" max="7950" width="13" style="43" hidden="1"/>
    <col min="7951" max="8199" width="9.140625" style="43" hidden="1"/>
    <col min="8200" max="8200" width="3.7109375" style="43" hidden="1"/>
    <col min="8201" max="8201" width="61.7109375" style="43" hidden="1"/>
    <col min="8202" max="8202" width="3.140625" style="43" hidden="1"/>
    <col min="8203" max="8203" width="14.42578125" style="43" hidden="1"/>
    <col min="8204" max="8204" width="16.5703125" style="43" hidden="1"/>
    <col min="8205" max="8205" width="10.5703125" style="43" hidden="1"/>
    <col min="8206" max="8206" width="13" style="43" hidden="1"/>
    <col min="8207" max="8455" width="9.140625" style="43" hidden="1"/>
    <col min="8456" max="8456" width="3.7109375" style="43" hidden="1"/>
    <col min="8457" max="8457" width="61.7109375" style="43" hidden="1"/>
    <col min="8458" max="8458" width="3.140625" style="43" hidden="1"/>
    <col min="8459" max="8459" width="14.42578125" style="43" hidden="1"/>
    <col min="8460" max="8460" width="16.5703125" style="43" hidden="1"/>
    <col min="8461" max="8461" width="10.5703125" style="43" hidden="1"/>
    <col min="8462" max="8462" width="13" style="43" hidden="1"/>
    <col min="8463" max="8711" width="9.140625" style="43" hidden="1"/>
    <col min="8712" max="8712" width="3.7109375" style="43" hidden="1"/>
    <col min="8713" max="8713" width="61.7109375" style="43" hidden="1"/>
    <col min="8714" max="8714" width="3.140625" style="43" hidden="1"/>
    <col min="8715" max="8715" width="14.42578125" style="43" hidden="1"/>
    <col min="8716" max="8716" width="16.5703125" style="43" hidden="1"/>
    <col min="8717" max="8717" width="10.5703125" style="43" hidden="1"/>
    <col min="8718" max="8718" width="13" style="43" hidden="1"/>
    <col min="8719" max="8967" width="9.140625" style="43" hidden="1"/>
    <col min="8968" max="8968" width="3.7109375" style="43" hidden="1"/>
    <col min="8969" max="8969" width="61.7109375" style="43" hidden="1"/>
    <col min="8970" max="8970" width="3.140625" style="43" hidden="1"/>
    <col min="8971" max="8971" width="14.42578125" style="43" hidden="1"/>
    <col min="8972" max="8972" width="16.5703125" style="43" hidden="1"/>
    <col min="8973" max="8973" width="10.5703125" style="43" hidden="1"/>
    <col min="8974" max="8974" width="13" style="43" hidden="1"/>
    <col min="8975" max="9223" width="9.140625" style="43" hidden="1"/>
    <col min="9224" max="9224" width="3.7109375" style="43" hidden="1"/>
    <col min="9225" max="9225" width="61.7109375" style="43" hidden="1"/>
    <col min="9226" max="9226" width="3.140625" style="43" hidden="1"/>
    <col min="9227" max="9227" width="14.42578125" style="43" hidden="1"/>
    <col min="9228" max="9228" width="16.5703125" style="43" hidden="1"/>
    <col min="9229" max="9229" width="10.5703125" style="43" hidden="1"/>
    <col min="9230" max="9230" width="13" style="43" hidden="1"/>
    <col min="9231" max="9479" width="9.140625" style="43" hidden="1"/>
    <col min="9480" max="9480" width="3.7109375" style="43" hidden="1"/>
    <col min="9481" max="9481" width="61.7109375" style="43" hidden="1"/>
    <col min="9482" max="9482" width="3.140625" style="43" hidden="1"/>
    <col min="9483" max="9483" width="14.42578125" style="43" hidden="1"/>
    <col min="9484" max="9484" width="16.5703125" style="43" hidden="1"/>
    <col min="9485" max="9485" width="10.5703125" style="43" hidden="1"/>
    <col min="9486" max="9486" width="13" style="43" hidden="1"/>
    <col min="9487" max="9735" width="9.140625" style="43" hidden="1"/>
    <col min="9736" max="9736" width="3.7109375" style="43" hidden="1"/>
    <col min="9737" max="9737" width="61.7109375" style="43" hidden="1"/>
    <col min="9738" max="9738" width="3.140625" style="43" hidden="1"/>
    <col min="9739" max="9739" width="14.42578125" style="43" hidden="1"/>
    <col min="9740" max="9740" width="16.5703125" style="43" hidden="1"/>
    <col min="9741" max="9741" width="10.5703125" style="43" hidden="1"/>
    <col min="9742" max="9742" width="13" style="43" hidden="1"/>
    <col min="9743" max="9991" width="9.140625" style="43" hidden="1"/>
    <col min="9992" max="9992" width="3.7109375" style="43" hidden="1"/>
    <col min="9993" max="9993" width="61.7109375" style="43" hidden="1"/>
    <col min="9994" max="9994" width="3.140625" style="43" hidden="1"/>
    <col min="9995" max="9995" width="14.42578125" style="43" hidden="1"/>
    <col min="9996" max="9996" width="16.5703125" style="43" hidden="1"/>
    <col min="9997" max="9997" width="10.5703125" style="43" hidden="1"/>
    <col min="9998" max="9998" width="13" style="43" hidden="1"/>
    <col min="9999" max="10247" width="9.140625" style="43" hidden="1"/>
    <col min="10248" max="10248" width="3.7109375" style="43" hidden="1"/>
    <col min="10249" max="10249" width="61.7109375" style="43" hidden="1"/>
    <col min="10250" max="10250" width="3.140625" style="43" hidden="1"/>
    <col min="10251" max="10251" width="14.42578125" style="43" hidden="1"/>
    <col min="10252" max="10252" width="16.5703125" style="43" hidden="1"/>
    <col min="10253" max="10253" width="10.5703125" style="43" hidden="1"/>
    <col min="10254" max="10254" width="13" style="43" hidden="1"/>
    <col min="10255" max="10503" width="9.140625" style="43" hidden="1"/>
    <col min="10504" max="10504" width="3.7109375" style="43" hidden="1"/>
    <col min="10505" max="10505" width="61.7109375" style="43" hidden="1"/>
    <col min="10506" max="10506" width="3.140625" style="43" hidden="1"/>
    <col min="10507" max="10507" width="14.42578125" style="43" hidden="1"/>
    <col min="10508" max="10508" width="16.5703125" style="43" hidden="1"/>
    <col min="10509" max="10509" width="10.5703125" style="43" hidden="1"/>
    <col min="10510" max="10510" width="13" style="43" hidden="1"/>
    <col min="10511" max="10759" width="9.140625" style="43" hidden="1"/>
    <col min="10760" max="10760" width="3.7109375" style="43" hidden="1"/>
    <col min="10761" max="10761" width="61.7109375" style="43" hidden="1"/>
    <col min="10762" max="10762" width="3.140625" style="43" hidden="1"/>
    <col min="10763" max="10763" width="14.42578125" style="43" hidden="1"/>
    <col min="10764" max="10764" width="16.5703125" style="43" hidden="1"/>
    <col min="10765" max="10765" width="10.5703125" style="43" hidden="1"/>
    <col min="10766" max="10766" width="13" style="43" hidden="1"/>
    <col min="10767" max="11015" width="9.140625" style="43" hidden="1"/>
    <col min="11016" max="11016" width="3.7109375" style="43" hidden="1"/>
    <col min="11017" max="11017" width="61.7109375" style="43" hidden="1"/>
    <col min="11018" max="11018" width="3.140625" style="43" hidden="1"/>
    <col min="11019" max="11019" width="14.42578125" style="43" hidden="1"/>
    <col min="11020" max="11020" width="16.5703125" style="43" hidden="1"/>
    <col min="11021" max="11021" width="10.5703125" style="43" hidden="1"/>
    <col min="11022" max="11022" width="13" style="43" hidden="1"/>
    <col min="11023" max="11271" width="9.140625" style="43" hidden="1"/>
    <col min="11272" max="11272" width="3.7109375" style="43" hidden="1"/>
    <col min="11273" max="11273" width="61.7109375" style="43" hidden="1"/>
    <col min="11274" max="11274" width="3.140625" style="43" hidden="1"/>
    <col min="11275" max="11275" width="14.42578125" style="43" hidden="1"/>
    <col min="11276" max="11276" width="16.5703125" style="43" hidden="1"/>
    <col min="11277" max="11277" width="10.5703125" style="43" hidden="1"/>
    <col min="11278" max="11278" width="13" style="43" hidden="1"/>
    <col min="11279" max="11527" width="9.140625" style="43" hidden="1"/>
    <col min="11528" max="11528" width="3.7109375" style="43" hidden="1"/>
    <col min="11529" max="11529" width="61.7109375" style="43" hidden="1"/>
    <col min="11530" max="11530" width="3.140625" style="43" hidden="1"/>
    <col min="11531" max="11531" width="14.42578125" style="43" hidden="1"/>
    <col min="11532" max="11532" width="16.5703125" style="43" hidden="1"/>
    <col min="11533" max="11533" width="10.5703125" style="43" hidden="1"/>
    <col min="11534" max="11534" width="13" style="43" hidden="1"/>
    <col min="11535" max="11783" width="9.140625" style="43" hidden="1"/>
    <col min="11784" max="11784" width="3.7109375" style="43" hidden="1"/>
    <col min="11785" max="11785" width="61.7109375" style="43" hidden="1"/>
    <col min="11786" max="11786" width="3.140625" style="43" hidden="1"/>
    <col min="11787" max="11787" width="14.42578125" style="43" hidden="1"/>
    <col min="11788" max="11788" width="16.5703125" style="43" hidden="1"/>
    <col min="11789" max="11789" width="10.5703125" style="43" hidden="1"/>
    <col min="11790" max="11790" width="13" style="43" hidden="1"/>
    <col min="11791" max="12039" width="9.140625" style="43" hidden="1"/>
    <col min="12040" max="12040" width="3.7109375" style="43" hidden="1"/>
    <col min="12041" max="12041" width="61.7109375" style="43" hidden="1"/>
    <col min="12042" max="12042" width="3.140625" style="43" hidden="1"/>
    <col min="12043" max="12043" width="14.42578125" style="43" hidden="1"/>
    <col min="12044" max="12044" width="16.5703125" style="43" hidden="1"/>
    <col min="12045" max="12045" width="10.5703125" style="43" hidden="1"/>
    <col min="12046" max="12046" width="13" style="43" hidden="1"/>
    <col min="12047" max="12295" width="9.140625" style="43" hidden="1"/>
    <col min="12296" max="12296" width="3.7109375" style="43" hidden="1"/>
    <col min="12297" max="12297" width="61.7109375" style="43" hidden="1"/>
    <col min="12298" max="12298" width="3.140625" style="43" hidden="1"/>
    <col min="12299" max="12299" width="14.42578125" style="43" hidden="1"/>
    <col min="12300" max="12300" width="16.5703125" style="43" hidden="1"/>
    <col min="12301" max="12301" width="10.5703125" style="43" hidden="1"/>
    <col min="12302" max="12302" width="13" style="43" hidden="1"/>
    <col min="12303" max="12551" width="9.140625" style="43" hidden="1"/>
    <col min="12552" max="12552" width="3.7109375" style="43" hidden="1"/>
    <col min="12553" max="12553" width="61.7109375" style="43" hidden="1"/>
    <col min="12554" max="12554" width="3.140625" style="43" hidden="1"/>
    <col min="12555" max="12555" width="14.42578125" style="43" hidden="1"/>
    <col min="12556" max="12556" width="16.5703125" style="43" hidden="1"/>
    <col min="12557" max="12557" width="10.5703125" style="43" hidden="1"/>
    <col min="12558" max="12558" width="13" style="43" hidden="1"/>
    <col min="12559" max="12807" width="9.140625" style="43" hidden="1"/>
    <col min="12808" max="12808" width="3.7109375" style="43" hidden="1"/>
    <col min="12809" max="12809" width="61.7109375" style="43" hidden="1"/>
    <col min="12810" max="12810" width="3.140625" style="43" hidden="1"/>
    <col min="12811" max="12811" width="14.42578125" style="43" hidden="1"/>
    <col min="12812" max="12812" width="16.5703125" style="43" hidden="1"/>
    <col min="12813" max="12813" width="10.5703125" style="43" hidden="1"/>
    <col min="12814" max="12814" width="13" style="43" hidden="1"/>
    <col min="12815" max="13063" width="9.140625" style="43" hidden="1"/>
    <col min="13064" max="13064" width="3.7109375" style="43" hidden="1"/>
    <col min="13065" max="13065" width="61.7109375" style="43" hidden="1"/>
    <col min="13066" max="13066" width="3.140625" style="43" hidden="1"/>
    <col min="13067" max="13067" width="14.42578125" style="43" hidden="1"/>
    <col min="13068" max="13068" width="16.5703125" style="43" hidden="1"/>
    <col min="13069" max="13069" width="10.5703125" style="43" hidden="1"/>
    <col min="13070" max="13070" width="13" style="43" hidden="1"/>
    <col min="13071" max="13319" width="9.140625" style="43" hidden="1"/>
    <col min="13320" max="13320" width="3.7109375" style="43" hidden="1"/>
    <col min="13321" max="13321" width="61.7109375" style="43" hidden="1"/>
    <col min="13322" max="13322" width="3.140625" style="43" hidden="1"/>
    <col min="13323" max="13323" width="14.42578125" style="43" hidden="1"/>
    <col min="13324" max="13324" width="16.5703125" style="43" hidden="1"/>
    <col min="13325" max="13325" width="10.5703125" style="43" hidden="1"/>
    <col min="13326" max="13326" width="13" style="43" hidden="1"/>
    <col min="13327" max="13575" width="9.140625" style="43" hidden="1"/>
    <col min="13576" max="13576" width="3.7109375" style="43" hidden="1"/>
    <col min="13577" max="13577" width="61.7109375" style="43" hidden="1"/>
    <col min="13578" max="13578" width="3.140625" style="43" hidden="1"/>
    <col min="13579" max="13579" width="14.42578125" style="43" hidden="1"/>
    <col min="13580" max="13580" width="16.5703125" style="43" hidden="1"/>
    <col min="13581" max="13581" width="10.5703125" style="43" hidden="1"/>
    <col min="13582" max="13582" width="13" style="43" hidden="1"/>
    <col min="13583" max="13831" width="9.140625" style="43" hidden="1"/>
    <col min="13832" max="13832" width="3.7109375" style="43" hidden="1"/>
    <col min="13833" max="13833" width="61.7109375" style="43" hidden="1"/>
    <col min="13834" max="13834" width="3.140625" style="43" hidden="1"/>
    <col min="13835" max="13835" width="14.42578125" style="43" hidden="1"/>
    <col min="13836" max="13836" width="16.5703125" style="43" hidden="1"/>
    <col min="13837" max="13837" width="10.5703125" style="43" hidden="1"/>
    <col min="13838" max="13838" width="13" style="43" hidden="1"/>
    <col min="13839" max="14087" width="9.140625" style="43" hidden="1"/>
    <col min="14088" max="14088" width="3.7109375" style="43" hidden="1"/>
    <col min="14089" max="14089" width="61.7109375" style="43" hidden="1"/>
    <col min="14090" max="14090" width="3.140625" style="43" hidden="1"/>
    <col min="14091" max="14091" width="14.42578125" style="43" hidden="1"/>
    <col min="14092" max="14092" width="16.5703125" style="43" hidden="1"/>
    <col min="14093" max="14093" width="10.5703125" style="43" hidden="1"/>
    <col min="14094" max="14094" width="13" style="43" hidden="1"/>
    <col min="14095" max="14343" width="9.140625" style="43" hidden="1"/>
    <col min="14344" max="14344" width="3.7109375" style="43" hidden="1"/>
    <col min="14345" max="14345" width="61.7109375" style="43" hidden="1"/>
    <col min="14346" max="14346" width="3.140625" style="43" hidden="1"/>
    <col min="14347" max="14347" width="14.42578125" style="43" hidden="1"/>
    <col min="14348" max="14348" width="16.5703125" style="43" hidden="1"/>
    <col min="14349" max="14349" width="10.5703125" style="43" hidden="1"/>
    <col min="14350" max="14350" width="13" style="43" hidden="1"/>
    <col min="14351" max="14599" width="9.140625" style="43" hidden="1"/>
    <col min="14600" max="14600" width="3.7109375" style="43" hidden="1"/>
    <col min="14601" max="14601" width="61.7109375" style="43" hidden="1"/>
    <col min="14602" max="14602" width="3.140625" style="43" hidden="1"/>
    <col min="14603" max="14603" width="14.42578125" style="43" hidden="1"/>
    <col min="14604" max="14604" width="16.5703125" style="43" hidden="1"/>
    <col min="14605" max="14605" width="10.5703125" style="43" hidden="1"/>
    <col min="14606" max="14606" width="13" style="43" hidden="1"/>
    <col min="14607" max="14855" width="9.140625" style="43" hidden="1"/>
    <col min="14856" max="14856" width="3.7109375" style="43" hidden="1"/>
    <col min="14857" max="14857" width="61.7109375" style="43" hidden="1"/>
    <col min="14858" max="14858" width="3.140625" style="43" hidden="1"/>
    <col min="14859" max="14859" width="14.42578125" style="43" hidden="1"/>
    <col min="14860" max="14860" width="16.5703125" style="43" hidden="1"/>
    <col min="14861" max="14861" width="10.5703125" style="43" hidden="1"/>
    <col min="14862" max="14862" width="13" style="43" hidden="1"/>
    <col min="14863" max="15111" width="9.140625" style="43" hidden="1"/>
    <col min="15112" max="15112" width="3.7109375" style="43" hidden="1"/>
    <col min="15113" max="15113" width="61.7109375" style="43" hidden="1"/>
    <col min="15114" max="15114" width="3.140625" style="43" hidden="1"/>
    <col min="15115" max="15115" width="14.42578125" style="43" hidden="1"/>
    <col min="15116" max="15116" width="16.5703125" style="43" hidden="1"/>
    <col min="15117" max="15117" width="10.5703125" style="43" hidden="1"/>
    <col min="15118" max="15118" width="13" style="43" hidden="1"/>
    <col min="15119" max="15367" width="9.140625" style="43" hidden="1"/>
    <col min="15368" max="15368" width="3.7109375" style="43" hidden="1"/>
    <col min="15369" max="15369" width="61.7109375" style="43" hidden="1"/>
    <col min="15370" max="15370" width="3.140625" style="43" hidden="1"/>
    <col min="15371" max="15371" width="14.42578125" style="43" hidden="1"/>
    <col min="15372" max="15372" width="16.5703125" style="43" hidden="1"/>
    <col min="15373" max="15373" width="10.5703125" style="43" hidden="1"/>
    <col min="15374" max="15374" width="13" style="43" hidden="1"/>
    <col min="15375" max="15623" width="9.140625" style="43" hidden="1"/>
    <col min="15624" max="15624" width="3.7109375" style="43" hidden="1"/>
    <col min="15625" max="15625" width="61.7109375" style="43" hidden="1"/>
    <col min="15626" max="15626" width="3.140625" style="43" hidden="1"/>
    <col min="15627" max="15627" width="14.42578125" style="43" hidden="1"/>
    <col min="15628" max="15628" width="16.5703125" style="43" hidden="1"/>
    <col min="15629" max="15629" width="10.5703125" style="43" hidden="1"/>
    <col min="15630" max="15630" width="13" style="43" hidden="1"/>
    <col min="15631" max="15879" width="9.140625" style="43" hidden="1"/>
    <col min="15880" max="15880" width="3.7109375" style="43" hidden="1"/>
    <col min="15881" max="15881" width="61.7109375" style="43" hidden="1"/>
    <col min="15882" max="15882" width="3.140625" style="43" hidden="1"/>
    <col min="15883" max="15883" width="14.42578125" style="43" hidden="1"/>
    <col min="15884" max="15884" width="16.5703125" style="43" hidden="1"/>
    <col min="15885" max="15885" width="10.5703125" style="43" hidden="1"/>
    <col min="15886" max="15886" width="13" style="43" hidden="1"/>
    <col min="15887" max="16135" width="9.140625" style="43" hidden="1"/>
    <col min="16136" max="16136" width="3.7109375" style="43" hidden="1"/>
    <col min="16137" max="16137" width="61.7109375" style="43" hidden="1"/>
    <col min="16138" max="16138" width="3.140625" style="43" hidden="1"/>
    <col min="16139" max="16139" width="14.42578125" style="43" hidden="1"/>
    <col min="16140" max="16140" width="16.5703125" style="43" hidden="1"/>
    <col min="16141" max="16141" width="10.5703125" style="43" hidden="1"/>
    <col min="16142" max="16142" width="13" style="43" hidden="1"/>
    <col min="16143" max="16377" width="9.140625" style="43" hidden="1"/>
    <col min="16378" max="16378" width="2.5703125" style="43" hidden="1"/>
    <col min="16379" max="16379" width="1.85546875" style="43" hidden="1"/>
    <col min="16380" max="16380" width="2.140625" style="43" hidden="1"/>
    <col min="16381" max="16381" width="1.5703125" style="43" hidden="1"/>
    <col min="16382" max="16382" width="2.42578125" style="43" hidden="1"/>
    <col min="16383" max="16384" width="1.7109375" style="43" hidden="1"/>
  </cols>
  <sheetData>
    <row r="1" spans="3:14" ht="5.25" customHeight="1" x14ac:dyDescent="0.25"/>
    <row r="2" spans="3:14" x14ac:dyDescent="0.25">
      <c r="C2" s="40" t="s">
        <v>78</v>
      </c>
      <c r="D2" s="41"/>
      <c r="E2" s="41"/>
      <c r="F2" s="41"/>
      <c r="G2" s="41"/>
      <c r="H2" s="41"/>
      <c r="I2" s="41" t="s">
        <v>79</v>
      </c>
      <c r="J2" s="41"/>
      <c r="K2" s="118"/>
      <c r="L2" s="42"/>
    </row>
    <row r="3" spans="3:14" x14ac:dyDescent="0.25">
      <c r="C3" s="239" t="s">
        <v>154</v>
      </c>
      <c r="D3" s="240"/>
      <c r="E3" s="240"/>
      <c r="F3" s="240"/>
      <c r="G3" s="240"/>
      <c r="H3" s="240"/>
      <c r="I3" s="240"/>
      <c r="J3" s="240"/>
      <c r="K3" s="240"/>
      <c r="L3" s="241"/>
    </row>
    <row r="4" spans="3:14" x14ac:dyDescent="0.25">
      <c r="C4" s="242" t="s">
        <v>147</v>
      </c>
      <c r="D4" s="243"/>
      <c r="E4" s="243"/>
      <c r="F4" s="243"/>
      <c r="G4" s="243"/>
      <c r="H4" s="243"/>
      <c r="I4" s="243"/>
      <c r="J4" s="243"/>
      <c r="K4" s="243"/>
      <c r="L4" s="244"/>
    </row>
    <row r="5" spans="3:14" x14ac:dyDescent="0.25">
      <c r="C5" s="230" t="s">
        <v>0</v>
      </c>
      <c r="D5" s="85"/>
      <c r="E5" s="85"/>
      <c r="F5" s="85"/>
      <c r="G5" s="85"/>
      <c r="H5" s="85"/>
      <c r="I5" s="85" t="s">
        <v>81</v>
      </c>
      <c r="J5" s="85"/>
      <c r="K5" s="119"/>
      <c r="L5" s="88"/>
    </row>
    <row r="6" spans="3:14" x14ac:dyDescent="0.25">
      <c r="C6" s="161" t="s">
        <v>110</v>
      </c>
      <c r="D6" s="86"/>
      <c r="E6" s="86"/>
      <c r="F6" s="86" t="s">
        <v>1</v>
      </c>
      <c r="G6" s="86"/>
      <c r="H6" s="86"/>
      <c r="I6" s="86" t="s">
        <v>2</v>
      </c>
      <c r="J6" s="86"/>
      <c r="K6" s="120"/>
      <c r="L6" s="89"/>
    </row>
    <row r="7" spans="3:14" x14ac:dyDescent="0.25">
      <c r="C7" s="231" t="s">
        <v>155</v>
      </c>
      <c r="D7" s="86"/>
      <c r="E7" s="86"/>
      <c r="F7" s="86"/>
      <c r="G7" s="86"/>
      <c r="H7" s="86"/>
      <c r="I7" s="86" t="s">
        <v>48</v>
      </c>
      <c r="J7" s="86"/>
      <c r="K7" s="120"/>
      <c r="L7" s="89"/>
    </row>
    <row r="8" spans="3:14" x14ac:dyDescent="0.25">
      <c r="C8" s="232"/>
      <c r="D8" s="87"/>
      <c r="E8" s="87"/>
      <c r="F8" s="87"/>
      <c r="G8" s="87"/>
      <c r="H8" s="87"/>
      <c r="I8" s="87"/>
      <c r="J8" s="87"/>
      <c r="K8" s="121"/>
      <c r="L8" s="90"/>
    </row>
    <row r="9" spans="3:14" x14ac:dyDescent="0.25">
      <c r="C9" s="44" t="s">
        <v>3</v>
      </c>
      <c r="D9" s="45" t="s">
        <v>4</v>
      </c>
      <c r="E9" s="45"/>
      <c r="F9" s="45"/>
      <c r="G9" s="45"/>
      <c r="H9" s="45"/>
      <c r="I9" s="41"/>
      <c r="J9" s="46"/>
      <c r="K9" s="122" t="s">
        <v>5</v>
      </c>
      <c r="L9" s="107">
        <f>SUM(J10:J12)</f>
        <v>0</v>
      </c>
      <c r="N9" s="48"/>
    </row>
    <row r="10" spans="3:14" x14ac:dyDescent="0.25">
      <c r="C10" s="44"/>
      <c r="E10" s="106" t="s">
        <v>87</v>
      </c>
      <c r="I10" s="52" t="s">
        <v>5</v>
      </c>
      <c r="J10" s="91"/>
      <c r="K10" s="123"/>
      <c r="L10" s="61"/>
      <c r="N10" s="48"/>
    </row>
    <row r="11" spans="3:14" x14ac:dyDescent="0.25">
      <c r="C11" s="44"/>
      <c r="E11" s="106" t="s">
        <v>96</v>
      </c>
      <c r="H11" s="236">
        <f>+J11</f>
        <v>0</v>
      </c>
      <c r="I11" s="47" t="s">
        <v>5</v>
      </c>
      <c r="J11" s="92"/>
      <c r="K11" s="123"/>
      <c r="L11" s="61"/>
      <c r="N11" s="48"/>
    </row>
    <row r="12" spans="3:14" x14ac:dyDescent="0.25">
      <c r="C12" s="44"/>
      <c r="E12" s="49" t="s">
        <v>98</v>
      </c>
      <c r="H12" s="65"/>
      <c r="I12" s="53" t="s">
        <v>5</v>
      </c>
      <c r="J12" s="93"/>
      <c r="K12" s="123"/>
      <c r="L12" s="61"/>
      <c r="N12" s="48"/>
    </row>
    <row r="13" spans="3:14" x14ac:dyDescent="0.25">
      <c r="C13" s="44" t="s">
        <v>6</v>
      </c>
      <c r="D13" s="49" t="s">
        <v>49</v>
      </c>
      <c r="E13" s="54"/>
      <c r="F13" s="54"/>
      <c r="G13" s="54"/>
      <c r="H13" s="54"/>
      <c r="I13" s="41"/>
      <c r="J13" s="50"/>
      <c r="K13" s="122" t="s">
        <v>5</v>
      </c>
      <c r="L13" s="50">
        <f>MIN(H11,J15,J16)</f>
        <v>0</v>
      </c>
      <c r="N13" s="48"/>
    </row>
    <row r="14" spans="3:14" x14ac:dyDescent="0.25">
      <c r="C14" s="44"/>
      <c r="D14" s="54" t="s">
        <v>97</v>
      </c>
      <c r="E14" s="51"/>
      <c r="F14" s="51"/>
      <c r="G14" s="51"/>
      <c r="H14" s="65"/>
      <c r="I14" s="52" t="s">
        <v>5</v>
      </c>
      <c r="J14" s="91"/>
      <c r="K14" s="124"/>
      <c r="L14" s="50"/>
      <c r="N14" s="48"/>
    </row>
    <row r="15" spans="3:14" x14ac:dyDescent="0.25">
      <c r="C15" s="44"/>
      <c r="D15" s="133" t="s">
        <v>86</v>
      </c>
      <c r="E15" s="117"/>
      <c r="F15" s="51"/>
      <c r="G15" s="51"/>
      <c r="H15" s="51"/>
      <c r="I15" s="47" t="s">
        <v>5</v>
      </c>
      <c r="J15" s="61">
        <f>+IF((J14-(J10*0.1))&lt;0,0,(J14-(J10*0.1)))</f>
        <v>0</v>
      </c>
      <c r="K15" s="124"/>
      <c r="L15" s="50"/>
      <c r="N15" s="48"/>
    </row>
    <row r="16" spans="3:14" x14ac:dyDescent="0.25">
      <c r="C16" s="44"/>
      <c r="D16" s="54" t="s">
        <v>88</v>
      </c>
      <c r="E16" s="51"/>
      <c r="F16" s="51"/>
      <c r="G16" s="51"/>
      <c r="H16" s="51"/>
      <c r="I16" s="53" t="s">
        <v>5</v>
      </c>
      <c r="J16" s="99">
        <f>+J10*0.4</f>
        <v>0</v>
      </c>
      <c r="K16" s="124"/>
      <c r="L16" s="50"/>
      <c r="N16" s="48"/>
    </row>
    <row r="17" spans="2:12" x14ac:dyDescent="0.25">
      <c r="C17" s="44" t="s">
        <v>103</v>
      </c>
      <c r="D17" s="55" t="s">
        <v>111</v>
      </c>
      <c r="E17" s="56"/>
      <c r="F17" s="56"/>
      <c r="G17" s="56"/>
      <c r="H17" s="56"/>
      <c r="J17" s="50"/>
      <c r="K17" s="122" t="s">
        <v>5</v>
      </c>
      <c r="L17" s="57">
        <f>+IF(L9&gt;50000,50000,0)</f>
        <v>0</v>
      </c>
    </row>
    <row r="18" spans="2:12" x14ac:dyDescent="0.25">
      <c r="C18" s="44" t="s">
        <v>107</v>
      </c>
      <c r="D18" s="55" t="s">
        <v>109</v>
      </c>
      <c r="E18" s="56"/>
      <c r="F18" s="56"/>
      <c r="G18" s="56"/>
      <c r="H18" s="56"/>
      <c r="J18" s="50"/>
      <c r="K18" s="122" t="s">
        <v>5</v>
      </c>
      <c r="L18" s="93"/>
    </row>
    <row r="19" spans="2:12" x14ac:dyDescent="0.25">
      <c r="C19" s="110">
        <v>1</v>
      </c>
      <c r="D19" s="45" t="s">
        <v>108</v>
      </c>
      <c r="E19" s="45"/>
      <c r="F19" s="45"/>
      <c r="G19" s="45"/>
      <c r="H19" s="45"/>
      <c r="J19" s="50"/>
      <c r="K19" s="122" t="s">
        <v>5</v>
      </c>
      <c r="L19" s="58">
        <f>+L9-L13-L17-L18</f>
        <v>0</v>
      </c>
    </row>
    <row r="20" spans="2:12" x14ac:dyDescent="0.25">
      <c r="C20" s="110">
        <v>2</v>
      </c>
      <c r="D20" s="45" t="s">
        <v>7</v>
      </c>
      <c r="E20" s="45"/>
      <c r="F20" s="45"/>
      <c r="G20" s="45"/>
      <c r="H20" s="45"/>
      <c r="J20" s="50"/>
      <c r="K20" s="122" t="s">
        <v>5</v>
      </c>
      <c r="L20" s="92"/>
    </row>
    <row r="21" spans="2:12" x14ac:dyDescent="0.25">
      <c r="C21" s="110">
        <v>3</v>
      </c>
      <c r="D21" s="45" t="s">
        <v>8</v>
      </c>
      <c r="E21" s="45"/>
      <c r="F21" s="45"/>
      <c r="G21" s="45"/>
      <c r="H21" s="45"/>
      <c r="J21" s="50"/>
      <c r="K21" s="122" t="s">
        <v>5</v>
      </c>
      <c r="L21" s="92"/>
    </row>
    <row r="22" spans="2:12" x14ac:dyDescent="0.25">
      <c r="C22" s="110">
        <v>4</v>
      </c>
      <c r="D22" s="45" t="s">
        <v>9</v>
      </c>
      <c r="E22" s="45"/>
      <c r="F22" s="45"/>
      <c r="G22" s="45"/>
      <c r="H22" s="45"/>
      <c r="J22" s="50"/>
      <c r="K22" s="122" t="s">
        <v>5</v>
      </c>
      <c r="L22" s="57">
        <f>IF((J23-J24-J25-J26)&lt;-200000,-200000,(J23-J24-J25-J26))</f>
        <v>0</v>
      </c>
    </row>
    <row r="23" spans="2:12" x14ac:dyDescent="0.25">
      <c r="C23" s="110"/>
      <c r="D23" s="59" t="s">
        <v>10</v>
      </c>
      <c r="E23" s="59"/>
      <c r="F23" s="59"/>
      <c r="G23" s="59"/>
      <c r="H23" s="59"/>
      <c r="I23" s="52" t="s">
        <v>5</v>
      </c>
      <c r="J23" s="91"/>
      <c r="K23" s="124"/>
      <c r="L23" s="50"/>
    </row>
    <row r="24" spans="2:12" x14ac:dyDescent="0.25">
      <c r="C24" s="110"/>
      <c r="D24" s="59" t="s">
        <v>11</v>
      </c>
      <c r="E24" s="59"/>
      <c r="F24" s="59"/>
      <c r="G24" s="59"/>
      <c r="H24" s="59"/>
      <c r="I24" s="47" t="s">
        <v>5</v>
      </c>
      <c r="J24" s="92"/>
      <c r="K24" s="124"/>
      <c r="L24" s="50"/>
    </row>
    <row r="25" spans="2:12" s="49" customFormat="1" x14ac:dyDescent="0.25">
      <c r="B25" s="43"/>
      <c r="C25" s="110"/>
      <c r="D25" s="59" t="s">
        <v>82</v>
      </c>
      <c r="E25" s="60"/>
      <c r="F25" s="60"/>
      <c r="G25" s="60"/>
      <c r="H25" s="60"/>
      <c r="I25" s="47" t="s">
        <v>5</v>
      </c>
      <c r="J25" s="61">
        <f>(J23-J24)*0.3</f>
        <v>0</v>
      </c>
      <c r="K25" s="124"/>
      <c r="L25" s="50"/>
    </row>
    <row r="26" spans="2:12" x14ac:dyDescent="0.25">
      <c r="C26" s="110"/>
      <c r="D26" s="59" t="s">
        <v>12</v>
      </c>
      <c r="E26" s="59"/>
      <c r="F26" s="59"/>
      <c r="G26" s="59"/>
      <c r="H26" s="59"/>
      <c r="I26" s="53" t="s">
        <v>5</v>
      </c>
      <c r="J26" s="93"/>
      <c r="K26" s="122"/>
      <c r="L26" s="50"/>
    </row>
    <row r="27" spans="2:12" ht="6.75" customHeight="1" x14ac:dyDescent="0.25">
      <c r="C27" s="110"/>
      <c r="D27" s="49"/>
      <c r="E27" s="49"/>
      <c r="F27" s="49"/>
      <c r="G27" s="49"/>
      <c r="H27" s="49"/>
      <c r="I27" s="49"/>
      <c r="J27" s="49"/>
      <c r="K27" s="122"/>
      <c r="L27" s="62"/>
    </row>
    <row r="28" spans="2:12" x14ac:dyDescent="0.25">
      <c r="C28" s="44" t="s">
        <v>13</v>
      </c>
      <c r="D28" s="45" t="s">
        <v>14</v>
      </c>
      <c r="E28" s="45"/>
      <c r="F28" s="45"/>
      <c r="G28" s="45"/>
      <c r="H28" s="45"/>
      <c r="J28" s="50"/>
      <c r="K28" s="122" t="s">
        <v>5</v>
      </c>
      <c r="L28" s="134">
        <f>+L19+L20+L21+L22</f>
        <v>0</v>
      </c>
    </row>
    <row r="29" spans="2:12" x14ac:dyDescent="0.25">
      <c r="C29" s="44" t="s">
        <v>15</v>
      </c>
      <c r="D29" s="45" t="s">
        <v>16</v>
      </c>
      <c r="E29" s="45"/>
      <c r="F29" s="45"/>
      <c r="G29" s="45"/>
      <c r="H29" s="45"/>
      <c r="J29" s="50"/>
      <c r="K29" s="124"/>
      <c r="L29" s="50"/>
    </row>
    <row r="30" spans="2:12" x14ac:dyDescent="0.25">
      <c r="C30" s="44"/>
      <c r="D30" s="63" t="s">
        <v>101</v>
      </c>
      <c r="E30" s="64"/>
      <c r="F30" s="64"/>
      <c r="G30" s="64"/>
      <c r="H30" s="64"/>
      <c r="J30" s="62"/>
      <c r="K30" s="124"/>
      <c r="L30" s="50"/>
    </row>
    <row r="31" spans="2:12" x14ac:dyDescent="0.25">
      <c r="C31" s="44"/>
      <c r="D31" s="65" t="s">
        <v>156</v>
      </c>
      <c r="E31" s="65"/>
      <c r="F31" s="65"/>
      <c r="G31" s="65"/>
      <c r="H31" s="65"/>
      <c r="I31" s="52" t="s">
        <v>5</v>
      </c>
      <c r="J31" s="94"/>
      <c r="K31" s="124"/>
      <c r="L31" s="50"/>
    </row>
    <row r="32" spans="2:12" x14ac:dyDescent="0.25">
      <c r="C32" s="44"/>
      <c r="D32" s="116" t="s">
        <v>99</v>
      </c>
      <c r="E32" s="65"/>
      <c r="F32" s="65"/>
      <c r="G32" s="65"/>
      <c r="H32" s="65"/>
      <c r="I32" s="47" t="s">
        <v>5</v>
      </c>
      <c r="J32" s="94"/>
      <c r="K32" s="124"/>
      <c r="L32" s="50"/>
    </row>
    <row r="33" spans="3:12" x14ac:dyDescent="0.25">
      <c r="C33" s="44"/>
      <c r="D33" s="115" t="s">
        <v>85</v>
      </c>
      <c r="E33" s="65"/>
      <c r="F33" s="65"/>
      <c r="G33" s="65"/>
      <c r="H33" s="65"/>
      <c r="I33" s="47" t="s">
        <v>5</v>
      </c>
      <c r="J33" s="94"/>
      <c r="K33" s="124"/>
      <c r="L33" s="50"/>
    </row>
    <row r="34" spans="3:12" x14ac:dyDescent="0.25">
      <c r="C34" s="44"/>
      <c r="D34" s="66" t="s">
        <v>112</v>
      </c>
      <c r="E34" s="65"/>
      <c r="F34" s="65"/>
      <c r="G34" s="65"/>
      <c r="H34" s="65"/>
      <c r="I34" s="47" t="s">
        <v>5</v>
      </c>
      <c r="J34" s="94"/>
      <c r="K34" s="124"/>
      <c r="L34" s="50"/>
    </row>
    <row r="35" spans="3:12" x14ac:dyDescent="0.25">
      <c r="C35" s="44"/>
      <c r="D35" s="108" t="s">
        <v>148</v>
      </c>
      <c r="E35" s="108"/>
      <c r="F35" s="108"/>
      <c r="G35" s="108"/>
      <c r="H35" s="108"/>
      <c r="I35" s="47" t="s">
        <v>5</v>
      </c>
      <c r="J35" s="93"/>
      <c r="K35" s="124" t="s">
        <v>83</v>
      </c>
      <c r="L35" s="50">
        <f>+(IF(SUM(J31:J35)&gt;150000,150000,SUM(J31:J35)))</f>
        <v>0</v>
      </c>
    </row>
    <row r="36" spans="3:12" x14ac:dyDescent="0.25">
      <c r="C36" s="44"/>
      <c r="D36" s="100" t="s">
        <v>146</v>
      </c>
      <c r="E36" s="59"/>
      <c r="F36" s="59"/>
      <c r="G36" s="59"/>
      <c r="H36" s="59"/>
      <c r="K36" s="47" t="s">
        <v>5</v>
      </c>
      <c r="L36" s="94"/>
    </row>
    <row r="37" spans="3:12" x14ac:dyDescent="0.25">
      <c r="C37" s="44"/>
      <c r="D37" s="100" t="s">
        <v>113</v>
      </c>
      <c r="E37" s="59"/>
      <c r="F37" s="59"/>
      <c r="G37" s="59"/>
      <c r="H37" s="59"/>
      <c r="K37" s="47" t="s">
        <v>5</v>
      </c>
      <c r="L37" s="94"/>
    </row>
    <row r="38" spans="3:12" x14ac:dyDescent="0.25">
      <c r="C38" s="44"/>
      <c r="D38" s="49" t="s">
        <v>89</v>
      </c>
      <c r="E38" s="49"/>
      <c r="F38" s="49"/>
      <c r="G38" s="49"/>
      <c r="H38" s="49"/>
      <c r="K38" s="47" t="s">
        <v>5</v>
      </c>
      <c r="L38" s="94"/>
    </row>
    <row r="39" spans="3:12" x14ac:dyDescent="0.25">
      <c r="C39" s="44"/>
      <c r="D39" s="59" t="s">
        <v>91</v>
      </c>
      <c r="E39" s="59"/>
      <c r="F39" s="59"/>
      <c r="G39" s="59"/>
      <c r="H39" s="59"/>
      <c r="K39" s="47" t="s">
        <v>5</v>
      </c>
      <c r="L39" s="94"/>
    </row>
    <row r="40" spans="3:12" x14ac:dyDescent="0.25">
      <c r="C40" s="44"/>
      <c r="D40" s="49" t="s">
        <v>90</v>
      </c>
      <c r="E40" s="49"/>
      <c r="F40" s="49"/>
      <c r="G40" s="49"/>
      <c r="H40" s="49"/>
      <c r="K40" s="47" t="s">
        <v>5</v>
      </c>
      <c r="L40" s="94"/>
    </row>
    <row r="41" spans="3:12" hidden="1" x14ac:dyDescent="0.25">
      <c r="C41" s="44"/>
      <c r="D41" s="68" t="s">
        <v>17</v>
      </c>
      <c r="E41" s="68"/>
      <c r="F41" s="68"/>
      <c r="G41" s="68"/>
      <c r="H41" s="68"/>
      <c r="K41" s="47" t="s">
        <v>5</v>
      </c>
      <c r="L41" s="94"/>
    </row>
    <row r="42" spans="3:12" x14ac:dyDescent="0.25">
      <c r="C42" s="44"/>
      <c r="D42" s="86" t="s">
        <v>100</v>
      </c>
      <c r="E42" s="86"/>
      <c r="F42" s="86"/>
      <c r="G42" s="86"/>
      <c r="H42" s="86"/>
      <c r="K42" s="47" t="s">
        <v>5</v>
      </c>
      <c r="L42" s="94"/>
    </row>
    <row r="43" spans="3:12" ht="6.75" customHeight="1" x14ac:dyDescent="0.25">
      <c r="C43" s="44"/>
      <c r="D43" s="68"/>
      <c r="E43" s="68"/>
      <c r="F43" s="68"/>
      <c r="G43" s="68"/>
      <c r="H43" s="68"/>
      <c r="I43" s="68"/>
      <c r="J43" s="50"/>
      <c r="K43" s="124"/>
      <c r="L43" s="74"/>
    </row>
    <row r="44" spans="3:12" x14ac:dyDescent="0.25">
      <c r="C44" s="69"/>
      <c r="D44" s="45" t="s">
        <v>152</v>
      </c>
      <c r="E44" s="45"/>
      <c r="F44" s="45"/>
      <c r="G44" s="45"/>
      <c r="H44" s="45"/>
      <c r="I44" s="68"/>
      <c r="J44" s="58"/>
      <c r="K44" s="122" t="s">
        <v>5</v>
      </c>
      <c r="L44" s="75">
        <f>IF(SUM(L30:L43)&gt;L28,L28,SUM(L30:L43))</f>
        <v>0</v>
      </c>
    </row>
    <row r="45" spans="3:12" x14ac:dyDescent="0.25">
      <c r="C45" s="44"/>
      <c r="D45" s="68" t="s">
        <v>114</v>
      </c>
      <c r="E45" s="68"/>
      <c r="F45" s="68"/>
      <c r="G45" s="68"/>
      <c r="H45" s="68"/>
      <c r="I45" s="68"/>
      <c r="J45" s="58"/>
      <c r="K45" s="124" t="s">
        <v>5</v>
      </c>
      <c r="L45" s="50">
        <f>+MIN(J46:J48)</f>
        <v>0</v>
      </c>
    </row>
    <row r="46" spans="3:12" x14ac:dyDescent="0.25">
      <c r="C46" s="44"/>
      <c r="D46" s="234" t="s">
        <v>153</v>
      </c>
      <c r="E46" s="233" t="s">
        <v>149</v>
      </c>
      <c r="F46" s="68"/>
      <c r="G46" s="68"/>
      <c r="H46" s="68"/>
      <c r="I46" s="47" t="s">
        <v>5</v>
      </c>
      <c r="J46" s="235">
        <f>+IF((J14-(L28-L44))&lt;0,0,(J14-(L28-L44)))</f>
        <v>0</v>
      </c>
      <c r="K46" s="124"/>
      <c r="L46" s="50"/>
    </row>
    <row r="47" spans="3:12" x14ac:dyDescent="0.25">
      <c r="C47" s="44"/>
      <c r="D47" s="68"/>
      <c r="E47" s="233" t="s">
        <v>150</v>
      </c>
      <c r="F47" s="68"/>
      <c r="G47" s="68"/>
      <c r="H47" s="68"/>
      <c r="I47" s="47" t="s">
        <v>5</v>
      </c>
      <c r="J47" s="235">
        <f>5000*12</f>
        <v>60000</v>
      </c>
      <c r="K47" s="124"/>
      <c r="L47" s="50"/>
    </row>
    <row r="48" spans="3:12" x14ac:dyDescent="0.25">
      <c r="C48" s="44"/>
      <c r="D48" s="68"/>
      <c r="E48" s="233" t="s">
        <v>151</v>
      </c>
      <c r="F48" s="68"/>
      <c r="G48" s="68"/>
      <c r="H48" s="68"/>
      <c r="I48" s="47" t="s">
        <v>5</v>
      </c>
      <c r="J48" s="235">
        <f>+(L28-L44)*0.25</f>
        <v>0</v>
      </c>
      <c r="K48" s="124"/>
      <c r="L48" s="50"/>
    </row>
    <row r="49" spans="2:14" x14ac:dyDescent="0.25">
      <c r="C49" s="69" t="s">
        <v>18</v>
      </c>
      <c r="D49" s="45" t="s">
        <v>19</v>
      </c>
      <c r="E49" s="45"/>
      <c r="F49" s="45"/>
      <c r="G49" s="45"/>
      <c r="H49" s="45"/>
      <c r="I49" s="68"/>
      <c r="J49" s="58"/>
      <c r="K49" s="122" t="s">
        <v>5</v>
      </c>
      <c r="L49" s="134">
        <f>+L44+L45</f>
        <v>0</v>
      </c>
    </row>
    <row r="50" spans="2:14" ht="6" customHeight="1" x14ac:dyDescent="0.25">
      <c r="C50" s="69"/>
      <c r="D50" s="45"/>
      <c r="E50" s="45"/>
      <c r="F50" s="45"/>
      <c r="G50" s="45"/>
      <c r="H50" s="45"/>
      <c r="I50" s="68"/>
      <c r="J50" s="70"/>
      <c r="K50" s="125"/>
      <c r="L50" s="57"/>
    </row>
    <row r="51" spans="2:14" x14ac:dyDescent="0.25">
      <c r="C51" s="69" t="s">
        <v>20</v>
      </c>
      <c r="D51" s="45" t="s">
        <v>102</v>
      </c>
      <c r="E51" s="45"/>
      <c r="F51" s="45"/>
      <c r="G51" s="45"/>
      <c r="H51" s="45"/>
      <c r="I51" s="68"/>
      <c r="J51" s="50"/>
      <c r="K51" s="122" t="s">
        <v>5</v>
      </c>
      <c r="L51" s="58">
        <f>IF((L28-L44)&lt;0,0,L28-L44)</f>
        <v>0</v>
      </c>
      <c r="N51" s="71"/>
    </row>
    <row r="52" spans="2:14" x14ac:dyDescent="0.25">
      <c r="C52" s="136"/>
      <c r="D52" s="137"/>
      <c r="E52" s="137"/>
      <c r="F52" s="137"/>
      <c r="G52" s="137"/>
      <c r="H52" s="137"/>
      <c r="I52" s="138"/>
      <c r="J52" s="139"/>
      <c r="K52" s="140"/>
      <c r="L52" s="141"/>
      <c r="N52" s="71"/>
    </row>
    <row r="53" spans="2:14" x14ac:dyDescent="0.25">
      <c r="C53" s="109" t="s">
        <v>104</v>
      </c>
      <c r="D53" s="45"/>
      <c r="E53" s="45"/>
      <c r="F53" s="45"/>
      <c r="G53" s="45"/>
      <c r="H53" s="45"/>
      <c r="I53" s="68"/>
      <c r="J53" s="50"/>
      <c r="K53" s="122"/>
      <c r="L53" s="58"/>
      <c r="N53" s="71"/>
    </row>
    <row r="54" spans="2:14" x14ac:dyDescent="0.25">
      <c r="C54" s="69" t="s">
        <v>21</v>
      </c>
      <c r="D54" s="45" t="s">
        <v>105</v>
      </c>
      <c r="E54" s="45"/>
      <c r="F54" s="45"/>
      <c r="G54" s="45"/>
      <c r="H54" s="163" t="s">
        <v>118</v>
      </c>
      <c r="I54" s="164"/>
      <c r="J54" s="165" t="s">
        <v>119</v>
      </c>
      <c r="K54" s="166"/>
      <c r="L54" s="167" t="s">
        <v>120</v>
      </c>
      <c r="N54" s="71"/>
    </row>
    <row r="55" spans="2:14" x14ac:dyDescent="0.25">
      <c r="C55" s="69"/>
      <c r="D55" s="72" t="s">
        <v>130</v>
      </c>
      <c r="E55" s="72"/>
      <c r="F55" s="72"/>
      <c r="G55" s="72"/>
      <c r="H55" s="168">
        <f>+IF($L$51&gt;250000,250000,IF($L$51&gt;0,$L$51,0))</f>
        <v>0</v>
      </c>
      <c r="I55" s="164"/>
      <c r="J55" s="72" t="s">
        <v>37</v>
      </c>
      <c r="K55" s="52" t="s">
        <v>5</v>
      </c>
      <c r="L55" s="73">
        <v>0</v>
      </c>
      <c r="M55" s="48"/>
    </row>
    <row r="56" spans="2:14" x14ac:dyDescent="0.25">
      <c r="C56" s="69"/>
      <c r="D56" s="72" t="s">
        <v>127</v>
      </c>
      <c r="E56" s="72"/>
      <c r="F56" s="72"/>
      <c r="G56" s="72"/>
      <c r="H56" s="169">
        <f>+IF($L$51&gt;500000,250000,IF($L$51&gt;250000,($L$51-250000),0))</f>
        <v>0</v>
      </c>
      <c r="I56" s="164"/>
      <c r="J56" s="170" t="s">
        <v>121</v>
      </c>
      <c r="K56" s="47" t="s">
        <v>5</v>
      </c>
      <c r="L56" s="179">
        <f>+IF((L51&gt;500000),12500,IF(L51&lt;250000,0,(L51-250000)*0.05))</f>
        <v>0</v>
      </c>
      <c r="M56" s="48"/>
    </row>
    <row r="57" spans="2:14" x14ac:dyDescent="0.25">
      <c r="C57" s="69"/>
      <c r="D57" s="72" t="s">
        <v>128</v>
      </c>
      <c r="E57" s="72"/>
      <c r="F57" s="72"/>
      <c r="G57" s="72"/>
      <c r="H57" s="169">
        <f>+IF($L$51&gt;1000000,500000,IF($L$51&gt;500000,($L$51-500000),0))</f>
        <v>0</v>
      </c>
      <c r="I57" s="164"/>
      <c r="J57" s="170" t="s">
        <v>125</v>
      </c>
      <c r="K57" s="47" t="s">
        <v>5</v>
      </c>
      <c r="L57" s="179">
        <f>+IF(L51&gt;1000000,100000,IF(L51&lt;500000,0,L51-500000)*0.2)</f>
        <v>0</v>
      </c>
    </row>
    <row r="58" spans="2:14" x14ac:dyDescent="0.25">
      <c r="C58" s="69"/>
      <c r="D58" s="72" t="s">
        <v>129</v>
      </c>
      <c r="E58" s="72"/>
      <c r="F58" s="72"/>
      <c r="G58" s="72"/>
      <c r="H58" s="169">
        <f>+IF($L$51&gt;1000000,$L$51-1000000,0)</f>
        <v>0</v>
      </c>
      <c r="I58" s="164"/>
      <c r="J58" s="170" t="s">
        <v>126</v>
      </c>
      <c r="K58" s="53" t="s">
        <v>5</v>
      </c>
      <c r="L58" s="180">
        <f>+IF(L51&lt;1000000,0,(L51-1000000)*0.3)</f>
        <v>0</v>
      </c>
    </row>
    <row r="59" spans="2:14" x14ac:dyDescent="0.25">
      <c r="B59" s="164"/>
      <c r="C59" s="69"/>
      <c r="D59" s="164"/>
      <c r="E59" s="171" t="s">
        <v>124</v>
      </c>
      <c r="F59" s="72"/>
      <c r="G59" s="164"/>
      <c r="H59" s="172">
        <f>SUM(H52:H58)</f>
        <v>0</v>
      </c>
      <c r="I59" s="164"/>
      <c r="J59" s="164"/>
      <c r="K59" s="173" t="s">
        <v>5</v>
      </c>
      <c r="L59" s="174">
        <f>SUM(L52:L58)</f>
        <v>0</v>
      </c>
      <c r="M59" s="164"/>
    </row>
    <row r="60" spans="2:14" x14ac:dyDescent="0.25">
      <c r="C60" s="69" t="s">
        <v>22</v>
      </c>
      <c r="D60" s="45" t="s">
        <v>80</v>
      </c>
      <c r="E60" s="45"/>
      <c r="F60" s="45"/>
      <c r="G60" s="45"/>
      <c r="H60" s="45"/>
      <c r="I60" s="45"/>
      <c r="J60" s="58"/>
      <c r="K60" s="125" t="s">
        <v>5</v>
      </c>
      <c r="L60" s="92"/>
    </row>
    <row r="61" spans="2:14" x14ac:dyDescent="0.25">
      <c r="C61" s="69" t="s">
        <v>23</v>
      </c>
      <c r="D61" s="63" t="s">
        <v>115</v>
      </c>
      <c r="E61" s="64"/>
      <c r="F61" s="64"/>
      <c r="G61" s="64"/>
      <c r="H61" s="64"/>
      <c r="I61" s="64"/>
      <c r="J61" s="58"/>
      <c r="K61" s="125" t="s">
        <v>5</v>
      </c>
      <c r="L61" s="74">
        <f>IF(L51&lt;500000,L59,0)</f>
        <v>0</v>
      </c>
    </row>
    <row r="62" spans="2:14" x14ac:dyDescent="0.25">
      <c r="C62" s="69" t="s">
        <v>24</v>
      </c>
      <c r="D62" s="45" t="s">
        <v>106</v>
      </c>
      <c r="E62" s="45"/>
      <c r="F62" s="45"/>
      <c r="G62" s="45"/>
      <c r="H62" s="45"/>
      <c r="I62" s="64"/>
      <c r="J62" s="58"/>
      <c r="K62" s="124" t="s">
        <v>5</v>
      </c>
      <c r="L62" s="50">
        <f>+L59-L61-L60</f>
        <v>0</v>
      </c>
      <c r="N62" s="71"/>
    </row>
    <row r="63" spans="2:14" x14ac:dyDescent="0.25">
      <c r="C63" s="69"/>
      <c r="D63" s="49" t="s">
        <v>25</v>
      </c>
      <c r="E63" s="49"/>
      <c r="F63" s="49"/>
      <c r="G63" s="49"/>
      <c r="H63" s="49"/>
      <c r="I63" s="64"/>
      <c r="J63" s="58"/>
      <c r="K63" s="126" t="s">
        <v>5</v>
      </c>
      <c r="L63" s="74">
        <f>L62*0.04</f>
        <v>0</v>
      </c>
    </row>
    <row r="64" spans="2:14" x14ac:dyDescent="0.25">
      <c r="C64" s="69" t="s">
        <v>26</v>
      </c>
      <c r="D64" s="45" t="s">
        <v>27</v>
      </c>
      <c r="E64" s="45"/>
      <c r="F64" s="45"/>
      <c r="G64" s="45"/>
      <c r="H64" s="45"/>
      <c r="I64" s="64"/>
      <c r="J64" s="58"/>
      <c r="K64" s="124" t="s">
        <v>5</v>
      </c>
      <c r="L64" s="75">
        <f>L62+L63</f>
        <v>0</v>
      </c>
      <c r="N64" s="48"/>
    </row>
    <row r="65" spans="2:14" x14ac:dyDescent="0.25">
      <c r="C65" s="69" t="s">
        <v>28</v>
      </c>
      <c r="D65" s="49" t="s">
        <v>29</v>
      </c>
      <c r="E65" s="49"/>
      <c r="F65" s="49"/>
      <c r="G65" s="49"/>
      <c r="H65" s="49"/>
      <c r="I65" s="64"/>
      <c r="J65" s="58"/>
      <c r="K65" s="127" t="s">
        <v>5</v>
      </c>
      <c r="L65" s="95"/>
      <c r="N65" s="48"/>
    </row>
    <row r="66" spans="2:14" x14ac:dyDescent="0.25">
      <c r="C66" s="69" t="s">
        <v>117</v>
      </c>
      <c r="D66" s="45" t="s">
        <v>84</v>
      </c>
      <c r="E66" s="45"/>
      <c r="F66" s="45"/>
      <c r="G66" s="45"/>
      <c r="H66" s="45"/>
      <c r="I66" s="64"/>
      <c r="J66" s="50"/>
      <c r="K66" s="173"/>
      <c r="L66" s="58"/>
      <c r="N66" s="48"/>
    </row>
    <row r="67" spans="2:14" x14ac:dyDescent="0.25">
      <c r="C67" s="69"/>
      <c r="D67" s="76">
        <v>43891</v>
      </c>
      <c r="E67" s="52" t="s">
        <v>5</v>
      </c>
      <c r="F67" s="142"/>
      <c r="G67" s="76">
        <v>44013</v>
      </c>
      <c r="H67" s="143"/>
      <c r="I67" s="175"/>
      <c r="J67" s="176">
        <v>44136</v>
      </c>
      <c r="K67" s="52" t="s">
        <v>5</v>
      </c>
      <c r="L67" s="144"/>
      <c r="N67" s="48"/>
    </row>
    <row r="68" spans="2:14" x14ac:dyDescent="0.25">
      <c r="C68" s="69"/>
      <c r="D68" s="76">
        <v>43922</v>
      </c>
      <c r="E68" s="47" t="s">
        <v>5</v>
      </c>
      <c r="F68" s="94"/>
      <c r="G68" s="76">
        <v>44044</v>
      </c>
      <c r="H68" s="145"/>
      <c r="I68" s="175"/>
      <c r="J68" s="176">
        <v>44166</v>
      </c>
      <c r="K68" s="47" t="s">
        <v>5</v>
      </c>
      <c r="L68" s="146"/>
      <c r="N68" s="48"/>
    </row>
    <row r="69" spans="2:14" x14ac:dyDescent="0.25">
      <c r="C69" s="69"/>
      <c r="D69" s="76">
        <v>43952</v>
      </c>
      <c r="E69" s="47" t="s">
        <v>5</v>
      </c>
      <c r="F69" s="96"/>
      <c r="G69" s="76">
        <v>44075</v>
      </c>
      <c r="H69" s="145"/>
      <c r="I69" s="175"/>
      <c r="J69" s="176">
        <v>44197</v>
      </c>
      <c r="K69" s="47" t="s">
        <v>5</v>
      </c>
      <c r="L69" s="146"/>
      <c r="N69" s="48"/>
    </row>
    <row r="70" spans="2:14" x14ac:dyDescent="0.25">
      <c r="C70" s="77"/>
      <c r="D70" s="78">
        <v>43983</v>
      </c>
      <c r="E70" s="53" t="s">
        <v>5</v>
      </c>
      <c r="F70" s="97"/>
      <c r="G70" s="78">
        <v>44105</v>
      </c>
      <c r="H70" s="147"/>
      <c r="I70" s="177"/>
      <c r="J70" s="178">
        <v>44228</v>
      </c>
      <c r="K70" s="53" t="s">
        <v>5</v>
      </c>
      <c r="L70" s="95"/>
      <c r="N70" s="48"/>
    </row>
    <row r="71" spans="2:14" s="67" customFormat="1" x14ac:dyDescent="0.25">
      <c r="B71" s="43"/>
      <c r="C71" s="98"/>
      <c r="E71" s="128" t="s">
        <v>92</v>
      </c>
      <c r="F71" s="101"/>
      <c r="G71" s="101"/>
      <c r="H71" s="102"/>
      <c r="I71" s="68"/>
      <c r="J71" s="101"/>
      <c r="L71" s="103"/>
      <c r="N71" s="104"/>
    </row>
    <row r="72" spans="2:14" x14ac:dyDescent="0.25">
      <c r="C72" s="69"/>
      <c r="D72" s="49"/>
      <c r="E72" s="49"/>
      <c r="F72" s="49"/>
      <c r="G72" s="49"/>
      <c r="H72" s="49"/>
      <c r="I72" s="49"/>
      <c r="J72" s="49"/>
      <c r="K72" s="129"/>
      <c r="L72" s="79"/>
    </row>
    <row r="73" spans="2:14" x14ac:dyDescent="0.25">
      <c r="C73" s="161" t="s">
        <v>94</v>
      </c>
      <c r="D73" s="49"/>
      <c r="E73" s="49"/>
      <c r="F73" s="49"/>
      <c r="G73" s="49"/>
      <c r="H73" s="49"/>
      <c r="I73" s="49"/>
      <c r="J73" s="49"/>
      <c r="K73" s="129"/>
      <c r="L73" s="79"/>
    </row>
    <row r="74" spans="2:14" x14ac:dyDescent="0.25">
      <c r="C74" s="162" t="s">
        <v>93</v>
      </c>
      <c r="D74" s="80"/>
      <c r="E74" s="80"/>
      <c r="F74" s="80"/>
      <c r="G74" s="80"/>
      <c r="H74" s="105" t="s">
        <v>95</v>
      </c>
      <c r="I74" s="80"/>
      <c r="J74" s="80"/>
      <c r="K74" s="130"/>
      <c r="L74" s="81"/>
    </row>
    <row r="75" spans="2:14" x14ac:dyDescent="0.25">
      <c r="C75" s="247" t="s">
        <v>157</v>
      </c>
      <c r="D75" s="49"/>
      <c r="E75" s="49"/>
      <c r="F75" s="49"/>
      <c r="G75" s="49"/>
      <c r="H75" s="113"/>
      <c r="I75" s="49"/>
      <c r="J75" s="49"/>
      <c r="K75" s="129"/>
      <c r="L75" s="114"/>
    </row>
    <row r="76" spans="2:14" s="49" customFormat="1" ht="6" customHeight="1" x14ac:dyDescent="0.25">
      <c r="H76" s="113"/>
      <c r="K76" s="129"/>
      <c r="L76" s="114"/>
    </row>
    <row r="77" spans="2:14" s="49" customFormat="1" hidden="1" x14ac:dyDescent="0.25">
      <c r="B77" s="43"/>
      <c r="C77" s="82"/>
      <c r="D77" s="83" t="s">
        <v>50</v>
      </c>
      <c r="E77" s="111"/>
      <c r="F77" s="111"/>
      <c r="G77" s="111"/>
      <c r="H77" s="111"/>
      <c r="I77" s="111"/>
      <c r="J77" s="111"/>
      <c r="K77" s="131"/>
      <c r="L77" s="112"/>
    </row>
    <row r="78" spans="2:14" hidden="1" x14ac:dyDescent="0.25"/>
    <row r="79" spans="2:14" hidden="1" x14ac:dyDescent="0.25"/>
    <row r="80" spans="2:14" hidden="1" x14ac:dyDescent="0.25"/>
    <row r="81" spans="12:14" hidden="1" x14ac:dyDescent="0.25"/>
    <row r="82" spans="12:14" hidden="1" x14ac:dyDescent="0.25"/>
    <row r="83" spans="12:14" hidden="1" x14ac:dyDescent="0.25"/>
    <row r="84" spans="12:14" hidden="1" x14ac:dyDescent="0.25"/>
    <row r="85" spans="12:14" hidden="1" x14ac:dyDescent="0.25"/>
    <row r="86" spans="12:14" hidden="1" x14ac:dyDescent="0.25"/>
    <row r="87" spans="12:14" hidden="1" x14ac:dyDescent="0.25"/>
    <row r="88" spans="12:14" hidden="1" x14ac:dyDescent="0.25">
      <c r="L88" s="43"/>
    </row>
    <row r="89" spans="12:14" hidden="1" x14ac:dyDescent="0.25">
      <c r="L89" s="43"/>
      <c r="N89" s="48"/>
    </row>
    <row r="90" spans="12:14" hidden="1" x14ac:dyDescent="0.25">
      <c r="L90" s="43"/>
      <c r="N90" s="48"/>
    </row>
    <row r="91" spans="12:14" hidden="1" x14ac:dyDescent="0.25">
      <c r="L91" s="43"/>
      <c r="N91" s="48"/>
    </row>
    <row r="92" spans="12:14" hidden="1" x14ac:dyDescent="0.25">
      <c r="L92" s="43"/>
      <c r="N92" s="48"/>
    </row>
    <row r="93" spans="12:14" hidden="1" x14ac:dyDescent="0.25">
      <c r="L93" s="43"/>
      <c r="N93" s="48"/>
    </row>
    <row r="94" spans="12:14" hidden="1" x14ac:dyDescent="0.25">
      <c r="L94" s="43"/>
    </row>
    <row r="95" spans="12:14" hidden="1" x14ac:dyDescent="0.25">
      <c r="L95" s="43"/>
      <c r="N95" s="48"/>
    </row>
    <row r="96" spans="12:14" hidden="1" x14ac:dyDescent="0.25">
      <c r="L96" s="43"/>
    </row>
    <row r="97" spans="12:12" hidden="1" x14ac:dyDescent="0.25">
      <c r="L97" s="43"/>
    </row>
    <row r="98" spans="12:12" hidden="1" x14ac:dyDescent="0.25">
      <c r="L98" s="43"/>
    </row>
    <row r="99" spans="12:12" hidden="1" x14ac:dyDescent="0.25">
      <c r="L99" s="43"/>
    </row>
    <row r="100" spans="12:12" hidden="1" x14ac:dyDescent="0.25">
      <c r="L100" s="43"/>
    </row>
    <row r="101" spans="12:12" hidden="1" x14ac:dyDescent="0.25">
      <c r="L101" s="43"/>
    </row>
    <row r="102" spans="12:12" hidden="1" x14ac:dyDescent="0.25">
      <c r="L102" s="43"/>
    </row>
    <row r="103" spans="12:12" hidden="1" x14ac:dyDescent="0.25">
      <c r="L103" s="43"/>
    </row>
    <row r="104" spans="12:12" hidden="1" x14ac:dyDescent="0.25">
      <c r="L104" s="43"/>
    </row>
    <row r="105" spans="12:12" hidden="1" x14ac:dyDescent="0.25">
      <c r="L105" s="43"/>
    </row>
    <row r="106" spans="12:12" hidden="1" x14ac:dyDescent="0.25">
      <c r="L106" s="43"/>
    </row>
    <row r="107" spans="12:12" hidden="1" x14ac:dyDescent="0.25">
      <c r="L107" s="43"/>
    </row>
    <row r="108" spans="12:12" hidden="1" x14ac:dyDescent="0.25">
      <c r="L108" s="43"/>
    </row>
    <row r="109" spans="12:12" hidden="1" x14ac:dyDescent="0.25">
      <c r="L109" s="43"/>
    </row>
    <row r="110" spans="12:12" hidden="1" x14ac:dyDescent="0.25">
      <c r="L110" s="43"/>
    </row>
    <row r="111" spans="12:12" hidden="1" x14ac:dyDescent="0.25">
      <c r="L111" s="43"/>
    </row>
    <row r="112" spans="12: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</sheetData>
  <sheetProtection algorithmName="SHA-512" hashValue="qj13R+Brvx+2rrU5xBUPgrPN2D/CjiwKU9GwgwwsPZi+0Ag4J170Niar0NvNpAXru/xI+XVbF4oiTA/tprja3w==" saltValue="o1UG8eimUkaoBNea6UnJ6w==" spinCount="100000" sheet="1" objects="1" scenarios="1"/>
  <mergeCells count="2">
    <mergeCell ref="C3:L3"/>
    <mergeCell ref="C4:L4"/>
  </mergeCells>
  <dataValidations disablePrompts="1" count="4">
    <dataValidation type="whole" operator="lessThanOrEqual" allowBlank="1" showInputMessage="1" showErrorMessage="1" errorTitle="Statutoy Limit" error="Maximum Rs. 50,000 is allowed" promptTitle="Limit" prompt="Max50K_x000a_" sqref="L36">
      <formula1>50000</formula1>
    </dataValidation>
    <dataValidation type="whole" operator="lessThanOrEqual" allowBlank="1" showInputMessage="1" showErrorMessage="1" errorTitle="Statutoy Limit" error="Maximum Rs. 5000 is allowed" sqref="L39">
      <formula1>5000</formula1>
    </dataValidation>
    <dataValidation type="whole" operator="lessThanOrEqual" allowBlank="1" showInputMessage="1" showErrorMessage="1" errorTitle="Max 10% of Basic Salary+DA" error="Maximum 10% of Basic Salary+DA is allowed" sqref="L37 J34">
      <formula1>$J$10*10%</formula1>
    </dataValidation>
    <dataValidation type="whole" showInputMessage="1" showErrorMessage="1" sqref="J11">
      <formula1>0</formula1>
      <formula2>1000000000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98" fitToHeight="2" orientation="portrait" r:id="rId1"/>
  <rowBreaks count="1" manualBreakCount="1">
    <brk id="51" min="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9"/>
  <sheetViews>
    <sheetView zoomScaleNormal="100" zoomScaleSheetLayoutView="100" workbookViewId="0">
      <selection activeCell="K15" sqref="K15"/>
    </sheetView>
  </sheetViews>
  <sheetFormatPr defaultColWidth="9.140625" defaultRowHeight="15" x14ac:dyDescent="0.25"/>
  <cols>
    <col min="1" max="1" width="1.42578125" style="164" customWidth="1"/>
    <col min="2" max="2" width="4.140625" style="164" customWidth="1"/>
    <col min="3" max="3" width="9.140625" style="164" customWidth="1"/>
    <col min="4" max="4" width="3.85546875" style="164" customWidth="1"/>
    <col min="5" max="5" width="10.85546875" style="164" customWidth="1"/>
    <col min="6" max="6" width="8.7109375" style="164" customWidth="1"/>
    <col min="7" max="7" width="12.5703125" style="164" customWidth="1"/>
    <col min="8" max="8" width="3.5703125" style="164" customWidth="1"/>
    <col min="9" max="9" width="11.42578125" style="164" customWidth="1"/>
    <col min="10" max="10" width="3.5703125" style="181" customWidth="1"/>
    <col min="11" max="11" width="12.85546875" style="164" customWidth="1"/>
    <col min="12" max="12" width="1.28515625" style="164" customWidth="1"/>
    <col min="13" max="13" width="9.140625" style="164" customWidth="1"/>
    <col min="14" max="16384" width="9.140625" style="164"/>
  </cols>
  <sheetData>
    <row r="1" spans="2:11" ht="4.5" customHeight="1" x14ac:dyDescent="0.25"/>
    <row r="2" spans="2:11" ht="15.75" x14ac:dyDescent="0.25">
      <c r="B2" s="40" t="s">
        <v>78</v>
      </c>
      <c r="C2" s="41"/>
      <c r="D2" s="41"/>
      <c r="E2" s="41"/>
      <c r="F2" s="41"/>
      <c r="G2" s="41"/>
      <c r="H2" s="41" t="s">
        <v>79</v>
      </c>
      <c r="I2" s="41"/>
      <c r="J2" s="182"/>
      <c r="K2" s="183"/>
    </row>
    <row r="3" spans="2:11" x14ac:dyDescent="0.25">
      <c r="B3" s="184" t="str">
        <f>+'IT-Old'!C3</f>
        <v>ANNUAL INCOME TAX DECLARATION BY EMPLOYEES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2:11" x14ac:dyDescent="0.25">
      <c r="B4" s="187" t="s">
        <v>131</v>
      </c>
      <c r="C4" s="188"/>
      <c r="D4" s="188"/>
      <c r="E4" s="188"/>
      <c r="F4" s="188"/>
      <c r="G4" s="188"/>
      <c r="H4" s="188"/>
      <c r="I4" s="188"/>
      <c r="J4" s="188"/>
      <c r="K4" s="189"/>
    </row>
    <row r="5" spans="2:11" ht="15.75" x14ac:dyDescent="0.25">
      <c r="B5" s="230" t="s">
        <v>0</v>
      </c>
      <c r="C5" s="85"/>
      <c r="D5" s="85"/>
      <c r="E5" s="85"/>
      <c r="F5" s="85"/>
      <c r="G5" s="85"/>
      <c r="H5" s="85" t="s">
        <v>81</v>
      </c>
      <c r="I5" s="85"/>
      <c r="J5" s="119"/>
      <c r="K5" s="88"/>
    </row>
    <row r="6" spans="2:11" ht="15.75" x14ac:dyDescent="0.25">
      <c r="B6" s="161" t="s">
        <v>110</v>
      </c>
      <c r="C6" s="86"/>
      <c r="D6" s="86"/>
      <c r="E6" s="86" t="s">
        <v>1</v>
      </c>
      <c r="F6" s="86"/>
      <c r="G6" s="86"/>
      <c r="H6" s="86" t="s">
        <v>2</v>
      </c>
      <c r="I6" s="86"/>
      <c r="J6" s="120"/>
      <c r="K6" s="89"/>
    </row>
    <row r="7" spans="2:11" ht="15.75" x14ac:dyDescent="0.25">
      <c r="B7" s="231" t="str">
        <f>+'IT-Old'!C7</f>
        <v xml:space="preserve">Email id:                                                                                    </v>
      </c>
      <c r="C7" s="86"/>
      <c r="D7" s="86"/>
      <c r="E7" s="86"/>
      <c r="F7" s="86"/>
      <c r="G7" s="86"/>
      <c r="H7" s="86" t="s">
        <v>48</v>
      </c>
      <c r="I7" s="86"/>
      <c r="J7" s="120"/>
      <c r="K7" s="89"/>
    </row>
    <row r="8" spans="2:11" ht="15.75" x14ac:dyDescent="0.25">
      <c r="B8" s="237">
        <f>+'IT-Old'!C8</f>
        <v>0</v>
      </c>
      <c r="C8" s="87"/>
      <c r="D8" s="87"/>
      <c r="E8" s="87"/>
      <c r="F8" s="87"/>
      <c r="G8" s="238">
        <f>+'IT-Old'!H8</f>
        <v>0</v>
      </c>
      <c r="H8" s="87"/>
      <c r="I8" s="87"/>
      <c r="J8" s="121"/>
      <c r="K8" s="90"/>
    </row>
    <row r="9" spans="2:11" ht="15.75" x14ac:dyDescent="0.25">
      <c r="B9" s="44" t="s">
        <v>3</v>
      </c>
      <c r="C9" s="45" t="s">
        <v>4</v>
      </c>
      <c r="D9" s="45"/>
      <c r="E9" s="45"/>
      <c r="F9" s="45"/>
      <c r="G9" s="45"/>
      <c r="H9" s="41"/>
      <c r="I9" s="190"/>
      <c r="J9" s="191" t="s">
        <v>5</v>
      </c>
      <c r="K9" s="192">
        <f>SUM(I10:I12)</f>
        <v>0</v>
      </c>
    </row>
    <row r="10" spans="2:11" ht="15.75" x14ac:dyDescent="0.25">
      <c r="B10" s="44"/>
      <c r="C10" s="65" t="s">
        <v>87</v>
      </c>
      <c r="D10" s="65"/>
      <c r="E10" s="193"/>
      <c r="F10" s="193"/>
      <c r="G10" s="193"/>
      <c r="H10" s="52" t="s">
        <v>5</v>
      </c>
      <c r="I10" s="148"/>
      <c r="J10" s="194"/>
      <c r="K10" s="195"/>
    </row>
    <row r="11" spans="2:11" ht="15.75" x14ac:dyDescent="0.25">
      <c r="B11" s="44"/>
      <c r="C11" s="65" t="s">
        <v>96</v>
      </c>
      <c r="D11" s="65"/>
      <c r="E11" s="193"/>
      <c r="F11" s="193"/>
      <c r="G11" s="193"/>
      <c r="H11" s="47" t="s">
        <v>5</v>
      </c>
      <c r="I11" s="149"/>
      <c r="J11" s="194"/>
      <c r="K11" s="195"/>
    </row>
    <row r="12" spans="2:11" ht="15.75" x14ac:dyDescent="0.25">
      <c r="B12" s="44"/>
      <c r="C12" s="65" t="s">
        <v>98</v>
      </c>
      <c r="D12" s="65"/>
      <c r="E12" s="193"/>
      <c r="F12" s="193"/>
      <c r="G12" s="65"/>
      <c r="H12" s="53" t="s">
        <v>5</v>
      </c>
      <c r="I12" s="150"/>
      <c r="J12" s="194"/>
      <c r="K12" s="196"/>
    </row>
    <row r="13" spans="2:11" ht="15.75" x14ac:dyDescent="0.25">
      <c r="B13" s="135">
        <v>1</v>
      </c>
      <c r="C13" s="45" t="s">
        <v>132</v>
      </c>
      <c r="D13" s="45"/>
      <c r="E13" s="45"/>
      <c r="F13" s="45"/>
      <c r="G13" s="45"/>
      <c r="H13" s="193"/>
      <c r="I13" s="197"/>
      <c r="J13" s="191" t="s">
        <v>5</v>
      </c>
      <c r="K13" s="198">
        <f>+K9</f>
        <v>0</v>
      </c>
    </row>
    <row r="14" spans="2:11" ht="15.75" x14ac:dyDescent="0.25">
      <c r="B14" s="135">
        <v>2</v>
      </c>
      <c r="C14" s="45" t="s">
        <v>7</v>
      </c>
      <c r="D14" s="45"/>
      <c r="E14" s="45"/>
      <c r="F14" s="45"/>
      <c r="G14" s="45"/>
      <c r="H14" s="193"/>
      <c r="I14" s="197"/>
      <c r="J14" s="191" t="s">
        <v>5</v>
      </c>
      <c r="K14" s="149"/>
    </row>
    <row r="15" spans="2:11" ht="15.75" x14ac:dyDescent="0.25">
      <c r="B15" s="135">
        <v>3</v>
      </c>
      <c r="C15" s="45" t="s">
        <v>8</v>
      </c>
      <c r="D15" s="45"/>
      <c r="E15" s="45"/>
      <c r="F15" s="45"/>
      <c r="G15" s="45"/>
      <c r="H15" s="193"/>
      <c r="I15" s="197"/>
      <c r="J15" s="191" t="s">
        <v>5</v>
      </c>
      <c r="K15" s="149"/>
    </row>
    <row r="16" spans="2:11" ht="15.75" x14ac:dyDescent="0.25">
      <c r="B16" s="135">
        <v>4</v>
      </c>
      <c r="C16" s="45" t="s">
        <v>133</v>
      </c>
      <c r="D16" s="45"/>
      <c r="E16" s="45"/>
      <c r="F16" s="45"/>
      <c r="G16" s="45"/>
      <c r="H16" s="193"/>
      <c r="I16" s="197"/>
      <c r="J16" s="191" t="s">
        <v>5</v>
      </c>
      <c r="K16" s="199">
        <f>+I17</f>
        <v>0</v>
      </c>
    </row>
    <row r="17" spans="2:11" ht="15.75" x14ac:dyDescent="0.25">
      <c r="B17" s="135"/>
      <c r="C17" s="59" t="s">
        <v>10</v>
      </c>
      <c r="D17" s="59"/>
      <c r="E17" s="59"/>
      <c r="F17" s="59"/>
      <c r="G17" s="59"/>
      <c r="H17" s="52" t="s">
        <v>5</v>
      </c>
      <c r="I17" s="148"/>
      <c r="J17" s="200"/>
      <c r="K17" s="197"/>
    </row>
    <row r="18" spans="2:11" ht="9" customHeight="1" x14ac:dyDescent="0.25">
      <c r="B18" s="135"/>
      <c r="C18" s="49"/>
      <c r="D18" s="49"/>
      <c r="E18" s="49"/>
      <c r="F18" s="49"/>
      <c r="G18" s="49"/>
      <c r="H18" s="49"/>
      <c r="I18" s="49"/>
      <c r="J18" s="191"/>
      <c r="K18" s="201"/>
    </row>
    <row r="19" spans="2:11" ht="15.75" x14ac:dyDescent="0.25">
      <c r="B19" s="44" t="s">
        <v>13</v>
      </c>
      <c r="C19" s="45" t="s">
        <v>14</v>
      </c>
      <c r="D19" s="45"/>
      <c r="E19" s="45"/>
      <c r="F19" s="45"/>
      <c r="G19" s="45"/>
      <c r="H19" s="193"/>
      <c r="I19" s="197"/>
      <c r="J19" s="191" t="s">
        <v>5</v>
      </c>
      <c r="K19" s="202">
        <f>+K13+K14+K15+K16</f>
        <v>0</v>
      </c>
    </row>
    <row r="20" spans="2:11" ht="15.75" x14ac:dyDescent="0.25">
      <c r="B20" s="69" t="s">
        <v>20</v>
      </c>
      <c r="C20" s="45" t="s">
        <v>134</v>
      </c>
      <c r="D20" s="45"/>
      <c r="E20" s="45"/>
      <c r="F20" s="45"/>
      <c r="G20" s="45"/>
      <c r="H20" s="68"/>
      <c r="I20" s="197"/>
      <c r="J20" s="191" t="s">
        <v>5</v>
      </c>
      <c r="K20" s="198">
        <f>+K19</f>
        <v>0</v>
      </c>
    </row>
    <row r="21" spans="2:11" ht="14.25" customHeight="1" x14ac:dyDescent="0.25">
      <c r="B21" s="136"/>
      <c r="C21" s="137"/>
      <c r="D21" s="137"/>
      <c r="E21" s="137"/>
      <c r="F21" s="137"/>
      <c r="G21" s="137"/>
      <c r="H21" s="138"/>
      <c r="I21" s="203"/>
      <c r="J21" s="204"/>
      <c r="K21" s="205"/>
    </row>
    <row r="22" spans="2:11" ht="15.75" x14ac:dyDescent="0.25">
      <c r="B22" s="109" t="s">
        <v>135</v>
      </c>
      <c r="C22" s="45"/>
      <c r="D22" s="45"/>
      <c r="E22" s="45"/>
      <c r="F22" s="45"/>
      <c r="G22" s="45"/>
      <c r="H22" s="68"/>
      <c r="I22" s="206"/>
      <c r="J22" s="207"/>
      <c r="K22" s="198"/>
    </row>
    <row r="23" spans="2:11" ht="15.75" x14ac:dyDescent="0.25">
      <c r="B23" s="69" t="s">
        <v>21</v>
      </c>
      <c r="C23" s="45" t="s">
        <v>136</v>
      </c>
      <c r="D23" s="45"/>
      <c r="E23" s="45"/>
      <c r="G23" s="163" t="s">
        <v>118</v>
      </c>
      <c r="I23" s="165" t="s">
        <v>119</v>
      </c>
      <c r="J23" s="166"/>
      <c r="K23" s="208" t="s">
        <v>120</v>
      </c>
    </row>
    <row r="24" spans="2:11" ht="15.75" x14ac:dyDescent="0.25">
      <c r="B24" s="69"/>
      <c r="C24" s="72" t="s">
        <v>137</v>
      </c>
      <c r="D24" s="72"/>
      <c r="E24" s="72"/>
      <c r="G24" s="209">
        <f>+IF($K$20&gt;250000,250000,IF($K$20&gt;0,$K$20,0))</f>
        <v>0</v>
      </c>
      <c r="I24" s="72" t="s">
        <v>37</v>
      </c>
      <c r="J24" s="210" t="s">
        <v>5</v>
      </c>
      <c r="K24" s="192">
        <v>0</v>
      </c>
    </row>
    <row r="25" spans="2:11" ht="15.75" x14ac:dyDescent="0.25">
      <c r="B25" s="69"/>
      <c r="C25" s="72" t="s">
        <v>138</v>
      </c>
      <c r="D25" s="72"/>
      <c r="E25" s="72"/>
      <c r="G25" s="211">
        <f>+IF($K$20&gt;500000,250000,IF($K$20&gt;250000,($K$20-250000),0))</f>
        <v>0</v>
      </c>
      <c r="I25" s="170" t="s">
        <v>121</v>
      </c>
      <c r="J25" s="210" t="s">
        <v>5</v>
      </c>
      <c r="K25" s="195">
        <f>IF($K$20&gt;500000,12500,IF($K$20&gt;250000,($K$20-250000)*0.05,0))</f>
        <v>0</v>
      </c>
    </row>
    <row r="26" spans="2:11" ht="15.75" x14ac:dyDescent="0.25">
      <c r="B26" s="69"/>
      <c r="C26" s="72" t="s">
        <v>139</v>
      </c>
      <c r="D26" s="72"/>
      <c r="E26" s="72"/>
      <c r="G26" s="211">
        <f>+IF($K$20&gt;750000,250000,IF($K$20&gt;500000,($K$20-500000),0))</f>
        <v>0</v>
      </c>
      <c r="I26" s="170" t="s">
        <v>122</v>
      </c>
      <c r="J26" s="210" t="s">
        <v>5</v>
      </c>
      <c r="K26" s="195">
        <f>+IF($K$20&gt;750000,250000*0.1,IF($K$20&gt;500000,($K$20-500000)*0.1,0))</f>
        <v>0</v>
      </c>
    </row>
    <row r="27" spans="2:11" ht="15.75" x14ac:dyDescent="0.25">
      <c r="B27" s="69"/>
      <c r="C27" s="72" t="s">
        <v>140</v>
      </c>
      <c r="D27" s="72"/>
      <c r="E27" s="72"/>
      <c r="G27" s="211">
        <f>+IF($K$20&gt;1000000,250000,IF($K$20&gt;750000,$K$20-750000,0))</f>
        <v>0</v>
      </c>
      <c r="I27" s="170" t="s">
        <v>123</v>
      </c>
      <c r="J27" s="210" t="s">
        <v>5</v>
      </c>
      <c r="K27" s="195">
        <f>+IF($K$20&gt;1000000,250000*0.15,IF($K$20&gt;750000,($K$20-750000)*0.15,0))</f>
        <v>0</v>
      </c>
    </row>
    <row r="28" spans="2:11" ht="15.75" x14ac:dyDescent="0.25">
      <c r="B28" s="69"/>
      <c r="C28" s="72" t="s">
        <v>141</v>
      </c>
      <c r="D28" s="72"/>
      <c r="E28" s="72"/>
      <c r="G28" s="211">
        <f>+IF($K$20&gt;1250000,250000,IF($K$20&gt;1000000,$K$20-1000000,0))</f>
        <v>0</v>
      </c>
      <c r="I28" s="170" t="s">
        <v>125</v>
      </c>
      <c r="J28" s="210" t="s">
        <v>5</v>
      </c>
      <c r="K28" s="195">
        <f>+IF($K$20&gt;1250000,250000*0.2,IF($K$20&gt;1000000,($K$20-1000000)*0.2,0))</f>
        <v>0</v>
      </c>
    </row>
    <row r="29" spans="2:11" ht="15.75" x14ac:dyDescent="0.25">
      <c r="B29" s="69"/>
      <c r="C29" s="72" t="s">
        <v>142</v>
      </c>
      <c r="D29" s="72"/>
      <c r="E29" s="72"/>
      <c r="G29" s="211">
        <f>+IF($K$20&gt;1500000,250000,IF($K$20&gt;1250000,$K$20-1250000,0))</f>
        <v>0</v>
      </c>
      <c r="I29" s="170" t="s">
        <v>143</v>
      </c>
      <c r="J29" s="210" t="s">
        <v>5</v>
      </c>
      <c r="K29" s="195">
        <f>+IF($K$20&gt;1500000,250000*0.25,IF($K$20&gt;1250000,($K$20-1250000)*0.25,0))</f>
        <v>0</v>
      </c>
    </row>
    <row r="30" spans="2:11" ht="15.75" x14ac:dyDescent="0.25">
      <c r="B30" s="69"/>
      <c r="C30" s="72" t="s">
        <v>144</v>
      </c>
      <c r="D30" s="72"/>
      <c r="E30" s="72"/>
      <c r="G30" s="212">
        <f>+IF($K$20&gt;1500000,$K$20-1500000,0)</f>
        <v>0</v>
      </c>
      <c r="I30" s="170" t="s">
        <v>126</v>
      </c>
      <c r="J30" s="210" t="s">
        <v>5</v>
      </c>
      <c r="K30" s="213">
        <f>+IF($K$20&gt;1500000,($K$20-1500000)*0.3,0)</f>
        <v>0</v>
      </c>
    </row>
    <row r="31" spans="2:11" ht="15.75" x14ac:dyDescent="0.25">
      <c r="B31" s="69"/>
      <c r="D31" s="171" t="s">
        <v>124</v>
      </c>
      <c r="E31" s="72"/>
      <c r="G31" s="172">
        <f>SUM(G24:G30)</f>
        <v>0</v>
      </c>
      <c r="J31" s="210" t="s">
        <v>5</v>
      </c>
      <c r="K31" s="174">
        <f>SUM(K24:K30)</f>
        <v>0</v>
      </c>
    </row>
    <row r="32" spans="2:11" ht="15.75" x14ac:dyDescent="0.25">
      <c r="B32" s="69" t="s">
        <v>22</v>
      </c>
      <c r="C32" s="45" t="s">
        <v>80</v>
      </c>
      <c r="D32" s="45"/>
      <c r="E32" s="45"/>
      <c r="F32" s="45"/>
      <c r="G32" s="45"/>
      <c r="H32" s="45"/>
      <c r="I32" s="214"/>
      <c r="J32" s="210" t="s">
        <v>5</v>
      </c>
      <c r="K32" s="148"/>
    </row>
    <row r="33" spans="2:13" ht="15.75" x14ac:dyDescent="0.25">
      <c r="B33" s="69" t="s">
        <v>24</v>
      </c>
      <c r="C33" s="45" t="s">
        <v>106</v>
      </c>
      <c r="D33" s="45"/>
      <c r="E33" s="45"/>
      <c r="F33" s="45"/>
      <c r="G33" s="45"/>
      <c r="H33" s="64"/>
      <c r="I33" s="214"/>
      <c r="J33" s="210" t="s">
        <v>5</v>
      </c>
      <c r="K33" s="197">
        <f>+K31-K32</f>
        <v>0</v>
      </c>
    </row>
    <row r="34" spans="2:13" ht="15.75" x14ac:dyDescent="0.25">
      <c r="B34" s="69"/>
      <c r="C34" s="49" t="s">
        <v>25</v>
      </c>
      <c r="D34" s="49"/>
      <c r="E34" s="49"/>
      <c r="F34" s="49"/>
      <c r="G34" s="49"/>
      <c r="H34" s="64"/>
      <c r="I34" s="198"/>
      <c r="J34" s="215" t="s">
        <v>5</v>
      </c>
      <c r="K34" s="216">
        <f>K33*0.04</f>
        <v>0</v>
      </c>
    </row>
    <row r="35" spans="2:13" ht="15.75" x14ac:dyDescent="0.25">
      <c r="B35" s="69" t="s">
        <v>26</v>
      </c>
      <c r="C35" s="45" t="s">
        <v>27</v>
      </c>
      <c r="D35" s="45"/>
      <c r="E35" s="45"/>
      <c r="F35" s="45"/>
      <c r="G35" s="45"/>
      <c r="H35" s="64"/>
      <c r="I35" s="198"/>
      <c r="J35" s="200" t="s">
        <v>5</v>
      </c>
      <c r="K35" s="217">
        <f>K33+K34</f>
        <v>0</v>
      </c>
    </row>
    <row r="36" spans="2:13" ht="15.75" x14ac:dyDescent="0.25">
      <c r="B36" s="69" t="s">
        <v>28</v>
      </c>
      <c r="C36" s="49" t="s">
        <v>29</v>
      </c>
      <c r="D36" s="49"/>
      <c r="E36" s="49"/>
      <c r="F36" s="49"/>
      <c r="G36" s="49"/>
      <c r="H36" s="64"/>
      <c r="I36" s="198"/>
      <c r="J36" s="218" t="s">
        <v>5</v>
      </c>
      <c r="K36" s="151"/>
    </row>
    <row r="37" spans="2:13" ht="15.75" x14ac:dyDescent="0.25">
      <c r="B37" s="69" t="s">
        <v>30</v>
      </c>
      <c r="C37" s="49" t="s">
        <v>145</v>
      </c>
      <c r="D37" s="49"/>
      <c r="E37" s="49"/>
      <c r="F37" s="49"/>
      <c r="G37" s="49"/>
      <c r="H37" s="64"/>
      <c r="I37" s="198"/>
      <c r="J37" s="219" t="s">
        <v>5</v>
      </c>
      <c r="K37" s="220">
        <f>+K35-K36</f>
        <v>0</v>
      </c>
    </row>
    <row r="38" spans="2:13" s="43" customFormat="1" ht="15.75" x14ac:dyDescent="0.25">
      <c r="B38" s="69" t="s">
        <v>28</v>
      </c>
      <c r="C38" s="49" t="s">
        <v>29</v>
      </c>
      <c r="D38" s="49"/>
      <c r="E38" s="49"/>
      <c r="F38" s="49"/>
      <c r="G38" s="49"/>
      <c r="H38" s="64"/>
      <c r="I38" s="58"/>
      <c r="J38" s="127" t="s">
        <v>5</v>
      </c>
      <c r="K38" s="95"/>
      <c r="M38" s="48"/>
    </row>
    <row r="39" spans="2:13" s="43" customFormat="1" ht="15.75" x14ac:dyDescent="0.25">
      <c r="B39" s="69" t="s">
        <v>117</v>
      </c>
      <c r="C39" s="45" t="s">
        <v>84</v>
      </c>
      <c r="D39" s="45"/>
      <c r="E39" s="45"/>
      <c r="F39" s="45"/>
      <c r="G39" s="45"/>
      <c r="H39" s="64"/>
      <c r="I39" s="50"/>
      <c r="J39" s="173"/>
      <c r="K39" s="58"/>
      <c r="M39" s="48"/>
    </row>
    <row r="40" spans="2:13" ht="15.75" x14ac:dyDescent="0.25">
      <c r="B40" s="69"/>
      <c r="C40" s="76">
        <v>43891</v>
      </c>
      <c r="D40" s="52" t="s">
        <v>5</v>
      </c>
      <c r="E40" s="152"/>
      <c r="F40" s="76">
        <v>44013</v>
      </c>
      <c r="G40" s="153"/>
      <c r="H40" s="221"/>
      <c r="I40" s="176">
        <v>44136</v>
      </c>
      <c r="J40" s="52" t="s">
        <v>5</v>
      </c>
      <c r="K40" s="154"/>
    </row>
    <row r="41" spans="2:13" ht="15.75" x14ac:dyDescent="0.25">
      <c r="B41" s="69"/>
      <c r="C41" s="76">
        <v>43922</v>
      </c>
      <c r="D41" s="47" t="s">
        <v>5</v>
      </c>
      <c r="E41" s="155"/>
      <c r="F41" s="76">
        <v>44044</v>
      </c>
      <c r="G41" s="156"/>
      <c r="H41" s="221"/>
      <c r="I41" s="176">
        <v>44166</v>
      </c>
      <c r="J41" s="47" t="s">
        <v>5</v>
      </c>
      <c r="K41" s="157"/>
    </row>
    <row r="42" spans="2:13" ht="15.75" x14ac:dyDescent="0.25">
      <c r="B42" s="69"/>
      <c r="C42" s="76">
        <v>43952</v>
      </c>
      <c r="D42" s="47" t="s">
        <v>5</v>
      </c>
      <c r="E42" s="158"/>
      <c r="F42" s="76">
        <v>44075</v>
      </c>
      <c r="G42" s="156"/>
      <c r="H42" s="221"/>
      <c r="I42" s="176">
        <v>44197</v>
      </c>
      <c r="J42" s="47" t="s">
        <v>5</v>
      </c>
      <c r="K42" s="157"/>
    </row>
    <row r="43" spans="2:13" ht="15.75" x14ac:dyDescent="0.25">
      <c r="B43" s="77"/>
      <c r="C43" s="78">
        <v>43983</v>
      </c>
      <c r="D43" s="53" t="s">
        <v>5</v>
      </c>
      <c r="E43" s="159"/>
      <c r="F43" s="78">
        <v>44105</v>
      </c>
      <c r="G43" s="160"/>
      <c r="H43" s="222"/>
      <c r="I43" s="178">
        <v>44228</v>
      </c>
      <c r="J43" s="53" t="s">
        <v>5</v>
      </c>
      <c r="K43" s="151"/>
    </row>
    <row r="44" spans="2:13" ht="15.75" x14ac:dyDescent="0.25">
      <c r="B44" s="98"/>
      <c r="C44" s="68"/>
      <c r="D44" s="68"/>
      <c r="E44" s="223"/>
      <c r="F44" s="223"/>
      <c r="G44" s="102"/>
      <c r="H44" s="68"/>
      <c r="I44" s="223"/>
      <c r="J44" s="224" t="s">
        <v>92</v>
      </c>
      <c r="K44" s="225"/>
    </row>
    <row r="45" spans="2:13" ht="15.75" x14ac:dyDescent="0.25">
      <c r="B45" s="69"/>
      <c r="C45" s="49"/>
      <c r="D45" s="49"/>
      <c r="E45" s="49"/>
      <c r="F45" s="49"/>
      <c r="G45" s="49"/>
      <c r="H45" s="49"/>
      <c r="I45" s="49"/>
      <c r="J45" s="226"/>
      <c r="K45" s="227"/>
    </row>
    <row r="46" spans="2:13" ht="15.75" x14ac:dyDescent="0.25">
      <c r="B46" s="161" t="s">
        <v>94</v>
      </c>
      <c r="C46" s="49"/>
      <c r="D46" s="49"/>
      <c r="E46" s="49"/>
      <c r="F46" s="49"/>
      <c r="G46" s="49"/>
      <c r="H46" s="49"/>
      <c r="I46" s="49"/>
      <c r="J46" s="226"/>
      <c r="K46" s="227"/>
    </row>
    <row r="47" spans="2:13" ht="15.75" x14ac:dyDescent="0.25">
      <c r="B47" s="162" t="s">
        <v>93</v>
      </c>
      <c r="C47" s="80"/>
      <c r="D47" s="80"/>
      <c r="E47" s="80"/>
      <c r="F47" s="80"/>
      <c r="G47" s="105" t="s">
        <v>95</v>
      </c>
      <c r="H47" s="80"/>
      <c r="I47" s="80"/>
      <c r="J47" s="228"/>
      <c r="K47" s="229"/>
    </row>
    <row r="48" spans="2:13" ht="4.5" customHeight="1" x14ac:dyDescent="0.25"/>
    <row r="49" spans="2:2" x14ac:dyDescent="0.25">
      <c r="B49" s="247" t="s">
        <v>157</v>
      </c>
    </row>
  </sheetData>
  <sheetProtection algorithmName="SHA-512" hashValue="WApYs7bZQMJ8bqYb6elzN399H8KkEgnGxpyTvPgXHRAhwZqbfdFyMQwxPdb7o2IOk56/pQsaqPq/pEBjNn4MmQ==" saltValue="baBbuDiwZb7EhZNiRiMKb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showGridLines="0" workbookViewId="0">
      <selection activeCell="C24" sqref="C24"/>
    </sheetView>
  </sheetViews>
  <sheetFormatPr defaultRowHeight="15" x14ac:dyDescent="0.25"/>
  <cols>
    <col min="1" max="1" width="4.5703125" customWidth="1"/>
    <col min="2" max="2" width="20.7109375" customWidth="1"/>
    <col min="3" max="3" width="12.7109375" style="13" customWidth="1"/>
    <col min="4" max="4" width="4.5703125" style="13" bestFit="1" customWidth="1"/>
    <col min="5" max="5" width="12.7109375" style="35" customWidth="1"/>
    <col min="6" max="6" width="4.5703125" bestFit="1" customWidth="1"/>
    <col min="7" max="7" width="4.5703125" customWidth="1"/>
    <col min="8" max="8" width="11.28515625" bestFit="1" customWidth="1"/>
  </cols>
  <sheetData>
    <row r="1" spans="1:6" x14ac:dyDescent="0.25">
      <c r="C1"/>
      <c r="D1"/>
      <c r="E1"/>
    </row>
    <row r="2" spans="1:6" x14ac:dyDescent="0.25">
      <c r="A2" s="9" t="s">
        <v>51</v>
      </c>
      <c r="C2"/>
      <c r="D2"/>
      <c r="E2"/>
    </row>
    <row r="3" spans="1:6" ht="17.25" x14ac:dyDescent="0.4">
      <c r="C3" s="10" t="s">
        <v>52</v>
      </c>
      <c r="D3" s="10"/>
      <c r="E3" s="11" t="s">
        <v>53</v>
      </c>
      <c r="F3" s="12"/>
    </row>
    <row r="4" spans="1:6" x14ac:dyDescent="0.25">
      <c r="B4" t="s">
        <v>54</v>
      </c>
      <c r="C4" s="13">
        <v>1000000</v>
      </c>
      <c r="E4" s="14">
        <v>1000000</v>
      </c>
      <c r="F4" s="12"/>
    </row>
    <row r="5" spans="1:6" x14ac:dyDescent="0.25">
      <c r="B5" t="s">
        <v>55</v>
      </c>
      <c r="C5" s="13">
        <v>10000</v>
      </c>
      <c r="E5" s="14">
        <v>10000</v>
      </c>
      <c r="F5" s="12"/>
    </row>
    <row r="6" spans="1:6" s="36" customFormat="1" x14ac:dyDescent="0.25">
      <c r="B6" s="15" t="s">
        <v>56</v>
      </c>
      <c r="C6" s="37">
        <v>-50000</v>
      </c>
      <c r="D6" s="37"/>
      <c r="E6" s="38">
        <v>0</v>
      </c>
      <c r="F6" s="39"/>
    </row>
    <row r="7" spans="1:6" s="36" customFormat="1" x14ac:dyDescent="0.25">
      <c r="B7" s="15" t="s">
        <v>116</v>
      </c>
      <c r="C7" s="37">
        <v>-2400</v>
      </c>
      <c r="D7" s="37"/>
      <c r="E7" s="38"/>
      <c r="F7" s="39"/>
    </row>
    <row r="8" spans="1:6" s="36" customFormat="1" x14ac:dyDescent="0.25">
      <c r="B8" s="15" t="s">
        <v>57</v>
      </c>
      <c r="C8" s="37">
        <v>-200000</v>
      </c>
      <c r="D8" s="37"/>
      <c r="E8" s="38">
        <v>0</v>
      </c>
      <c r="F8" s="39"/>
    </row>
    <row r="9" spans="1:6" s="36" customFormat="1" x14ac:dyDescent="0.25">
      <c r="B9" s="15" t="s">
        <v>74</v>
      </c>
      <c r="C9" s="37">
        <v>-150000</v>
      </c>
      <c r="D9" s="37"/>
      <c r="E9" s="38">
        <v>0</v>
      </c>
      <c r="F9" s="39"/>
    </row>
    <row r="10" spans="1:6" s="36" customFormat="1" x14ac:dyDescent="0.25">
      <c r="B10" s="15" t="s">
        <v>72</v>
      </c>
      <c r="C10" s="37">
        <v>-25000</v>
      </c>
      <c r="D10" s="37"/>
      <c r="E10" s="38">
        <v>0</v>
      </c>
      <c r="F10" s="39"/>
    </row>
    <row r="11" spans="1:6" s="36" customFormat="1" x14ac:dyDescent="0.25">
      <c r="B11" s="15" t="s">
        <v>71</v>
      </c>
      <c r="C11" s="37">
        <v>-5000</v>
      </c>
      <c r="D11" s="37"/>
      <c r="E11" s="38">
        <v>0</v>
      </c>
      <c r="F11" s="39"/>
    </row>
    <row r="12" spans="1:6" s="36" customFormat="1" x14ac:dyDescent="0.25">
      <c r="B12" s="15" t="s">
        <v>73</v>
      </c>
      <c r="C12" s="37">
        <v>-50000</v>
      </c>
      <c r="D12" s="37"/>
      <c r="E12" s="38">
        <v>0</v>
      </c>
      <c r="F12" s="39"/>
    </row>
    <row r="13" spans="1:6" s="36" customFormat="1" x14ac:dyDescent="0.25">
      <c r="B13" s="15" t="s">
        <v>58</v>
      </c>
      <c r="C13" s="37">
        <v>-60000</v>
      </c>
      <c r="D13" s="37"/>
      <c r="E13" s="38">
        <v>0</v>
      </c>
      <c r="F13" s="39"/>
    </row>
    <row r="14" spans="1:6" s="36" customFormat="1" x14ac:dyDescent="0.25">
      <c r="B14" s="15" t="s">
        <v>77</v>
      </c>
      <c r="C14" s="37">
        <v>-5000</v>
      </c>
      <c r="D14" s="37"/>
      <c r="E14" s="38"/>
      <c r="F14" s="39"/>
    </row>
    <row r="15" spans="1:6" s="36" customFormat="1" x14ac:dyDescent="0.25">
      <c r="B15" s="15" t="s">
        <v>75</v>
      </c>
      <c r="C15" s="37">
        <v>-10000</v>
      </c>
      <c r="D15" s="37"/>
      <c r="E15" s="38">
        <v>0</v>
      </c>
      <c r="F15" s="39"/>
    </row>
    <row r="16" spans="1:6" ht="15.75" thickBot="1" x14ac:dyDescent="0.3">
      <c r="B16" t="s">
        <v>59</v>
      </c>
      <c r="C16" s="16">
        <f>SUM(C4:C15)</f>
        <v>452600</v>
      </c>
      <c r="D16" s="17"/>
      <c r="E16" s="18">
        <f>SUM(E4:E15)</f>
        <v>1010000</v>
      </c>
      <c r="F16" s="12"/>
    </row>
    <row r="17" spans="2:8" x14ac:dyDescent="0.25">
      <c r="B17" s="19" t="s">
        <v>60</v>
      </c>
      <c r="E17" s="14"/>
      <c r="F17" s="12"/>
    </row>
    <row r="18" spans="2:8" x14ac:dyDescent="0.25">
      <c r="B18" s="20" t="s">
        <v>61</v>
      </c>
      <c r="C18" s="13">
        <f>IF(C16&gt;500000,12500,IF(C16&gt;250000,(C16-250000)*0.05,0))</f>
        <v>10130</v>
      </c>
      <c r="D18" s="21">
        <v>0.05</v>
      </c>
      <c r="E18" s="14">
        <f>IF(E16&gt;500000,12500,IF(E16&gt;250000,(E16-250000)*0.05,0))</f>
        <v>12500</v>
      </c>
      <c r="F18" s="22">
        <v>0.05</v>
      </c>
    </row>
    <row r="19" spans="2:8" x14ac:dyDescent="0.25">
      <c r="B19" s="20" t="s">
        <v>62</v>
      </c>
      <c r="C19" s="13">
        <f>+IF(C$16&gt;750000,250000*0.2,IF(C$16&gt;500000,(C$16-500000)*0.2,0))</f>
        <v>0</v>
      </c>
      <c r="D19" s="21">
        <v>0.2</v>
      </c>
      <c r="E19" s="14">
        <f>+IF(E$16&gt;750000,250000*0.1,IF(E$16&gt;500000,(E$16-500000)*0.1,0))</f>
        <v>25000</v>
      </c>
      <c r="F19" s="22">
        <v>0.1</v>
      </c>
    </row>
    <row r="20" spans="2:8" x14ac:dyDescent="0.25">
      <c r="B20" s="20" t="s">
        <v>63</v>
      </c>
      <c r="C20" s="13">
        <f>+IF(C$16&gt;1000000,250000*0.2,IF(C$16&gt;750000,(C$16-750000)*0.2,0))</f>
        <v>0</v>
      </c>
      <c r="D20" s="21">
        <v>0.2</v>
      </c>
      <c r="E20" s="14">
        <f>+IF(E$16&gt;1000000,250000*0.15,IF(E$16&gt;750000,(E$16-750000)*0.15,0))</f>
        <v>37500</v>
      </c>
      <c r="F20" s="23">
        <v>0.15</v>
      </c>
    </row>
    <row r="21" spans="2:8" x14ac:dyDescent="0.25">
      <c r="B21" s="20" t="s">
        <v>64</v>
      </c>
      <c r="C21" s="13">
        <f>+IF(C$16&gt;1250000,250000*0.3,IF(C$16&gt;1000000,(C$16-1000000)*0.3,0))</f>
        <v>0</v>
      </c>
      <c r="D21" s="21">
        <v>0.3</v>
      </c>
      <c r="E21" s="14">
        <f>+IF(E$16&gt;1250000,250000*0.2,IF(E$16&gt;1000000,(E$16-1000000)*0.2,0))</f>
        <v>2000</v>
      </c>
      <c r="F21" s="23">
        <v>0.2</v>
      </c>
    </row>
    <row r="22" spans="2:8" x14ac:dyDescent="0.25">
      <c r="B22" s="20" t="s">
        <v>65</v>
      </c>
      <c r="C22" s="13">
        <f>+IF(C$16&gt;1500000,250000*0.3,IF(C$16&gt;1250000,(C$16-1250000)*0.3,0))</f>
        <v>0</v>
      </c>
      <c r="D22" s="21">
        <v>0.3</v>
      </c>
      <c r="E22" s="14">
        <f>+IF(E$16&gt;1500000,250000*0.25,IF(E$16&gt;1250000,(E$16-1250000)*0.25,0))</f>
        <v>0</v>
      </c>
      <c r="F22" s="23">
        <v>0.25</v>
      </c>
    </row>
    <row r="23" spans="2:8" x14ac:dyDescent="0.25">
      <c r="B23" s="20" t="s">
        <v>66</v>
      </c>
      <c r="C23" s="24">
        <f>+IF(C$16&gt;1500000,(C$16-1500000)*0.3,0)</f>
        <v>0</v>
      </c>
      <c r="D23" s="21">
        <v>0.3</v>
      </c>
      <c r="E23" s="25">
        <f>+IF(E$16&gt;1500000,(E$16-1500000)*0.3,0)</f>
        <v>0</v>
      </c>
      <c r="F23" s="23">
        <v>0.3</v>
      </c>
      <c r="H23" s="26"/>
    </row>
    <row r="24" spans="2:8" x14ac:dyDescent="0.25">
      <c r="B24" s="27" t="s">
        <v>67</v>
      </c>
      <c r="C24" s="17">
        <f>SUM(C18:C23)</f>
        <v>10130</v>
      </c>
      <c r="D24" s="17"/>
      <c r="E24" s="28">
        <f>SUM(E18:E23)</f>
        <v>77000</v>
      </c>
      <c r="F24" s="12"/>
    </row>
    <row r="25" spans="2:8" x14ac:dyDescent="0.25">
      <c r="B25" t="s">
        <v>68</v>
      </c>
      <c r="C25" s="29">
        <f>-IF(C16&lt;500000,C24,0)</f>
        <v>-10130</v>
      </c>
      <c r="E25" s="30">
        <f>IF(E16&lt;500000,E24,0)</f>
        <v>0</v>
      </c>
      <c r="F25" s="12"/>
    </row>
    <row r="26" spans="2:8" x14ac:dyDescent="0.25">
      <c r="B26" t="s">
        <v>69</v>
      </c>
      <c r="C26" s="24">
        <v>0</v>
      </c>
      <c r="E26" s="25">
        <v>0</v>
      </c>
      <c r="F26" s="12"/>
    </row>
    <row r="27" spans="2:8" x14ac:dyDescent="0.25">
      <c r="C27" s="17">
        <f>SUM(C24:C26)</f>
        <v>0</v>
      </c>
      <c r="E27" s="28">
        <f>SUM(E24:E26)</f>
        <v>77000</v>
      </c>
      <c r="F27" s="12"/>
    </row>
    <row r="28" spans="2:8" x14ac:dyDescent="0.25">
      <c r="B28" s="31" t="s">
        <v>70</v>
      </c>
      <c r="C28" s="24">
        <f>C27*0.04</f>
        <v>0</v>
      </c>
      <c r="E28" s="25">
        <f>E27*0.04</f>
        <v>3080</v>
      </c>
      <c r="F28" s="12"/>
    </row>
    <row r="29" spans="2:8" ht="15.75" thickBot="1" x14ac:dyDescent="0.3">
      <c r="C29" s="16">
        <f>SUM(C27:C28)</f>
        <v>0</v>
      </c>
      <c r="D29" s="17"/>
      <c r="E29" s="18">
        <f>SUM(E27:E28)</f>
        <v>80080</v>
      </c>
      <c r="F29" s="12"/>
    </row>
    <row r="30" spans="2:8" x14ac:dyDescent="0.25">
      <c r="E30" s="14"/>
      <c r="F30" s="12"/>
    </row>
    <row r="31" spans="2:8" x14ac:dyDescent="0.25">
      <c r="B31" s="32" t="s">
        <v>76</v>
      </c>
      <c r="C31" s="33"/>
      <c r="D31" s="33"/>
      <c r="E31" s="33"/>
      <c r="F31" s="34"/>
    </row>
    <row r="32" spans="2:8" x14ac:dyDescent="0.25">
      <c r="C32"/>
      <c r="D32"/>
    </row>
    <row r="33" spans="1:9" x14ac:dyDescent="0.25">
      <c r="C33"/>
      <c r="D33"/>
    </row>
    <row r="34" spans="1:9" x14ac:dyDescent="0.25">
      <c r="C34"/>
      <c r="D34"/>
    </row>
    <row r="35" spans="1:9" x14ac:dyDescent="0.25">
      <c r="C35"/>
      <c r="D35"/>
    </row>
    <row r="36" spans="1:9" s="35" customFormat="1" x14ac:dyDescent="0.25">
      <c r="A36"/>
      <c r="B36"/>
      <c r="C36"/>
      <c r="D36"/>
      <c r="F36"/>
      <c r="G36"/>
      <c r="H36"/>
      <c r="I36"/>
    </row>
    <row r="37" spans="1:9" s="35" customFormat="1" x14ac:dyDescent="0.25">
      <c r="A37"/>
      <c r="B37"/>
      <c r="C37"/>
      <c r="D37"/>
      <c r="F37"/>
      <c r="G37"/>
      <c r="H37"/>
      <c r="I37"/>
    </row>
    <row r="38" spans="1:9" s="35" customFormat="1" x14ac:dyDescent="0.25">
      <c r="A38"/>
      <c r="B38"/>
      <c r="C38"/>
      <c r="D38"/>
      <c r="F38"/>
      <c r="G38"/>
      <c r="H38"/>
      <c r="I38"/>
    </row>
    <row r="39" spans="1:9" s="35" customFormat="1" x14ac:dyDescent="0.25">
      <c r="A39"/>
      <c r="B39"/>
      <c r="C39"/>
      <c r="D39"/>
      <c r="F39"/>
      <c r="G39"/>
      <c r="H39"/>
      <c r="I39"/>
    </row>
    <row r="40" spans="1:9" s="35" customFormat="1" x14ac:dyDescent="0.25">
      <c r="A40"/>
      <c r="B40"/>
      <c r="C40"/>
      <c r="D40"/>
      <c r="F40"/>
      <c r="G40"/>
      <c r="H40"/>
      <c r="I40"/>
    </row>
  </sheetData>
  <hyperlinks>
    <hyperlink ref="B28" r:id="rId1" display="Cess@4%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opLeftCell="A4" workbookViewId="0">
      <selection activeCell="C10" sqref="C10"/>
    </sheetView>
  </sheetViews>
  <sheetFormatPr defaultRowHeight="15" x14ac:dyDescent="0.25"/>
  <cols>
    <col min="1" max="1" width="5.42578125" customWidth="1"/>
    <col min="2" max="2" width="27.7109375" customWidth="1"/>
    <col min="3" max="3" width="40.5703125" customWidth="1"/>
    <col min="4" max="4" width="13.7109375" customWidth="1"/>
    <col min="257" max="257" width="5.42578125" customWidth="1"/>
    <col min="258" max="258" width="27.7109375" customWidth="1"/>
    <col min="259" max="259" width="40.5703125" customWidth="1"/>
    <col min="260" max="260" width="13.7109375" customWidth="1"/>
    <col min="513" max="513" width="5.42578125" customWidth="1"/>
    <col min="514" max="514" width="27.7109375" customWidth="1"/>
    <col min="515" max="515" width="40.5703125" customWidth="1"/>
    <col min="516" max="516" width="13.7109375" customWidth="1"/>
    <col min="769" max="769" width="5.42578125" customWidth="1"/>
    <col min="770" max="770" width="27.7109375" customWidth="1"/>
    <col min="771" max="771" width="40.5703125" customWidth="1"/>
    <col min="772" max="772" width="13.7109375" customWidth="1"/>
    <col min="1025" max="1025" width="5.42578125" customWidth="1"/>
    <col min="1026" max="1026" width="27.7109375" customWidth="1"/>
    <col min="1027" max="1027" width="40.5703125" customWidth="1"/>
    <col min="1028" max="1028" width="13.7109375" customWidth="1"/>
    <col min="1281" max="1281" width="5.42578125" customWidth="1"/>
    <col min="1282" max="1282" width="27.7109375" customWidth="1"/>
    <col min="1283" max="1283" width="40.5703125" customWidth="1"/>
    <col min="1284" max="1284" width="13.7109375" customWidth="1"/>
    <col min="1537" max="1537" width="5.42578125" customWidth="1"/>
    <col min="1538" max="1538" width="27.7109375" customWidth="1"/>
    <col min="1539" max="1539" width="40.5703125" customWidth="1"/>
    <col min="1540" max="1540" width="13.7109375" customWidth="1"/>
    <col min="1793" max="1793" width="5.42578125" customWidth="1"/>
    <col min="1794" max="1794" width="27.7109375" customWidth="1"/>
    <col min="1795" max="1795" width="40.5703125" customWidth="1"/>
    <col min="1796" max="1796" width="13.7109375" customWidth="1"/>
    <col min="2049" max="2049" width="5.42578125" customWidth="1"/>
    <col min="2050" max="2050" width="27.7109375" customWidth="1"/>
    <col min="2051" max="2051" width="40.5703125" customWidth="1"/>
    <col min="2052" max="2052" width="13.7109375" customWidth="1"/>
    <col min="2305" max="2305" width="5.42578125" customWidth="1"/>
    <col min="2306" max="2306" width="27.7109375" customWidth="1"/>
    <col min="2307" max="2307" width="40.5703125" customWidth="1"/>
    <col min="2308" max="2308" width="13.7109375" customWidth="1"/>
    <col min="2561" max="2561" width="5.42578125" customWidth="1"/>
    <col min="2562" max="2562" width="27.7109375" customWidth="1"/>
    <col min="2563" max="2563" width="40.5703125" customWidth="1"/>
    <col min="2564" max="2564" width="13.7109375" customWidth="1"/>
    <col min="2817" max="2817" width="5.42578125" customWidth="1"/>
    <col min="2818" max="2818" width="27.7109375" customWidth="1"/>
    <col min="2819" max="2819" width="40.5703125" customWidth="1"/>
    <col min="2820" max="2820" width="13.7109375" customWidth="1"/>
    <col min="3073" max="3073" width="5.42578125" customWidth="1"/>
    <col min="3074" max="3074" width="27.7109375" customWidth="1"/>
    <col min="3075" max="3075" width="40.5703125" customWidth="1"/>
    <col min="3076" max="3076" width="13.7109375" customWidth="1"/>
    <col min="3329" max="3329" width="5.42578125" customWidth="1"/>
    <col min="3330" max="3330" width="27.7109375" customWidth="1"/>
    <col min="3331" max="3331" width="40.5703125" customWidth="1"/>
    <col min="3332" max="3332" width="13.7109375" customWidth="1"/>
    <col min="3585" max="3585" width="5.42578125" customWidth="1"/>
    <col min="3586" max="3586" width="27.7109375" customWidth="1"/>
    <col min="3587" max="3587" width="40.5703125" customWidth="1"/>
    <col min="3588" max="3588" width="13.7109375" customWidth="1"/>
    <col min="3841" max="3841" width="5.42578125" customWidth="1"/>
    <col min="3842" max="3842" width="27.7109375" customWidth="1"/>
    <col min="3843" max="3843" width="40.5703125" customWidth="1"/>
    <col min="3844" max="3844" width="13.7109375" customWidth="1"/>
    <col min="4097" max="4097" width="5.42578125" customWidth="1"/>
    <col min="4098" max="4098" width="27.7109375" customWidth="1"/>
    <col min="4099" max="4099" width="40.5703125" customWidth="1"/>
    <col min="4100" max="4100" width="13.7109375" customWidth="1"/>
    <col min="4353" max="4353" width="5.42578125" customWidth="1"/>
    <col min="4354" max="4354" width="27.7109375" customWidth="1"/>
    <col min="4355" max="4355" width="40.5703125" customWidth="1"/>
    <col min="4356" max="4356" width="13.7109375" customWidth="1"/>
    <col min="4609" max="4609" width="5.42578125" customWidth="1"/>
    <col min="4610" max="4610" width="27.7109375" customWidth="1"/>
    <col min="4611" max="4611" width="40.5703125" customWidth="1"/>
    <col min="4612" max="4612" width="13.7109375" customWidth="1"/>
    <col min="4865" max="4865" width="5.42578125" customWidth="1"/>
    <col min="4866" max="4866" width="27.7109375" customWidth="1"/>
    <col min="4867" max="4867" width="40.5703125" customWidth="1"/>
    <col min="4868" max="4868" width="13.7109375" customWidth="1"/>
    <col min="5121" max="5121" width="5.42578125" customWidth="1"/>
    <col min="5122" max="5122" width="27.7109375" customWidth="1"/>
    <col min="5123" max="5123" width="40.5703125" customWidth="1"/>
    <col min="5124" max="5124" width="13.7109375" customWidth="1"/>
    <col min="5377" max="5377" width="5.42578125" customWidth="1"/>
    <col min="5378" max="5378" width="27.7109375" customWidth="1"/>
    <col min="5379" max="5379" width="40.5703125" customWidth="1"/>
    <col min="5380" max="5380" width="13.7109375" customWidth="1"/>
    <col min="5633" max="5633" width="5.42578125" customWidth="1"/>
    <col min="5634" max="5634" width="27.7109375" customWidth="1"/>
    <col min="5635" max="5635" width="40.5703125" customWidth="1"/>
    <col min="5636" max="5636" width="13.7109375" customWidth="1"/>
    <col min="5889" max="5889" width="5.42578125" customWidth="1"/>
    <col min="5890" max="5890" width="27.7109375" customWidth="1"/>
    <col min="5891" max="5891" width="40.5703125" customWidth="1"/>
    <col min="5892" max="5892" width="13.7109375" customWidth="1"/>
    <col min="6145" max="6145" width="5.42578125" customWidth="1"/>
    <col min="6146" max="6146" width="27.7109375" customWidth="1"/>
    <col min="6147" max="6147" width="40.5703125" customWidth="1"/>
    <col min="6148" max="6148" width="13.7109375" customWidth="1"/>
    <col min="6401" max="6401" width="5.42578125" customWidth="1"/>
    <col min="6402" max="6402" width="27.7109375" customWidth="1"/>
    <col min="6403" max="6403" width="40.5703125" customWidth="1"/>
    <col min="6404" max="6404" width="13.7109375" customWidth="1"/>
    <col min="6657" max="6657" width="5.42578125" customWidth="1"/>
    <col min="6658" max="6658" width="27.7109375" customWidth="1"/>
    <col min="6659" max="6659" width="40.5703125" customWidth="1"/>
    <col min="6660" max="6660" width="13.7109375" customWidth="1"/>
    <col min="6913" max="6913" width="5.42578125" customWidth="1"/>
    <col min="6914" max="6914" width="27.7109375" customWidth="1"/>
    <col min="6915" max="6915" width="40.5703125" customWidth="1"/>
    <col min="6916" max="6916" width="13.7109375" customWidth="1"/>
    <col min="7169" max="7169" width="5.42578125" customWidth="1"/>
    <col min="7170" max="7170" width="27.7109375" customWidth="1"/>
    <col min="7171" max="7171" width="40.5703125" customWidth="1"/>
    <col min="7172" max="7172" width="13.7109375" customWidth="1"/>
    <col min="7425" max="7425" width="5.42578125" customWidth="1"/>
    <col min="7426" max="7426" width="27.7109375" customWidth="1"/>
    <col min="7427" max="7427" width="40.5703125" customWidth="1"/>
    <col min="7428" max="7428" width="13.7109375" customWidth="1"/>
    <col min="7681" max="7681" width="5.42578125" customWidth="1"/>
    <col min="7682" max="7682" width="27.7109375" customWidth="1"/>
    <col min="7683" max="7683" width="40.5703125" customWidth="1"/>
    <col min="7684" max="7684" width="13.7109375" customWidth="1"/>
    <col min="7937" max="7937" width="5.42578125" customWidth="1"/>
    <col min="7938" max="7938" width="27.7109375" customWidth="1"/>
    <col min="7939" max="7939" width="40.5703125" customWidth="1"/>
    <col min="7940" max="7940" width="13.7109375" customWidth="1"/>
    <col min="8193" max="8193" width="5.42578125" customWidth="1"/>
    <col min="8194" max="8194" width="27.7109375" customWidth="1"/>
    <col min="8195" max="8195" width="40.5703125" customWidth="1"/>
    <col min="8196" max="8196" width="13.7109375" customWidth="1"/>
    <col min="8449" max="8449" width="5.42578125" customWidth="1"/>
    <col min="8450" max="8450" width="27.7109375" customWidth="1"/>
    <col min="8451" max="8451" width="40.5703125" customWidth="1"/>
    <col min="8452" max="8452" width="13.7109375" customWidth="1"/>
    <col min="8705" max="8705" width="5.42578125" customWidth="1"/>
    <col min="8706" max="8706" width="27.7109375" customWidth="1"/>
    <col min="8707" max="8707" width="40.5703125" customWidth="1"/>
    <col min="8708" max="8708" width="13.7109375" customWidth="1"/>
    <col min="8961" max="8961" width="5.42578125" customWidth="1"/>
    <col min="8962" max="8962" width="27.7109375" customWidth="1"/>
    <col min="8963" max="8963" width="40.5703125" customWidth="1"/>
    <col min="8964" max="8964" width="13.7109375" customWidth="1"/>
    <col min="9217" max="9217" width="5.42578125" customWidth="1"/>
    <col min="9218" max="9218" width="27.7109375" customWidth="1"/>
    <col min="9219" max="9219" width="40.5703125" customWidth="1"/>
    <col min="9220" max="9220" width="13.7109375" customWidth="1"/>
    <col min="9473" max="9473" width="5.42578125" customWidth="1"/>
    <col min="9474" max="9474" width="27.7109375" customWidth="1"/>
    <col min="9475" max="9475" width="40.5703125" customWidth="1"/>
    <col min="9476" max="9476" width="13.7109375" customWidth="1"/>
    <col min="9729" max="9729" width="5.42578125" customWidth="1"/>
    <col min="9730" max="9730" width="27.7109375" customWidth="1"/>
    <col min="9731" max="9731" width="40.5703125" customWidth="1"/>
    <col min="9732" max="9732" width="13.7109375" customWidth="1"/>
    <col min="9985" max="9985" width="5.42578125" customWidth="1"/>
    <col min="9986" max="9986" width="27.7109375" customWidth="1"/>
    <col min="9987" max="9987" width="40.5703125" customWidth="1"/>
    <col min="9988" max="9988" width="13.7109375" customWidth="1"/>
    <col min="10241" max="10241" width="5.42578125" customWidth="1"/>
    <col min="10242" max="10242" width="27.7109375" customWidth="1"/>
    <col min="10243" max="10243" width="40.5703125" customWidth="1"/>
    <col min="10244" max="10244" width="13.7109375" customWidth="1"/>
    <col min="10497" max="10497" width="5.42578125" customWidth="1"/>
    <col min="10498" max="10498" width="27.7109375" customWidth="1"/>
    <col min="10499" max="10499" width="40.5703125" customWidth="1"/>
    <col min="10500" max="10500" width="13.7109375" customWidth="1"/>
    <col min="10753" max="10753" width="5.42578125" customWidth="1"/>
    <col min="10754" max="10754" width="27.7109375" customWidth="1"/>
    <col min="10755" max="10755" width="40.5703125" customWidth="1"/>
    <col min="10756" max="10756" width="13.7109375" customWidth="1"/>
    <col min="11009" max="11009" width="5.42578125" customWidth="1"/>
    <col min="11010" max="11010" width="27.7109375" customWidth="1"/>
    <col min="11011" max="11011" width="40.5703125" customWidth="1"/>
    <col min="11012" max="11012" width="13.7109375" customWidth="1"/>
    <col min="11265" max="11265" width="5.42578125" customWidth="1"/>
    <col min="11266" max="11266" width="27.7109375" customWidth="1"/>
    <col min="11267" max="11267" width="40.5703125" customWidth="1"/>
    <col min="11268" max="11268" width="13.7109375" customWidth="1"/>
    <col min="11521" max="11521" width="5.42578125" customWidth="1"/>
    <col min="11522" max="11522" width="27.7109375" customWidth="1"/>
    <col min="11523" max="11523" width="40.5703125" customWidth="1"/>
    <col min="11524" max="11524" width="13.7109375" customWidth="1"/>
    <col min="11777" max="11777" width="5.42578125" customWidth="1"/>
    <col min="11778" max="11778" width="27.7109375" customWidth="1"/>
    <col min="11779" max="11779" width="40.5703125" customWidth="1"/>
    <col min="11780" max="11780" width="13.7109375" customWidth="1"/>
    <col min="12033" max="12033" width="5.42578125" customWidth="1"/>
    <col min="12034" max="12034" width="27.7109375" customWidth="1"/>
    <col min="12035" max="12035" width="40.5703125" customWidth="1"/>
    <col min="12036" max="12036" width="13.7109375" customWidth="1"/>
    <col min="12289" max="12289" width="5.42578125" customWidth="1"/>
    <col min="12290" max="12290" width="27.7109375" customWidth="1"/>
    <col min="12291" max="12291" width="40.5703125" customWidth="1"/>
    <col min="12292" max="12292" width="13.7109375" customWidth="1"/>
    <col min="12545" max="12545" width="5.42578125" customWidth="1"/>
    <col min="12546" max="12546" width="27.7109375" customWidth="1"/>
    <col min="12547" max="12547" width="40.5703125" customWidth="1"/>
    <col min="12548" max="12548" width="13.7109375" customWidth="1"/>
    <col min="12801" max="12801" width="5.42578125" customWidth="1"/>
    <col min="12802" max="12802" width="27.7109375" customWidth="1"/>
    <col min="12803" max="12803" width="40.5703125" customWidth="1"/>
    <col min="12804" max="12804" width="13.7109375" customWidth="1"/>
    <col min="13057" max="13057" width="5.42578125" customWidth="1"/>
    <col min="13058" max="13058" width="27.7109375" customWidth="1"/>
    <col min="13059" max="13059" width="40.5703125" customWidth="1"/>
    <col min="13060" max="13060" width="13.7109375" customWidth="1"/>
    <col min="13313" max="13313" width="5.42578125" customWidth="1"/>
    <col min="13314" max="13314" width="27.7109375" customWidth="1"/>
    <col min="13315" max="13315" width="40.5703125" customWidth="1"/>
    <col min="13316" max="13316" width="13.7109375" customWidth="1"/>
    <col min="13569" max="13569" width="5.42578125" customWidth="1"/>
    <col min="13570" max="13570" width="27.7109375" customWidth="1"/>
    <col min="13571" max="13571" width="40.5703125" customWidth="1"/>
    <col min="13572" max="13572" width="13.7109375" customWidth="1"/>
    <col min="13825" max="13825" width="5.42578125" customWidth="1"/>
    <col min="13826" max="13826" width="27.7109375" customWidth="1"/>
    <col min="13827" max="13827" width="40.5703125" customWidth="1"/>
    <col min="13828" max="13828" width="13.7109375" customWidth="1"/>
    <col min="14081" max="14081" width="5.42578125" customWidth="1"/>
    <col min="14082" max="14082" width="27.7109375" customWidth="1"/>
    <col min="14083" max="14083" width="40.5703125" customWidth="1"/>
    <col min="14084" max="14084" width="13.7109375" customWidth="1"/>
    <col min="14337" max="14337" width="5.42578125" customWidth="1"/>
    <col min="14338" max="14338" width="27.7109375" customWidth="1"/>
    <col min="14339" max="14339" width="40.5703125" customWidth="1"/>
    <col min="14340" max="14340" width="13.7109375" customWidth="1"/>
    <col min="14593" max="14593" width="5.42578125" customWidth="1"/>
    <col min="14594" max="14594" width="27.7109375" customWidth="1"/>
    <col min="14595" max="14595" width="40.5703125" customWidth="1"/>
    <col min="14596" max="14596" width="13.7109375" customWidth="1"/>
    <col min="14849" max="14849" width="5.42578125" customWidth="1"/>
    <col min="14850" max="14850" width="27.7109375" customWidth="1"/>
    <col min="14851" max="14851" width="40.5703125" customWidth="1"/>
    <col min="14852" max="14852" width="13.7109375" customWidth="1"/>
    <col min="15105" max="15105" width="5.42578125" customWidth="1"/>
    <col min="15106" max="15106" width="27.7109375" customWidth="1"/>
    <col min="15107" max="15107" width="40.5703125" customWidth="1"/>
    <col min="15108" max="15108" width="13.7109375" customWidth="1"/>
    <col min="15361" max="15361" width="5.42578125" customWidth="1"/>
    <col min="15362" max="15362" width="27.7109375" customWidth="1"/>
    <col min="15363" max="15363" width="40.5703125" customWidth="1"/>
    <col min="15364" max="15364" width="13.7109375" customWidth="1"/>
    <col min="15617" max="15617" width="5.42578125" customWidth="1"/>
    <col min="15618" max="15618" width="27.7109375" customWidth="1"/>
    <col min="15619" max="15619" width="40.5703125" customWidth="1"/>
    <col min="15620" max="15620" width="13.7109375" customWidth="1"/>
    <col min="15873" max="15873" width="5.42578125" customWidth="1"/>
    <col min="15874" max="15874" width="27.7109375" customWidth="1"/>
    <col min="15875" max="15875" width="40.5703125" customWidth="1"/>
    <col min="15876" max="15876" width="13.7109375" customWidth="1"/>
    <col min="16129" max="16129" width="5.42578125" customWidth="1"/>
    <col min="16130" max="16130" width="27.7109375" customWidth="1"/>
    <col min="16131" max="16131" width="40.5703125" customWidth="1"/>
    <col min="16132" max="16132" width="13.7109375" customWidth="1"/>
  </cols>
  <sheetData>
    <row r="2" spans="1:7" x14ac:dyDescent="0.25">
      <c r="A2" s="2" t="s">
        <v>31</v>
      </c>
      <c r="D2" s="1"/>
      <c r="E2" s="1"/>
      <c r="F2" s="1"/>
      <c r="G2" s="1"/>
    </row>
    <row r="3" spans="1:7" x14ac:dyDescent="0.25">
      <c r="D3" s="1"/>
      <c r="E3" s="1"/>
      <c r="F3" s="1"/>
      <c r="G3" s="1"/>
    </row>
    <row r="4" spans="1:7" ht="15.75" x14ac:dyDescent="0.25">
      <c r="A4" s="3" t="s">
        <v>32</v>
      </c>
      <c r="D4" s="1"/>
      <c r="E4" s="1"/>
      <c r="F4" s="1"/>
      <c r="G4" s="1"/>
    </row>
    <row r="5" spans="1:7" x14ac:dyDescent="0.25">
      <c r="D5" s="1"/>
      <c r="E5" s="1"/>
      <c r="F5" s="1"/>
      <c r="G5" s="1"/>
    </row>
    <row r="6" spans="1:7" ht="15.75" x14ac:dyDescent="0.25">
      <c r="A6" s="245" t="s">
        <v>33</v>
      </c>
      <c r="B6" s="245"/>
      <c r="C6" s="4" t="s">
        <v>34</v>
      </c>
      <c r="D6" s="1"/>
      <c r="E6" s="1"/>
      <c r="F6" s="1"/>
      <c r="G6" s="1"/>
    </row>
    <row r="7" spans="1:7" ht="47.25" x14ac:dyDescent="0.25">
      <c r="A7" s="5" t="s">
        <v>35</v>
      </c>
      <c r="B7" s="5" t="s">
        <v>36</v>
      </c>
      <c r="C7" s="5" t="s">
        <v>37</v>
      </c>
      <c r="D7" s="1"/>
      <c r="E7" s="1"/>
      <c r="F7" s="1"/>
      <c r="G7" s="1"/>
    </row>
    <row r="8" spans="1:7" ht="31.5" x14ac:dyDescent="0.25">
      <c r="A8" s="246" t="s">
        <v>38</v>
      </c>
      <c r="B8" s="246" t="s">
        <v>39</v>
      </c>
      <c r="C8" s="5" t="s">
        <v>40</v>
      </c>
      <c r="D8" s="1"/>
      <c r="E8" s="1"/>
      <c r="F8" s="1"/>
      <c r="G8" s="1"/>
    </row>
    <row r="9" spans="1:7" ht="47.25" x14ac:dyDescent="0.25">
      <c r="A9" s="246"/>
      <c r="B9" s="246"/>
      <c r="C9" s="6" t="s">
        <v>41</v>
      </c>
      <c r="D9" s="1"/>
      <c r="E9" s="1"/>
      <c r="F9" s="1"/>
      <c r="G9" s="1"/>
    </row>
    <row r="10" spans="1:7" ht="63" x14ac:dyDescent="0.25">
      <c r="A10" s="5" t="s">
        <v>42</v>
      </c>
      <c r="B10" s="5" t="s">
        <v>43</v>
      </c>
      <c r="C10" s="5" t="s">
        <v>44</v>
      </c>
      <c r="D10" s="1"/>
      <c r="E10" s="1"/>
      <c r="F10" s="1"/>
      <c r="G10" s="1"/>
    </row>
    <row r="11" spans="1:7" ht="47.25" x14ac:dyDescent="0.25">
      <c r="A11" s="5" t="s">
        <v>45</v>
      </c>
      <c r="B11" s="5" t="s">
        <v>46</v>
      </c>
      <c r="C11" s="5" t="s">
        <v>47</v>
      </c>
      <c r="D11" s="1"/>
      <c r="E11" s="1"/>
      <c r="F11" s="1"/>
      <c r="G11" s="1"/>
    </row>
    <row r="12" spans="1:7" ht="15.75" x14ac:dyDescent="0.25">
      <c r="A12" s="7"/>
      <c r="D12" s="1"/>
      <c r="E12" s="1"/>
      <c r="F12" s="1"/>
      <c r="G12" s="1"/>
    </row>
    <row r="13" spans="1:7" ht="15.75" x14ac:dyDescent="0.25">
      <c r="A13" s="7"/>
      <c r="D13" s="1"/>
      <c r="E13" s="1"/>
      <c r="F13" s="1"/>
      <c r="G13" s="1"/>
    </row>
    <row r="14" spans="1:7" x14ac:dyDescent="0.25">
      <c r="D14" s="1"/>
      <c r="E14" s="1"/>
      <c r="F14" s="1"/>
      <c r="G14" s="1"/>
    </row>
    <row r="15" spans="1:7" ht="17.25" x14ac:dyDescent="0.25">
      <c r="A15" s="8"/>
      <c r="D15" s="1"/>
      <c r="E15" s="1"/>
      <c r="F15" s="1"/>
      <c r="G15" s="1"/>
    </row>
    <row r="16" spans="1:7" x14ac:dyDescent="0.25">
      <c r="D16" s="1"/>
      <c r="E16" s="1"/>
      <c r="F16" s="1"/>
      <c r="G16" s="1"/>
    </row>
    <row r="17" spans="1:7" ht="15.75" x14ac:dyDescent="0.25">
      <c r="A17" s="245"/>
      <c r="B17" s="245"/>
      <c r="C17" s="4"/>
      <c r="D17" s="1"/>
      <c r="E17" s="1"/>
      <c r="F17" s="1"/>
      <c r="G17" s="1"/>
    </row>
    <row r="18" spans="1:7" ht="15.75" x14ac:dyDescent="0.25">
      <c r="A18" s="5"/>
      <c r="B18" s="5"/>
      <c r="C18" s="5"/>
      <c r="D18" s="1"/>
      <c r="E18" s="1"/>
      <c r="F18" s="1"/>
      <c r="G18" s="1"/>
    </row>
    <row r="19" spans="1:7" ht="15.75" x14ac:dyDescent="0.25">
      <c r="A19" s="246"/>
      <c r="B19" s="246"/>
      <c r="C19" s="5"/>
      <c r="D19" s="1"/>
      <c r="E19" s="1"/>
      <c r="F19" s="1"/>
      <c r="G19" s="1"/>
    </row>
    <row r="20" spans="1:7" ht="15.75" x14ac:dyDescent="0.25">
      <c r="A20" s="246"/>
      <c r="B20" s="246"/>
      <c r="C20" s="6"/>
      <c r="D20" s="1"/>
      <c r="E20" s="1"/>
      <c r="F20" s="1"/>
      <c r="G20" s="1"/>
    </row>
    <row r="21" spans="1:7" ht="15.75" x14ac:dyDescent="0.25">
      <c r="A21" s="5"/>
      <c r="B21" s="5"/>
      <c r="C21" s="5"/>
      <c r="D21" s="1"/>
      <c r="E21" s="1"/>
      <c r="F21" s="1"/>
      <c r="G21" s="1"/>
    </row>
    <row r="22" spans="1:7" ht="15.75" x14ac:dyDescent="0.25">
      <c r="A22" s="5"/>
      <c r="B22" s="5"/>
      <c r="C22" s="5"/>
      <c r="D22" s="1"/>
      <c r="E22" s="1"/>
      <c r="F22" s="1"/>
      <c r="G22" s="1"/>
    </row>
    <row r="23" spans="1:7" ht="15.75" x14ac:dyDescent="0.25">
      <c r="A23" s="7"/>
      <c r="D23" s="1"/>
      <c r="E23" s="1"/>
      <c r="F23" s="1"/>
      <c r="G23" s="1"/>
    </row>
    <row r="24" spans="1:7" ht="15.75" x14ac:dyDescent="0.25">
      <c r="A24" s="7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</sheetData>
  <mergeCells count="6">
    <mergeCell ref="A6:B6"/>
    <mergeCell ref="A8:A9"/>
    <mergeCell ref="B8:B9"/>
    <mergeCell ref="A17:B17"/>
    <mergeCell ref="A19:A20"/>
    <mergeCell ref="B19:B20"/>
  </mergeCells>
  <hyperlinks>
    <hyperlink ref="A2" r:id="rId1" display="https://finotax.com/income-tax/calc-1819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IT-Old</vt:lpstr>
      <vt:lpstr>IT-New</vt:lpstr>
      <vt:lpstr>Example (2)</vt:lpstr>
      <vt:lpstr>Slab rates</vt:lpstr>
      <vt:lpstr>'IT-New'!Print_Area</vt:lpstr>
      <vt:lpstr>'IT-Old'!Print_Area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2020-11-27T04:52:11Z</dcterms:modified>
</cp:coreProperties>
</file>