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Tushant\Desktop\"/>
    </mc:Choice>
  </mc:AlternateContent>
  <workbookProtection workbookAlgorithmName="SHA-512" workbookHashValue="GcABgwPyCvQ9tBnE4SO72w+eQn8RKmTfknROEPsflBk/UXsgwqvVDTn0w6oblB91FvYf0JlpNcBN3ti5V0et1w==" workbookSaltValue="w88Zi3BvBJPOQlPr+TSxBQ==" workbookSpinCount="100000" lockStructure="1"/>
  <bookViews>
    <workbookView xWindow="0" yWindow="0" windowWidth="20490" windowHeight="7620"/>
  </bookViews>
  <sheets>
    <sheet name="Instructions" sheetId="10" r:id="rId1"/>
    <sheet name="Calculator - Old Tax Regime" sheetId="8" r:id="rId2"/>
    <sheet name="Comparison" sheetId="9" r:id="rId3"/>
  </sheets>
  <definedNames>
    <definedName name="new">'Calculator - Old Tax Regime'!#REF!</definedName>
    <definedName name="newrebate">'Calculator - Old Tax Regime'!$I$70</definedName>
    <definedName name="newtax">'Calculator - Old Tax Regime'!$I$71</definedName>
    <definedName name="old">'Calculator - Old Tax Regime'!$I$63</definedName>
    <definedName name="_xlnm.Print_Area" localSheetId="1">'Calculator - Old Tax Regime'!$A$1:$D$66</definedName>
    <definedName name="_xlnm.Print_Area" localSheetId="2">Comparison!$A$1:$C$20</definedName>
    <definedName name="_xlnm.Print_Area" localSheetId="0">Instructions!$A$1:$C$9</definedName>
    <definedName name="rebate">'Calculator - Old Tax Regime'!$I$62</definedName>
    <definedName name="rebatenew">'Calculator - Old Tax Regime'!#REF!</definedName>
    <definedName name="taxninja">'Calculator - Old Tax Regime'!#REF!</definedName>
  </definedNames>
  <calcPr calcId="162913"/>
</workbook>
</file>

<file path=xl/calcChain.xml><?xml version="1.0" encoding="utf-8"?>
<calcChain xmlns="http://schemas.openxmlformats.org/spreadsheetml/2006/main">
  <c r="C17" i="8" l="1"/>
  <c r="C8" i="8"/>
  <c r="B7" i="9" l="1"/>
  <c r="C56" i="8"/>
  <c r="B8" i="9" s="1"/>
  <c r="C14" i="8"/>
  <c r="B17" i="9" l="1"/>
  <c r="C17" i="9"/>
  <c r="C33" i="8"/>
  <c r="D33" i="8" s="1"/>
  <c r="C8" i="9"/>
  <c r="C53" i="8"/>
  <c r="C52" i="8"/>
  <c r="D10" i="8"/>
  <c r="B5" i="9" s="1"/>
  <c r="D56" i="8"/>
  <c r="C49" i="8"/>
  <c r="C50" i="8"/>
  <c r="C18" i="8"/>
  <c r="C48" i="8"/>
  <c r="C54" i="8"/>
  <c r="C51" i="8"/>
  <c r="D45" i="8"/>
  <c r="C29" i="8"/>
  <c r="C28" i="8"/>
  <c r="C30" i="8"/>
  <c r="C21" i="8"/>
  <c r="D21" i="8" s="1"/>
  <c r="C6" i="9" s="1"/>
  <c r="B6" i="9" s="1"/>
  <c r="C19" i="8"/>
  <c r="C16" i="8"/>
  <c r="C15" i="8"/>
  <c r="C47" i="8" l="1"/>
  <c r="C55" i="8"/>
  <c r="C12" i="8"/>
  <c r="D11" i="8" s="1"/>
  <c r="D20" i="8" s="1"/>
  <c r="C5" i="9" s="1"/>
  <c r="D27" i="8"/>
  <c r="C7" i="9" s="1"/>
  <c r="D46" i="8" l="1"/>
  <c r="C9" i="9" s="1"/>
  <c r="B10" i="9"/>
  <c r="D31" i="8"/>
  <c r="I69" i="8" l="1"/>
  <c r="I68" i="8"/>
  <c r="I67" i="8"/>
  <c r="D57" i="8"/>
  <c r="I60" i="8" s="1"/>
  <c r="C10" i="9"/>
  <c r="I70" i="8" l="1"/>
  <c r="I59" i="8"/>
  <c r="I61" i="8"/>
  <c r="I62" i="8" l="1"/>
  <c r="D59" i="8" s="1"/>
  <c r="C12" i="9" s="1"/>
  <c r="I71" i="8"/>
  <c r="B13" i="9" s="1"/>
  <c r="B12" i="9"/>
  <c r="B11" i="9"/>
  <c r="I63" i="8"/>
  <c r="D61" i="8" s="1"/>
  <c r="D58" i="8"/>
  <c r="B14" i="9"/>
  <c r="B15" i="9" l="1"/>
  <c r="B16" i="9" s="1"/>
  <c r="C11" i="9"/>
  <c r="D60" i="8"/>
  <c r="C13" i="9" s="1"/>
  <c r="C14" i="9"/>
  <c r="D62" i="8" l="1"/>
  <c r="D63" i="8" s="1"/>
  <c r="D65" i="8" s="1"/>
  <c r="C18" i="9" s="1"/>
  <c r="B19" i="9"/>
  <c r="B18" i="9"/>
  <c r="C15" i="9" l="1"/>
  <c r="C16" i="9"/>
  <c r="A20" i="9" s="1"/>
  <c r="D66" i="8"/>
  <c r="C19" i="9" s="1"/>
</calcChain>
</file>

<file path=xl/comments1.xml><?xml version="1.0" encoding="utf-8"?>
<comments xmlns="http://schemas.openxmlformats.org/spreadsheetml/2006/main">
  <authors>
    <author>Tushant</author>
    <author>Kutus</author>
  </authors>
  <commentList>
    <comment ref="B13" authorId="0" shapeId="0">
      <text>
        <r>
          <rPr>
            <b/>
            <sz val="9"/>
            <color indexed="81"/>
            <rFont val="Tahoma"/>
            <charset val="1"/>
          </rPr>
          <t xml:space="preserve">Tax Ninja :
</t>
        </r>
        <r>
          <rPr>
            <sz val="9"/>
            <color indexed="81"/>
            <rFont val="Tahoma"/>
            <family val="2"/>
          </rPr>
          <t>Please select whether you are Resident in a Metro or Non-Metro City.</t>
        </r>
      </text>
    </comment>
    <comment ref="C14" authorId="1" shapeId="0">
      <text>
        <r>
          <rPr>
            <b/>
            <sz val="10"/>
            <color indexed="81"/>
            <rFont val="Lucida Sans"/>
            <family val="2"/>
          </rPr>
          <t xml:space="preserve">Tax Ninja :
Metro - 50% of Basic Salary
Non-Metro - 40%
</t>
        </r>
      </text>
    </comment>
    <comment ref="C15" authorId="1" shapeId="0">
      <text>
        <r>
          <rPr>
            <b/>
            <sz val="9"/>
            <color indexed="81"/>
            <rFont val="Lucida Sans"/>
            <family val="2"/>
          </rPr>
          <t>Tax Ninja:</t>
        </r>
        <r>
          <rPr>
            <sz val="9"/>
            <color indexed="81"/>
            <rFont val="Lucida Sans"/>
            <family val="2"/>
          </rPr>
          <t xml:space="preserve">
</t>
        </r>
        <r>
          <rPr>
            <b/>
            <sz val="9"/>
            <color indexed="81"/>
            <rFont val="Lucida Sans"/>
            <family val="2"/>
          </rPr>
          <t>Rent paid over 10% of Basic Salary i.e.
Rent paid-10%(Basic+DA)</t>
        </r>
      </text>
    </comment>
    <comment ref="B17" authorId="0" shapeId="0">
      <text>
        <r>
          <rPr>
            <b/>
            <sz val="9"/>
            <color indexed="81"/>
            <rFont val="Tahoma"/>
            <family val="2"/>
          </rPr>
          <t xml:space="preserve">Tax Ninja : 
</t>
        </r>
        <r>
          <rPr>
            <sz val="9"/>
            <color indexed="81"/>
            <rFont val="Tahoma"/>
            <family val="2"/>
          </rPr>
          <t xml:space="preserve">Please select if you want to Claim Standard Deduction or not.
</t>
        </r>
      </text>
    </comment>
    <comment ref="B30" authorId="0" shapeId="0">
      <text>
        <r>
          <rPr>
            <b/>
            <sz val="9"/>
            <color indexed="81"/>
            <rFont val="Tahoma"/>
            <family val="2"/>
          </rPr>
          <t>Tax Ninja:</t>
        </r>
        <r>
          <rPr>
            <sz val="9"/>
            <color indexed="81"/>
            <rFont val="Tahoma"/>
            <family val="2"/>
          </rPr>
          <t xml:space="preserve">
Please refer Relevant Section for Deduction Details
</t>
        </r>
      </text>
    </comment>
    <comment ref="C33" authorId="0" shapeId="0">
      <text>
        <r>
          <rPr>
            <b/>
            <sz val="9"/>
            <color indexed="81"/>
            <rFont val="Tahoma"/>
            <family val="2"/>
          </rPr>
          <t>Tax Ninja : Maximum Deduction allowed u/s 80C is Rs. 1,50,000</t>
        </r>
      </text>
    </comment>
    <comment ref="B45" authorId="0" shapeId="0">
      <text>
        <r>
          <rPr>
            <b/>
            <sz val="9"/>
            <color indexed="81"/>
            <rFont val="Tahoma"/>
            <family val="2"/>
          </rPr>
          <t>Tax Ninja : Maximum Rs. 50,000</t>
        </r>
        <r>
          <rPr>
            <sz val="9"/>
            <color indexed="81"/>
            <rFont val="Tahoma"/>
            <family val="2"/>
          </rPr>
          <t xml:space="preserve">
</t>
        </r>
      </text>
    </comment>
    <comment ref="B47" authorId="1" shapeId="0">
      <text>
        <r>
          <rPr>
            <b/>
            <sz val="9"/>
            <color indexed="81"/>
            <rFont val="Tahoma"/>
            <charset val="1"/>
          </rPr>
          <t xml:space="preserve">Tax Ninja: </t>
        </r>
        <r>
          <rPr>
            <sz val="9"/>
            <color indexed="81"/>
            <rFont val="Tahoma"/>
            <charset val="1"/>
          </rPr>
          <t xml:space="preserve">Self,Spouse and Children Deduction : Maximum Rs. 25,000/Rs.50,000 for below and above 60 years of age respectively (including Rs. 5,000 for preventive Health Checkup)
</t>
        </r>
      </text>
    </comment>
    <comment ref="B48" authorId="1" shapeId="0">
      <text>
        <r>
          <rPr>
            <b/>
            <sz val="9"/>
            <color indexed="81"/>
            <rFont val="Tahoma"/>
            <family val="2"/>
          </rPr>
          <t>Tax Ninja:</t>
        </r>
        <r>
          <rPr>
            <sz val="9"/>
            <color indexed="81"/>
            <rFont val="Tahoma"/>
            <charset val="1"/>
          </rPr>
          <t xml:space="preserve">
For Parents : Maximum Rs. 25,000
(including Rs.5,000 for Preventive Health Checkup)
For Senior Citizens Parents : Maximum Rs.50,000 (including Rs.5,000 for Preventive Health Checkup)</t>
        </r>
      </text>
    </comment>
    <comment ref="B49" authorId="0" shapeId="0">
      <text>
        <r>
          <rPr>
            <b/>
            <sz val="9"/>
            <color indexed="81"/>
            <rFont val="Tahoma"/>
            <family val="2"/>
          </rPr>
          <t>Tax Ninja:</t>
        </r>
        <r>
          <rPr>
            <sz val="9"/>
            <color indexed="81"/>
            <rFont val="Tahoma"/>
            <family val="2"/>
          </rPr>
          <t xml:space="preserve">
Please refer Relevant Section for Deduction Details</t>
        </r>
      </text>
    </comment>
    <comment ref="B50" authorId="1" shapeId="0">
      <text>
        <r>
          <rPr>
            <b/>
            <sz val="9"/>
            <color indexed="81"/>
            <rFont val="Tahoma"/>
            <family val="2"/>
          </rPr>
          <t>Tax Ninja:</t>
        </r>
        <r>
          <rPr>
            <sz val="9"/>
            <color indexed="81"/>
            <rFont val="Tahoma"/>
            <family val="2"/>
          </rPr>
          <t xml:space="preserve">
Rs 75,000 where disability is more than 40% and less than 80%.
Rs 1,25,000 where disability is more than 80%.</t>
        </r>
      </text>
    </comment>
    <comment ref="B51" authorId="1" shapeId="0">
      <text>
        <r>
          <rPr>
            <b/>
            <sz val="9"/>
            <color indexed="81"/>
            <rFont val="Tahoma"/>
            <family val="2"/>
          </rPr>
          <t>Tax Ninja:</t>
        </r>
        <r>
          <rPr>
            <sz val="9"/>
            <color indexed="81"/>
            <rFont val="Tahoma"/>
            <family val="2"/>
          </rPr>
          <t xml:space="preserve">
In Case of Senior citizen Rs. 1,00,000 and for Others Rs. 40,000
</t>
        </r>
      </text>
    </comment>
    <comment ref="B52" authorId="0" shapeId="0">
      <text>
        <r>
          <rPr>
            <b/>
            <sz val="9"/>
            <color indexed="81"/>
            <rFont val="Tahoma"/>
            <family val="2"/>
          </rPr>
          <t xml:space="preserve">Tax Ninja:
</t>
        </r>
        <r>
          <rPr>
            <sz val="9"/>
            <color indexed="81"/>
            <rFont val="Tahoma"/>
            <family val="2"/>
          </rPr>
          <t>Please refer Relevant Section for Deduction Details</t>
        </r>
      </text>
    </comment>
    <comment ref="B53" authorId="0" shapeId="0">
      <text>
        <r>
          <rPr>
            <b/>
            <sz val="9"/>
            <color indexed="81"/>
            <rFont val="Tahoma"/>
            <family val="2"/>
          </rPr>
          <t xml:space="preserve">Tax Ninja:
</t>
        </r>
        <r>
          <rPr>
            <sz val="9"/>
            <color indexed="81"/>
            <rFont val="Tahoma"/>
            <family val="2"/>
          </rPr>
          <t>Please refer Relevant Section for Deduction Details</t>
        </r>
      </text>
    </comment>
    <comment ref="B54" authorId="1" shapeId="0">
      <text>
        <r>
          <rPr>
            <b/>
            <sz val="9"/>
            <color indexed="81"/>
            <rFont val="Tahoma"/>
            <family val="2"/>
          </rPr>
          <t>Tax Ninja:</t>
        </r>
        <r>
          <rPr>
            <sz val="9"/>
            <color indexed="81"/>
            <rFont val="Tahoma"/>
            <family val="2"/>
          </rPr>
          <t xml:space="preserve">
Deduction of Rs. 75,000 is allowed for people with disabilities and Rs. 1,25,000 deduction for people with severe disability.</t>
        </r>
      </text>
    </comment>
    <comment ref="B55" authorId="0" shapeId="0">
      <text>
        <r>
          <rPr>
            <b/>
            <sz val="9"/>
            <color indexed="81"/>
            <rFont val="Tahoma"/>
            <family val="2"/>
          </rPr>
          <t xml:space="preserve">Tax Ninja : 
</t>
        </r>
        <r>
          <rPr>
            <sz val="9"/>
            <color indexed="81"/>
            <rFont val="Tahoma"/>
            <family val="2"/>
          </rPr>
          <t>Rs 50,000 for Senior Citizens &amp; Rs 10,000 for Others</t>
        </r>
      </text>
    </comment>
    <comment ref="C56" authorId="1" shapeId="0">
      <text>
        <r>
          <rPr>
            <b/>
            <sz val="9"/>
            <color indexed="81"/>
            <rFont val="Tahoma"/>
            <family val="2"/>
          </rPr>
          <t>Tax Ninja:
Max Exemption is 10% of Basic + DA.</t>
        </r>
      </text>
    </comment>
    <comment ref="D64" authorId="0" shapeId="0">
      <text>
        <r>
          <rPr>
            <b/>
            <sz val="9"/>
            <color indexed="81"/>
            <rFont val="Tahoma"/>
            <family val="2"/>
          </rPr>
          <t xml:space="preserve">Tax Ninja :
</t>
        </r>
        <r>
          <rPr>
            <sz val="9"/>
            <color indexed="81"/>
            <rFont val="Tahoma"/>
            <family val="2"/>
          </rPr>
          <t xml:space="preserve">Please input the Amount of Advance Tax /TDS Deposited/Deducted
</t>
        </r>
      </text>
    </comment>
  </commentList>
</comments>
</file>

<file path=xl/sharedStrings.xml><?xml version="1.0" encoding="utf-8"?>
<sst xmlns="http://schemas.openxmlformats.org/spreadsheetml/2006/main" count="116" uniqueCount="93">
  <si>
    <t>Metro</t>
  </si>
  <si>
    <t>Name</t>
  </si>
  <si>
    <t>Date of Birth</t>
  </si>
  <si>
    <t>Age (Years)</t>
  </si>
  <si>
    <t>Gross Income from Salaries and Allowances</t>
  </si>
  <si>
    <t>Less: Exemptions U/S 10</t>
  </si>
  <si>
    <t xml:space="preserve">    b. Rent Paid</t>
  </si>
  <si>
    <t>(iv) Professional Tax</t>
  </si>
  <si>
    <t>(iii) Any Other Exempted Allowances</t>
  </si>
  <si>
    <t>2. Any Other Income</t>
  </si>
  <si>
    <t>Gross Total Income (G.T.I)</t>
  </si>
  <si>
    <t>b. Public Provident Fund (PPF)</t>
  </si>
  <si>
    <t>d. Tax Saving Fixed Deposit (5 Years and above)</t>
  </si>
  <si>
    <t>i. Principal Repayment on House Building Loan</t>
  </si>
  <si>
    <t>k. Stamp Duty &amp; Registration Fees on House Buying</t>
  </si>
  <si>
    <t>a. EPF &amp; GPF Contribution</t>
  </si>
  <si>
    <t>j. Sukanya Samriddhi Yojana</t>
  </si>
  <si>
    <t>Less: Deduction under chapter VI A</t>
  </si>
  <si>
    <t>Net Tax Payable</t>
  </si>
  <si>
    <t>Tax Liability</t>
  </si>
  <si>
    <t>Balance Tax to be Paid</t>
  </si>
  <si>
    <t>h. Pension Plan from Insurance Co./Mutual Funds (u/s 80CCC)</t>
  </si>
  <si>
    <t>Less: Deduction for Employer Contribution to NPS U/S 80CCD(2)</t>
  </si>
  <si>
    <t>Less: Employer Contribution to NPS U/S 80CCD(2)</t>
  </si>
  <si>
    <t>Net Taxable Income after all deductions</t>
  </si>
  <si>
    <t>Tax to Gross Income Ratio</t>
  </si>
  <si>
    <t>1. Interest income</t>
  </si>
  <si>
    <t xml:space="preserve">  Resident of (Please Select the Value from the Drop-Down)</t>
  </si>
  <si>
    <t xml:space="preserve">    c. H.R.A Received</t>
  </si>
  <si>
    <t xml:space="preserve">     c. Post Office MIS</t>
  </si>
  <si>
    <t>Less: Deduction U/S 80C</t>
  </si>
  <si>
    <t>Less: Additional deduction for NPS U/S 80CCD(1B)</t>
  </si>
  <si>
    <t xml:space="preserve">    a. Basic Salary (Basic + DA)</t>
  </si>
  <si>
    <t>Less : Other Deductions</t>
  </si>
  <si>
    <t>Particulars</t>
  </si>
  <si>
    <t>Tax Ninja</t>
  </si>
  <si>
    <t>AAAPT0001Z</t>
  </si>
  <si>
    <t>Comparison of Income                                                                                                        Tax Liability in New Tax Regime                                                                                      and Old Tax Regime</t>
  </si>
  <si>
    <t>A.Y 2021-22 
(F.Y 2020-21)</t>
  </si>
  <si>
    <t>Income From Salaries (After Deduction u/s 10)</t>
  </si>
  <si>
    <r>
      <rPr>
        <b/>
        <sz val="11"/>
        <color theme="1"/>
        <rFont val="Calibri"/>
        <family val="2"/>
        <scheme val="minor"/>
      </rPr>
      <t>Disclaimer :</t>
    </r>
    <r>
      <rPr>
        <sz val="11"/>
        <color rgb="FF000000"/>
        <rFont val="Arial"/>
        <family val="2"/>
      </rPr>
      <t xml:space="preserve"> While due care has been taken in preparing this Calculator, the existence of mistakes and omissions herein is not ruled out. Neither the author nor Tax Ninja and its affiliates accepts any liabilities for any loss or damage of any kind arising out of any inaccurate or incomplete information in this Calculator nor for any actions taken in reliance thereon. No part of this Calculator should be distributed or copied (except for personal, non-commercial use) without express written permission of Tax Ninja.</t>
    </r>
  </si>
  <si>
    <t>In case of any concerns please drop an email at support@taxninja.in</t>
  </si>
  <si>
    <t>l. Tuition fees for children (Maximum 2 children)</t>
  </si>
  <si>
    <t xml:space="preserve">c. National Savings Certificates (NSC) </t>
  </si>
  <si>
    <t>f. Life Insurance Premium paid</t>
  </si>
  <si>
    <t>e. ELSS of a Mutual Fund</t>
  </si>
  <si>
    <t xml:space="preserve"> (i) H.R.A Exemption (Least of the following three)</t>
  </si>
  <si>
    <t>Income from House Property</t>
  </si>
  <si>
    <t xml:space="preserve">  b. Deduction u/s 80EE</t>
  </si>
  <si>
    <t xml:space="preserve">     a. Bank </t>
  </si>
  <si>
    <t xml:space="preserve">     b. National Savings Certificates (NSC) </t>
  </si>
  <si>
    <t xml:space="preserve">  a. Interest paid on Housing Loan</t>
  </si>
  <si>
    <t xml:space="preserve">  c. Rent received from let out properties</t>
  </si>
  <si>
    <t>a. 80D - Medical Insurance premium (for Self )</t>
  </si>
  <si>
    <t>b. 80D - Medical Insurance premium (for Parents)</t>
  </si>
  <si>
    <t>c. 80E - Interest Paid on Education Loan</t>
  </si>
  <si>
    <t xml:space="preserve">d. 80DD - Medical Treatment for dependent handicapped </t>
  </si>
  <si>
    <t>e. 80DDB - Expenditure on approved Medical Treatment</t>
  </si>
  <si>
    <t>f. 80G, 80GGA, 80GGC - Donation to approved funds</t>
  </si>
  <si>
    <t>h. 80U - For Physically Disabled person</t>
  </si>
  <si>
    <t>g. 80GG - Rent paid in case HRA is not Received from Employer</t>
  </si>
  <si>
    <t>g. Contributions made towards Pension Plans (u/s 80CCC)</t>
  </si>
  <si>
    <t>Income from Other Sources</t>
  </si>
  <si>
    <t>Surcharge @ 10% (If income exceeds Rs. 50 Lakh) or 15% (If income exceeds Rs. 1 Cr.) or 25% (If income exceeds Rs. 2 Cr.) or 37% (If income exceeds Rs. 5 Cr.)</t>
  </si>
  <si>
    <t>TDS Deducted /Advance Tax Deposited</t>
  </si>
  <si>
    <t>Old Tax Regime</t>
  </si>
  <si>
    <r>
      <t xml:space="preserve">Surcharge @ 10% (If income exceeds Rs. 50 Lakh) or 15% </t>
    </r>
    <r>
      <rPr>
        <sz val="12"/>
        <color indexed="8"/>
        <rFont val="Times New Roman"/>
        <family val="1"/>
      </rPr>
      <t>(If income exceeds Rs. 1 Cr.) or 25% (If income exceeds Rs. 2 Cr.) or 37% (If income exceeds Rs. 5 Cr.)</t>
    </r>
  </si>
  <si>
    <r>
      <rPr>
        <b/>
        <sz val="12"/>
        <color rgb="FF000000"/>
        <rFont val="Times New Roman"/>
        <family val="1"/>
      </rPr>
      <t>Add:</t>
    </r>
    <r>
      <rPr>
        <sz val="12"/>
        <color rgb="FF000000"/>
        <rFont val="Times New Roman"/>
        <family val="1"/>
      </rPr>
      <t xml:space="preserve"> Cess @ 4%</t>
    </r>
  </si>
  <si>
    <t>New Tax Regime</t>
  </si>
  <si>
    <r>
      <rPr>
        <b/>
        <sz val="14"/>
        <color rgb="FF000000"/>
        <rFont val="Times New Roman"/>
        <family val="1"/>
      </rPr>
      <t>Add:</t>
    </r>
    <r>
      <rPr>
        <sz val="14"/>
        <color rgb="FF000000"/>
        <rFont val="Times New Roman"/>
        <family val="1"/>
      </rPr>
      <t xml:space="preserve"> Cess @ 4%</t>
    </r>
  </si>
  <si>
    <t>No</t>
  </si>
  <si>
    <t>(ii) Standard Deduction for Salaried &amp; Pensioners (Select from Dropdown)</t>
  </si>
  <si>
    <t>Tax Rebate upto Rs. 12,500 (For Income less than Rs. 5 Lakh) - u/s 87A</t>
  </si>
  <si>
    <t>Normal Tax Payer</t>
  </si>
  <si>
    <t>Senior Citizen</t>
  </si>
  <si>
    <t>Super Senior Citizen</t>
  </si>
  <si>
    <t>Check Applicability</t>
  </si>
  <si>
    <t>Rebate Applicability</t>
  </si>
  <si>
    <t>i. 80TTA/80TTB - Deduction in respect of Interest on Deposits in Savings Account</t>
  </si>
  <si>
    <t>Tax Payable on Total Income</t>
  </si>
  <si>
    <t>Note : You are requested to Consult your Expert/Tax Consultant before taking any decision (even based on Tax Ninja's Suggestions).</t>
  </si>
  <si>
    <t>Tips/Comments have been placed in the Fields (wherever considered necessary) in order to assist the user. Tips/Comments have been marked by a Small Red Triangle which can be made visible by hovering on that Field. User is requested take the Tip/Comment into consideration since the same may assist the User in calculating the required data accurately.</t>
  </si>
  <si>
    <t>Whichever field is not applicable, you can enter "0".</t>
  </si>
  <si>
    <t>Accordingly, the Comparison under "Comparison" Sheet is Auto-Generated based on the Inputs by the User in the "Calculator - Old Tax Regime" sheet.</t>
  </si>
  <si>
    <t>A Suggestion by Tax Ninja based on the user's Input will be provided in order to Assist the user.</t>
  </si>
  <si>
    <t>Instructions</t>
  </si>
  <si>
    <t>The User needs to input the data in the fields highlighted with Grey Colour  and Select Data Auto-Populated from Drop Down List (wherever applicable). This is Applicable for "Calculator - Old Tax Regime" sheet whereas "Comparison" Sheet is Auto-Generated based on the Inputs by the User in the "Calculator - Old Tax Regime" sheet. It may be noted that Blue Marked Fields are auto populated based on Users Input.</t>
  </si>
  <si>
    <t>Comparison of Income                                                                                                        Tax Liability in New Tax                                                                                         Regime and Old Tax Regime</t>
  </si>
  <si>
    <t>A.Y 2021-22  
(F.Y 2020-21)</t>
  </si>
  <si>
    <t>PAN</t>
  </si>
  <si>
    <t xml:space="preserve">                                                 Old Tax Regime</t>
  </si>
  <si>
    <t xml:space="preserve">                                               Income Tax Calculator for A.Y 2021-22 (F.Y 2020-21)</t>
  </si>
  <si>
    <t>Version 1.4.0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</si>
</sst>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 #,##0.00_ ;_ * \-#,##0.00_ ;_ * &quot;-&quot;??_ ;_ @_ "/>
  </numFmts>
  <fonts count="44" x14ac:knownFonts="1">
    <font>
      <sz val="11"/>
      <color rgb="FF000000"/>
      <name val="Arial"/>
      <family val="2"/>
    </font>
    <font>
      <sz val="9"/>
      <color indexed="81"/>
      <name val="Tahoma"/>
      <family val="2"/>
    </font>
    <font>
      <b/>
      <sz val="9"/>
      <color indexed="81"/>
      <name val="Tahoma"/>
      <family val="2"/>
    </font>
    <font>
      <b/>
      <sz val="9"/>
      <color indexed="81"/>
      <name val="Lucida Sans"/>
      <family val="2"/>
    </font>
    <font>
      <sz val="9"/>
      <color indexed="81"/>
      <name val="Lucida Sans"/>
      <family val="2"/>
    </font>
    <font>
      <b/>
      <sz val="10"/>
      <color indexed="81"/>
      <name val="Lucida Sans"/>
      <family val="2"/>
    </font>
    <font>
      <sz val="9"/>
      <color indexed="81"/>
      <name val="Tahoma"/>
      <charset val="1"/>
    </font>
    <font>
      <b/>
      <sz val="9"/>
      <color indexed="81"/>
      <name val="Tahoma"/>
      <charset val="1"/>
    </font>
    <font>
      <sz val="11"/>
      <color rgb="FF000000"/>
      <name val="Arial"/>
      <family val="2"/>
    </font>
    <font>
      <sz val="11"/>
      <color theme="1"/>
      <name val="Calibri"/>
      <family val="2"/>
      <scheme val="minor"/>
    </font>
    <font>
      <b/>
      <sz val="10"/>
      <color rgb="FF000000"/>
      <name val="Arial"/>
      <family val="2"/>
    </font>
    <font>
      <sz val="10"/>
      <color rgb="FFFFFFFF"/>
      <name val="Arial"/>
      <family val="2"/>
    </font>
    <font>
      <sz val="10"/>
      <color rgb="FFCC0000"/>
      <name val="Arial"/>
      <family val="2"/>
    </font>
    <font>
      <b/>
      <sz val="10"/>
      <color rgb="FFFFFFFF"/>
      <name val="Arial"/>
      <family val="2"/>
    </font>
    <font>
      <i/>
      <sz val="10"/>
      <color rgb="FF808080"/>
      <name val="Arial"/>
      <family val="2"/>
    </font>
    <font>
      <sz val="10"/>
      <color rgb="FF006600"/>
      <name val="Arial"/>
      <family val="2"/>
    </font>
    <font>
      <b/>
      <sz val="24"/>
      <color rgb="FF000000"/>
      <name val="Arial"/>
      <family val="2"/>
    </font>
    <font>
      <sz val="18"/>
      <color rgb="FF000000"/>
      <name val="Arial"/>
      <family val="2"/>
    </font>
    <font>
      <sz val="12"/>
      <color rgb="FF000000"/>
      <name val="Arial"/>
      <family val="2"/>
    </font>
    <font>
      <u/>
      <sz val="10"/>
      <color rgb="FF0000EE"/>
      <name val="Arial"/>
      <family val="2"/>
    </font>
    <font>
      <sz val="10"/>
      <color rgb="FF996600"/>
      <name val="Arial"/>
      <family val="2"/>
    </font>
    <font>
      <sz val="10"/>
      <color rgb="FF333333"/>
      <name val="Arial"/>
      <family val="2"/>
    </font>
    <font>
      <b/>
      <sz val="11"/>
      <color theme="1"/>
      <name val="Calibri"/>
      <family val="2"/>
      <scheme val="minor"/>
    </font>
    <font>
      <sz val="11"/>
      <color rgb="FF000000"/>
      <name val="Times New Roman"/>
      <family val="1"/>
    </font>
    <font>
      <sz val="11"/>
      <color theme="1"/>
      <name val="Times New Roman"/>
      <family val="1"/>
    </font>
    <font>
      <sz val="11"/>
      <color theme="0"/>
      <name val="Times New Roman"/>
      <family val="1"/>
    </font>
    <font>
      <b/>
      <sz val="14"/>
      <color rgb="FF0070C0"/>
      <name val="Times New Roman"/>
      <family val="1"/>
    </font>
    <font>
      <b/>
      <sz val="14"/>
      <color rgb="FF002060"/>
      <name val="Times New Roman"/>
      <family val="1"/>
    </font>
    <font>
      <b/>
      <sz val="11"/>
      <color rgb="FF000000"/>
      <name val="Times New Roman"/>
      <family val="1"/>
    </font>
    <font>
      <b/>
      <sz val="11"/>
      <color theme="1"/>
      <name val="Times New Roman"/>
      <family val="1"/>
    </font>
    <font>
      <b/>
      <sz val="12"/>
      <color rgb="FF000000"/>
      <name val="Times New Roman"/>
      <family val="1"/>
    </font>
    <font>
      <b/>
      <sz val="12"/>
      <color theme="1"/>
      <name val="Times New Roman"/>
      <family val="1"/>
    </font>
    <font>
      <b/>
      <sz val="14"/>
      <color rgb="FF00B050"/>
      <name val="Times New Roman"/>
      <family val="1"/>
    </font>
    <font>
      <b/>
      <sz val="14"/>
      <color theme="1"/>
      <name val="Times New Roman"/>
      <family val="1"/>
    </font>
    <font>
      <sz val="14"/>
      <color theme="1"/>
      <name val="Times New Roman"/>
      <family val="1"/>
    </font>
    <font>
      <sz val="14"/>
      <color rgb="FF000000"/>
      <name val="Times New Roman"/>
      <family val="1"/>
    </font>
    <font>
      <b/>
      <sz val="14"/>
      <color rgb="FF000000"/>
      <name val="Times New Roman"/>
      <family val="1"/>
    </font>
    <font>
      <b/>
      <sz val="16"/>
      <color theme="1"/>
      <name val="Times New Roman"/>
      <family val="1"/>
    </font>
    <font>
      <b/>
      <sz val="18"/>
      <color theme="1"/>
      <name val="Times New Roman"/>
      <family val="1"/>
    </font>
    <font>
      <b/>
      <sz val="14"/>
      <color theme="1" tint="4.9989318521683403E-2"/>
      <name val="Times New Roman"/>
      <family val="1"/>
    </font>
    <font>
      <sz val="12"/>
      <color rgb="FF000000"/>
      <name val="Times New Roman"/>
      <family val="1"/>
    </font>
    <font>
      <sz val="12"/>
      <color indexed="8"/>
      <name val="Times New Roman"/>
      <family val="1"/>
    </font>
    <font>
      <sz val="14"/>
      <color theme="1" tint="4.9989318521683403E-2"/>
      <name val="Times New Roman"/>
      <family val="1"/>
    </font>
    <font>
      <b/>
      <sz val="13"/>
      <color rgb="FF000000"/>
      <name val="Times New Roman"/>
      <family val="1"/>
    </font>
  </fonts>
  <fills count="12">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bottom style="medium">
        <color indexed="64"/>
      </bottom>
      <diagonal/>
    </border>
    <border>
      <left style="thin">
        <color rgb="FF808080"/>
      </left>
      <right style="thin">
        <color rgb="FF808080"/>
      </right>
      <top style="thin">
        <color rgb="FF808080"/>
      </top>
      <bottom style="thin">
        <color rgb="FF80808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thin">
        <color theme="1"/>
      </left>
      <right style="medium">
        <color indexed="64"/>
      </right>
      <top/>
      <bottom/>
      <diagonal/>
    </border>
    <border>
      <left style="thin">
        <color theme="1"/>
      </left>
      <right style="thin">
        <color theme="1"/>
      </right>
      <top style="thin">
        <color theme="1"/>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theme="1"/>
      </right>
      <top style="thin">
        <color theme="1"/>
      </top>
      <bottom style="thin">
        <color theme="1"/>
      </bottom>
      <diagonal/>
    </border>
    <border>
      <left style="thin">
        <color theme="1"/>
      </left>
      <right style="thin">
        <color theme="1"/>
      </right>
      <top/>
      <bottom style="thin">
        <color theme="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s>
  <cellStyleXfs count="20">
    <xf numFmtId="0" fontId="0" fillId="0" borderId="0"/>
    <xf numFmtId="0" fontId="10" fillId="0" borderId="0"/>
    <xf numFmtId="0" fontId="11" fillId="2" borderId="0"/>
    <xf numFmtId="0" fontId="11" fillId="3" borderId="0"/>
    <xf numFmtId="0" fontId="10" fillId="4" borderId="0"/>
    <xf numFmtId="0" fontId="12" fillId="5" borderId="0"/>
    <xf numFmtId="43" fontId="9" fillId="0" borderId="0" applyFont="0" applyFill="0" applyBorder="0" applyAlignment="0" applyProtection="0"/>
    <xf numFmtId="0" fontId="13" fillId="6" borderId="0"/>
    <xf numFmtId="0" fontId="14" fillId="0" borderId="0"/>
    <xf numFmtId="0" fontId="15" fillId="7" borderId="0"/>
    <xf numFmtId="0" fontId="16" fillId="0" borderId="0"/>
    <xf numFmtId="0" fontId="17" fillId="0" borderId="0"/>
    <xf numFmtId="0" fontId="18" fillId="0" borderId="0"/>
    <xf numFmtId="0" fontId="19" fillId="0" borderId="0"/>
    <xf numFmtId="0" fontId="20" fillId="8" borderId="0"/>
    <xf numFmtId="0" fontId="21" fillId="8" borderId="12"/>
    <xf numFmtId="9" fontId="9" fillId="0" borderId="0" applyFont="0" applyFill="0" applyBorder="0" applyAlignment="0" applyProtection="0"/>
    <xf numFmtId="0" fontId="8" fillId="0" borderId="0"/>
    <xf numFmtId="0" fontId="8" fillId="0" borderId="0"/>
    <xf numFmtId="0" fontId="12" fillId="0" borderId="0"/>
  </cellStyleXfs>
  <cellXfs count="154">
    <xf numFmtId="0" fontId="0" fillId="0" borderId="0" xfId="0"/>
    <xf numFmtId="0" fontId="23" fillId="0" borderId="0" xfId="0" applyFont="1" applyBorder="1" applyProtection="1">
      <protection locked="0"/>
    </xf>
    <xf numFmtId="0" fontId="27" fillId="0" borderId="0" xfId="0" applyFont="1" applyBorder="1" applyAlignment="1" applyProtection="1">
      <protection locked="0"/>
    </xf>
    <xf numFmtId="0" fontId="23" fillId="0" borderId="5" xfId="0" applyFont="1" applyBorder="1" applyProtection="1">
      <protection locked="0"/>
    </xf>
    <xf numFmtId="14" fontId="28" fillId="9" borderId="6" xfId="0" applyNumberFormat="1" applyFont="1" applyFill="1" applyBorder="1" applyAlignment="1" applyProtection="1">
      <alignment horizontal="center"/>
      <protection locked="0"/>
    </xf>
    <xf numFmtId="43" fontId="28" fillId="9" borderId="6" xfId="6" applyFont="1" applyFill="1" applyBorder="1" applyAlignment="1" applyProtection="1">
      <alignment vertical="center"/>
      <protection locked="0"/>
    </xf>
    <xf numFmtId="0" fontId="28" fillId="9" borderId="6" xfId="0" applyFont="1" applyFill="1" applyBorder="1" applyAlignment="1" applyProtection="1">
      <alignment horizontal="center"/>
      <protection locked="0"/>
    </xf>
    <xf numFmtId="43" fontId="23" fillId="9" borderId="6" xfId="6" applyFont="1" applyFill="1" applyBorder="1" applyProtection="1">
      <protection locked="0"/>
    </xf>
    <xf numFmtId="43" fontId="23" fillId="9" borderId="13" xfId="6" applyFont="1" applyFill="1" applyBorder="1" applyProtection="1">
      <protection locked="0"/>
    </xf>
    <xf numFmtId="49" fontId="23" fillId="0" borderId="10" xfId="0" applyNumberFormat="1" applyFont="1" applyBorder="1" applyProtection="1"/>
    <xf numFmtId="43" fontId="28" fillId="10" borderId="6" xfId="6" applyFont="1" applyFill="1" applyBorder="1" applyAlignment="1" applyProtection="1">
      <protection hidden="1"/>
    </xf>
    <xf numFmtId="43" fontId="23" fillId="10" borderId="13" xfId="6" applyFont="1" applyFill="1" applyBorder="1" applyProtection="1">
      <protection hidden="1"/>
    </xf>
    <xf numFmtId="43" fontId="23" fillId="10" borderId="14" xfId="6" applyFont="1" applyFill="1" applyBorder="1" applyProtection="1">
      <protection hidden="1"/>
    </xf>
    <xf numFmtId="43" fontId="24" fillId="9" borderId="14" xfId="6" applyFont="1" applyFill="1" applyBorder="1" applyProtection="1">
      <protection locked="0"/>
    </xf>
    <xf numFmtId="43" fontId="24" fillId="9" borderId="13" xfId="6" applyFont="1" applyFill="1" applyBorder="1" applyProtection="1">
      <protection locked="0"/>
    </xf>
    <xf numFmtId="43" fontId="29" fillId="9" borderId="13" xfId="6" applyFont="1" applyFill="1" applyBorder="1" applyProtection="1">
      <protection locked="0"/>
    </xf>
    <xf numFmtId="43" fontId="23" fillId="10" borderId="6" xfId="6" applyFont="1" applyFill="1" applyBorder="1" applyProtection="1">
      <protection hidden="1"/>
    </xf>
    <xf numFmtId="43" fontId="23" fillId="9" borderId="16" xfId="6" applyFont="1" applyFill="1" applyBorder="1" applyProtection="1">
      <protection locked="0"/>
    </xf>
    <xf numFmtId="10" fontId="31" fillId="10" borderId="18" xfId="16" applyNumberFormat="1" applyFont="1" applyFill="1" applyBorder="1" applyAlignment="1" applyProtection="1">
      <alignment horizontal="right"/>
      <protection hidden="1"/>
    </xf>
    <xf numFmtId="43" fontId="23" fillId="9" borderId="20" xfId="6" applyFont="1" applyFill="1" applyBorder="1" applyProtection="1">
      <protection locked="0"/>
    </xf>
    <xf numFmtId="43" fontId="34" fillId="0" borderId="6" xfId="0" applyNumberFormat="1" applyFont="1" applyFill="1" applyBorder="1" applyAlignment="1" applyProtection="1">
      <alignment horizontal="right" vertical="center"/>
      <protection hidden="1"/>
    </xf>
    <xf numFmtId="43" fontId="33" fillId="0" borderId="6" xfId="0" applyNumberFormat="1" applyFont="1" applyFill="1" applyBorder="1" applyAlignment="1" applyProtection="1">
      <alignment horizontal="right" vertical="center"/>
      <protection hidden="1"/>
    </xf>
    <xf numFmtId="43" fontId="33" fillId="0" borderId="6" xfId="6" applyFont="1" applyFill="1" applyBorder="1" applyAlignment="1" applyProtection="1">
      <alignment horizontal="right" vertical="center"/>
      <protection hidden="1"/>
    </xf>
    <xf numFmtId="43" fontId="33" fillId="0" borderId="6" xfId="0" applyNumberFormat="1" applyFont="1" applyFill="1" applyBorder="1" applyAlignment="1" applyProtection="1">
      <alignment horizontal="right"/>
      <protection hidden="1"/>
    </xf>
    <xf numFmtId="49" fontId="26" fillId="0" borderId="4" xfId="13" applyNumberFormat="1" applyFont="1" applyBorder="1" applyAlignment="1" applyProtection="1">
      <alignment horizontal="left"/>
      <protection hidden="1"/>
    </xf>
    <xf numFmtId="49" fontId="30" fillId="0" borderId="4" xfId="0" applyNumberFormat="1" applyFont="1" applyBorder="1" applyAlignment="1" applyProtection="1">
      <alignment horizontal="center"/>
      <protection hidden="1"/>
    </xf>
    <xf numFmtId="49" fontId="23" fillId="0" borderId="4" xfId="0" applyNumberFormat="1" applyFont="1" applyBorder="1" applyProtection="1">
      <protection hidden="1"/>
    </xf>
    <xf numFmtId="49" fontId="30" fillId="0" borderId="4" xfId="0" applyNumberFormat="1" applyFont="1" applyBorder="1" applyAlignment="1" applyProtection="1">
      <alignment horizontal="left"/>
      <protection hidden="1"/>
    </xf>
    <xf numFmtId="49" fontId="32" fillId="0" borderId="4" xfId="0" applyNumberFormat="1" applyFont="1" applyBorder="1" applyProtection="1">
      <protection hidden="1"/>
    </xf>
    <xf numFmtId="49" fontId="31" fillId="0" borderId="4" xfId="0" applyNumberFormat="1" applyFont="1" applyBorder="1" applyProtection="1">
      <protection hidden="1"/>
    </xf>
    <xf numFmtId="49" fontId="29" fillId="0" borderId="4" xfId="0" applyNumberFormat="1" applyFont="1" applyBorder="1" applyProtection="1">
      <protection hidden="1"/>
    </xf>
    <xf numFmtId="49" fontId="32" fillId="0" borderId="4" xfId="0" applyNumberFormat="1" applyFont="1" applyFill="1" applyBorder="1" applyProtection="1">
      <protection hidden="1"/>
    </xf>
    <xf numFmtId="49" fontId="32" fillId="0" borderId="11" xfId="0" applyNumberFormat="1" applyFont="1" applyFill="1" applyBorder="1" applyProtection="1">
      <protection hidden="1"/>
    </xf>
    <xf numFmtId="0" fontId="28" fillId="0" borderId="0" xfId="0" applyFont="1" applyBorder="1" applyProtection="1">
      <protection hidden="1"/>
    </xf>
    <xf numFmtId="0" fontId="23" fillId="0" borderId="0" xfId="0" applyFont="1" applyBorder="1" applyProtection="1">
      <protection hidden="1"/>
    </xf>
    <xf numFmtId="43" fontId="23" fillId="0" borderId="0" xfId="6" applyFont="1" applyFill="1" applyBorder="1" applyProtection="1">
      <protection hidden="1"/>
    </xf>
    <xf numFmtId="0" fontId="23" fillId="0" borderId="5" xfId="0" applyFont="1" applyBorder="1" applyProtection="1">
      <protection hidden="1"/>
    </xf>
    <xf numFmtId="49" fontId="23" fillId="0" borderId="10" xfId="0" applyNumberFormat="1" applyFont="1" applyBorder="1" applyProtection="1">
      <protection hidden="1"/>
    </xf>
    <xf numFmtId="49" fontId="40" fillId="0" borderId="4" xfId="0" applyNumberFormat="1" applyFont="1" applyBorder="1" applyAlignment="1" applyProtection="1">
      <alignment horizontal="left"/>
      <protection hidden="1"/>
    </xf>
    <xf numFmtId="49" fontId="40" fillId="0" borderId="4" xfId="0" applyNumberFormat="1" applyFont="1" applyBorder="1" applyProtection="1">
      <protection hidden="1"/>
    </xf>
    <xf numFmtId="49" fontId="30" fillId="0" borderId="4" xfId="0" applyNumberFormat="1" applyFont="1" applyBorder="1" applyProtection="1">
      <protection hidden="1"/>
    </xf>
    <xf numFmtId="49" fontId="40" fillId="0" borderId="4" xfId="0" applyNumberFormat="1" applyFont="1" applyBorder="1" applyAlignment="1" applyProtection="1">
      <alignment wrapText="1"/>
      <protection hidden="1"/>
    </xf>
    <xf numFmtId="49" fontId="30" fillId="0" borderId="4" xfId="0" applyNumberFormat="1" applyFont="1" applyFill="1" applyBorder="1" applyProtection="1">
      <protection hidden="1"/>
    </xf>
    <xf numFmtId="43" fontId="35" fillId="0" borderId="17" xfId="0" applyNumberFormat="1" applyFont="1" applyFill="1" applyBorder="1" applyAlignment="1" applyProtection="1">
      <alignment horizontal="right"/>
      <protection hidden="1"/>
    </xf>
    <xf numFmtId="49" fontId="35" fillId="0" borderId="29" xfId="0" applyNumberFormat="1" applyFont="1" applyFill="1" applyBorder="1" applyProtection="1">
      <protection hidden="1"/>
    </xf>
    <xf numFmtId="43" fontId="36" fillId="0" borderId="17" xfId="0" applyNumberFormat="1" applyFont="1" applyFill="1" applyBorder="1" applyAlignment="1" applyProtection="1">
      <alignment horizontal="right"/>
      <protection hidden="1"/>
    </xf>
    <xf numFmtId="49" fontId="36" fillId="0" borderId="29" xfId="0" applyNumberFormat="1" applyFont="1" applyFill="1" applyBorder="1" applyProtection="1">
      <protection hidden="1"/>
    </xf>
    <xf numFmtId="49" fontId="35" fillId="0" borderId="29" xfId="0" applyNumberFormat="1" applyFont="1" applyFill="1" applyBorder="1" applyAlignment="1" applyProtection="1">
      <alignment wrapText="1"/>
      <protection hidden="1"/>
    </xf>
    <xf numFmtId="49" fontId="36" fillId="0" borderId="30" xfId="0" applyNumberFormat="1" applyFont="1" applyFill="1" applyBorder="1" applyProtection="1">
      <protection hidden="1"/>
    </xf>
    <xf numFmtId="10" fontId="36" fillId="0" borderId="31" xfId="16" applyNumberFormat="1" applyFont="1" applyFill="1" applyBorder="1" applyAlignment="1" applyProtection="1">
      <alignment horizontal="right"/>
      <protection hidden="1"/>
    </xf>
    <xf numFmtId="10" fontId="36" fillId="0" borderId="18" xfId="0" applyNumberFormat="1" applyFont="1" applyFill="1" applyBorder="1" applyAlignment="1" applyProtection="1">
      <alignment horizontal="right"/>
      <protection hidden="1"/>
    </xf>
    <xf numFmtId="49" fontId="39" fillId="0" borderId="29" xfId="0" applyNumberFormat="1" applyFont="1" applyFill="1" applyBorder="1" applyProtection="1">
      <protection hidden="1"/>
    </xf>
    <xf numFmtId="49" fontId="39" fillId="0" borderId="28" xfId="0" applyNumberFormat="1" applyFont="1" applyFill="1" applyBorder="1" applyProtection="1">
      <protection hidden="1"/>
    </xf>
    <xf numFmtId="43" fontId="34" fillId="0" borderId="33" xfId="0" applyNumberFormat="1" applyFont="1" applyFill="1" applyBorder="1" applyAlignment="1" applyProtection="1">
      <alignment horizontal="right" vertical="center"/>
      <protection hidden="1"/>
    </xf>
    <xf numFmtId="43" fontId="35" fillId="0" borderId="34" xfId="0" applyNumberFormat="1" applyFont="1" applyFill="1" applyBorder="1" applyAlignment="1" applyProtection="1">
      <alignment horizontal="right"/>
      <protection hidden="1"/>
    </xf>
    <xf numFmtId="49" fontId="37" fillId="11" borderId="32" xfId="0" applyNumberFormat="1" applyFont="1" applyFill="1" applyBorder="1" applyAlignment="1" applyProtection="1">
      <protection hidden="1"/>
    </xf>
    <xf numFmtId="49" fontId="37" fillId="11" borderId="3" xfId="0" applyNumberFormat="1" applyFont="1" applyFill="1" applyBorder="1" applyAlignment="1" applyProtection="1">
      <protection hidden="1"/>
    </xf>
    <xf numFmtId="43" fontId="23" fillId="10" borderId="16" xfId="6" applyFont="1" applyFill="1" applyBorder="1" applyProtection="1">
      <protection hidden="1"/>
    </xf>
    <xf numFmtId="43" fontId="31" fillId="10" borderId="17" xfId="6" applyFont="1" applyFill="1" applyBorder="1" applyAlignment="1" applyProtection="1">
      <alignment vertical="center"/>
      <protection hidden="1"/>
    </xf>
    <xf numFmtId="43" fontId="23" fillId="0" borderId="7" xfId="6" applyFont="1" applyBorder="1" applyProtection="1">
      <protection hidden="1"/>
    </xf>
    <xf numFmtId="43" fontId="23" fillId="0" borderId="0" xfId="6" applyFont="1" applyBorder="1" applyProtection="1">
      <protection hidden="1"/>
    </xf>
    <xf numFmtId="43" fontId="23" fillId="0" borderId="8" xfId="6" applyFont="1" applyBorder="1" applyProtection="1">
      <protection hidden="1"/>
    </xf>
    <xf numFmtId="43" fontId="23" fillId="0" borderId="5" xfId="6" applyFont="1" applyBorder="1" applyProtection="1">
      <protection hidden="1"/>
    </xf>
    <xf numFmtId="43" fontId="28" fillId="10" borderId="9" xfId="6" applyFont="1" applyFill="1" applyBorder="1" applyAlignment="1" applyProtection="1">
      <protection hidden="1"/>
    </xf>
    <xf numFmtId="43" fontId="23" fillId="10" borderId="13" xfId="6" applyFont="1" applyFill="1" applyBorder="1" applyAlignment="1" applyProtection="1">
      <protection hidden="1"/>
    </xf>
    <xf numFmtId="43" fontId="23" fillId="10" borderId="19" xfId="6" applyFont="1" applyFill="1" applyBorder="1" applyProtection="1">
      <protection hidden="1"/>
    </xf>
    <xf numFmtId="43" fontId="0" fillId="0" borderId="0" xfId="6" applyFont="1" applyBorder="1" applyProtection="1">
      <protection hidden="1"/>
    </xf>
    <xf numFmtId="43" fontId="0" fillId="0" borderId="5" xfId="6" applyFont="1" applyBorder="1" applyProtection="1">
      <protection hidden="1"/>
    </xf>
    <xf numFmtId="43" fontId="23" fillId="0" borderId="0" xfId="6" applyFont="1" applyBorder="1"/>
    <xf numFmtId="43" fontId="31" fillId="9" borderId="17" xfId="6" applyFont="1" applyFill="1" applyBorder="1" applyAlignment="1" applyProtection="1">
      <alignment vertical="center"/>
      <protection locked="0"/>
    </xf>
    <xf numFmtId="43" fontId="23" fillId="0" borderId="5" xfId="0" applyNumberFormat="1" applyFont="1" applyBorder="1" applyProtection="1">
      <protection hidden="1"/>
    </xf>
    <xf numFmtId="43" fontId="36" fillId="0" borderId="17" xfId="0" applyNumberFormat="1" applyFont="1" applyFill="1" applyBorder="1" applyAlignment="1" applyProtection="1">
      <alignment horizontal="right" vertical="center"/>
      <protection hidden="1"/>
    </xf>
    <xf numFmtId="0" fontId="28" fillId="10" borderId="6" xfId="0" applyFont="1" applyFill="1" applyBorder="1" applyAlignment="1" applyProtection="1">
      <alignment horizontal="center"/>
      <protection hidden="1"/>
    </xf>
    <xf numFmtId="0" fontId="0" fillId="0" borderId="0" xfId="0" applyBorder="1"/>
    <xf numFmtId="43" fontId="29" fillId="10" borderId="15" xfId="6" applyFont="1" applyFill="1" applyBorder="1" applyAlignment="1" applyProtection="1">
      <alignment horizontal="center"/>
      <protection hidden="1"/>
    </xf>
    <xf numFmtId="49" fontId="42" fillId="0" borderId="29" xfId="0" applyNumberFormat="1" applyFont="1" applyFill="1" applyBorder="1" applyProtection="1">
      <protection hidden="1"/>
    </xf>
    <xf numFmtId="43" fontId="34" fillId="0" borderId="6" xfId="6" applyFont="1" applyFill="1" applyBorder="1" applyAlignment="1" applyProtection="1">
      <alignment horizontal="right"/>
      <protection hidden="1"/>
    </xf>
    <xf numFmtId="43" fontId="35" fillId="0" borderId="17" xfId="6" applyFont="1" applyFill="1" applyBorder="1" applyAlignment="1" applyProtection="1">
      <alignment horizontal="right"/>
      <protection hidden="1"/>
    </xf>
    <xf numFmtId="0" fontId="0" fillId="9" borderId="0" xfId="0" applyFill="1"/>
    <xf numFmtId="43" fontId="0" fillId="9" borderId="0" xfId="0" applyNumberFormat="1" applyFill="1"/>
    <xf numFmtId="10" fontId="36" fillId="9" borderId="4" xfId="16" applyNumberFormat="1" applyFont="1" applyFill="1" applyBorder="1" applyAlignment="1" applyProtection="1">
      <alignment horizontal="center"/>
      <protection hidden="1"/>
    </xf>
    <xf numFmtId="10" fontId="36" fillId="9" borderId="0" xfId="16" applyNumberFormat="1" applyFont="1" applyFill="1" applyBorder="1" applyAlignment="1" applyProtection="1">
      <alignment horizontal="center"/>
      <protection hidden="1"/>
    </xf>
    <xf numFmtId="10" fontId="36" fillId="9" borderId="5" xfId="16" applyNumberFormat="1" applyFont="1" applyFill="1" applyBorder="1" applyAlignment="1" applyProtection="1">
      <alignment horizontal="center"/>
      <protection hidden="1"/>
    </xf>
    <xf numFmtId="49" fontId="36" fillId="9" borderId="0" xfId="0" applyNumberFormat="1" applyFont="1" applyFill="1" applyBorder="1" applyProtection="1"/>
    <xf numFmtId="10" fontId="36" fillId="9" borderId="0" xfId="16" applyNumberFormat="1" applyFont="1" applyFill="1" applyBorder="1" applyAlignment="1" applyProtection="1">
      <alignment horizontal="right"/>
      <protection hidden="1"/>
    </xf>
    <xf numFmtId="10" fontId="36" fillId="9" borderId="0" xfId="0" applyNumberFormat="1" applyFont="1" applyFill="1" applyBorder="1" applyAlignment="1">
      <alignment horizontal="right"/>
    </xf>
    <xf numFmtId="0" fontId="0" fillId="9" borderId="0" xfId="0" applyFill="1" applyAlignment="1">
      <alignment wrapText="1"/>
    </xf>
    <xf numFmtId="0" fontId="23" fillId="9" borderId="0" xfId="0" applyFont="1" applyFill="1"/>
    <xf numFmtId="0" fontId="25" fillId="9" borderId="0" xfId="0" applyFont="1" applyFill="1"/>
    <xf numFmtId="0" fontId="0" fillId="9" borderId="6" xfId="0" applyFill="1" applyBorder="1"/>
    <xf numFmtId="43" fontId="24" fillId="9" borderId="0" xfId="0" applyNumberFormat="1" applyFont="1" applyFill="1"/>
    <xf numFmtId="49" fontId="32" fillId="9" borderId="4" xfId="0" applyNumberFormat="1" applyFont="1" applyFill="1" applyBorder="1" applyProtection="1"/>
    <xf numFmtId="49" fontId="23" fillId="9" borderId="0" xfId="0" applyNumberFormat="1" applyFont="1" applyFill="1" applyBorder="1" applyProtection="1"/>
    <xf numFmtId="10" fontId="31" fillId="9" borderId="0" xfId="16" applyNumberFormat="1" applyFont="1" applyFill="1" applyBorder="1" applyAlignment="1" applyProtection="1">
      <alignment horizontal="right"/>
      <protection hidden="1"/>
    </xf>
    <xf numFmtId="49" fontId="23" fillId="9" borderId="4" xfId="0" applyNumberFormat="1" applyFont="1" applyFill="1" applyBorder="1" applyProtection="1"/>
    <xf numFmtId="0" fontId="29" fillId="9" borderId="41" xfId="0" applyFont="1" applyFill="1" applyBorder="1" applyAlignment="1" applyProtection="1">
      <alignment wrapText="1"/>
      <protection locked="0"/>
    </xf>
    <xf numFmtId="0" fontId="28" fillId="0" borderId="5" xfId="0" applyFont="1" applyBorder="1" applyProtection="1">
      <protection hidden="1"/>
    </xf>
    <xf numFmtId="0" fontId="0" fillId="9" borderId="21" xfId="0" applyFill="1" applyBorder="1" applyAlignment="1">
      <alignment horizontal="center" vertical="center" wrapText="1"/>
    </xf>
    <xf numFmtId="0" fontId="0" fillId="9" borderId="22" xfId="0" applyFill="1" applyBorder="1" applyAlignment="1">
      <alignment horizontal="center" vertical="center" wrapText="1"/>
    </xf>
    <xf numFmtId="0" fontId="0" fillId="9" borderId="23" xfId="0" applyFill="1" applyBorder="1" applyAlignment="1">
      <alignment horizontal="center" vertical="center" wrapText="1"/>
    </xf>
    <xf numFmtId="0" fontId="0" fillId="9" borderId="4" xfId="0" applyFill="1" applyBorder="1" applyAlignment="1">
      <alignment horizontal="center" vertical="center" wrapText="1"/>
    </xf>
    <xf numFmtId="0" fontId="0" fillId="9" borderId="0" xfId="0" applyFill="1" applyBorder="1" applyAlignment="1">
      <alignment horizontal="center" vertical="center" wrapText="1"/>
    </xf>
    <xf numFmtId="0" fontId="0" fillId="9" borderId="5" xfId="0" applyFill="1" applyBorder="1" applyAlignment="1">
      <alignment horizontal="center" vertical="center" wrapText="1"/>
    </xf>
    <xf numFmtId="0" fontId="0" fillId="9" borderId="11" xfId="0" applyFill="1" applyBorder="1" applyAlignment="1">
      <alignment horizontal="center" vertical="center" wrapText="1"/>
    </xf>
    <xf numFmtId="0" fontId="0" fillId="9" borderId="10" xfId="0" applyFill="1" applyBorder="1" applyAlignment="1">
      <alignment horizontal="center" vertical="center" wrapText="1"/>
    </xf>
    <xf numFmtId="0" fontId="0" fillId="9" borderId="24" xfId="0" applyFill="1" applyBorder="1" applyAlignment="1">
      <alignment horizontal="center" vertical="center" wrapText="1"/>
    </xf>
    <xf numFmtId="49" fontId="38" fillId="10" borderId="21" xfId="0" applyNumberFormat="1" applyFont="1" applyFill="1" applyBorder="1" applyAlignment="1" applyProtection="1">
      <alignment horizontal="center" vertical="top" wrapText="1"/>
      <protection hidden="1"/>
    </xf>
    <xf numFmtId="49" fontId="38" fillId="10" borderId="22" xfId="0" applyNumberFormat="1" applyFont="1" applyFill="1" applyBorder="1" applyAlignment="1" applyProtection="1">
      <alignment horizontal="center" vertical="top" wrapText="1"/>
      <protection hidden="1"/>
    </xf>
    <xf numFmtId="49" fontId="38" fillId="10" borderId="23" xfId="0" applyNumberFormat="1" applyFont="1" applyFill="1" applyBorder="1" applyAlignment="1" applyProtection="1">
      <alignment horizontal="center" vertical="top" wrapText="1"/>
      <protection hidden="1"/>
    </xf>
    <xf numFmtId="0" fontId="35" fillId="0" borderId="35" xfId="0" applyFont="1" applyBorder="1" applyAlignment="1">
      <alignment horizontal="left" wrapText="1"/>
    </xf>
    <xf numFmtId="0" fontId="35" fillId="0" borderId="36" xfId="0" applyFont="1" applyBorder="1" applyAlignment="1">
      <alignment horizontal="left" wrapText="1"/>
    </xf>
    <xf numFmtId="0" fontId="35" fillId="0" borderId="37" xfId="0" applyFont="1" applyBorder="1" applyAlignment="1">
      <alignment horizontal="left" wrapText="1"/>
    </xf>
    <xf numFmtId="0" fontId="35" fillId="9" borderId="29" xfId="0" applyFont="1" applyFill="1" applyBorder="1" applyAlignment="1">
      <alignment horizontal="left" wrapText="1"/>
    </xf>
    <xf numFmtId="0" fontId="35" fillId="9" borderId="6" xfId="0" applyFont="1" applyFill="1" applyBorder="1" applyAlignment="1">
      <alignment horizontal="left" wrapText="1"/>
    </xf>
    <xf numFmtId="0" fontId="35" fillId="9" borderId="17" xfId="0" applyFont="1" applyFill="1" applyBorder="1" applyAlignment="1">
      <alignment horizontal="left" wrapText="1"/>
    </xf>
    <xf numFmtId="0" fontId="35" fillId="0" borderId="29" xfId="0" applyFont="1" applyBorder="1" applyAlignment="1">
      <alignment horizontal="left" wrapText="1"/>
    </xf>
    <xf numFmtId="0" fontId="35" fillId="0" borderId="6" xfId="0" applyFont="1" applyBorder="1" applyAlignment="1">
      <alignment horizontal="left" wrapText="1"/>
    </xf>
    <xf numFmtId="0" fontId="35" fillId="0" borderId="17" xfId="0" applyFont="1" applyBorder="1" applyAlignment="1">
      <alignment horizontal="left" wrapText="1"/>
    </xf>
    <xf numFmtId="49" fontId="37" fillId="10" borderId="21" xfId="0" applyNumberFormat="1" applyFont="1" applyFill="1" applyBorder="1" applyAlignment="1" applyProtection="1">
      <alignment horizontal="right" vertical="top" wrapText="1"/>
      <protection hidden="1"/>
    </xf>
    <xf numFmtId="49" fontId="37" fillId="10" borderId="22" xfId="0" applyNumberFormat="1" applyFont="1" applyFill="1" applyBorder="1" applyAlignment="1" applyProtection="1">
      <alignment horizontal="right" vertical="top" wrapText="1"/>
      <protection hidden="1"/>
    </xf>
    <xf numFmtId="49" fontId="37" fillId="10" borderId="4" xfId="0" applyNumberFormat="1" applyFont="1" applyFill="1" applyBorder="1" applyAlignment="1" applyProtection="1">
      <alignment horizontal="right" vertical="top" wrapText="1"/>
      <protection hidden="1"/>
    </xf>
    <xf numFmtId="49" fontId="37" fillId="10" borderId="0" xfId="0" applyNumberFormat="1" applyFont="1" applyFill="1" applyBorder="1" applyAlignment="1" applyProtection="1">
      <alignment horizontal="right" vertical="top" wrapText="1"/>
      <protection hidden="1"/>
    </xf>
    <xf numFmtId="49" fontId="37" fillId="10" borderId="11" xfId="0" applyNumberFormat="1" applyFont="1" applyFill="1" applyBorder="1" applyAlignment="1" applyProtection="1">
      <alignment horizontal="right" vertical="top" wrapText="1"/>
      <protection hidden="1"/>
    </xf>
    <xf numFmtId="49" fontId="37" fillId="10" borderId="10" xfId="0" applyNumberFormat="1" applyFont="1" applyFill="1" applyBorder="1" applyAlignment="1" applyProtection="1">
      <alignment horizontal="right" vertical="top" wrapText="1"/>
      <protection hidden="1"/>
    </xf>
    <xf numFmtId="0" fontId="37" fillId="10" borderId="38" xfId="0" applyNumberFormat="1" applyFont="1" applyFill="1" applyBorder="1" applyAlignment="1" applyProtection="1">
      <alignment horizontal="center" vertical="center" wrapText="1"/>
      <protection hidden="1"/>
    </xf>
    <xf numFmtId="0" fontId="37" fillId="10" borderId="39" xfId="0" applyNumberFormat="1" applyFont="1" applyFill="1" applyBorder="1" applyAlignment="1" applyProtection="1">
      <alignment horizontal="center" vertical="center" wrapText="1"/>
      <protection hidden="1"/>
    </xf>
    <xf numFmtId="0" fontId="37" fillId="10" borderId="40" xfId="0" applyNumberFormat="1" applyFont="1" applyFill="1" applyBorder="1" applyAlignment="1" applyProtection="1">
      <alignment horizontal="center" vertical="center" wrapText="1"/>
      <protection hidden="1"/>
    </xf>
    <xf numFmtId="0" fontId="35" fillId="0" borderId="30" xfId="0" applyFont="1" applyBorder="1" applyAlignment="1">
      <alignment horizontal="left" wrapText="1"/>
    </xf>
    <xf numFmtId="0" fontId="35" fillId="0" borderId="31" xfId="0" applyFont="1" applyBorder="1" applyAlignment="1">
      <alignment horizontal="left" wrapText="1"/>
    </xf>
    <xf numFmtId="0" fontId="35" fillId="0" borderId="18" xfId="0" applyFont="1" applyBorder="1" applyAlignment="1">
      <alignment horizontal="left" wrapText="1"/>
    </xf>
    <xf numFmtId="10" fontId="43" fillId="9" borderId="1" xfId="16" applyNumberFormat="1" applyFont="1" applyFill="1" applyBorder="1" applyAlignment="1" applyProtection="1">
      <alignment horizontal="center"/>
      <protection hidden="1"/>
    </xf>
    <xf numFmtId="10" fontId="43" fillId="9" borderId="2" xfId="16" applyNumberFormat="1" applyFont="1" applyFill="1" applyBorder="1" applyAlignment="1" applyProtection="1">
      <alignment horizontal="center"/>
      <protection hidden="1"/>
    </xf>
    <xf numFmtId="10" fontId="43" fillId="9" borderId="3" xfId="16" applyNumberFormat="1" applyFont="1" applyFill="1" applyBorder="1" applyAlignment="1" applyProtection="1">
      <alignment horizontal="center"/>
      <protection hidden="1"/>
    </xf>
    <xf numFmtId="49" fontId="36" fillId="9" borderId="25" xfId="0" applyNumberFormat="1" applyFont="1" applyFill="1" applyBorder="1" applyAlignment="1" applyProtection="1">
      <alignment horizontal="center" vertical="center"/>
    </xf>
    <xf numFmtId="49" fontId="36" fillId="9" borderId="26" xfId="0" applyNumberFormat="1" applyFont="1" applyFill="1" applyBorder="1" applyAlignment="1" applyProtection="1">
      <alignment horizontal="center" vertical="center"/>
    </xf>
    <xf numFmtId="49" fontId="36" fillId="9" borderId="27" xfId="0" applyNumberFormat="1" applyFont="1" applyFill="1" applyBorder="1" applyAlignment="1" applyProtection="1">
      <alignment horizontal="center" vertical="center"/>
    </xf>
    <xf numFmtId="0" fontId="0" fillId="9" borderId="6" xfId="0" applyFill="1" applyBorder="1" applyAlignment="1">
      <alignment horizontal="center" vertical="center" wrapText="1"/>
    </xf>
    <xf numFmtId="49" fontId="38" fillId="10" borderId="1" xfId="0" applyNumberFormat="1" applyFont="1" applyFill="1" applyBorder="1" applyAlignment="1" applyProtection="1">
      <alignment horizontal="center"/>
    </xf>
    <xf numFmtId="49" fontId="38" fillId="10" borderId="2" xfId="0" applyNumberFormat="1" applyFont="1" applyFill="1" applyBorder="1" applyAlignment="1" applyProtection="1">
      <alignment horizontal="center"/>
    </xf>
    <xf numFmtId="49" fontId="38" fillId="10" borderId="3" xfId="0" applyNumberFormat="1" applyFont="1" applyFill="1" applyBorder="1" applyAlignment="1" applyProtection="1">
      <alignment horizontal="center"/>
    </xf>
    <xf numFmtId="49" fontId="36" fillId="9" borderId="1" xfId="0" applyNumberFormat="1" applyFont="1" applyFill="1" applyBorder="1" applyAlignment="1" applyProtection="1">
      <alignment horizontal="center" vertical="center"/>
    </xf>
    <xf numFmtId="49" fontId="36" fillId="9" borderId="2" xfId="0" applyNumberFormat="1" applyFont="1" applyFill="1" applyBorder="1" applyAlignment="1" applyProtection="1">
      <alignment horizontal="center" vertical="center"/>
    </xf>
    <xf numFmtId="49" fontId="36" fillId="9" borderId="3" xfId="0" applyNumberFormat="1" applyFont="1" applyFill="1" applyBorder="1" applyAlignment="1" applyProtection="1">
      <alignment horizontal="center" vertical="center"/>
    </xf>
    <xf numFmtId="0" fontId="29" fillId="9" borderId="29" xfId="0" applyFont="1" applyFill="1" applyBorder="1" applyAlignment="1" applyProtection="1">
      <alignment horizontal="center" wrapText="1"/>
      <protection locked="0"/>
    </xf>
    <xf numFmtId="0" fontId="29" fillId="9" borderId="6" xfId="0" applyFont="1" applyFill="1" applyBorder="1" applyAlignment="1" applyProtection="1">
      <alignment horizontal="center" wrapText="1"/>
      <protection locked="0"/>
    </xf>
    <xf numFmtId="49" fontId="37" fillId="10" borderId="21" xfId="0" applyNumberFormat="1" applyFont="1" applyFill="1" applyBorder="1" applyAlignment="1" applyProtection="1">
      <alignment horizontal="center" vertical="center" wrapText="1"/>
      <protection hidden="1"/>
    </xf>
    <xf numFmtId="0" fontId="37" fillId="10" borderId="23" xfId="0" applyNumberFormat="1" applyFont="1" applyFill="1" applyBorder="1" applyAlignment="1" applyProtection="1">
      <alignment horizontal="center" vertical="center" wrapText="1"/>
      <protection hidden="1"/>
    </xf>
    <xf numFmtId="0" fontId="37" fillId="10" borderId="4" xfId="0" applyNumberFormat="1" applyFont="1" applyFill="1" applyBorder="1" applyAlignment="1" applyProtection="1">
      <alignment horizontal="center" vertical="center" wrapText="1"/>
      <protection hidden="1"/>
    </xf>
    <xf numFmtId="0" fontId="37" fillId="10" borderId="5" xfId="0" applyNumberFormat="1" applyFont="1" applyFill="1" applyBorder="1" applyAlignment="1" applyProtection="1">
      <alignment horizontal="center" vertical="center" wrapText="1"/>
      <protection hidden="1"/>
    </xf>
    <xf numFmtId="0" fontId="37" fillId="10" borderId="11" xfId="0" applyNumberFormat="1" applyFont="1" applyFill="1" applyBorder="1" applyAlignment="1" applyProtection="1">
      <alignment horizontal="center" vertical="center" wrapText="1"/>
      <protection hidden="1"/>
    </xf>
    <xf numFmtId="0" fontId="37" fillId="10" borderId="24" xfId="0" applyNumberFormat="1" applyFont="1" applyFill="1" applyBorder="1" applyAlignment="1" applyProtection="1">
      <alignment horizontal="center" vertical="center" wrapText="1"/>
      <protection hidden="1"/>
    </xf>
    <xf numFmtId="10" fontId="36" fillId="10" borderId="1" xfId="16" applyNumberFormat="1" applyFont="1" applyFill="1" applyBorder="1" applyAlignment="1" applyProtection="1">
      <alignment horizontal="center"/>
      <protection hidden="1"/>
    </xf>
    <xf numFmtId="10" fontId="36" fillId="10" borderId="2" xfId="16" applyNumberFormat="1" applyFont="1" applyFill="1" applyBorder="1" applyAlignment="1" applyProtection="1">
      <alignment horizontal="center"/>
      <protection hidden="1"/>
    </xf>
    <xf numFmtId="10" fontId="36" fillId="10" borderId="3" xfId="16" applyNumberFormat="1" applyFont="1" applyFill="1" applyBorder="1" applyAlignment="1" applyProtection="1">
      <alignment horizontal="center"/>
      <protection hidden="1"/>
    </xf>
  </cellXfs>
  <cellStyles count="20">
    <cellStyle name="Accent" xfId="1"/>
    <cellStyle name="Accent 1" xfId="2"/>
    <cellStyle name="Accent 2" xfId="3"/>
    <cellStyle name="Accent 3" xfId="4"/>
    <cellStyle name="Bad" xfId="5" builtinId="27" customBuiltin="1"/>
    <cellStyle name="Comma" xfId="6" builtinId="3"/>
    <cellStyle name="Error" xfId="7"/>
    <cellStyle name="Footnote" xfId="8"/>
    <cellStyle name="Good" xfId="9" builtinId="26" customBuiltin="1"/>
    <cellStyle name="Heading" xfId="10"/>
    <cellStyle name="Heading 1" xfId="11" builtinId="16" customBuiltin="1"/>
    <cellStyle name="Heading 2" xfId="12" builtinId="17" customBuiltin="1"/>
    <cellStyle name="Hyperlink" xfId="13" builtinId="8"/>
    <cellStyle name="Neutral" xfId="14" builtinId="28" customBuiltin="1"/>
    <cellStyle name="Normal" xfId="0" builtinId="0" customBuiltin="1"/>
    <cellStyle name="Note" xfId="15" builtinId="10" customBuiltin="1"/>
    <cellStyle name="Percent" xfId="16" builtinId="5"/>
    <cellStyle name="Status" xfId="17"/>
    <cellStyle name="Text" xfId="18"/>
    <cellStyle name="Warning" xfId="19"/>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axninja.in/"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axninja.in/"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taxninja.in/"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9525</xdr:rowOff>
    </xdr:from>
    <xdr:to>
      <xdr:col>0</xdr:col>
      <xdr:colOff>3479948</xdr:colOff>
      <xdr:row>2</xdr:row>
      <xdr:rowOff>533401</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9049" y="9525"/>
          <a:ext cx="3460899" cy="8858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2266951</xdr:colOff>
      <xdr:row>1</xdr:row>
      <xdr:rowOff>284956</xdr:rowOff>
    </xdr:to>
    <xdr:pic>
      <xdr:nvPicPr>
        <xdr:cNvPr id="4" name="Picture 3">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0"/>
          <a:ext cx="2266950" cy="5802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2971801</xdr:colOff>
      <xdr:row>2</xdr:row>
      <xdr:rowOff>246290</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 y="0"/>
          <a:ext cx="2971800" cy="760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E18"/>
  <sheetViews>
    <sheetView showGridLines="0" tabSelected="1" zoomScaleNormal="100" zoomScaleSheetLayoutView="100" workbookViewId="0">
      <selection sqref="A1:B3"/>
    </sheetView>
  </sheetViews>
  <sheetFormatPr defaultRowHeight="14.25" x14ac:dyDescent="0.2"/>
  <cols>
    <col min="1" max="1" width="75" style="78" customWidth="1"/>
    <col min="2" max="2" width="9" style="78"/>
    <col min="3" max="3" width="42.5" style="78" customWidth="1"/>
    <col min="4" max="16384" width="9" style="78"/>
  </cols>
  <sheetData>
    <row r="1" spans="1:5" ht="14.25" customHeight="1" x14ac:dyDescent="0.2">
      <c r="A1" s="118" t="s">
        <v>87</v>
      </c>
      <c r="B1" s="119"/>
      <c r="C1" s="124" t="s">
        <v>88</v>
      </c>
    </row>
    <row r="2" spans="1:5" ht="14.25" customHeight="1" x14ac:dyDescent="0.2">
      <c r="A2" s="120"/>
      <c r="B2" s="121"/>
      <c r="C2" s="125"/>
    </row>
    <row r="3" spans="1:5" ht="42.75" customHeight="1" thickBot="1" x14ac:dyDescent="0.25">
      <c r="A3" s="122"/>
      <c r="B3" s="123"/>
      <c r="C3" s="126"/>
    </row>
    <row r="4" spans="1:5" ht="23.25" thickBot="1" x14ac:dyDescent="0.25">
      <c r="A4" s="106" t="s">
        <v>85</v>
      </c>
      <c r="B4" s="107"/>
      <c r="C4" s="108"/>
      <c r="E4" s="86"/>
    </row>
    <row r="5" spans="1:5" ht="90.75" customHeight="1" x14ac:dyDescent="0.3">
      <c r="A5" s="109" t="s">
        <v>86</v>
      </c>
      <c r="B5" s="110"/>
      <c r="C5" s="111"/>
    </row>
    <row r="6" spans="1:5" ht="66.75" customHeight="1" x14ac:dyDescent="0.3">
      <c r="A6" s="112" t="s">
        <v>81</v>
      </c>
      <c r="B6" s="113"/>
      <c r="C6" s="114"/>
    </row>
    <row r="7" spans="1:5" ht="18.75" x14ac:dyDescent="0.3">
      <c r="A7" s="115" t="s">
        <v>82</v>
      </c>
      <c r="B7" s="116"/>
      <c r="C7" s="117"/>
    </row>
    <row r="8" spans="1:5" ht="43.5" customHeight="1" x14ac:dyDescent="0.3">
      <c r="A8" s="112" t="s">
        <v>83</v>
      </c>
      <c r="B8" s="113"/>
      <c r="C8" s="114"/>
    </row>
    <row r="9" spans="1:5" ht="19.5" thickBot="1" x14ac:dyDescent="0.35">
      <c r="A9" s="127" t="s">
        <v>84</v>
      </c>
      <c r="B9" s="128"/>
      <c r="C9" s="129"/>
    </row>
    <row r="11" spans="1:5" ht="15" thickBot="1" x14ac:dyDescent="0.25"/>
    <row r="12" spans="1:5" ht="17.25" thickBot="1" x14ac:dyDescent="0.3">
      <c r="A12" s="130" t="s">
        <v>80</v>
      </c>
      <c r="B12" s="131"/>
      <c r="C12" s="132"/>
    </row>
    <row r="13" spans="1:5" ht="19.5" thickBot="1" x14ac:dyDescent="0.35">
      <c r="A13" s="83"/>
      <c r="B13" s="84"/>
      <c r="C13" s="85"/>
    </row>
    <row r="14" spans="1:5" ht="19.5" thickBot="1" x14ac:dyDescent="0.25">
      <c r="A14" s="133" t="s">
        <v>41</v>
      </c>
      <c r="B14" s="134"/>
      <c r="C14" s="135"/>
    </row>
    <row r="15" spans="1:5" ht="15" thickBot="1" x14ac:dyDescent="0.25"/>
    <row r="16" spans="1:5" x14ac:dyDescent="0.2">
      <c r="A16" s="97" t="s">
        <v>40</v>
      </c>
      <c r="B16" s="98"/>
      <c r="C16" s="99"/>
    </row>
    <row r="17" spans="1:3" x14ac:dyDescent="0.2">
      <c r="A17" s="100"/>
      <c r="B17" s="101"/>
      <c r="C17" s="102"/>
    </row>
    <row r="18" spans="1:3" ht="15" thickBot="1" x14ac:dyDescent="0.25">
      <c r="A18" s="103"/>
      <c r="B18" s="104"/>
      <c r="C18" s="105"/>
    </row>
  </sheetData>
  <sheetProtection algorithmName="SHA-512" hashValue="XubOHqkBDK9WEVlDIGzKQwhgpISuCSnAu+IVGp8GBWZ0f/EO5URlIAZS3i7/wffYLhODz7IX2fQooZ5F0t4iZw==" saltValue="Yyp9ZR2FEgjFjCYCSqn4Hg==" spinCount="100000" sheet="1" objects="1" scenarios="1"/>
  <mergeCells count="11">
    <mergeCell ref="A1:B3"/>
    <mergeCell ref="C1:C3"/>
    <mergeCell ref="A9:C9"/>
    <mergeCell ref="A12:C12"/>
    <mergeCell ref="A14:C14"/>
    <mergeCell ref="A16:C18"/>
    <mergeCell ref="A4:C4"/>
    <mergeCell ref="A5:C5"/>
    <mergeCell ref="A6:C6"/>
    <mergeCell ref="A7:C7"/>
    <mergeCell ref="A8:C8"/>
  </mergeCells>
  <pageMargins left="0.7" right="0.7" top="0.75" bottom="0.75" header="0.3" footer="0.3"/>
  <pageSetup paperSize="9" scale="95" orientation="landscape"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W73"/>
  <sheetViews>
    <sheetView showGridLines="0" zoomScaleNormal="100" zoomScaleSheetLayoutView="100" workbookViewId="0">
      <selection sqref="A1:D1"/>
    </sheetView>
  </sheetViews>
  <sheetFormatPr defaultRowHeight="14.25" x14ac:dyDescent="0.2"/>
  <cols>
    <col min="1" max="1" width="66" style="78" customWidth="1"/>
    <col min="2" max="2" width="17.5" style="78" customWidth="1"/>
    <col min="3" max="3" width="14.625" style="78" customWidth="1"/>
    <col min="4" max="4" width="18.5" style="78" customWidth="1"/>
    <col min="5" max="5" width="43.375" style="78" customWidth="1"/>
    <col min="6" max="6" width="39" style="78" customWidth="1"/>
    <col min="7" max="7" width="23" style="78" hidden="1" customWidth="1"/>
    <col min="8" max="8" width="23.625" style="78" hidden="1" customWidth="1"/>
    <col min="9" max="9" width="32.5" style="78" hidden="1" customWidth="1"/>
    <col min="10" max="10" width="22.625" style="78" hidden="1" customWidth="1"/>
    <col min="11" max="11" width="36.125" style="78" hidden="1" customWidth="1"/>
    <col min="12" max="12" width="22.125" style="78" hidden="1" customWidth="1"/>
    <col min="13" max="13" width="22.5" style="78" hidden="1" customWidth="1"/>
    <col min="14" max="14" width="31.625" style="78" hidden="1" customWidth="1"/>
    <col min="15" max="15" width="34.875" style="78" hidden="1" customWidth="1"/>
    <col min="16" max="16" width="36" style="78" hidden="1" customWidth="1"/>
    <col min="17" max="17" width="31.375" style="78" hidden="1" customWidth="1"/>
    <col min="18" max="18" width="33.25" style="78" hidden="1" customWidth="1"/>
    <col min="19" max="19" width="25.25" style="78" hidden="1" customWidth="1"/>
    <col min="20" max="20" width="34" style="78" hidden="1" customWidth="1"/>
    <col min="21" max="21" width="41.875" style="78" hidden="1" customWidth="1"/>
    <col min="22" max="22" width="22.75" style="78" hidden="1" customWidth="1"/>
    <col min="23" max="23" width="27.5" style="78" hidden="1" customWidth="1"/>
    <col min="24" max="24" width="29.125" style="78" customWidth="1"/>
    <col min="25" max="25" width="46.375" style="78" customWidth="1"/>
    <col min="26" max="26" width="17.25" style="78" customWidth="1"/>
    <col min="27" max="27" width="45.125" style="78" customWidth="1"/>
    <col min="28" max="28" width="30.875" style="78" customWidth="1"/>
    <col min="29" max="16384" width="9" style="78"/>
  </cols>
  <sheetData>
    <row r="1" spans="1:15" s="87" customFormat="1" ht="23.25" thickBot="1" x14ac:dyDescent="0.35">
      <c r="A1" s="137" t="s">
        <v>91</v>
      </c>
      <c r="B1" s="138"/>
      <c r="C1" s="138"/>
      <c r="D1" s="139"/>
      <c r="E1" s="78"/>
      <c r="G1" s="88"/>
      <c r="H1" s="88"/>
      <c r="I1" s="88"/>
      <c r="J1" s="88"/>
      <c r="K1" s="88"/>
      <c r="L1" s="88"/>
      <c r="M1" s="88"/>
      <c r="N1" s="88"/>
      <c r="O1" s="88"/>
    </row>
    <row r="2" spans="1:15" s="87" customFormat="1" ht="23.25" thickBot="1" x14ac:dyDescent="0.35">
      <c r="A2" s="137" t="s">
        <v>90</v>
      </c>
      <c r="B2" s="138"/>
      <c r="C2" s="138"/>
      <c r="D2" s="139"/>
      <c r="E2" s="78"/>
      <c r="G2" s="88"/>
      <c r="H2" s="88"/>
      <c r="I2" s="88"/>
      <c r="J2" s="88"/>
      <c r="K2" s="88"/>
      <c r="L2" s="88"/>
      <c r="M2" s="88"/>
      <c r="N2" s="88"/>
      <c r="O2" s="88"/>
    </row>
    <row r="3" spans="1:15" s="87" customFormat="1" ht="18.75" x14ac:dyDescent="0.3">
      <c r="A3" s="24"/>
      <c r="B3" s="1"/>
      <c r="C3" s="2"/>
      <c r="D3" s="3"/>
      <c r="E3" s="78"/>
      <c r="G3" s="88"/>
      <c r="H3" s="88"/>
      <c r="I3" s="88"/>
      <c r="J3" s="88"/>
      <c r="K3" s="88"/>
      <c r="L3" s="88"/>
      <c r="M3" s="88"/>
      <c r="N3" s="88"/>
      <c r="O3" s="88"/>
    </row>
    <row r="4" spans="1:15" s="87" customFormat="1" ht="15" customHeight="1" x14ac:dyDescent="0.25">
      <c r="A4" s="143" t="s">
        <v>35</v>
      </c>
      <c r="B4" s="144"/>
      <c r="C4" s="33" t="s">
        <v>1</v>
      </c>
      <c r="D4" s="96"/>
      <c r="E4" s="78"/>
      <c r="G4" s="88"/>
      <c r="H4" s="88"/>
      <c r="I4" s="88"/>
      <c r="J4" s="88"/>
      <c r="K4" s="88"/>
      <c r="L4" s="88"/>
      <c r="M4" s="88"/>
      <c r="N4" s="88"/>
      <c r="O4" s="88"/>
    </row>
    <row r="5" spans="1:15" s="87" customFormat="1" ht="15" x14ac:dyDescent="0.25">
      <c r="A5" s="143" t="s">
        <v>36</v>
      </c>
      <c r="B5" s="144"/>
      <c r="C5" s="33" t="s">
        <v>89</v>
      </c>
      <c r="D5" s="96"/>
      <c r="E5" s="78"/>
      <c r="F5" s="78"/>
      <c r="G5" s="88"/>
      <c r="H5" s="88"/>
      <c r="I5" s="88"/>
      <c r="J5" s="88"/>
      <c r="K5" s="88"/>
      <c r="L5" s="88"/>
      <c r="M5" s="88"/>
      <c r="N5" s="88"/>
      <c r="O5" s="88"/>
    </row>
    <row r="6" spans="1:15" s="87" customFormat="1" ht="15.75" x14ac:dyDescent="0.25">
      <c r="A6" s="25"/>
      <c r="B6" s="1"/>
      <c r="C6" s="1"/>
      <c r="D6" s="3"/>
      <c r="E6" s="78"/>
      <c r="F6" s="78"/>
      <c r="G6" s="95"/>
      <c r="H6" s="88"/>
      <c r="I6" s="88"/>
      <c r="J6" s="88"/>
      <c r="K6" s="88"/>
      <c r="L6" s="88"/>
      <c r="M6" s="88"/>
      <c r="N6" s="88"/>
      <c r="O6" s="88"/>
    </row>
    <row r="7" spans="1:15" s="87" customFormat="1" ht="15" x14ac:dyDescent="0.25">
      <c r="A7" s="26"/>
      <c r="B7" s="33" t="s">
        <v>2</v>
      </c>
      <c r="C7" s="4">
        <v>43922</v>
      </c>
      <c r="D7" s="3"/>
      <c r="E7" s="78"/>
      <c r="F7" s="78"/>
      <c r="G7" s="88"/>
      <c r="H7" s="88"/>
      <c r="I7" s="88"/>
      <c r="J7" s="88"/>
      <c r="K7" s="88"/>
      <c r="L7" s="88"/>
      <c r="M7" s="88"/>
      <c r="N7" s="88"/>
      <c r="O7" s="88"/>
    </row>
    <row r="8" spans="1:15" s="87" customFormat="1" ht="15.75" x14ac:dyDescent="0.25">
      <c r="A8" s="27" t="s">
        <v>92</v>
      </c>
      <c r="B8" s="33" t="s">
        <v>3</v>
      </c>
      <c r="C8" s="72">
        <f>DATEDIF(C7,(DATE(2021,4,1)),"Y")</f>
        <v>1</v>
      </c>
      <c r="D8" s="36"/>
      <c r="E8" s="78"/>
      <c r="G8" s="88"/>
      <c r="H8" s="88"/>
      <c r="I8" s="88"/>
      <c r="J8" s="88"/>
      <c r="K8" s="88"/>
      <c r="L8" s="88"/>
      <c r="M8" s="88"/>
      <c r="N8" s="88"/>
      <c r="O8" s="88"/>
    </row>
    <row r="9" spans="1:15" s="87" customFormat="1" ht="15" x14ac:dyDescent="0.25">
      <c r="A9" s="26"/>
      <c r="B9" s="34"/>
      <c r="C9" s="34"/>
      <c r="D9" s="36"/>
      <c r="E9" s="78"/>
      <c r="G9" s="88"/>
      <c r="H9" s="88"/>
      <c r="I9" s="88"/>
      <c r="J9" s="88"/>
      <c r="K9" s="88"/>
      <c r="L9" s="88"/>
      <c r="M9" s="88"/>
      <c r="N9" s="88"/>
      <c r="O9" s="88"/>
    </row>
    <row r="10" spans="1:15" s="87" customFormat="1" ht="18.75" x14ac:dyDescent="0.3">
      <c r="A10" s="28" t="s">
        <v>4</v>
      </c>
      <c r="B10" s="5">
        <v>0</v>
      </c>
      <c r="C10" s="59"/>
      <c r="D10" s="58">
        <f>B10</f>
        <v>0</v>
      </c>
      <c r="E10" s="78"/>
      <c r="G10" s="88"/>
      <c r="H10" s="88"/>
      <c r="I10" s="88"/>
      <c r="J10" s="88"/>
      <c r="K10" s="88"/>
      <c r="L10" s="88"/>
      <c r="M10" s="88"/>
      <c r="N10" s="88"/>
      <c r="O10" s="88"/>
    </row>
    <row r="11" spans="1:15" s="87" customFormat="1" ht="15.75" x14ac:dyDescent="0.25">
      <c r="A11" s="40" t="s">
        <v>5</v>
      </c>
      <c r="B11" s="60"/>
      <c r="C11" s="61"/>
      <c r="D11" s="58">
        <f>-SUM(C12+C17+C18+C19)</f>
        <v>0</v>
      </c>
      <c r="E11" s="78"/>
      <c r="G11" s="88"/>
      <c r="H11" s="88"/>
      <c r="I11" s="88"/>
      <c r="J11" s="88"/>
      <c r="K11" s="88"/>
      <c r="L11" s="88"/>
      <c r="M11" s="88"/>
      <c r="N11" s="88"/>
      <c r="O11" s="88"/>
    </row>
    <row r="12" spans="1:15" s="87" customFormat="1" ht="15.75" x14ac:dyDescent="0.25">
      <c r="A12" s="40" t="s">
        <v>46</v>
      </c>
      <c r="B12" s="34"/>
      <c r="C12" s="16">
        <f>MAX(MIN(C14:C16),0)</f>
        <v>0</v>
      </c>
      <c r="D12" s="70"/>
      <c r="E12" s="78"/>
      <c r="G12" s="88"/>
      <c r="H12" s="88"/>
      <c r="I12" s="88"/>
      <c r="J12" s="88"/>
      <c r="K12" s="88"/>
      <c r="L12" s="88"/>
      <c r="M12" s="88"/>
      <c r="N12" s="88"/>
      <c r="O12" s="88"/>
    </row>
    <row r="13" spans="1:15" s="87" customFormat="1" ht="15.75" x14ac:dyDescent="0.25">
      <c r="A13" s="38" t="s">
        <v>27</v>
      </c>
      <c r="B13" s="6" t="s">
        <v>0</v>
      </c>
      <c r="C13" s="73"/>
      <c r="D13" s="36"/>
      <c r="E13" s="78"/>
      <c r="G13" s="88"/>
      <c r="H13" s="88"/>
      <c r="I13" s="88"/>
      <c r="J13" s="88"/>
      <c r="K13" s="88"/>
      <c r="L13" s="88"/>
      <c r="M13" s="88"/>
      <c r="N13" s="88"/>
      <c r="O13" s="88"/>
    </row>
    <row r="14" spans="1:15" s="87" customFormat="1" ht="15.75" x14ac:dyDescent="0.25">
      <c r="A14" s="38" t="s">
        <v>32</v>
      </c>
      <c r="B14" s="7">
        <v>0</v>
      </c>
      <c r="C14" s="10">
        <f>IF(B13="metro",B14*0.5,B14*0.4)</f>
        <v>0</v>
      </c>
      <c r="D14" s="62"/>
      <c r="E14" s="78"/>
      <c r="G14" s="88"/>
      <c r="H14" s="88"/>
      <c r="I14" s="88"/>
      <c r="J14" s="88"/>
      <c r="K14" s="88"/>
      <c r="L14" s="88"/>
      <c r="M14" s="88"/>
      <c r="N14" s="88"/>
      <c r="O14" s="88"/>
    </row>
    <row r="15" spans="1:15" s="87" customFormat="1" ht="15.75" x14ac:dyDescent="0.25">
      <c r="A15" s="39" t="s">
        <v>6</v>
      </c>
      <c r="B15" s="7">
        <v>0</v>
      </c>
      <c r="C15" s="10">
        <f>B15-(B14*0.1)</f>
        <v>0</v>
      </c>
      <c r="D15" s="62"/>
      <c r="E15" s="78"/>
      <c r="G15" s="88"/>
      <c r="H15" s="88"/>
      <c r="I15" s="88"/>
      <c r="J15" s="88"/>
      <c r="K15" s="88"/>
      <c r="L15" s="88"/>
      <c r="M15" s="88"/>
      <c r="N15" s="88"/>
      <c r="O15" s="88"/>
    </row>
    <row r="16" spans="1:15" s="87" customFormat="1" ht="15.75" x14ac:dyDescent="0.25">
      <c r="A16" s="39" t="s">
        <v>28</v>
      </c>
      <c r="B16" s="7">
        <v>0</v>
      </c>
      <c r="C16" s="63">
        <f>+B16</f>
        <v>0</v>
      </c>
      <c r="D16" s="62"/>
      <c r="E16" s="78"/>
      <c r="G16" s="88"/>
      <c r="H16" s="88"/>
      <c r="I16" s="88"/>
      <c r="J16" s="88"/>
      <c r="K16" s="88"/>
      <c r="L16" s="88"/>
      <c r="M16" s="88"/>
      <c r="N16" s="88"/>
      <c r="O16" s="88"/>
    </row>
    <row r="17" spans="1:15" s="87" customFormat="1" ht="15.75" x14ac:dyDescent="0.25">
      <c r="A17" s="40" t="s">
        <v>71</v>
      </c>
      <c r="B17" s="6" t="s">
        <v>70</v>
      </c>
      <c r="C17" s="64">
        <f>IF(B17="No",0,IF(B10&gt;50000,MAX(MIN(B17,50000),0),B10))</f>
        <v>0</v>
      </c>
      <c r="D17" s="62"/>
      <c r="E17" s="78"/>
      <c r="G17" s="88"/>
      <c r="H17" s="88"/>
      <c r="I17" s="88"/>
      <c r="J17" s="88"/>
      <c r="K17" s="88"/>
      <c r="L17" s="88"/>
      <c r="M17" s="88"/>
      <c r="N17" s="88"/>
      <c r="O17" s="88"/>
    </row>
    <row r="18" spans="1:15" s="87" customFormat="1" ht="15.75" x14ac:dyDescent="0.25">
      <c r="A18" s="40" t="s">
        <v>8</v>
      </c>
      <c r="B18" s="7">
        <v>0</v>
      </c>
      <c r="C18" s="65">
        <f>+B18</f>
        <v>0</v>
      </c>
      <c r="D18" s="62"/>
      <c r="E18" s="78"/>
      <c r="G18" s="88"/>
      <c r="H18" s="88"/>
      <c r="I18" s="88"/>
      <c r="J18" s="88"/>
      <c r="K18" s="88"/>
      <c r="L18" s="88"/>
      <c r="M18" s="88"/>
      <c r="N18" s="88"/>
      <c r="O18" s="88"/>
    </row>
    <row r="19" spans="1:15" s="87" customFormat="1" ht="15.75" x14ac:dyDescent="0.25">
      <c r="A19" s="40" t="s">
        <v>7</v>
      </c>
      <c r="B19" s="19">
        <v>0</v>
      </c>
      <c r="C19" s="11">
        <f>+B19</f>
        <v>0</v>
      </c>
      <c r="D19" s="62"/>
      <c r="E19" s="78"/>
      <c r="G19" s="88"/>
      <c r="H19" s="88"/>
      <c r="I19" s="88"/>
      <c r="J19" s="88"/>
      <c r="K19" s="88"/>
      <c r="L19" s="88"/>
      <c r="M19" s="88"/>
      <c r="N19" s="88"/>
      <c r="O19" s="88"/>
    </row>
    <row r="20" spans="1:15" s="87" customFormat="1" ht="18.75" x14ac:dyDescent="0.3">
      <c r="A20" s="28" t="s">
        <v>39</v>
      </c>
      <c r="B20" s="60"/>
      <c r="C20" s="66"/>
      <c r="D20" s="58">
        <f>SUM(D10+D11,0)</f>
        <v>0</v>
      </c>
      <c r="E20" s="78"/>
      <c r="G20" s="88"/>
      <c r="H20" s="88"/>
      <c r="I20" s="88"/>
      <c r="J20" s="88"/>
      <c r="K20" s="88"/>
      <c r="L20" s="88"/>
      <c r="M20" s="88"/>
      <c r="N20" s="88"/>
      <c r="O20" s="88"/>
    </row>
    <row r="21" spans="1:15" s="87" customFormat="1" ht="18.75" x14ac:dyDescent="0.3">
      <c r="A21" s="28" t="s">
        <v>62</v>
      </c>
      <c r="B21" s="60"/>
      <c r="C21" s="12">
        <f>SUM(B23:B26)</f>
        <v>0</v>
      </c>
      <c r="D21" s="58">
        <f>+C21</f>
        <v>0</v>
      </c>
      <c r="E21" s="78"/>
      <c r="G21" s="88"/>
      <c r="H21" s="88"/>
      <c r="I21" s="88"/>
      <c r="J21" s="88"/>
      <c r="K21" s="88"/>
      <c r="L21" s="88"/>
      <c r="M21" s="88"/>
      <c r="N21" s="88"/>
      <c r="O21" s="88"/>
    </row>
    <row r="22" spans="1:15" s="87" customFormat="1" ht="15.75" x14ac:dyDescent="0.25">
      <c r="A22" s="40" t="s">
        <v>26</v>
      </c>
      <c r="B22" s="60"/>
      <c r="C22" s="60"/>
      <c r="D22" s="62"/>
      <c r="E22" s="78"/>
      <c r="G22" s="88"/>
      <c r="H22" s="88"/>
      <c r="I22" s="88"/>
      <c r="J22" s="88"/>
      <c r="K22" s="88"/>
      <c r="L22" s="88"/>
      <c r="M22" s="88"/>
      <c r="N22" s="88"/>
      <c r="O22" s="88"/>
    </row>
    <row r="23" spans="1:15" s="87" customFormat="1" ht="15.75" x14ac:dyDescent="0.25">
      <c r="A23" s="39" t="s">
        <v>49</v>
      </c>
      <c r="B23" s="8">
        <v>0</v>
      </c>
      <c r="C23" s="60"/>
      <c r="D23" s="62"/>
      <c r="E23" s="78"/>
      <c r="G23" s="88"/>
      <c r="H23" s="88"/>
      <c r="I23" s="88"/>
      <c r="J23" s="88"/>
      <c r="K23" s="88"/>
      <c r="L23" s="88"/>
      <c r="M23" s="88"/>
      <c r="N23" s="88"/>
      <c r="O23" s="88"/>
    </row>
    <row r="24" spans="1:15" s="87" customFormat="1" ht="15.75" x14ac:dyDescent="0.25">
      <c r="A24" s="39" t="s">
        <v>50</v>
      </c>
      <c r="B24" s="8">
        <v>0</v>
      </c>
      <c r="C24" s="60"/>
      <c r="D24" s="62"/>
      <c r="E24" s="78"/>
      <c r="G24" s="88"/>
      <c r="H24" s="88"/>
      <c r="I24" s="88"/>
      <c r="J24" s="88"/>
      <c r="K24" s="88"/>
      <c r="L24" s="88"/>
      <c r="M24" s="88"/>
      <c r="N24" s="88"/>
      <c r="O24" s="88"/>
    </row>
    <row r="25" spans="1:15" s="87" customFormat="1" ht="15.75" x14ac:dyDescent="0.25">
      <c r="A25" s="39" t="s">
        <v>29</v>
      </c>
      <c r="B25" s="8">
        <v>0</v>
      </c>
      <c r="C25" s="60"/>
      <c r="D25" s="62"/>
      <c r="E25" s="78"/>
      <c r="G25" s="88"/>
      <c r="H25" s="88"/>
      <c r="I25" s="88"/>
      <c r="J25" s="88"/>
      <c r="K25" s="88"/>
      <c r="L25" s="88"/>
      <c r="M25" s="88"/>
      <c r="N25" s="88"/>
      <c r="O25" s="88"/>
    </row>
    <row r="26" spans="1:15" s="87" customFormat="1" ht="15.75" x14ac:dyDescent="0.25">
      <c r="A26" s="40" t="s">
        <v>9</v>
      </c>
      <c r="B26" s="8">
        <v>0</v>
      </c>
      <c r="C26" s="60"/>
      <c r="D26" s="62"/>
      <c r="E26" s="78"/>
      <c r="G26" s="88"/>
      <c r="H26" s="88"/>
      <c r="I26" s="88"/>
      <c r="J26" s="88"/>
      <c r="K26" s="88"/>
      <c r="L26" s="88"/>
      <c r="M26" s="88"/>
      <c r="N26" s="88"/>
      <c r="O26" s="88"/>
    </row>
    <row r="27" spans="1:15" s="87" customFormat="1" ht="18.75" x14ac:dyDescent="0.3">
      <c r="A27" s="28" t="s">
        <v>47</v>
      </c>
      <c r="B27" s="60"/>
      <c r="C27" s="60"/>
      <c r="D27" s="58">
        <f>SUM(C28:C30)</f>
        <v>0</v>
      </c>
      <c r="E27" s="78"/>
      <c r="G27" s="88"/>
      <c r="H27" s="88"/>
      <c r="I27" s="88"/>
      <c r="J27" s="88"/>
      <c r="K27" s="88"/>
      <c r="L27" s="88"/>
      <c r="M27" s="88"/>
      <c r="N27" s="88"/>
      <c r="O27" s="88"/>
    </row>
    <row r="28" spans="1:15" s="87" customFormat="1" ht="15.75" x14ac:dyDescent="0.25">
      <c r="A28" s="39" t="s">
        <v>51</v>
      </c>
      <c r="B28" s="8">
        <v>0</v>
      </c>
      <c r="C28" s="11">
        <f>-IF(B28&gt;200000,200000,B28)</f>
        <v>0</v>
      </c>
      <c r="D28" s="67"/>
      <c r="E28" s="78"/>
      <c r="G28" s="88"/>
      <c r="H28" s="88"/>
      <c r="I28" s="88"/>
      <c r="J28" s="88"/>
      <c r="K28" s="88"/>
      <c r="L28" s="88"/>
      <c r="M28" s="88"/>
      <c r="N28" s="88"/>
      <c r="O28" s="88"/>
    </row>
    <row r="29" spans="1:15" s="87" customFormat="1" ht="15.75" x14ac:dyDescent="0.25">
      <c r="A29" s="39" t="s">
        <v>48</v>
      </c>
      <c r="B29" s="8">
        <v>0</v>
      </c>
      <c r="C29" s="11">
        <f>-IF(B29&gt;50000,50000,B29)</f>
        <v>0</v>
      </c>
      <c r="D29" s="67"/>
      <c r="E29" s="78"/>
      <c r="G29" s="88"/>
      <c r="H29" s="88"/>
      <c r="I29" s="88"/>
      <c r="J29" s="88"/>
      <c r="K29" s="88"/>
      <c r="L29" s="88"/>
      <c r="M29" s="88"/>
      <c r="N29" s="88"/>
      <c r="O29" s="88"/>
    </row>
    <row r="30" spans="1:15" s="87" customFormat="1" ht="15.75" x14ac:dyDescent="0.25">
      <c r="A30" s="39" t="s">
        <v>52</v>
      </c>
      <c r="B30" s="8">
        <v>0</v>
      </c>
      <c r="C30" s="11">
        <f>+B30</f>
        <v>0</v>
      </c>
      <c r="D30" s="67"/>
      <c r="E30" s="78"/>
      <c r="G30" s="88"/>
      <c r="H30" s="88"/>
      <c r="I30" s="88"/>
      <c r="J30" s="88"/>
      <c r="K30" s="88"/>
      <c r="L30" s="88"/>
      <c r="M30" s="88"/>
      <c r="N30" s="88"/>
      <c r="O30" s="88"/>
    </row>
    <row r="31" spans="1:15" s="87" customFormat="1" ht="18.75" x14ac:dyDescent="0.3">
      <c r="A31" s="28" t="s">
        <v>10</v>
      </c>
      <c r="B31" s="35"/>
      <c r="C31" s="35"/>
      <c r="D31" s="58">
        <f>SUM(D20,D21,D27)</f>
        <v>0</v>
      </c>
      <c r="E31" s="78"/>
      <c r="G31" s="88"/>
      <c r="H31" s="88"/>
      <c r="I31" s="88"/>
      <c r="J31" s="88"/>
      <c r="K31" s="88"/>
      <c r="L31" s="88"/>
      <c r="M31" s="88"/>
      <c r="N31" s="88"/>
      <c r="O31" s="88"/>
    </row>
    <row r="32" spans="1:15" s="87" customFormat="1" ht="15.75" x14ac:dyDescent="0.25">
      <c r="A32" s="29" t="s">
        <v>30</v>
      </c>
      <c r="B32" s="60"/>
      <c r="C32" s="60"/>
      <c r="D32" s="67"/>
      <c r="E32" s="78"/>
      <c r="G32" s="88"/>
      <c r="H32" s="88"/>
      <c r="I32" s="88"/>
      <c r="J32" s="88"/>
      <c r="K32" s="88"/>
      <c r="L32" s="88"/>
      <c r="M32" s="88"/>
      <c r="N32" s="88"/>
      <c r="O32" s="88"/>
    </row>
    <row r="33" spans="1:15" s="87" customFormat="1" ht="15.75" x14ac:dyDescent="0.25">
      <c r="A33" s="39" t="s">
        <v>15</v>
      </c>
      <c r="B33" s="13">
        <v>0</v>
      </c>
      <c r="C33" s="16">
        <f>IF(SUM(B33:B44)&gt;150001,150000,SUM(B33:B44))</f>
        <v>0</v>
      </c>
      <c r="D33" s="58">
        <f>-C33</f>
        <v>0</v>
      </c>
      <c r="E33" s="78"/>
      <c r="G33" s="88"/>
      <c r="H33" s="88"/>
      <c r="I33" s="88"/>
      <c r="J33" s="88"/>
      <c r="K33" s="88"/>
      <c r="L33" s="88"/>
      <c r="M33" s="88"/>
      <c r="N33" s="88"/>
      <c r="O33" s="88"/>
    </row>
    <row r="34" spans="1:15" s="87" customFormat="1" ht="15.75" x14ac:dyDescent="0.25">
      <c r="A34" s="39" t="s">
        <v>11</v>
      </c>
      <c r="B34" s="14">
        <v>0</v>
      </c>
      <c r="C34" s="60"/>
      <c r="D34" s="67"/>
      <c r="E34" s="78"/>
      <c r="G34" s="88"/>
      <c r="H34" s="88"/>
      <c r="I34" s="88"/>
      <c r="J34" s="88"/>
      <c r="K34" s="88"/>
      <c r="L34" s="88"/>
      <c r="M34" s="88"/>
      <c r="N34" s="88"/>
      <c r="O34" s="88"/>
    </row>
    <row r="35" spans="1:15" s="87" customFormat="1" ht="15.75" x14ac:dyDescent="0.25">
      <c r="A35" s="39" t="s">
        <v>43</v>
      </c>
      <c r="B35" s="14">
        <v>0</v>
      </c>
      <c r="C35" s="60"/>
      <c r="D35" s="67"/>
      <c r="E35" s="78"/>
      <c r="G35" s="88"/>
      <c r="H35" s="88"/>
      <c r="I35" s="88"/>
      <c r="J35" s="88"/>
      <c r="K35" s="88"/>
      <c r="L35" s="88"/>
      <c r="M35" s="88"/>
      <c r="N35" s="88"/>
      <c r="O35" s="88"/>
    </row>
    <row r="36" spans="1:15" s="87" customFormat="1" ht="15.75" x14ac:dyDescent="0.25">
      <c r="A36" s="39" t="s">
        <v>12</v>
      </c>
      <c r="B36" s="14">
        <v>0</v>
      </c>
      <c r="C36" s="60"/>
      <c r="D36" s="67"/>
      <c r="E36" s="78"/>
      <c r="G36" s="88"/>
      <c r="H36" s="88"/>
      <c r="I36" s="88"/>
      <c r="J36" s="88"/>
      <c r="K36" s="88"/>
      <c r="L36" s="88"/>
      <c r="M36" s="88"/>
      <c r="N36" s="88"/>
      <c r="O36" s="88"/>
    </row>
    <row r="37" spans="1:15" s="87" customFormat="1" ht="15.75" x14ac:dyDescent="0.25">
      <c r="A37" s="39" t="s">
        <v>45</v>
      </c>
      <c r="B37" s="14">
        <v>0</v>
      </c>
      <c r="C37" s="60"/>
      <c r="D37" s="67"/>
      <c r="E37" s="78"/>
      <c r="G37" s="88"/>
      <c r="H37" s="88"/>
      <c r="I37" s="88"/>
      <c r="J37" s="88"/>
      <c r="K37" s="88"/>
      <c r="L37" s="88"/>
      <c r="M37" s="88"/>
      <c r="N37" s="88"/>
      <c r="O37" s="88"/>
    </row>
    <row r="38" spans="1:15" s="87" customFormat="1" ht="15.75" x14ac:dyDescent="0.25">
      <c r="A38" s="39" t="s">
        <v>44</v>
      </c>
      <c r="B38" s="14">
        <v>0</v>
      </c>
      <c r="C38" s="60"/>
      <c r="D38" s="67"/>
      <c r="E38" s="78"/>
      <c r="G38" s="88"/>
      <c r="H38" s="88"/>
      <c r="I38" s="88"/>
      <c r="J38" s="88"/>
      <c r="K38" s="88"/>
      <c r="L38" s="88"/>
      <c r="M38" s="88"/>
      <c r="N38" s="88"/>
      <c r="O38" s="88"/>
    </row>
    <row r="39" spans="1:15" s="87" customFormat="1" ht="15.75" x14ac:dyDescent="0.25">
      <c r="A39" s="39" t="s">
        <v>61</v>
      </c>
      <c r="B39" s="14">
        <v>0</v>
      </c>
      <c r="C39" s="60"/>
      <c r="D39" s="67"/>
      <c r="E39" s="78"/>
      <c r="G39" s="88"/>
      <c r="H39" s="88"/>
      <c r="I39" s="88"/>
      <c r="J39" s="88"/>
      <c r="K39" s="88"/>
      <c r="L39" s="88"/>
      <c r="M39" s="88"/>
      <c r="N39" s="88"/>
      <c r="O39" s="88"/>
    </row>
    <row r="40" spans="1:15" s="87" customFormat="1" ht="15.75" x14ac:dyDescent="0.25">
      <c r="A40" s="39" t="s">
        <v>21</v>
      </c>
      <c r="B40" s="14">
        <v>0</v>
      </c>
      <c r="C40" s="60"/>
      <c r="D40" s="67"/>
      <c r="E40" s="78"/>
      <c r="G40" s="88"/>
      <c r="H40" s="88"/>
      <c r="I40" s="88"/>
      <c r="J40" s="88"/>
      <c r="K40" s="88"/>
      <c r="L40" s="88"/>
      <c r="M40" s="88"/>
      <c r="N40" s="88"/>
      <c r="O40" s="88"/>
    </row>
    <row r="41" spans="1:15" s="87" customFormat="1" ht="15.75" x14ac:dyDescent="0.25">
      <c r="A41" s="39" t="s">
        <v>13</v>
      </c>
      <c r="B41" s="14">
        <v>0</v>
      </c>
      <c r="C41" s="60"/>
      <c r="D41" s="67"/>
      <c r="E41" s="78"/>
      <c r="G41" s="88"/>
      <c r="H41" s="88"/>
      <c r="I41" s="88"/>
      <c r="J41" s="88"/>
      <c r="K41" s="88"/>
      <c r="L41" s="88"/>
      <c r="M41" s="88"/>
      <c r="N41" s="88"/>
      <c r="O41" s="88"/>
    </row>
    <row r="42" spans="1:15" s="87" customFormat="1" ht="15.75" x14ac:dyDescent="0.25">
      <c r="A42" s="39" t="s">
        <v>16</v>
      </c>
      <c r="B42" s="14">
        <v>0</v>
      </c>
      <c r="C42" s="60"/>
      <c r="D42" s="67"/>
      <c r="E42" s="78"/>
      <c r="G42" s="88"/>
      <c r="H42" s="88"/>
      <c r="I42" s="88"/>
      <c r="J42" s="88"/>
      <c r="K42" s="88"/>
      <c r="L42" s="88"/>
      <c r="M42" s="88"/>
      <c r="N42" s="88"/>
      <c r="O42" s="88"/>
    </row>
    <row r="43" spans="1:15" s="87" customFormat="1" ht="15.75" x14ac:dyDescent="0.25">
      <c r="A43" s="39" t="s">
        <v>14</v>
      </c>
      <c r="B43" s="14">
        <v>0</v>
      </c>
      <c r="C43" s="60"/>
      <c r="D43" s="67"/>
      <c r="E43" s="78"/>
      <c r="G43" s="88"/>
      <c r="H43" s="88"/>
      <c r="I43" s="88"/>
      <c r="J43" s="88"/>
      <c r="K43" s="88"/>
      <c r="L43" s="88"/>
      <c r="M43" s="88"/>
      <c r="N43" s="88"/>
      <c r="O43" s="88"/>
    </row>
    <row r="44" spans="1:15" s="87" customFormat="1" ht="15.75" x14ac:dyDescent="0.25">
      <c r="A44" s="39" t="s">
        <v>42</v>
      </c>
      <c r="B44" s="14">
        <v>0</v>
      </c>
      <c r="C44" s="60"/>
      <c r="D44" s="67"/>
      <c r="E44" s="78"/>
      <c r="G44" s="88"/>
      <c r="H44" s="88"/>
      <c r="I44" s="88"/>
      <c r="J44" s="88"/>
      <c r="K44" s="88"/>
      <c r="L44" s="88"/>
      <c r="M44" s="88"/>
      <c r="N44" s="88"/>
      <c r="O44" s="88"/>
    </row>
    <row r="45" spans="1:15" s="87" customFormat="1" ht="15.75" x14ac:dyDescent="0.25">
      <c r="A45" s="30" t="s">
        <v>31</v>
      </c>
      <c r="B45" s="15">
        <v>0</v>
      </c>
      <c r="C45" s="60"/>
      <c r="D45" s="58">
        <f>-IF(B45&gt;50000,50000,B45)</f>
        <v>0</v>
      </c>
      <c r="E45" s="78"/>
      <c r="G45" s="88"/>
      <c r="H45" s="88"/>
      <c r="I45" s="88"/>
      <c r="J45" s="88"/>
      <c r="K45" s="88"/>
      <c r="L45" s="88"/>
      <c r="M45" s="88"/>
      <c r="N45" s="88"/>
      <c r="O45" s="88"/>
    </row>
    <row r="46" spans="1:15" s="87" customFormat="1" ht="15.75" x14ac:dyDescent="0.25">
      <c r="A46" s="29" t="s">
        <v>17</v>
      </c>
      <c r="B46" s="60"/>
      <c r="C46" s="60"/>
      <c r="D46" s="58">
        <f>-SUM(C47:C55)</f>
        <v>0</v>
      </c>
      <c r="E46" s="78"/>
      <c r="G46" s="88"/>
      <c r="H46" s="88"/>
      <c r="I46" s="88"/>
      <c r="J46" s="88"/>
      <c r="K46" s="88"/>
      <c r="L46" s="88"/>
      <c r="M46" s="88"/>
      <c r="N46" s="88"/>
      <c r="O46" s="88"/>
    </row>
    <row r="47" spans="1:15" s="87" customFormat="1" ht="15.75" x14ac:dyDescent="0.25">
      <c r="A47" s="39" t="s">
        <v>53</v>
      </c>
      <c r="B47" s="8">
        <v>0</v>
      </c>
      <c r="C47" s="11">
        <f>IF(C8&gt;=60,IF(B47&gt;50000,50000,B47),IF(B47&gt;25000,25000,B47))</f>
        <v>0</v>
      </c>
      <c r="D47" s="67"/>
      <c r="E47" s="78"/>
      <c r="G47" s="88"/>
      <c r="H47" s="88"/>
      <c r="I47" s="88"/>
      <c r="J47" s="88"/>
      <c r="K47" s="88"/>
      <c r="L47" s="88"/>
      <c r="M47" s="88"/>
      <c r="N47" s="88"/>
      <c r="O47" s="88"/>
    </row>
    <row r="48" spans="1:15" s="87" customFormat="1" ht="15.75" x14ac:dyDescent="0.25">
      <c r="A48" s="39" t="s">
        <v>54</v>
      </c>
      <c r="B48" s="8">
        <v>0</v>
      </c>
      <c r="C48" s="11">
        <f>IF(B48&gt;50000,50000,B48)</f>
        <v>0</v>
      </c>
      <c r="D48" s="67"/>
      <c r="E48" s="78"/>
      <c r="G48" s="88"/>
      <c r="H48" s="88"/>
      <c r="I48" s="88"/>
      <c r="J48" s="88"/>
      <c r="K48" s="88"/>
      <c r="L48" s="88"/>
      <c r="M48" s="88"/>
      <c r="N48" s="88"/>
      <c r="O48" s="88"/>
    </row>
    <row r="49" spans="1:15" s="87" customFormat="1" ht="15.75" x14ac:dyDescent="0.25">
      <c r="A49" s="39" t="s">
        <v>55</v>
      </c>
      <c r="B49" s="8">
        <v>0</v>
      </c>
      <c r="C49" s="11">
        <f>+B49</f>
        <v>0</v>
      </c>
      <c r="D49" s="67"/>
      <c r="E49" s="78"/>
      <c r="G49" s="88"/>
      <c r="H49" s="88"/>
      <c r="I49" s="88"/>
      <c r="J49" s="88"/>
      <c r="K49" s="88"/>
      <c r="L49" s="88"/>
      <c r="M49" s="88"/>
      <c r="N49" s="88"/>
      <c r="O49" s="88"/>
    </row>
    <row r="50" spans="1:15" s="87" customFormat="1" ht="15.75" x14ac:dyDescent="0.25">
      <c r="A50" s="39" t="s">
        <v>56</v>
      </c>
      <c r="B50" s="8">
        <v>0</v>
      </c>
      <c r="C50" s="11">
        <f>IF(B50&gt;125000,125000,B50)</f>
        <v>0</v>
      </c>
      <c r="D50" s="67"/>
      <c r="E50" s="78"/>
      <c r="G50" s="88"/>
      <c r="H50" s="88"/>
      <c r="I50" s="88"/>
      <c r="J50" s="88"/>
      <c r="K50" s="88"/>
      <c r="L50" s="88"/>
      <c r="M50" s="88"/>
      <c r="N50" s="88"/>
      <c r="O50" s="88"/>
    </row>
    <row r="51" spans="1:15" s="87" customFormat="1" ht="15.75" x14ac:dyDescent="0.25">
      <c r="A51" s="39" t="s">
        <v>57</v>
      </c>
      <c r="B51" s="8">
        <v>0</v>
      </c>
      <c r="C51" s="11">
        <f>IF(B51&gt;100000,100000,B51)</f>
        <v>0</v>
      </c>
      <c r="D51" s="67"/>
      <c r="E51" s="78"/>
      <c r="G51" s="88"/>
      <c r="H51" s="88"/>
      <c r="I51" s="88"/>
      <c r="J51" s="88"/>
      <c r="K51" s="88"/>
      <c r="L51" s="88"/>
      <c r="M51" s="88"/>
      <c r="N51" s="88"/>
      <c r="O51" s="88"/>
    </row>
    <row r="52" spans="1:15" s="87" customFormat="1" ht="15.75" x14ac:dyDescent="0.25">
      <c r="A52" s="39" t="s">
        <v>58</v>
      </c>
      <c r="B52" s="8">
        <v>0</v>
      </c>
      <c r="C52" s="11">
        <f>B52</f>
        <v>0</v>
      </c>
      <c r="D52" s="67"/>
      <c r="E52" s="78"/>
      <c r="G52" s="88"/>
      <c r="H52" s="88"/>
      <c r="I52" s="88"/>
      <c r="J52" s="88"/>
      <c r="K52" s="88"/>
      <c r="L52" s="88"/>
      <c r="M52" s="88"/>
      <c r="N52" s="88"/>
      <c r="O52" s="88"/>
    </row>
    <row r="53" spans="1:15" s="87" customFormat="1" ht="15.75" x14ac:dyDescent="0.25">
      <c r="A53" s="39" t="s">
        <v>60</v>
      </c>
      <c r="B53" s="8">
        <v>0</v>
      </c>
      <c r="C53" s="11">
        <f>B53</f>
        <v>0</v>
      </c>
      <c r="D53" s="67"/>
      <c r="E53" s="78"/>
      <c r="G53" s="88"/>
      <c r="H53" s="88"/>
      <c r="I53" s="88"/>
      <c r="J53" s="88"/>
      <c r="K53" s="88"/>
      <c r="L53" s="88"/>
      <c r="M53" s="88"/>
      <c r="N53" s="88"/>
      <c r="O53" s="88"/>
    </row>
    <row r="54" spans="1:15" s="87" customFormat="1" ht="15.75" x14ac:dyDescent="0.25">
      <c r="A54" s="39" t="s">
        <v>59</v>
      </c>
      <c r="B54" s="8">
        <v>0</v>
      </c>
      <c r="C54" s="11">
        <f>IF(B54&gt;125000,125000,B54)</f>
        <v>0</v>
      </c>
      <c r="D54" s="67"/>
      <c r="E54" s="78"/>
      <c r="G54" s="88"/>
      <c r="H54" s="88"/>
      <c r="I54" s="88"/>
      <c r="J54" s="88"/>
      <c r="K54" s="88"/>
      <c r="L54" s="88"/>
      <c r="M54" s="88"/>
      <c r="N54" s="88"/>
      <c r="O54" s="88"/>
    </row>
    <row r="55" spans="1:15" s="87" customFormat="1" ht="15.75" x14ac:dyDescent="0.25">
      <c r="A55" s="39" t="s">
        <v>78</v>
      </c>
      <c r="B55" s="17">
        <v>0</v>
      </c>
      <c r="C55" s="57">
        <f>IF(C8&gt;=60,IF(B55&gt;50000,50000,B55),IF(B55&gt;10000,10000,B55))</f>
        <v>0</v>
      </c>
      <c r="D55" s="67"/>
      <c r="E55" s="78"/>
      <c r="F55" s="78"/>
      <c r="G55" s="88"/>
      <c r="H55" s="88"/>
      <c r="I55" s="88"/>
      <c r="J55" s="88"/>
      <c r="K55" s="88"/>
      <c r="L55" s="88"/>
      <c r="M55" s="88"/>
      <c r="N55" s="88"/>
      <c r="O55" s="88"/>
    </row>
    <row r="56" spans="1:15" s="87" customFormat="1" ht="15.75" x14ac:dyDescent="0.25">
      <c r="A56" s="30" t="s">
        <v>23</v>
      </c>
      <c r="B56" s="7">
        <v>0</v>
      </c>
      <c r="C56" s="16">
        <f>IF(B56=0,0,MIN(B56,(10%*B14)))</f>
        <v>0</v>
      </c>
      <c r="D56" s="58">
        <f>-C56</f>
        <v>0</v>
      </c>
      <c r="E56" s="78"/>
      <c r="F56" s="78"/>
      <c r="G56" s="88"/>
      <c r="H56" s="88"/>
      <c r="I56" s="88"/>
      <c r="J56" s="88"/>
      <c r="K56" s="88"/>
      <c r="L56" s="88"/>
      <c r="M56" s="88"/>
      <c r="N56" s="88"/>
      <c r="O56" s="88"/>
    </row>
    <row r="57" spans="1:15" s="87" customFormat="1" ht="18.75" x14ac:dyDescent="0.3">
      <c r="A57" s="28" t="s">
        <v>24</v>
      </c>
      <c r="B57" s="73"/>
      <c r="C57" s="73"/>
      <c r="D57" s="58">
        <f>SUM(D31,D33,D45,D46,D56)</f>
        <v>0</v>
      </c>
      <c r="E57" s="78"/>
      <c r="F57" s="78"/>
      <c r="G57" s="88"/>
      <c r="H57" s="88"/>
      <c r="I57" s="88"/>
      <c r="J57" s="88"/>
      <c r="K57" s="88"/>
      <c r="L57" s="88"/>
      <c r="M57" s="88"/>
      <c r="N57" s="88"/>
      <c r="O57" s="88"/>
    </row>
    <row r="58" spans="1:15" s="87" customFormat="1" ht="15.75" x14ac:dyDescent="0.25">
      <c r="A58" s="40" t="s">
        <v>79</v>
      </c>
      <c r="B58" s="68"/>
      <c r="C58" s="60"/>
      <c r="D58" s="58">
        <f>rebate</f>
        <v>0</v>
      </c>
      <c r="E58" s="78"/>
      <c r="F58" s="78"/>
      <c r="G58" s="88"/>
      <c r="H58" s="88"/>
      <c r="I58" s="88"/>
      <c r="J58" s="88"/>
      <c r="K58" s="88"/>
      <c r="L58" s="88"/>
      <c r="M58" s="88"/>
      <c r="N58" s="88"/>
      <c r="O58" s="88"/>
    </row>
    <row r="59" spans="1:15" s="87" customFormat="1" ht="15.75" x14ac:dyDescent="0.25">
      <c r="A59" s="40" t="s">
        <v>72</v>
      </c>
      <c r="B59" s="68"/>
      <c r="C59" s="60"/>
      <c r="D59" s="74">
        <f>IF(D31=0,0,IF(D57&gt;500000,0,-rebate))</f>
        <v>0</v>
      </c>
      <c r="E59" s="78"/>
      <c r="G59" s="136" t="s">
        <v>65</v>
      </c>
      <c r="H59" s="89" t="s">
        <v>73</v>
      </c>
      <c r="I59" s="89">
        <f>IF(D57&lt;=250000,0,IF(D57&lt;=500000,(D57-250000)*5%,IF(D57&lt;=1000000,(D57-500000)*20%+12500,IF(D57&gt;1000000,(D57-1000000)*30%+112500))))</f>
        <v>0</v>
      </c>
      <c r="J59" s="88"/>
      <c r="K59" s="88"/>
      <c r="L59" s="88"/>
      <c r="M59" s="88"/>
      <c r="N59" s="88"/>
      <c r="O59" s="88"/>
    </row>
    <row r="60" spans="1:15" s="87" customFormat="1" ht="18.75" x14ac:dyDescent="0.3">
      <c r="A60" s="31" t="s">
        <v>19</v>
      </c>
      <c r="B60" s="68"/>
      <c r="C60" s="60"/>
      <c r="D60" s="58">
        <f>SUM(D58:D59)</f>
        <v>0</v>
      </c>
      <c r="E60" s="78"/>
      <c r="G60" s="136"/>
      <c r="H60" s="89" t="s">
        <v>74</v>
      </c>
      <c r="I60" s="89">
        <f>IF(D57&lt;=300000,0,IF(D57&lt;=500000,(D57-300000)*5%,IF(D57&lt;=1000000,(D57-500000)*20%+10000,IF(D57&gt;1000000,(D57-1000000)*30%+110000))))</f>
        <v>0</v>
      </c>
      <c r="J60" s="88"/>
      <c r="K60" s="88"/>
      <c r="L60" s="88"/>
      <c r="M60" s="88"/>
      <c r="N60" s="88"/>
      <c r="O60" s="88"/>
    </row>
    <row r="61" spans="1:15" s="87" customFormat="1" ht="36" customHeight="1" x14ac:dyDescent="0.25">
      <c r="A61" s="41" t="s">
        <v>66</v>
      </c>
      <c r="B61" s="68"/>
      <c r="C61" s="60"/>
      <c r="D61" s="58">
        <f>IF(D57&gt;=50000001,D60*0.37,IF(D57&gt;=20000001,D60*0.25,IF(D57&gt;=10000001,D60*0.15,IF(D57&gt;=5000001,D60*0.1,0))))</f>
        <v>0</v>
      </c>
      <c r="E61" s="78"/>
      <c r="G61" s="136"/>
      <c r="H61" s="89" t="s">
        <v>75</v>
      </c>
      <c r="I61" s="89">
        <f>IF(D57&lt;500000,0,IF(D57&lt;=1000000,(D57-500000)*20%,IF(D57&gt;1000000,(D57-1000000)*30%+100000)))</f>
        <v>0</v>
      </c>
      <c r="J61" s="88"/>
      <c r="K61" s="88"/>
      <c r="L61" s="88"/>
      <c r="M61" s="88"/>
      <c r="N61" s="88"/>
      <c r="O61" s="88"/>
    </row>
    <row r="62" spans="1:15" s="87" customFormat="1" ht="15.75" x14ac:dyDescent="0.25">
      <c r="A62" s="39" t="s">
        <v>67</v>
      </c>
      <c r="B62" s="68"/>
      <c r="C62" s="60"/>
      <c r="D62" s="58">
        <f>ROUND(SUM(D60:D61)*0.04,0)</f>
        <v>0</v>
      </c>
      <c r="E62" s="78"/>
      <c r="G62" s="136"/>
      <c r="H62" s="89" t="s">
        <v>76</v>
      </c>
      <c r="I62" s="89">
        <f>IF(C8&gt;80,I61,IF(C8&gt;60,I60,IF(C8&lt;=60,I59)))</f>
        <v>0</v>
      </c>
      <c r="J62" s="88"/>
      <c r="K62" s="88"/>
      <c r="L62" s="88"/>
      <c r="M62" s="88"/>
      <c r="N62" s="88"/>
      <c r="O62" s="88"/>
    </row>
    <row r="63" spans="1:15" s="87" customFormat="1" ht="18.75" x14ac:dyDescent="0.3">
      <c r="A63" s="31" t="s">
        <v>18</v>
      </c>
      <c r="B63" s="68"/>
      <c r="C63" s="60"/>
      <c r="D63" s="58">
        <f>ROUND(SUM(D60:D62),0)</f>
        <v>0</v>
      </c>
      <c r="E63" s="78"/>
      <c r="G63" s="136"/>
      <c r="H63" s="89" t="s">
        <v>77</v>
      </c>
      <c r="I63" s="89">
        <f>IF(I62&lt;=12500,0,IF(I62&gt;12500,I62))</f>
        <v>0</v>
      </c>
      <c r="J63" s="88"/>
      <c r="K63" s="88"/>
      <c r="L63" s="88"/>
      <c r="M63" s="88"/>
      <c r="N63" s="88"/>
      <c r="O63" s="88"/>
    </row>
    <row r="64" spans="1:15" s="87" customFormat="1" ht="15.75" x14ac:dyDescent="0.25">
      <c r="A64" s="42" t="s">
        <v>64</v>
      </c>
      <c r="B64" s="68"/>
      <c r="C64" s="60"/>
      <c r="D64" s="69">
        <v>0</v>
      </c>
      <c r="E64" s="78"/>
      <c r="F64" s="88"/>
      <c r="G64" s="88"/>
      <c r="H64" s="88"/>
      <c r="I64" s="88"/>
      <c r="J64" s="88"/>
    </row>
    <row r="65" spans="1:15" s="87" customFormat="1" ht="18.75" x14ac:dyDescent="0.3">
      <c r="A65" s="31" t="s">
        <v>20</v>
      </c>
      <c r="B65" s="68"/>
      <c r="C65" s="60"/>
      <c r="D65" s="58">
        <f>D63-D64</f>
        <v>0</v>
      </c>
      <c r="E65" s="78"/>
      <c r="G65" s="78"/>
      <c r="H65" s="78"/>
      <c r="I65" s="78"/>
      <c r="J65" s="88"/>
      <c r="K65" s="88"/>
      <c r="L65" s="88"/>
      <c r="M65" s="88"/>
      <c r="N65" s="88"/>
      <c r="O65" s="88"/>
    </row>
    <row r="66" spans="1:15" s="87" customFormat="1" ht="19.5" thickBot="1" x14ac:dyDescent="0.35">
      <c r="A66" s="32" t="s">
        <v>25</v>
      </c>
      <c r="B66" s="9"/>
      <c r="C66" s="37"/>
      <c r="D66" s="18">
        <f>IF(D31&gt;0,D63/(D10+D21+D27),0)</f>
        <v>0</v>
      </c>
      <c r="E66" s="78"/>
      <c r="G66" s="78"/>
      <c r="H66" s="78"/>
      <c r="I66" s="78"/>
      <c r="J66" s="88"/>
      <c r="K66" s="88"/>
      <c r="L66" s="88"/>
      <c r="M66" s="88"/>
      <c r="N66" s="88"/>
      <c r="O66" s="88"/>
    </row>
    <row r="67" spans="1:15" s="87" customFormat="1" ht="19.5" thickBot="1" x14ac:dyDescent="0.35">
      <c r="A67" s="91"/>
      <c r="B67" s="92"/>
      <c r="C67" s="92"/>
      <c r="D67" s="93"/>
      <c r="E67" s="78"/>
      <c r="G67" s="136" t="s">
        <v>68</v>
      </c>
      <c r="H67" s="89" t="s">
        <v>73</v>
      </c>
      <c r="I67" s="89">
        <f>IF(Comparison!B10&lt;250000,0,IF(Comparison!B10&lt;500000,(Comparison!B10-250000)*5%,IF(Comparison!B10&lt;750000,(Comparison!B10-500000)*10%+12500,IF(Comparison!B10&lt;1000000,(Comparison!B10-750000)*15%+37500,IF(Comparison!B10&lt;1250000,(Comparison!B10-1000000)*20%+75000,IF(Comparison!B10&lt;=1500000,(Comparison!B10-1250000)*25%+125000,IF(Comparison!B10&gt;1500000,(Comparison!B10-1500000)*30%+187500)))))))</f>
        <v>0</v>
      </c>
      <c r="J67" s="90"/>
      <c r="K67" s="88"/>
      <c r="L67" s="88"/>
      <c r="M67" s="88"/>
      <c r="N67" s="88"/>
      <c r="O67" s="88"/>
    </row>
    <row r="68" spans="1:15" s="87" customFormat="1" ht="28.5" customHeight="1" thickBot="1" x14ac:dyDescent="0.3">
      <c r="A68" s="140" t="s">
        <v>41</v>
      </c>
      <c r="B68" s="141"/>
      <c r="C68" s="141"/>
      <c r="D68" s="142"/>
      <c r="E68" s="78"/>
      <c r="G68" s="136"/>
      <c r="H68" s="89" t="s">
        <v>74</v>
      </c>
      <c r="I68" s="89">
        <f>IF(Comparison!B10&lt;250000,0,IF(Comparison!B10&lt;500000,(Comparison!B10-250000)*5%,IF(Comparison!B10&lt;750000,(Comparison!B10-500000)*10%+12500,IF(Comparison!B10&lt;1000000,(Comparison!B10-750000)*15%+37500,IF(Comparison!B10&lt;1250000,(Comparison!B10-1000000)*20%+75000,IF(Comparison!B10&lt;=1500000,(Comparison!B10-1250000)*25%+125000,IF(Comparison!B10&gt;1500000,(Comparison!B10-1500000)*30%+187500)))))))</f>
        <v>0</v>
      </c>
      <c r="J68" s="88"/>
      <c r="K68" s="88"/>
      <c r="L68" s="88"/>
      <c r="M68" s="88"/>
      <c r="N68" s="88"/>
      <c r="O68" s="88"/>
    </row>
    <row r="69" spans="1:15" s="87" customFormat="1" ht="15.75" thickBot="1" x14ac:dyDescent="0.3">
      <c r="A69" s="94"/>
      <c r="B69" s="92"/>
      <c r="C69" s="92"/>
      <c r="D69" s="78"/>
      <c r="E69" s="78"/>
      <c r="F69" s="78"/>
      <c r="G69" s="136"/>
      <c r="H69" s="89" t="s">
        <v>75</v>
      </c>
      <c r="I69" s="89">
        <f>IF(Comparison!B10&lt;250000,0,IF(Comparison!B10&lt;500000,(Comparison!B10-250000)*5%,IF(Comparison!B10&lt;750000,(Comparison!B10-500000)*10%+12500,IF(Comparison!B10&lt;1000000,(Comparison!B10-750000)*15%+37500,IF(Comparison!B10&lt;1250000,(Comparison!B10-1000000)*20%+75000,IF(Comparison!B10&lt;=1500000,(Comparison!B10-1250000)*25%+125000,IF(Comparison!B10&gt;1500000,(Comparison!B10-1500000)*30%+187500)))))))</f>
        <v>0</v>
      </c>
      <c r="J69" s="88"/>
      <c r="K69" s="88"/>
      <c r="L69" s="88"/>
      <c r="M69" s="88"/>
      <c r="N69" s="88"/>
      <c r="O69" s="88"/>
    </row>
    <row r="70" spans="1:15" s="87" customFormat="1" ht="34.5" customHeight="1" x14ac:dyDescent="0.25">
      <c r="A70" s="97" t="s">
        <v>40</v>
      </c>
      <c r="B70" s="98"/>
      <c r="C70" s="98"/>
      <c r="D70" s="99"/>
      <c r="E70" s="78"/>
      <c r="F70" s="78"/>
      <c r="G70" s="136"/>
      <c r="H70" s="89" t="s">
        <v>76</v>
      </c>
      <c r="I70" s="89">
        <f>IF(C8&gt;80,I69,IF(C8&gt;60,I68,IF(C8&lt;=60,I67)))</f>
        <v>0</v>
      </c>
      <c r="J70" s="88"/>
      <c r="K70" s="88"/>
      <c r="L70" s="88"/>
      <c r="M70" s="88"/>
      <c r="N70" s="88"/>
      <c r="O70" s="88"/>
    </row>
    <row r="71" spans="1:15" s="87" customFormat="1" ht="15" x14ac:dyDescent="0.25">
      <c r="A71" s="100"/>
      <c r="B71" s="101"/>
      <c r="C71" s="101"/>
      <c r="D71" s="102"/>
      <c r="E71" s="78"/>
      <c r="F71" s="78"/>
      <c r="G71" s="136"/>
      <c r="H71" s="89" t="s">
        <v>77</v>
      </c>
      <c r="I71" s="89">
        <f>IF(I70&lt;=12500,0,IF(I70&gt;=12500,I70))</f>
        <v>0</v>
      </c>
      <c r="J71" s="88"/>
      <c r="K71" s="88"/>
      <c r="L71" s="88"/>
      <c r="M71" s="88"/>
      <c r="N71" s="88"/>
      <c r="O71" s="88"/>
    </row>
    <row r="72" spans="1:15" s="87" customFormat="1" ht="15.75" thickBot="1" x14ac:dyDescent="0.3">
      <c r="A72" s="103"/>
      <c r="B72" s="104"/>
      <c r="C72" s="104"/>
      <c r="D72" s="105"/>
      <c r="E72" s="78"/>
      <c r="F72" s="78"/>
      <c r="G72" s="78"/>
      <c r="H72" s="78"/>
      <c r="I72" s="88"/>
      <c r="J72" s="88"/>
      <c r="K72" s="88"/>
      <c r="L72" s="88"/>
      <c r="M72" s="88"/>
      <c r="N72" s="88"/>
    </row>
    <row r="73" spans="1:15" s="87" customFormat="1" ht="15" x14ac:dyDescent="0.25">
      <c r="E73" s="78"/>
      <c r="F73" s="78"/>
      <c r="G73" s="78"/>
      <c r="H73" s="78"/>
      <c r="I73" s="78"/>
      <c r="J73" s="88"/>
      <c r="K73" s="88"/>
      <c r="L73" s="88"/>
      <c r="M73" s="88"/>
      <c r="N73" s="88"/>
      <c r="O73" s="88"/>
    </row>
  </sheetData>
  <sheetProtection algorithmName="SHA-512" hashValue="BovOrAUAy925/MiL8naj4maVKDcOodagNVSMIHMe7MdjWfkVUEs+xBZIR9ligN9RU3FETYK9IJ+P2oIGNkkYpw==" saltValue="8DkifRsBWu6fTAAH63OJWQ==" spinCount="100000" sheet="1" objects="1" scenarios="1"/>
  <mergeCells count="8">
    <mergeCell ref="G59:G63"/>
    <mergeCell ref="G67:G71"/>
    <mergeCell ref="A1:D1"/>
    <mergeCell ref="A70:D72"/>
    <mergeCell ref="A68:D68"/>
    <mergeCell ref="A2:D2"/>
    <mergeCell ref="A4:B4"/>
    <mergeCell ref="A5:B5"/>
  </mergeCells>
  <dataValidations count="8">
    <dataValidation type="list" allowBlank="1" showInputMessage="1" showErrorMessage="1" errorTitle="Data Validation Error" error="Please select a Value from the Dropdown only" sqref="B13">
      <formula1>"Metro,Non-Metro"</formula1>
    </dataValidation>
    <dataValidation type="date" allowBlank="1" showInputMessage="1" showErrorMessage="1" errorTitle="Date Validation Error" error="Please type date in DD-MM-YYYY format only" sqref="C7">
      <formula1>92</formula1>
      <formula2>TODAY()</formula2>
    </dataValidation>
    <dataValidation type="decimal" operator="greaterThanOrEqual" allowBlank="1" showInputMessage="1" showErrorMessage="1" errorTitle="Data Validation Error" error="Please enter a numeric value" sqref="B10 B28:B30 B33:B45 B14:B16 D64 B23:B26 B47:B55">
      <formula1>0</formula1>
    </dataValidation>
    <dataValidation type="decimal" operator="greaterThanOrEqual" allowBlank="1" showInputMessage="1" showErrorMessage="1" errorTitle="Data Validation error" error="Please enter a numeric value" sqref="B18:B19">
      <formula1>0</formula1>
    </dataValidation>
    <dataValidation type="textLength" operator="lessThanOrEqual" allowBlank="1" showInputMessage="1" showErrorMessage="1" sqref="A4:B4">
      <formula1>200</formula1>
    </dataValidation>
    <dataValidation type="list" allowBlank="1" showInputMessage="1" showErrorMessage="1" errorTitle="Data Validation" error="Please select a Value from the Dropdown only" sqref="B17">
      <formula1>"Yes,No"</formula1>
    </dataValidation>
    <dataValidation type="custom" operator="greaterThanOrEqual" allowBlank="1" showInputMessage="1" showErrorMessage="1" errorTitle="Data Validation Error" error="Please first enter value in HRA Exemption : a. Basic Salary (Basic + DA)" sqref="B56:B57">
      <formula1>IF(B14=0,IF(B14&gt;0," HRA Exemption : a. Basic Salary (Basic + DA)",B14))</formula1>
    </dataValidation>
    <dataValidation type="textLength" operator="equal" allowBlank="1" showInputMessage="1" showErrorMessage="1" errorTitle="Data Validation Error" error="Please enter Valid PAN_x000a_" sqref="A5:B5">
      <formula1>10</formula1>
    </dataValidation>
  </dataValidations>
  <pageMargins left="0.7" right="0.7" top="0.75" bottom="0.75" header="0.3" footer="0.3"/>
  <pageSetup scale="64" orientation="portrait" r:id="rId1"/>
  <ignoredErrors>
    <ignoredError sqref="C33" formulaRange="1"/>
    <ignoredError sqref="C17" formula="1"/>
    <ignoredError sqref="C56" unlocked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D28"/>
  <sheetViews>
    <sheetView showGridLines="0" zoomScaleNormal="100" zoomScaleSheetLayoutView="100" workbookViewId="0">
      <selection sqref="A1:A3"/>
    </sheetView>
  </sheetViews>
  <sheetFormatPr defaultRowHeight="14.25" x14ac:dyDescent="0.2"/>
  <cols>
    <col min="1" max="1" width="88.75" style="78" bestFit="1" customWidth="1"/>
    <col min="2" max="2" width="20.375" style="78" bestFit="1" customWidth="1"/>
    <col min="3" max="3" width="19.375" style="78" bestFit="1" customWidth="1"/>
    <col min="4" max="4" width="12.375" style="78" bestFit="1" customWidth="1"/>
    <col min="5" max="16384" width="9" style="78"/>
  </cols>
  <sheetData>
    <row r="1" spans="1:4" ht="20.25" customHeight="1" x14ac:dyDescent="0.2">
      <c r="A1" s="118" t="s">
        <v>37</v>
      </c>
      <c r="B1" s="145" t="s">
        <v>38</v>
      </c>
      <c r="C1" s="146"/>
    </row>
    <row r="2" spans="1:4" ht="20.25" customHeight="1" x14ac:dyDescent="0.2">
      <c r="A2" s="120"/>
      <c r="B2" s="147"/>
      <c r="C2" s="148"/>
    </row>
    <row r="3" spans="1:4" ht="20.25" customHeight="1" thickBot="1" x14ac:dyDescent="0.25">
      <c r="A3" s="120"/>
      <c r="B3" s="149"/>
      <c r="C3" s="150"/>
    </row>
    <row r="4" spans="1:4" ht="21" thickBot="1" x14ac:dyDescent="0.35">
      <c r="A4" s="55" t="s">
        <v>34</v>
      </c>
      <c r="B4" s="55" t="s">
        <v>68</v>
      </c>
      <c r="C4" s="56" t="s">
        <v>65</v>
      </c>
    </row>
    <row r="5" spans="1:4" ht="18.75" x14ac:dyDescent="0.3">
      <c r="A5" s="52" t="s">
        <v>4</v>
      </c>
      <c r="B5" s="53">
        <f>SUM('Calculator - Old Tax Regime'!D10)</f>
        <v>0</v>
      </c>
      <c r="C5" s="54">
        <f>'Calculator - Old Tax Regime'!D20</f>
        <v>0</v>
      </c>
    </row>
    <row r="6" spans="1:4" ht="18.75" x14ac:dyDescent="0.3">
      <c r="A6" s="51" t="s">
        <v>62</v>
      </c>
      <c r="B6" s="20">
        <f>C6</f>
        <v>0</v>
      </c>
      <c r="C6" s="43">
        <f>'Calculator - Old Tax Regime'!D21</f>
        <v>0</v>
      </c>
    </row>
    <row r="7" spans="1:4" ht="18.75" x14ac:dyDescent="0.3">
      <c r="A7" s="51" t="s">
        <v>47</v>
      </c>
      <c r="B7" s="20">
        <f>'Calculator - Old Tax Regime'!B30</f>
        <v>0</v>
      </c>
      <c r="C7" s="43">
        <f>'Calculator - Old Tax Regime'!D27</f>
        <v>0</v>
      </c>
    </row>
    <row r="8" spans="1:4" ht="18.75" x14ac:dyDescent="0.3">
      <c r="A8" s="44" t="s">
        <v>22</v>
      </c>
      <c r="B8" s="23">
        <f>-'Calculator - Old Tax Regime'!C56</f>
        <v>0</v>
      </c>
      <c r="C8" s="45">
        <f>B8</f>
        <v>0</v>
      </c>
    </row>
    <row r="9" spans="1:4" ht="18.75" x14ac:dyDescent="0.3">
      <c r="A9" s="44" t="s">
        <v>33</v>
      </c>
      <c r="B9" s="23">
        <v>0</v>
      </c>
      <c r="C9" s="45">
        <f>'Calculator - Old Tax Regime'!D33+'Calculator - Old Tax Regime'!D46+'Calculator - Old Tax Regime'!D45</f>
        <v>0</v>
      </c>
    </row>
    <row r="10" spans="1:4" ht="18.75" x14ac:dyDescent="0.3">
      <c r="A10" s="51" t="s">
        <v>24</v>
      </c>
      <c r="B10" s="21">
        <f>SUM(B5:B9)</f>
        <v>0</v>
      </c>
      <c r="C10" s="45">
        <f>SUM(C5:C9)</f>
        <v>0</v>
      </c>
    </row>
    <row r="11" spans="1:4" ht="18.75" x14ac:dyDescent="0.3">
      <c r="A11" s="75" t="s">
        <v>79</v>
      </c>
      <c r="B11" s="20">
        <f>newrebate</f>
        <v>0</v>
      </c>
      <c r="C11" s="43">
        <f>'Calculator - Old Tax Regime'!D58</f>
        <v>0</v>
      </c>
    </row>
    <row r="12" spans="1:4" ht="18.75" x14ac:dyDescent="0.3">
      <c r="A12" s="44" t="s">
        <v>72</v>
      </c>
      <c r="B12" s="76">
        <f>IF((B5+B6+B7)=0,0,IF(B10&gt;500000,0,-newrebate))</f>
        <v>0</v>
      </c>
      <c r="C12" s="77">
        <f>'Calculator - Old Tax Regime'!D59</f>
        <v>0</v>
      </c>
      <c r="D12" s="79"/>
    </row>
    <row r="13" spans="1:4" ht="18.75" x14ac:dyDescent="0.3">
      <c r="A13" s="46" t="s">
        <v>19</v>
      </c>
      <c r="B13" s="20">
        <f>newtax</f>
        <v>0</v>
      </c>
      <c r="C13" s="43">
        <f>'Calculator - Old Tax Regime'!D60</f>
        <v>0</v>
      </c>
      <c r="D13" s="79"/>
    </row>
    <row r="14" spans="1:4" ht="37.5" x14ac:dyDescent="0.3">
      <c r="A14" s="47" t="s">
        <v>63</v>
      </c>
      <c r="B14" s="21">
        <f>IF(B10&gt;=50000001,B13*0.37,IF(B10&gt;=20000001,B13*0.25,IF(B10&gt;=10000001,B13*0.15,IF(B10&gt;=5000001,B13*0.1,0))))</f>
        <v>0</v>
      </c>
      <c r="C14" s="71">
        <f>'Calculator - Old Tax Regime'!D61</f>
        <v>0</v>
      </c>
    </row>
    <row r="15" spans="1:4" ht="18.75" x14ac:dyDescent="0.3">
      <c r="A15" s="44" t="s">
        <v>69</v>
      </c>
      <c r="B15" s="21">
        <f>ROUND(SUM(B13:B14)*0.04,0)</f>
        <v>0</v>
      </c>
      <c r="C15" s="45">
        <f>'Calculator - Old Tax Regime'!D62</f>
        <v>0</v>
      </c>
    </row>
    <row r="16" spans="1:4" ht="18.75" x14ac:dyDescent="0.3">
      <c r="A16" s="46" t="s">
        <v>18</v>
      </c>
      <c r="B16" s="20">
        <f>ROUND(SUM(B13:B15),0)</f>
        <v>0</v>
      </c>
      <c r="C16" s="43">
        <f>'Calculator - Old Tax Regime'!D63</f>
        <v>0</v>
      </c>
    </row>
    <row r="17" spans="1:3" ht="18.75" x14ac:dyDescent="0.3">
      <c r="A17" s="44" t="s">
        <v>64</v>
      </c>
      <c r="B17" s="22">
        <f>'Calculator - Old Tax Regime'!D64</f>
        <v>0</v>
      </c>
      <c r="C17" s="45">
        <f>'Calculator - Old Tax Regime'!D64</f>
        <v>0</v>
      </c>
    </row>
    <row r="18" spans="1:3" ht="18.75" x14ac:dyDescent="0.3">
      <c r="A18" s="46" t="s">
        <v>20</v>
      </c>
      <c r="B18" s="20">
        <f>B16-B17</f>
        <v>0</v>
      </c>
      <c r="C18" s="43">
        <f>'Calculator - Old Tax Regime'!D65</f>
        <v>0</v>
      </c>
    </row>
    <row r="19" spans="1:3" ht="19.5" thickBot="1" x14ac:dyDescent="0.35">
      <c r="A19" s="48" t="s">
        <v>25</v>
      </c>
      <c r="B19" s="49">
        <f>IF(B5&gt;0,(B16/(B5+B6+B7)),0)</f>
        <v>0</v>
      </c>
      <c r="C19" s="50">
        <f>'Calculator - Old Tax Regime'!D66</f>
        <v>0</v>
      </c>
    </row>
    <row r="20" spans="1:3" ht="19.5" thickBot="1" x14ac:dyDescent="0.35">
      <c r="A20" s="151" t="str">
        <f>IF((B5+B6+B7+C5+C6+C7)=0,"Tax Ninja's Suggestion will appear here",IF(VALUE(B13)=VALUE(C13),"Tax Ninja's Suggestion : You can choose either Old Tax Regime or New Tax Regime",IF(B16&gt;=C16,"Tax Ninja's Suggestion : Opt for Old Tax Regime"," Tax Ninja's Suggestion : Opt for New Tax Regime")))</f>
        <v>Tax Ninja's Suggestion will appear here</v>
      </c>
      <c r="B20" s="152"/>
      <c r="C20" s="153"/>
    </row>
    <row r="21" spans="1:3" ht="19.5" thickBot="1" x14ac:dyDescent="0.35">
      <c r="A21" s="80"/>
      <c r="B21" s="81"/>
      <c r="C21" s="82"/>
    </row>
    <row r="22" spans="1:3" ht="17.25" thickBot="1" x14ac:dyDescent="0.3">
      <c r="A22" s="130" t="s">
        <v>80</v>
      </c>
      <c r="B22" s="131"/>
      <c r="C22" s="132"/>
    </row>
    <row r="23" spans="1:3" ht="19.5" thickBot="1" x14ac:dyDescent="0.35">
      <c r="A23" s="83"/>
      <c r="B23" s="84"/>
      <c r="C23" s="85"/>
    </row>
    <row r="24" spans="1:3" ht="27" customHeight="1" thickBot="1" x14ac:dyDescent="0.25">
      <c r="A24" s="133" t="s">
        <v>41</v>
      </c>
      <c r="B24" s="134"/>
      <c r="C24" s="135"/>
    </row>
    <row r="25" spans="1:3" ht="15" thickBot="1" x14ac:dyDescent="0.25"/>
    <row r="26" spans="1:3" ht="36" customHeight="1" x14ac:dyDescent="0.2">
      <c r="A26" s="97" t="s">
        <v>40</v>
      </c>
      <c r="B26" s="98"/>
      <c r="C26" s="99"/>
    </row>
    <row r="27" spans="1:3" x14ac:dyDescent="0.2">
      <c r="A27" s="100"/>
      <c r="B27" s="101"/>
      <c r="C27" s="102"/>
    </row>
    <row r="28" spans="1:3" ht="15" thickBot="1" x14ac:dyDescent="0.25">
      <c r="A28" s="103"/>
      <c r="B28" s="104"/>
      <c r="C28" s="105"/>
    </row>
  </sheetData>
  <sheetProtection algorithmName="SHA-512" hashValue="r20ngvokqDUwuBbDsu498lrerjfA/jTIIDy+QY0zYaEFgpz70RvW6Q/mt8uS2wspwgMnjuynCBrQYP8CfmiQqw==" saltValue="q8wvA3Lx+5fnVB3aHhoEZA==" spinCount="100000" sheet="1" objects="1" scenarios="1"/>
  <mergeCells count="6">
    <mergeCell ref="B1:C3"/>
    <mergeCell ref="A1:A3"/>
    <mergeCell ref="A26:C28"/>
    <mergeCell ref="A24:C24"/>
    <mergeCell ref="A20:C20"/>
    <mergeCell ref="A22:C22"/>
  </mergeCells>
  <conditionalFormatting sqref="A5:C19">
    <cfRule type="expression" dxfId="0" priority="1" stopIfTrue="1">
      <formula>MOD(ROW(),2)=0</formula>
    </cfRule>
  </conditionalFormatting>
  <pageMargins left="0.70866141732283472" right="0.70866141732283472" top="0.74803149606299213" bottom="0.74803149606299213" header="0.31496062992125984" footer="0.31496062992125984"/>
  <pageSetup paperSize="9" scale="93" orientation="landscape" verticalDpi="0" r:id="rId1"/>
  <headerFooter>
    <oddHeader>&amp;C&amp;N</oddHeader>
  </headerFooter>
  <ignoredErrors>
    <ignoredError sqref="B17"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7</vt:i4>
      </vt:variant>
    </vt:vector>
  </HeadingPairs>
  <TitlesOfParts>
    <vt:vector size="10" baseType="lpstr">
      <vt:lpstr>Instructions</vt:lpstr>
      <vt:lpstr>Calculator - Old Tax Regime</vt:lpstr>
      <vt:lpstr>Comparison</vt:lpstr>
      <vt:lpstr>newrebate</vt:lpstr>
      <vt:lpstr>newtax</vt:lpstr>
      <vt:lpstr>old</vt:lpstr>
      <vt:lpstr>'Calculator - Old Tax Regime'!Print_Area</vt:lpstr>
      <vt:lpstr>Comparison!Print_Area</vt:lpstr>
      <vt:lpstr>Instructions!Print_Area</vt:lpstr>
      <vt:lpstr>rebate</vt:lpstr>
    </vt:vector>
  </TitlesOfParts>
  <Company>Tax Ninja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Old Tax Regime and New Tax Regime Comparison</dc:title>
  <dc:subject>Old Tax Regime and New Tax Regime Comparison</dc:subject>
  <dc:creator>Tax Ninja</dc:creator>
  <cp:lastPrinted>2020-07-22T16:54:33Z</cp:lastPrinted>
  <dcterms:created xsi:type="dcterms:W3CDTF">2020-04-05T16:41:59Z</dcterms:created>
  <dcterms:modified xsi:type="dcterms:W3CDTF">2020-09-24T16:48:23Z</dcterms:modified>
  <cp:category>Income Tax</cp:category>
</cp:coreProperties>
</file>