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A04E30B-20EF-43FB-9C18-1EFB286078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1" l="1"/>
  <c r="P11" i="1" l="1"/>
  <c r="P17" i="1" s="1"/>
  <c r="P16" i="1" l="1"/>
  <c r="P18" i="1" s="1"/>
  <c r="F23" i="1" l="1"/>
  <c r="I5" i="1"/>
  <c r="I19" i="1" s="1"/>
  <c r="I32" i="1"/>
  <c r="G29" i="1"/>
  <c r="I29" i="1" s="1"/>
  <c r="G28" i="1"/>
  <c r="I28" i="1" s="1"/>
  <c r="G27" i="1"/>
  <c r="I27" i="1" s="1"/>
  <c r="G26" i="1"/>
  <c r="I26" i="1" s="1"/>
  <c r="G25" i="1"/>
  <c r="I25" i="1" s="1"/>
  <c r="A23" i="1"/>
  <c r="D8" i="1"/>
  <c r="D9" i="1" l="1"/>
  <c r="D18" i="1" s="1"/>
  <c r="D19" i="1" s="1"/>
  <c r="G23" i="1"/>
  <c r="I23" i="1" s="1"/>
  <c r="G24" i="1"/>
  <c r="I24" i="1" s="1"/>
  <c r="I34" i="1" s="1"/>
  <c r="D32" i="1" l="1"/>
  <c r="B25" i="1"/>
  <c r="D25" i="1" s="1"/>
  <c r="B23" i="1"/>
  <c r="D23" i="1" s="1"/>
  <c r="B26" i="1"/>
  <c r="D26" i="1" s="1"/>
  <c r="B24" i="1"/>
  <c r="D24" i="1" s="1"/>
  <c r="D34" i="1"/>
  <c r="I30" i="1"/>
  <c r="I31" i="1" l="1"/>
  <c r="I33" i="1" s="1"/>
  <c r="I35" i="1" s="1"/>
  <c r="I36" i="1" s="1"/>
  <c r="I37" i="1" s="1"/>
  <c r="D30" i="1"/>
  <c r="D31" i="1" l="1"/>
  <c r="D33" i="1" s="1"/>
  <c r="D35" i="1" s="1"/>
  <c r="D36" i="1" s="1"/>
  <c r="D37" i="1" s="1"/>
  <c r="I38" i="1" l="1"/>
  <c r="B41" i="1"/>
  <c r="B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N6" authorId="0" shapeId="0" xr:uid="{9371FFCE-4164-48B8-8F77-B1E425A6B07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Select </t>
        </r>
      </text>
    </comment>
  </commentList>
</comments>
</file>

<file path=xl/sharedStrings.xml><?xml version="1.0" encoding="utf-8"?>
<sst xmlns="http://schemas.openxmlformats.org/spreadsheetml/2006/main" count="119" uniqueCount="84">
  <si>
    <t>Income Tax Calculator FY 2020-21 (AY 2021-22)</t>
  </si>
  <si>
    <t>Head</t>
  </si>
  <si>
    <t xml:space="preserve">Description </t>
  </si>
  <si>
    <t>Amount in Rs.</t>
  </si>
  <si>
    <t>Gross Income</t>
  </si>
  <si>
    <t>Salary and Other Income</t>
  </si>
  <si>
    <t>Exemptions u/s 10 A</t>
  </si>
  <si>
    <t>HRA , Convenyance etc</t>
  </si>
  <si>
    <t>Professional Tax</t>
  </si>
  <si>
    <t>Net Income under Salaries</t>
  </si>
  <si>
    <t>Gross Income - Exemptions</t>
  </si>
  <si>
    <t>Standard Deduction</t>
  </si>
  <si>
    <t>Salaried Individual &amp; Pensionar (Up to 50000 Rs.)</t>
  </si>
  <si>
    <t xml:space="preserve">Deductions u/s 80 C </t>
  </si>
  <si>
    <t>Deductions u/s 80 CCD</t>
  </si>
  <si>
    <t>Investments in NPS  (Maximum limit 50,000)</t>
  </si>
  <si>
    <t>Deductions u/s 80 D</t>
  </si>
  <si>
    <t>Medical Insurance Premium (Self, Parents)</t>
  </si>
  <si>
    <t>Deductions u/s 80 G</t>
  </si>
  <si>
    <t xml:space="preserve">Eligible Donations  </t>
  </si>
  <si>
    <t>Deductions u/s 80 E</t>
  </si>
  <si>
    <t>Interest Paid on Education Loan</t>
  </si>
  <si>
    <t>Deductions u/s 80 TTA</t>
  </si>
  <si>
    <t>Interest Received on Fixed Deposit/Post Office FD</t>
  </si>
  <si>
    <t>Tax Benefit u/s 24</t>
  </si>
  <si>
    <t xml:space="preserve">Interest Paid On Home Loan </t>
  </si>
  <si>
    <t>Total Deductions/Benefits</t>
  </si>
  <si>
    <t>Taxable Income</t>
  </si>
  <si>
    <r>
      <t xml:space="preserve">Income Tax Slab for </t>
    </r>
    <r>
      <rPr>
        <b/>
        <sz val="11"/>
        <color indexed="13"/>
        <rFont val="Segoe UI"/>
        <family val="2"/>
      </rPr>
      <t>Old Regime</t>
    </r>
  </si>
  <si>
    <t>Tax Rate</t>
  </si>
  <si>
    <t>Tax Amount</t>
  </si>
  <si>
    <t>Income Tax Payee Type</t>
  </si>
  <si>
    <t>Male, Female, Sr. Citizen&gt;60, Very Sr. Citizen&gt;80</t>
  </si>
  <si>
    <t>Male</t>
  </si>
  <si>
    <t>10,00,000+</t>
  </si>
  <si>
    <t xml:space="preserve">Tax on Total Income </t>
  </si>
  <si>
    <t>Output</t>
  </si>
  <si>
    <t>Surcharge</t>
  </si>
  <si>
    <t>10% on Tax if Income &gt; Rs 50 lakhs &lt;Rs 1 Crore</t>
  </si>
  <si>
    <t>15% on Tax if Income &gt; Rs 1 Crore</t>
  </si>
  <si>
    <t>Tax with Surcharge</t>
  </si>
  <si>
    <t>Tax Credit</t>
  </si>
  <si>
    <t>Upto Rs. 12500 if Taxable Income &lt; Rs. 5 lakhs</t>
  </si>
  <si>
    <t>Tax with Surcharge  (after rebate)</t>
  </si>
  <si>
    <t>Education Cess</t>
  </si>
  <si>
    <t>Tax Liability with Cess</t>
  </si>
  <si>
    <t>Female</t>
  </si>
  <si>
    <t>Senior Citizens</t>
  </si>
  <si>
    <t>Very Senior Citizens</t>
  </si>
  <si>
    <t>Income Tax Slabs</t>
  </si>
  <si>
    <t>Tax Exemptions</t>
  </si>
  <si>
    <t>Age Creteria</t>
  </si>
  <si>
    <t>Income Exempted</t>
  </si>
  <si>
    <t>-</t>
  </si>
  <si>
    <t>Metro</t>
  </si>
  <si>
    <t>Non-metro</t>
  </si>
  <si>
    <r>
      <t xml:space="preserve">Income Tax Slab for </t>
    </r>
    <r>
      <rPr>
        <b/>
        <sz val="11"/>
        <color indexed="15"/>
        <rFont val="Segoe UI"/>
        <family val="2"/>
      </rPr>
      <t>New Regime</t>
    </r>
  </si>
  <si>
    <t>15,00,000+</t>
  </si>
  <si>
    <t>If Taxable Income &lt; Rs. 5 lakhs</t>
  </si>
  <si>
    <t xml:space="preserve">Tax with Surcharge </t>
  </si>
  <si>
    <t>Difference to Old Tax Regime</t>
  </si>
  <si>
    <t>OLD TAX REGIME</t>
  </si>
  <si>
    <t>NEW TAX REGIME</t>
  </si>
  <si>
    <t>Calculate</t>
  </si>
  <si>
    <t>EXEMPTION US 10</t>
  </si>
  <si>
    <t>CITY</t>
  </si>
  <si>
    <t>BASIC SALARY</t>
  </si>
  <si>
    <t>DA</t>
  </si>
  <si>
    <t>TOTAL</t>
  </si>
  <si>
    <t>HRA RECEIVED</t>
  </si>
  <si>
    <t>RENT PAID</t>
  </si>
  <si>
    <t>EXEMEPTION CALCULATION</t>
  </si>
  <si>
    <t>1. HRA RECEIVED</t>
  </si>
  <si>
    <t>2. SPECIFIC PERCENTAGE OF SALARY  (40% OR 50%)</t>
  </si>
  <si>
    <t>3. RENT PAID IN EXCESS OF 10% OF SALARY</t>
  </si>
  <si>
    <t xml:space="preserve">COMMISISON AS AS % OF SALARY </t>
  </si>
  <si>
    <t>Income from Salary and Other Income</t>
  </si>
  <si>
    <t>Deductions u/s 80 TTB</t>
  </si>
  <si>
    <t>Deduction for Senior citizens on Interest Income</t>
  </si>
  <si>
    <t>LEAST OF THE FOLLOWING (EXEMTED)</t>
  </si>
  <si>
    <t>Investments in PF, PPF, Ins, ELSS, NPS,SSC,TSD etc</t>
  </si>
  <si>
    <t>Advise</t>
  </si>
  <si>
    <t>✔</t>
  </si>
  <si>
    <t>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</si>
</sst>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rgb="FFC00000"/>
      <name val="Segoe UI"/>
      <family val="2"/>
    </font>
    <font>
      <b/>
      <sz val="10"/>
      <color theme="0"/>
      <name val="Segoe UI"/>
      <family val="2"/>
    </font>
    <font>
      <b/>
      <sz val="10"/>
      <color theme="5"/>
      <name val="Segoe UI"/>
      <family val="2"/>
    </font>
    <font>
      <b/>
      <sz val="10"/>
      <color rgb="FFFFFF00"/>
      <name val="Segoe UI"/>
      <family val="2"/>
    </font>
    <font>
      <b/>
      <sz val="11"/>
      <color indexed="1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1"/>
      <name val="Segoe UI"/>
      <family val="2"/>
    </font>
    <font>
      <sz val="16"/>
      <color rgb="FFC00000"/>
      <name val="Calibri"/>
      <family val="2"/>
      <scheme val="minor"/>
    </font>
    <font>
      <b/>
      <sz val="10"/>
      <color rgb="FF00FFFF"/>
      <name val="Segoe UI"/>
      <family val="2"/>
    </font>
    <font>
      <b/>
      <sz val="11"/>
      <color indexed="15"/>
      <name val="Segoe UI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5"/>
      <color rgb="FF92D050"/>
      <name val="Segoe UI"/>
      <family val="2"/>
    </font>
    <font>
      <b/>
      <sz val="15"/>
      <color theme="8" tint="-0.249977111117893"/>
      <name val="Segoe UI"/>
      <family val="2"/>
    </font>
    <font>
      <b/>
      <sz val="1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92D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Segoe UI Symbo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hair">
        <color theme="1" tint="0.499984740745262"/>
      </right>
      <top style="medium">
        <color indexed="64"/>
      </top>
      <bottom style="thin">
        <color theme="1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 style="hair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5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/>
    </xf>
    <xf numFmtId="164" fontId="8" fillId="0" borderId="7" xfId="1" applyNumberFormat="1" applyFont="1" applyBorder="1" applyAlignment="1" applyProtection="1">
      <alignment horizontal="left" vertical="center"/>
    </xf>
    <xf numFmtId="164" fontId="8" fillId="0" borderId="8" xfId="1" applyNumberFormat="1" applyFont="1" applyBorder="1" applyAlignment="1" applyProtection="1">
      <alignment vertical="center"/>
    </xf>
    <xf numFmtId="9" fontId="8" fillId="0" borderId="8" xfId="0" applyNumberFormat="1" applyFont="1" applyBorder="1" applyAlignment="1">
      <alignment horizontal="center" vertical="center"/>
    </xf>
    <xf numFmtId="164" fontId="8" fillId="0" borderId="9" xfId="1" applyNumberFormat="1" applyFont="1" applyBorder="1" applyAlignment="1" applyProtection="1">
      <alignment vertical="center"/>
    </xf>
    <xf numFmtId="164" fontId="8" fillId="0" borderId="16" xfId="1" applyNumberFormat="1" applyFont="1" applyBorder="1" applyAlignment="1" applyProtection="1">
      <alignment horizontal="left" vertical="center"/>
    </xf>
    <xf numFmtId="164" fontId="8" fillId="0" borderId="17" xfId="1" applyNumberFormat="1" applyFont="1" applyBorder="1" applyAlignment="1" applyProtection="1">
      <alignment vertical="center"/>
    </xf>
    <xf numFmtId="9" fontId="8" fillId="0" borderId="17" xfId="0" applyNumberFormat="1" applyFont="1" applyBorder="1" applyAlignment="1">
      <alignment horizontal="center" vertical="center"/>
    </xf>
    <xf numFmtId="164" fontId="8" fillId="0" borderId="18" xfId="1" applyNumberFormat="1" applyFont="1" applyBorder="1" applyAlignment="1" applyProtection="1">
      <alignment vertical="center"/>
    </xf>
    <xf numFmtId="164" fontId="8" fillId="0" borderId="19" xfId="1" applyNumberFormat="1" applyFont="1" applyBorder="1" applyAlignment="1" applyProtection="1">
      <alignment horizontal="right" vertical="center"/>
    </xf>
    <xf numFmtId="164" fontId="8" fillId="0" borderId="20" xfId="1" applyNumberFormat="1" applyFont="1" applyBorder="1" applyAlignment="1" applyProtection="1">
      <alignment vertical="center"/>
    </xf>
    <xf numFmtId="9" fontId="8" fillId="0" borderId="20" xfId="0" applyNumberFormat="1" applyFont="1" applyBorder="1" applyAlignment="1">
      <alignment horizontal="center" vertical="center"/>
    </xf>
    <xf numFmtId="164" fontId="8" fillId="0" borderId="21" xfId="1" applyNumberFormat="1" applyFont="1" applyBorder="1" applyAlignment="1" applyProtection="1">
      <alignment vertical="center"/>
    </xf>
    <xf numFmtId="164" fontId="8" fillId="0" borderId="10" xfId="1" applyNumberFormat="1" applyFont="1" applyBorder="1" applyAlignment="1" applyProtection="1">
      <alignment horizontal="left" vertical="center"/>
    </xf>
    <xf numFmtId="164" fontId="8" fillId="0" borderId="0" xfId="1" applyNumberFormat="1" applyFont="1" applyBorder="1" applyAlignment="1" applyProtection="1">
      <alignment vertical="center"/>
    </xf>
    <xf numFmtId="9" fontId="8" fillId="0" borderId="0" xfId="0" applyNumberFormat="1" applyFont="1" applyAlignment="1">
      <alignment horizontal="center" vertical="center"/>
    </xf>
    <xf numFmtId="164" fontId="8" fillId="0" borderId="11" xfId="1" applyNumberFormat="1" applyFont="1" applyBorder="1" applyAlignment="1" applyProtection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9" fontId="8" fillId="0" borderId="5" xfId="0" applyNumberFormat="1" applyFont="1" applyBorder="1" applyAlignment="1">
      <alignment horizontal="center" vertical="center"/>
    </xf>
    <xf numFmtId="164" fontId="8" fillId="0" borderId="6" xfId="1" applyNumberFormat="1" applyFont="1" applyBorder="1" applyAlignment="1" applyProtection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164" fontId="9" fillId="3" borderId="9" xfId="1" applyNumberFormat="1" applyFont="1" applyFill="1" applyBorder="1" applyAlignment="1" applyProtection="1">
      <alignment vertical="center"/>
      <protection locked="0"/>
    </xf>
    <xf numFmtId="164" fontId="9" fillId="3" borderId="9" xfId="1" applyNumberFormat="1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horizontal="center" vertical="center" wrapText="1"/>
    </xf>
    <xf numFmtId="164" fontId="9" fillId="0" borderId="21" xfId="1" applyNumberFormat="1" applyFont="1" applyBorder="1" applyAlignment="1" applyProtection="1">
      <alignment vertical="center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/>
    </xf>
    <xf numFmtId="164" fontId="9" fillId="0" borderId="9" xfId="1" applyNumberFormat="1" applyFont="1" applyBorder="1" applyAlignment="1" applyProtection="1">
      <alignment vertical="center"/>
    </xf>
    <xf numFmtId="0" fontId="8" fillId="0" borderId="8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164" fontId="10" fillId="0" borderId="24" xfId="1" applyNumberFormat="1" applyFont="1" applyBorder="1" applyAlignment="1" applyProtection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1" fillId="0" borderId="0" xfId="1" applyNumberFormat="1" applyFont="1" applyAlignment="1" applyProtection="1">
      <alignment vertical="center"/>
    </xf>
    <xf numFmtId="3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164" fontId="5" fillId="0" borderId="8" xfId="0" applyNumberFormat="1" applyFont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164" fontId="8" fillId="0" borderId="7" xfId="1" applyNumberFormat="1" applyFont="1" applyBorder="1" applyAlignment="1" applyProtection="1">
      <alignment horizontal="right" vertical="center"/>
    </xf>
    <xf numFmtId="0" fontId="14" fillId="4" borderId="1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4" fillId="4" borderId="3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164" fontId="10" fillId="0" borderId="18" xfId="1" applyNumberFormat="1" applyFont="1" applyBorder="1" applyAlignment="1" applyProtection="1">
      <alignment vertical="center"/>
    </xf>
    <xf numFmtId="164" fontId="9" fillId="0" borderId="11" xfId="1" applyNumberFormat="1" applyFont="1" applyFill="1" applyBorder="1" applyAlignment="1" applyProtection="1">
      <alignment vertical="center"/>
    </xf>
    <xf numFmtId="0" fontId="15" fillId="0" borderId="0" xfId="0" applyFont="1" applyAlignment="1"/>
    <xf numFmtId="0" fontId="0" fillId="9" borderId="20" xfId="0" applyFill="1" applyBorder="1" applyAlignment="1">
      <alignment horizontal="left"/>
    </xf>
    <xf numFmtId="0" fontId="22" fillId="0" borderId="8" xfId="2" applyBorder="1" applyAlignment="1">
      <alignment horizontal="right" vertical="center"/>
    </xf>
    <xf numFmtId="164" fontId="5" fillId="0" borderId="8" xfId="0" applyNumberFormat="1" applyFont="1" applyBorder="1" applyAlignment="1" applyProtection="1">
      <alignment horizontal="right" vertical="center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2" fillId="7" borderId="10" xfId="0" applyFont="1" applyFill="1" applyBorder="1"/>
    <xf numFmtId="0" fontId="2" fillId="7" borderId="0" xfId="0" applyFont="1" applyFill="1" applyBorder="1"/>
    <xf numFmtId="0" fontId="2" fillId="4" borderId="0" xfId="0" applyFont="1" applyFill="1" applyBorder="1" applyProtection="1">
      <protection locked="0"/>
    </xf>
    <xf numFmtId="0" fontId="0" fillId="0" borderId="21" xfId="0" applyBorder="1"/>
    <xf numFmtId="0" fontId="0" fillId="9" borderId="21" xfId="0" applyFill="1" applyBorder="1"/>
    <xf numFmtId="0" fontId="0" fillId="9" borderId="19" xfId="0" applyFill="1" applyBorder="1" applyAlignment="1">
      <alignment horizontal="left"/>
    </xf>
    <xf numFmtId="0" fontId="2" fillId="0" borderId="38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10" borderId="0" xfId="0" applyFont="1" applyFill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19" fillId="6" borderId="33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9" borderId="19" xfId="0" applyFill="1" applyBorder="1" applyAlignment="1">
      <alignment horizontal="left"/>
    </xf>
    <xf numFmtId="0" fontId="0" fillId="9" borderId="20" xfId="0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9" fillId="11" borderId="9" xfId="1" applyNumberFormat="1" applyFont="1" applyFill="1" applyBorder="1" applyAlignment="1" applyProtection="1">
      <alignment vertical="center"/>
      <protection locked="0"/>
    </xf>
    <xf numFmtId="0" fontId="0" fillId="11" borderId="41" xfId="0" applyFill="1" applyBorder="1" applyProtection="1">
      <protection locked="0"/>
    </xf>
    <xf numFmtId="0" fontId="0" fillId="11" borderId="21" xfId="0" applyFill="1" applyBorder="1" applyProtection="1"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1236243</xdr:colOff>
      <xdr:row>7</xdr:row>
      <xdr:rowOff>45772</xdr:rowOff>
    </xdr:from>
    <xdr:ext cx="3335757" cy="14401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0DE8B9C-76E4-44FA-ADC6-B0D6FE1C2795}"/>
            </a:ext>
          </a:extLst>
        </xdr:cNvPr>
        <xdr:cNvSpPr txBox="1"/>
      </xdr:nvSpPr>
      <xdr:spPr>
        <a:xfrm>
          <a:off x="8827668" y="1569772"/>
          <a:ext cx="3335757" cy="1440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800" b="1" baseline="0">
              <a:solidFill>
                <a:schemeClr val="tx1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n-lt"/>
              <a:ea typeface="+mn-ea"/>
              <a:cs typeface="+mn-cs"/>
            </a:rPr>
            <a:t>No Exemptions  Under  </a:t>
          </a:r>
          <a:endParaRPr lang="en-US" sz="2800">
            <a:effectLst/>
          </a:endParaRPr>
        </a:p>
        <a:p>
          <a:r>
            <a:rPr lang="en-US" sz="2800" b="1" baseline="0">
              <a:solidFill>
                <a:schemeClr val="tx1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n-lt"/>
              <a:ea typeface="+mn-ea"/>
              <a:cs typeface="+mn-cs"/>
            </a:rPr>
            <a:t>New Regime</a:t>
          </a:r>
          <a:endParaRPr lang="en-US" sz="28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workbookViewId="0">
      <selection activeCell="E3" sqref="E3"/>
    </sheetView>
  </sheetViews>
  <sheetFormatPr defaultRowHeight="15" x14ac:dyDescent="0.25"/>
  <cols>
    <col min="1" max="1" width="33.140625" customWidth="1"/>
    <col min="2" max="2" width="45.42578125" customWidth="1"/>
    <col min="3" max="3" width="9" customWidth="1"/>
    <col min="4" max="4" width="17.28515625" customWidth="1"/>
    <col min="5" max="5" width="5.5703125" customWidth="1"/>
    <col min="6" max="6" width="25.7109375" customWidth="1"/>
    <col min="7" max="7" width="35.85546875" customWidth="1"/>
    <col min="8" max="8" width="10.42578125" customWidth="1"/>
    <col min="9" max="9" width="12.42578125" customWidth="1"/>
    <col min="14" max="14" width="11.28515625" customWidth="1"/>
  </cols>
  <sheetData>
    <row r="1" spans="1:16" ht="23.25" x14ac:dyDescent="0.3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73"/>
      <c r="K1" s="73"/>
    </row>
    <row r="2" spans="1:16" ht="15.75" thickBot="1" x14ac:dyDescent="0.3"/>
    <row r="3" spans="1:16" ht="24.75" thickBot="1" x14ac:dyDescent="0.3">
      <c r="A3" s="101" t="s">
        <v>61</v>
      </c>
      <c r="B3" s="102"/>
      <c r="C3" s="102"/>
      <c r="D3" s="103"/>
      <c r="F3" s="114" t="s">
        <v>62</v>
      </c>
      <c r="G3" s="115"/>
      <c r="H3" s="115"/>
      <c r="I3" s="116"/>
      <c r="K3" s="98" t="s">
        <v>64</v>
      </c>
      <c r="L3" s="99"/>
      <c r="M3" s="99"/>
      <c r="N3" s="99"/>
      <c r="O3" s="99"/>
      <c r="P3" s="100"/>
    </row>
    <row r="4" spans="1:16" x14ac:dyDescent="0.25">
      <c r="A4" s="1" t="s">
        <v>1</v>
      </c>
      <c r="B4" s="2" t="s">
        <v>2</v>
      </c>
      <c r="C4" s="3"/>
      <c r="D4" s="4" t="s">
        <v>3</v>
      </c>
      <c r="F4" s="1" t="s">
        <v>1</v>
      </c>
      <c r="G4" s="2" t="s">
        <v>2</v>
      </c>
      <c r="H4" s="3"/>
      <c r="I4" s="66" t="s">
        <v>3</v>
      </c>
      <c r="K4" s="78"/>
      <c r="L4" s="79"/>
      <c r="M4" s="79"/>
      <c r="N4" s="79"/>
      <c r="O4" s="79"/>
      <c r="P4" s="80"/>
    </row>
    <row r="5" spans="1:16" x14ac:dyDescent="0.25">
      <c r="A5" s="33" t="s">
        <v>4</v>
      </c>
      <c r="B5" s="34" t="s">
        <v>76</v>
      </c>
      <c r="C5" s="35"/>
      <c r="D5" s="132">
        <v>0</v>
      </c>
      <c r="F5" s="5" t="s">
        <v>4</v>
      </c>
      <c r="G5" s="6" t="s">
        <v>5</v>
      </c>
      <c r="H5" s="7"/>
      <c r="I5" s="76">
        <f>D5</f>
        <v>0</v>
      </c>
      <c r="K5" s="78"/>
      <c r="L5" s="79"/>
      <c r="M5" s="79"/>
      <c r="N5" s="79"/>
      <c r="O5" s="79"/>
      <c r="P5" s="80"/>
    </row>
    <row r="6" spans="1:16" x14ac:dyDescent="0.25">
      <c r="A6" s="33" t="s">
        <v>6</v>
      </c>
      <c r="B6" s="34" t="s">
        <v>7</v>
      </c>
      <c r="C6" s="75" t="s">
        <v>63</v>
      </c>
      <c r="D6" s="132">
        <v>0</v>
      </c>
      <c r="F6" s="122"/>
      <c r="G6" s="123"/>
      <c r="H6" s="123"/>
      <c r="I6" s="124"/>
      <c r="K6" s="81" t="s">
        <v>65</v>
      </c>
      <c r="L6" s="82"/>
      <c r="M6" s="82"/>
      <c r="N6" s="83" t="s">
        <v>54</v>
      </c>
      <c r="O6" s="79"/>
      <c r="P6" s="80"/>
    </row>
    <row r="7" spans="1:16" ht="15.75" thickBot="1" x14ac:dyDescent="0.3">
      <c r="A7" s="33" t="s">
        <v>8</v>
      </c>
      <c r="B7" s="34" t="s">
        <v>8</v>
      </c>
      <c r="C7" s="35"/>
      <c r="D7" s="132">
        <v>0</v>
      </c>
      <c r="F7" s="125"/>
      <c r="G7" s="126"/>
      <c r="H7" s="126"/>
      <c r="I7" s="127"/>
      <c r="K7" s="78"/>
      <c r="L7" s="79"/>
      <c r="M7" s="79"/>
      <c r="N7" s="79"/>
      <c r="O7" s="79"/>
      <c r="P7" s="80"/>
    </row>
    <row r="8" spans="1:16" x14ac:dyDescent="0.25">
      <c r="A8" s="33" t="s">
        <v>9</v>
      </c>
      <c r="B8" s="34" t="s">
        <v>10</v>
      </c>
      <c r="C8" s="35"/>
      <c r="D8" s="37">
        <f>D5-SUM(D6:D7)</f>
        <v>0</v>
      </c>
      <c r="F8" s="125"/>
      <c r="G8" s="126"/>
      <c r="H8" s="126"/>
      <c r="I8" s="127"/>
      <c r="K8" s="104" t="s">
        <v>66</v>
      </c>
      <c r="L8" s="105"/>
      <c r="M8" s="105"/>
      <c r="N8" s="105"/>
      <c r="O8" s="105"/>
      <c r="P8" s="133">
        <v>0</v>
      </c>
    </row>
    <row r="9" spans="1:16" x14ac:dyDescent="0.25">
      <c r="A9" s="33" t="s">
        <v>11</v>
      </c>
      <c r="B9" s="34" t="s">
        <v>12</v>
      </c>
      <c r="C9" s="35"/>
      <c r="D9" s="37">
        <f>IF(D8&lt;50000,D8,50000)</f>
        <v>0</v>
      </c>
      <c r="F9" s="125"/>
      <c r="G9" s="126"/>
      <c r="H9" s="126"/>
      <c r="I9" s="127"/>
      <c r="K9" s="106" t="s">
        <v>67</v>
      </c>
      <c r="L9" s="107"/>
      <c r="M9" s="107"/>
      <c r="N9" s="107"/>
      <c r="O9" s="107"/>
      <c r="P9" s="134">
        <v>0</v>
      </c>
    </row>
    <row r="10" spans="1:16" x14ac:dyDescent="0.25">
      <c r="A10" s="33" t="s">
        <v>13</v>
      </c>
      <c r="B10" s="34" t="s">
        <v>80</v>
      </c>
      <c r="C10" s="35"/>
      <c r="D10" s="132">
        <v>0</v>
      </c>
      <c r="F10" s="125"/>
      <c r="G10" s="126"/>
      <c r="H10" s="126"/>
      <c r="I10" s="127"/>
      <c r="K10" s="106" t="s">
        <v>75</v>
      </c>
      <c r="L10" s="107"/>
      <c r="M10" s="107"/>
      <c r="N10" s="107"/>
      <c r="O10" s="107"/>
      <c r="P10" s="134">
        <v>0</v>
      </c>
    </row>
    <row r="11" spans="1:16" x14ac:dyDescent="0.25">
      <c r="A11" s="33" t="s">
        <v>14</v>
      </c>
      <c r="B11" s="34" t="s">
        <v>15</v>
      </c>
      <c r="C11" s="35"/>
      <c r="D11" s="132">
        <v>0</v>
      </c>
      <c r="F11" s="125"/>
      <c r="G11" s="126"/>
      <c r="H11" s="126"/>
      <c r="I11" s="127"/>
      <c r="K11" s="110" t="s">
        <v>68</v>
      </c>
      <c r="L11" s="111"/>
      <c r="M11" s="111"/>
      <c r="N11" s="111"/>
      <c r="O11" s="111"/>
      <c r="P11" s="84">
        <f>SUM(P8:P10)</f>
        <v>0</v>
      </c>
    </row>
    <row r="12" spans="1:16" x14ac:dyDescent="0.25">
      <c r="A12" s="33" t="s">
        <v>16</v>
      </c>
      <c r="B12" s="34" t="s">
        <v>17</v>
      </c>
      <c r="C12" s="35"/>
      <c r="D12" s="132">
        <v>0</v>
      </c>
      <c r="F12" s="125"/>
      <c r="G12" s="126"/>
      <c r="H12" s="126"/>
      <c r="I12" s="127"/>
      <c r="K12" s="106" t="s">
        <v>69</v>
      </c>
      <c r="L12" s="107"/>
      <c r="M12" s="107"/>
      <c r="N12" s="107"/>
      <c r="O12" s="107"/>
      <c r="P12" s="134">
        <v>0</v>
      </c>
    </row>
    <row r="13" spans="1:16" x14ac:dyDescent="0.25">
      <c r="A13" s="33" t="s">
        <v>18</v>
      </c>
      <c r="B13" s="34" t="s">
        <v>19</v>
      </c>
      <c r="C13" s="35"/>
      <c r="D13" s="132">
        <v>0</v>
      </c>
      <c r="F13" s="125"/>
      <c r="G13" s="126"/>
      <c r="H13" s="126"/>
      <c r="I13" s="127"/>
      <c r="K13" s="106" t="s">
        <v>70</v>
      </c>
      <c r="L13" s="107"/>
      <c r="M13" s="107"/>
      <c r="N13" s="107"/>
      <c r="O13" s="107"/>
      <c r="P13" s="134">
        <v>0</v>
      </c>
    </row>
    <row r="14" spans="1:16" x14ac:dyDescent="0.25">
      <c r="A14" s="33" t="s">
        <v>20</v>
      </c>
      <c r="B14" s="34" t="s">
        <v>21</v>
      </c>
      <c r="C14" s="35"/>
      <c r="D14" s="132">
        <v>0</v>
      </c>
      <c r="F14" s="125"/>
      <c r="G14" s="126"/>
      <c r="H14" s="126"/>
      <c r="I14" s="127"/>
      <c r="K14" s="95" t="s">
        <v>71</v>
      </c>
      <c r="L14" s="96"/>
      <c r="M14" s="96"/>
      <c r="N14" s="96"/>
      <c r="O14" s="96"/>
      <c r="P14" s="84"/>
    </row>
    <row r="15" spans="1:16" x14ac:dyDescent="0.25">
      <c r="A15" s="33" t="s">
        <v>22</v>
      </c>
      <c r="B15" s="34" t="s">
        <v>23</v>
      </c>
      <c r="C15" s="35"/>
      <c r="D15" s="132">
        <v>0</v>
      </c>
      <c r="F15" s="125"/>
      <c r="G15" s="126"/>
      <c r="H15" s="126"/>
      <c r="I15" s="127"/>
      <c r="K15" s="108" t="s">
        <v>72</v>
      </c>
      <c r="L15" s="109"/>
      <c r="M15" s="109"/>
      <c r="N15" s="109"/>
      <c r="O15" s="109"/>
      <c r="P15" s="85">
        <f>P12</f>
        <v>0</v>
      </c>
    </row>
    <row r="16" spans="1:16" x14ac:dyDescent="0.25">
      <c r="A16" s="33" t="s">
        <v>77</v>
      </c>
      <c r="B16" s="34" t="s">
        <v>78</v>
      </c>
      <c r="C16" s="35"/>
      <c r="D16" s="132">
        <v>0</v>
      </c>
      <c r="F16" s="125"/>
      <c r="G16" s="126"/>
      <c r="H16" s="126"/>
      <c r="I16" s="127"/>
      <c r="K16" s="86" t="s">
        <v>73</v>
      </c>
      <c r="L16" s="74"/>
      <c r="M16" s="74"/>
      <c r="N16" s="74"/>
      <c r="O16" s="74"/>
      <c r="P16" s="85">
        <f>IF(N6=Sheet2!A8,Sheet2!C8*Sheet1!P11,Sheet1!P11*Sheet2!C9)</f>
        <v>0</v>
      </c>
    </row>
    <row r="17" spans="1:16" x14ac:dyDescent="0.25">
      <c r="A17" s="33" t="s">
        <v>24</v>
      </c>
      <c r="B17" s="34" t="s">
        <v>25</v>
      </c>
      <c r="C17" s="35"/>
      <c r="D17" s="132">
        <v>0</v>
      </c>
      <c r="F17" s="125"/>
      <c r="G17" s="126"/>
      <c r="H17" s="126"/>
      <c r="I17" s="127"/>
      <c r="K17" s="86" t="s">
        <v>74</v>
      </c>
      <c r="L17" s="74"/>
      <c r="M17" s="74"/>
      <c r="N17" s="74"/>
      <c r="O17" s="74"/>
      <c r="P17" s="85">
        <f>P13-(P11*10%)</f>
        <v>0</v>
      </c>
    </row>
    <row r="18" spans="1:16" ht="15.75" thickBot="1" x14ac:dyDescent="0.3">
      <c r="A18" s="33" t="s">
        <v>26</v>
      </c>
      <c r="B18" s="34"/>
      <c r="C18" s="35"/>
      <c r="D18" s="36">
        <f>SUM(D9:D17)</f>
        <v>0</v>
      </c>
      <c r="F18" s="128"/>
      <c r="G18" s="129"/>
      <c r="H18" s="129"/>
      <c r="I18" s="130"/>
      <c r="K18" s="93" t="s">
        <v>79</v>
      </c>
      <c r="L18" s="94"/>
      <c r="M18" s="94"/>
      <c r="N18" s="94"/>
      <c r="O18" s="94"/>
      <c r="P18" s="87">
        <f>MIN(P15:P17)</f>
        <v>0</v>
      </c>
    </row>
    <row r="19" spans="1:16" ht="15.75" thickBot="1" x14ac:dyDescent="0.3">
      <c r="A19" s="33" t="s">
        <v>27</v>
      </c>
      <c r="B19" s="34"/>
      <c r="C19" s="35"/>
      <c r="D19" s="37">
        <f>MAX(D8-D18,0)</f>
        <v>0</v>
      </c>
      <c r="F19" s="5" t="s">
        <v>27</v>
      </c>
      <c r="G19" s="6"/>
      <c r="H19" s="7"/>
      <c r="I19" s="59">
        <f>I5</f>
        <v>0</v>
      </c>
    </row>
    <row r="20" spans="1:16" ht="48.75" customHeight="1" thickBot="1" x14ac:dyDescent="0.3">
      <c r="A20" s="52"/>
      <c r="B20" s="53"/>
      <c r="C20" s="54"/>
      <c r="D20" s="72"/>
      <c r="F20" s="117"/>
      <c r="G20" s="118"/>
      <c r="H20" s="118"/>
      <c r="I20" s="119"/>
    </row>
    <row r="21" spans="1:16" ht="16.5" x14ac:dyDescent="0.25">
      <c r="A21" s="112" t="s">
        <v>28</v>
      </c>
      <c r="B21" s="113"/>
      <c r="C21" s="8" t="s">
        <v>29</v>
      </c>
      <c r="D21" s="9" t="s">
        <v>30</v>
      </c>
      <c r="F21" s="120" t="s">
        <v>56</v>
      </c>
      <c r="G21" s="121"/>
      <c r="H21" s="60" t="s">
        <v>29</v>
      </c>
      <c r="I21" s="61" t="s">
        <v>30</v>
      </c>
    </row>
    <row r="22" spans="1:16" ht="28.5" x14ac:dyDescent="0.25">
      <c r="A22" s="38" t="s">
        <v>31</v>
      </c>
      <c r="B22" s="39" t="s">
        <v>32</v>
      </c>
      <c r="C22" s="39"/>
      <c r="D22" s="77" t="s">
        <v>33</v>
      </c>
      <c r="F22" s="38" t="s">
        <v>31</v>
      </c>
      <c r="G22" s="39" t="s">
        <v>32</v>
      </c>
      <c r="H22" s="39"/>
      <c r="I22" s="77" t="s">
        <v>33</v>
      </c>
    </row>
    <row r="23" spans="1:16" x14ac:dyDescent="0.25">
      <c r="A23" s="10">
        <f>MAX(IF(D22=Sheet2!A3,Sheet2!C3,0),IF(D22=Sheet2!A4,Sheet2!C4,0),IF(D22=Sheet2!A5,Sheet2!C5,0),IF(D22=Sheet2!A6,Sheet2!C6,0))</f>
        <v>250000</v>
      </c>
      <c r="B23" s="11">
        <f>IF(D19&lt;=A23,D19-0,A23)</f>
        <v>0</v>
      </c>
      <c r="C23" s="12">
        <v>0</v>
      </c>
      <c r="D23" s="13">
        <f>B23*C23</f>
        <v>0</v>
      </c>
      <c r="F23" s="10">
        <f>MAX(IF(I22=Sheet2!A3,Sheet2!C3,0),IF(I22=Sheet2!A4,Sheet2!C4,0),IF(I22=Sheet2!A5,Sheet2!C5,0),IF(I22=Sheet2!A6,Sheet2!C6,0))</f>
        <v>250000</v>
      </c>
      <c r="G23" s="11">
        <f>IF(D5&lt;=A23,D5-0,F23)</f>
        <v>0</v>
      </c>
      <c r="H23" s="12">
        <v>0</v>
      </c>
      <c r="I23" s="13">
        <f t="shared" ref="I23:I29" si="0">G23*H23</f>
        <v>0</v>
      </c>
    </row>
    <row r="24" spans="1:16" x14ac:dyDescent="0.25">
      <c r="A24" s="10">
        <v>500000</v>
      </c>
      <c r="B24" s="11">
        <f>MAX(IF(D19&lt;=A24,D19-A23,A24-A23),IF(D19&gt;A23,,0))</f>
        <v>0</v>
      </c>
      <c r="C24" s="12">
        <v>0.05</v>
      </c>
      <c r="D24" s="13">
        <f>B24*C24</f>
        <v>0</v>
      </c>
      <c r="F24" s="10">
        <v>500000</v>
      </c>
      <c r="G24" s="11">
        <f>MAX(IF(D5&lt;=F24,D5-F23,F24-F23),IF(D5&gt;F23,,0))</f>
        <v>0</v>
      </c>
      <c r="H24" s="12">
        <v>0.05</v>
      </c>
      <c r="I24" s="13">
        <f t="shared" si="0"/>
        <v>0</v>
      </c>
    </row>
    <row r="25" spans="1:16" x14ac:dyDescent="0.25">
      <c r="A25" s="14">
        <v>1000000</v>
      </c>
      <c r="B25" s="15">
        <f>MAX(IF(D19&lt;=A25,D19-A24,A25-A24),IF(D19&gt;A24,,0))</f>
        <v>0</v>
      </c>
      <c r="C25" s="16">
        <v>0.2</v>
      </c>
      <c r="D25" s="17">
        <f>B25*C25</f>
        <v>0</v>
      </c>
      <c r="F25" s="10">
        <v>750000</v>
      </c>
      <c r="G25" s="11">
        <f>MAX(IF(D5&lt;=F25,D5-F24,F25-F24),IF(D5&gt;F24,,0))</f>
        <v>0</v>
      </c>
      <c r="H25" s="12">
        <v>0.1</v>
      </c>
      <c r="I25" s="13">
        <f t="shared" si="0"/>
        <v>0</v>
      </c>
    </row>
    <row r="26" spans="1:16" x14ac:dyDescent="0.25">
      <c r="A26" s="18" t="s">
        <v>34</v>
      </c>
      <c r="B26" s="19">
        <f>MAX(D19&gt;A25,D19-A25,0)</f>
        <v>0</v>
      </c>
      <c r="C26" s="20">
        <v>0.3</v>
      </c>
      <c r="D26" s="21">
        <f>B26*C26</f>
        <v>0</v>
      </c>
      <c r="F26" s="10">
        <v>1000000</v>
      </c>
      <c r="G26" s="11">
        <f>MAX(IF(D5&lt;=F26,D5-F25,F26-F25),IF(D5&gt;F25,,0))</f>
        <v>0</v>
      </c>
      <c r="H26" s="12">
        <v>0.15</v>
      </c>
      <c r="I26" s="13">
        <f t="shared" si="0"/>
        <v>0</v>
      </c>
    </row>
    <row r="27" spans="1:16" x14ac:dyDescent="0.25">
      <c r="A27" s="22"/>
      <c r="B27" s="23"/>
      <c r="C27" s="24"/>
      <c r="D27" s="25"/>
      <c r="F27" s="10">
        <v>1250000</v>
      </c>
      <c r="G27" s="11">
        <f>MAX(IF(D5&lt;=F27,D5-F26,F27-F26),IF(D5&gt;F26,,0))</f>
        <v>0</v>
      </c>
      <c r="H27" s="12">
        <v>0.2</v>
      </c>
      <c r="I27" s="13">
        <f t="shared" si="0"/>
        <v>0</v>
      </c>
    </row>
    <row r="28" spans="1:16" x14ac:dyDescent="0.25">
      <c r="A28" s="22"/>
      <c r="B28" s="23"/>
      <c r="C28" s="24"/>
      <c r="D28" s="25"/>
      <c r="F28" s="10">
        <v>1500000</v>
      </c>
      <c r="G28" s="11">
        <f>MAX(IF(D5&lt;=F28,D5-F27,F28-F27),IF(D5&gt;F27,,0))</f>
        <v>0</v>
      </c>
      <c r="H28" s="12">
        <v>0.25</v>
      </c>
      <c r="I28" s="13">
        <f t="shared" si="0"/>
        <v>0</v>
      </c>
    </row>
    <row r="29" spans="1:16" x14ac:dyDescent="0.25">
      <c r="A29" s="22"/>
      <c r="B29" s="23"/>
      <c r="C29" s="24"/>
      <c r="D29" s="25"/>
      <c r="F29" s="62" t="s">
        <v>57</v>
      </c>
      <c r="G29" s="11">
        <f>MAX(IF(D5&lt;=F29,D5-F28,F29-F28),IF(D5&gt;F28,,0))</f>
        <v>0</v>
      </c>
      <c r="H29" s="12">
        <v>0.3</v>
      </c>
      <c r="I29" s="13">
        <f t="shared" si="0"/>
        <v>0</v>
      </c>
    </row>
    <row r="30" spans="1:16" x14ac:dyDescent="0.25">
      <c r="A30" s="40" t="s">
        <v>35</v>
      </c>
      <c r="B30" s="41"/>
      <c r="C30" s="42" t="s">
        <v>36</v>
      </c>
      <c r="D30" s="43">
        <f>SUM(D23:D26)</f>
        <v>0</v>
      </c>
      <c r="F30" s="44" t="s">
        <v>35</v>
      </c>
      <c r="G30" s="34"/>
      <c r="H30" s="39" t="s">
        <v>36</v>
      </c>
      <c r="I30" s="46">
        <f>SUM(I23:I29)</f>
        <v>0</v>
      </c>
    </row>
    <row r="31" spans="1:16" ht="42.75" customHeight="1" x14ac:dyDescent="0.25">
      <c r="A31" s="26" t="s">
        <v>37</v>
      </c>
      <c r="B31" s="27" t="s">
        <v>38</v>
      </c>
      <c r="C31" s="28">
        <v>0.1</v>
      </c>
      <c r="D31" s="29">
        <f>IF(AND(D19&gt;5000000,D19&lt;10000000),D30*C31,0)</f>
        <v>0</v>
      </c>
      <c r="F31" s="30" t="s">
        <v>37</v>
      </c>
      <c r="G31" s="31" t="s">
        <v>38</v>
      </c>
      <c r="H31" s="12">
        <v>0.1</v>
      </c>
      <c r="I31" s="13">
        <f>IF(AND(D5&gt;5000000,D5&lt;10000000),I30*H31,0)</f>
        <v>0</v>
      </c>
    </row>
    <row r="32" spans="1:16" x14ac:dyDescent="0.25">
      <c r="A32" s="30" t="s">
        <v>37</v>
      </c>
      <c r="B32" s="31" t="s">
        <v>39</v>
      </c>
      <c r="C32" s="12">
        <v>0.15</v>
      </c>
      <c r="D32" s="13">
        <f>IF(D19&gt;10000000,D30*C32,0)</f>
        <v>0</v>
      </c>
      <c r="F32" s="30" t="s">
        <v>37</v>
      </c>
      <c r="G32" s="31" t="s">
        <v>39</v>
      </c>
      <c r="H32" s="12">
        <v>0.15</v>
      </c>
      <c r="I32" s="13">
        <f>IF(D5&gt;10000000,I30*H32,0)</f>
        <v>0</v>
      </c>
    </row>
    <row r="33" spans="1:9" x14ac:dyDescent="0.25">
      <c r="A33" s="44" t="s">
        <v>40</v>
      </c>
      <c r="B33" s="45"/>
      <c r="C33" s="39" t="s">
        <v>36</v>
      </c>
      <c r="D33" s="46">
        <f>D30+D31+D32</f>
        <v>0</v>
      </c>
      <c r="F33" s="44" t="s">
        <v>40</v>
      </c>
      <c r="G33" s="45"/>
      <c r="H33" s="39" t="s">
        <v>36</v>
      </c>
      <c r="I33" s="46">
        <f>I30+I31+I32</f>
        <v>0</v>
      </c>
    </row>
    <row r="34" spans="1:9" x14ac:dyDescent="0.25">
      <c r="A34" s="30" t="s">
        <v>41</v>
      </c>
      <c r="B34" s="31" t="s">
        <v>42</v>
      </c>
      <c r="C34" s="12" t="s">
        <v>36</v>
      </c>
      <c r="D34" s="13">
        <f>IF(AND(D19&gt;=A23,D19&lt;=500000),MIN(D24,12500),0)</f>
        <v>0</v>
      </c>
      <c r="F34" s="30" t="s">
        <v>41</v>
      </c>
      <c r="G34" s="31" t="s">
        <v>58</v>
      </c>
      <c r="H34" s="12" t="s">
        <v>36</v>
      </c>
      <c r="I34" s="13">
        <f>IF(AND(D5&gt;=F23,D5&lt;=500000),MIN(I24,12500),0)</f>
        <v>0</v>
      </c>
    </row>
    <row r="35" spans="1:9" ht="27" customHeight="1" x14ac:dyDescent="0.25">
      <c r="A35" s="44" t="s">
        <v>43</v>
      </c>
      <c r="B35" s="47"/>
      <c r="C35" s="39" t="s">
        <v>36</v>
      </c>
      <c r="D35" s="46">
        <f>+D33-D34</f>
        <v>0</v>
      </c>
      <c r="F35" s="67" t="s">
        <v>59</v>
      </c>
      <c r="G35" s="47"/>
      <c r="H35" s="39" t="s">
        <v>36</v>
      </c>
      <c r="I35" s="46">
        <f>+I33-I34</f>
        <v>0</v>
      </c>
    </row>
    <row r="36" spans="1:9" x14ac:dyDescent="0.25">
      <c r="A36" s="30" t="s">
        <v>44</v>
      </c>
      <c r="B36" s="32"/>
      <c r="C36" s="12">
        <v>0.04</v>
      </c>
      <c r="D36" s="13">
        <f>C36*D35</f>
        <v>0</v>
      </c>
      <c r="F36" s="30" t="s">
        <v>44</v>
      </c>
      <c r="G36" s="32"/>
      <c r="H36" s="12">
        <v>0.04</v>
      </c>
      <c r="I36" s="13">
        <f>H36*I35</f>
        <v>0</v>
      </c>
    </row>
    <row r="37" spans="1:9" ht="17.25" thickBot="1" x14ac:dyDescent="0.3">
      <c r="A37" s="48" t="s">
        <v>45</v>
      </c>
      <c r="B37" s="49"/>
      <c r="C37" s="50" t="s">
        <v>36</v>
      </c>
      <c r="D37" s="51">
        <f>D35+D36</f>
        <v>0</v>
      </c>
      <c r="F37" s="68" t="s">
        <v>45</v>
      </c>
      <c r="G37" s="69"/>
      <c r="H37" s="70" t="s">
        <v>36</v>
      </c>
      <c r="I37" s="71">
        <f>I35+I36</f>
        <v>0</v>
      </c>
    </row>
    <row r="38" spans="1:9" ht="16.5" thickBot="1" x14ac:dyDescent="0.3">
      <c r="F38" s="63" t="s">
        <v>60</v>
      </c>
      <c r="G38" s="64"/>
      <c r="H38" s="64"/>
      <c r="I38" s="65">
        <f>I37-D37</f>
        <v>0</v>
      </c>
    </row>
    <row r="40" spans="1:9" x14ac:dyDescent="0.25">
      <c r="A40" s="92" t="s">
        <v>81</v>
      </c>
    </row>
    <row r="41" spans="1:9" ht="26.25" x14ac:dyDescent="0.45">
      <c r="A41" t="s">
        <v>61</v>
      </c>
      <c r="B41" s="90" t="str">
        <f>IF(D37&lt;I37,Sheet2!A12,Sheet2!A13)</f>
        <v>✖</v>
      </c>
    </row>
    <row r="42" spans="1:9" ht="23.25" x14ac:dyDescent="0.35">
      <c r="A42" t="s">
        <v>62</v>
      </c>
      <c r="B42" s="91" t="str">
        <f>IF(D37&gt;I37,Sheet2!A12,Sheet2!A13)</f>
        <v>✖</v>
      </c>
    </row>
    <row r="47" spans="1:9" x14ac:dyDescent="0.25">
      <c r="D47">
        <v>0</v>
      </c>
    </row>
  </sheetData>
  <sheetProtection algorithmName="SHA-512" hashValue="3s4gHY1O4MM1ReYyCOR/rsjxbQCCJXyPlgkaOhQIperyyzu7WYX9edwXr3n7tN3fqbobyoPSm6S4hhPPrOz7fQ==" saltValue="H+2kSBgcqFqv7u4eGVRUyw==" spinCount="100000" sheet="1" objects="1" scenarios="1"/>
  <mergeCells count="17">
    <mergeCell ref="A21:B21"/>
    <mergeCell ref="F3:I3"/>
    <mergeCell ref="F20:I20"/>
    <mergeCell ref="F21:G21"/>
    <mergeCell ref="F6:I18"/>
    <mergeCell ref="K18:O18"/>
    <mergeCell ref="K14:O14"/>
    <mergeCell ref="A1:I1"/>
    <mergeCell ref="K3:P3"/>
    <mergeCell ref="A3:D3"/>
    <mergeCell ref="K8:O8"/>
    <mergeCell ref="K9:O9"/>
    <mergeCell ref="K10:O10"/>
    <mergeCell ref="K12:O12"/>
    <mergeCell ref="K13:O13"/>
    <mergeCell ref="K15:O15"/>
    <mergeCell ref="K11:O11"/>
  </mergeCells>
  <conditionalFormatting sqref="D16">
    <cfRule type="expression" priority="1">
      <formula>"if($D$22=""Senior Citizens"",&gt;50000,0)"</formula>
    </cfRule>
  </conditionalFormatting>
  <dataValidations count="10">
    <dataValidation type="whole" operator="lessThanOrEqual" allowBlank="1" showInputMessage="1" showErrorMessage="1" errorTitle="Benefit Limit" error="Should be less than Rs.40000 Limit" sqref="D15" xr:uid="{003242C5-14DB-4FDC-A468-D5819471B15C}">
      <formula1>40000</formula1>
    </dataValidation>
    <dataValidation type="custom" operator="lessThanOrEqual" allowBlank="1" showInputMessage="1" showErrorMessage="1" errorTitle="Benefit Limit" error="Should be less than Rs.50000" sqref="D9" xr:uid="{CE77BCAE-A562-40E8-8C6C-BA370D25EBCE}">
      <formula1>50000</formula1>
    </dataValidation>
    <dataValidation type="whole" allowBlank="1" showInputMessage="1" showErrorMessage="1" errorTitle="Benefit Limit" error="Should be less than Rs. 2.0 lakhs" sqref="D17" xr:uid="{6FAFB0D9-CC1B-4820-9AAE-062B1D726EC7}">
      <formula1>0</formula1>
      <formula2>200000</formula2>
    </dataValidation>
    <dataValidation type="whole" operator="lessThanOrEqual" allowBlank="1" showInputMessage="1" showErrorMessage="1" errorTitle="Deduction Limit" error="Should be less than or equal to Rs. 50,000." sqref="D11" xr:uid="{975D124F-CABC-41C3-952A-15DA0485CE56}">
      <formula1>50000</formula1>
    </dataValidation>
    <dataValidation operator="lessThanOrEqual" allowBlank="1" showInputMessage="1" showErrorMessage="1" errorTitle="Deduction Limit" error="Should be less than Rs. 15,000 or Rs. 35,000 if parents are also covered and are over 60 year" sqref="D13:D14" xr:uid="{C99BB458-8275-4672-9274-32CC06A91660}"/>
    <dataValidation type="whole" operator="lessThanOrEqual" allowBlank="1" showInputMessage="1" showErrorMessage="1" errorTitle="Deduction Limit" error="Should be less than Rs. 15,000 or Rs. 35,000 if parents are also covered and are over 60 year" sqref="D12" xr:uid="{9D90BDC9-6474-420B-9B57-741463B45709}">
      <formula1>100000</formula1>
    </dataValidation>
    <dataValidation type="whole" allowBlank="1" showInputMessage="1" showErrorMessage="1" errorTitle="Deduction Limit" error="Should be less than or equal to Rs. 1.5 Lakh" promptTitle="Should be Rs. 1.5 Lakh or less" sqref="D10" xr:uid="{09B336DF-0FBC-4883-82EE-5DA64328E13B}">
      <formula1>0</formula1>
      <formula2>150000</formula2>
    </dataValidation>
    <dataValidation type="whole" errorStyle="warning" operator="lessThanOrEqual" allowBlank="1" showInputMessage="1" showErrorMessage="1" errorTitle="Benefit Limit" error="Are you sure you are eligible for Home Loan Interest Benefit beyond Rs. 1.5 Lakhs and upto Rs. 2.5 Lakhs " sqref="D18" xr:uid="{037C2FF3-05B0-4F14-9D98-B9A9C4EFE687}">
      <formula1>150000</formula1>
    </dataValidation>
    <dataValidation type="whole" allowBlank="1" showInputMessage="1" showErrorMessage="1" error="Max allowed in 2400" sqref="D7" xr:uid="{F28F99A6-74ED-449D-A737-EDE53B0113A0}">
      <formula1>0</formula1>
      <formula2>2400</formula2>
    </dataValidation>
    <dataValidation operator="lessThanOrEqual" allowBlank="1" showInputMessage="1" showErrorMessage="1" errorTitle="Benefit Limit" error="Should be less than Rs.40000 Limit" sqref="D16" xr:uid="{59FED70C-97B9-4AC6-B26E-96BC062166E3}"/>
  </dataValidations>
  <hyperlinks>
    <hyperlink ref="C6" location="Sheet1!N5" display="Calculate" xr:uid="{F993D2B7-B95A-4D62-9EF9-96607AF2ED68}"/>
  </hyperlink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92F149-CE4C-4926-B225-C8A932E2CF1D}">
          <x14:formula1>
            <xm:f>Sheet2!$A$3:$A$6</xm:f>
          </x14:formula1>
          <xm:sqref>D22 I22</xm:sqref>
        </x14:dataValidation>
        <x14:dataValidation type="list" allowBlank="1" showInputMessage="1" showErrorMessage="1" xr:uid="{676A4303-0791-4B26-8E93-C8E88AD1F5E5}">
          <x14:formula1>
            <xm:f>Sheet2!$A$8:$A$9</xm:f>
          </x14:formula1>
          <xm:sqref>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B99B-A76F-4943-9CBD-5218E1AD0202}">
  <dimension ref="A1:D13"/>
  <sheetViews>
    <sheetView workbookViewId="0">
      <selection activeCell="A12" sqref="A12"/>
    </sheetView>
  </sheetViews>
  <sheetFormatPr defaultRowHeight="15" x14ac:dyDescent="0.25"/>
  <cols>
    <col min="1" max="1" width="19" bestFit="1" customWidth="1"/>
    <col min="2" max="2" width="12" bestFit="1" customWidth="1"/>
    <col min="3" max="3" width="17.28515625" bestFit="1" customWidth="1"/>
  </cols>
  <sheetData>
    <row r="1" spans="1:4" ht="21" x14ac:dyDescent="0.25">
      <c r="A1" s="131" t="s">
        <v>49</v>
      </c>
      <c r="B1" s="131"/>
      <c r="C1" s="131"/>
      <c r="D1" s="131"/>
    </row>
    <row r="2" spans="1:4" x14ac:dyDescent="0.25">
      <c r="A2" s="55" t="s">
        <v>50</v>
      </c>
      <c r="B2" s="55" t="s">
        <v>51</v>
      </c>
      <c r="C2" s="55" t="s">
        <v>52</v>
      </c>
      <c r="D2" s="55"/>
    </row>
    <row r="3" spans="1:4" x14ac:dyDescent="0.25">
      <c r="A3" s="55" t="s">
        <v>33</v>
      </c>
      <c r="B3" s="55" t="s">
        <v>53</v>
      </c>
      <c r="C3" s="56">
        <v>250000</v>
      </c>
      <c r="D3" s="55"/>
    </row>
    <row r="4" spans="1:4" x14ac:dyDescent="0.25">
      <c r="A4" s="55" t="s">
        <v>46</v>
      </c>
      <c r="B4" s="55" t="s">
        <v>53</v>
      </c>
      <c r="C4" s="56">
        <v>250000</v>
      </c>
      <c r="D4" s="55"/>
    </row>
    <row r="5" spans="1:4" x14ac:dyDescent="0.25">
      <c r="A5" s="55" t="s">
        <v>47</v>
      </c>
      <c r="B5" s="55">
        <v>60</v>
      </c>
      <c r="C5" s="56">
        <v>300000</v>
      </c>
      <c r="D5" s="55"/>
    </row>
    <row r="6" spans="1:4" x14ac:dyDescent="0.25">
      <c r="A6" s="55" t="s">
        <v>48</v>
      </c>
      <c r="B6" s="55">
        <v>80</v>
      </c>
      <c r="C6" s="56">
        <v>500000</v>
      </c>
      <c r="D6" s="55"/>
    </row>
    <row r="7" spans="1:4" x14ac:dyDescent="0.25">
      <c r="A7" s="55"/>
      <c r="B7" s="55"/>
      <c r="C7" s="57"/>
      <c r="D7" s="55"/>
    </row>
    <row r="8" spans="1:4" x14ac:dyDescent="0.25">
      <c r="A8" s="55" t="s">
        <v>54</v>
      </c>
      <c r="B8" s="55"/>
      <c r="C8" s="58">
        <v>0.5</v>
      </c>
      <c r="D8" s="55"/>
    </row>
    <row r="9" spans="1:4" x14ac:dyDescent="0.25">
      <c r="A9" s="55" t="s">
        <v>55</v>
      </c>
      <c r="B9" s="55"/>
      <c r="C9" s="58">
        <v>0.4</v>
      </c>
      <c r="D9" s="55"/>
    </row>
    <row r="12" spans="1:4" ht="23.25" x14ac:dyDescent="0.35">
      <c r="A12" s="88" t="s">
        <v>82</v>
      </c>
    </row>
    <row r="13" spans="1:4" ht="23.25" x14ac:dyDescent="0.35">
      <c r="A13" s="89" t="s">
        <v>83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shetty</dc:creator>
  <cp:lastModifiedBy>lenovo</cp:lastModifiedBy>
  <dcterms:created xsi:type="dcterms:W3CDTF">2015-06-05T18:17:20Z</dcterms:created>
  <dcterms:modified xsi:type="dcterms:W3CDTF">2020-07-25T13:44:11Z</dcterms:modified>
</cp:coreProperties>
</file>