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bookViews>
    <workbookView xWindow="240" yWindow="105" windowWidth="14805" windowHeight="8010" tabRatio="1000"/>
  </bookViews>
  <sheets>
    <sheet name="New Scheme FAQs" sheetId="47" r:id="rId1"/>
    <sheet name="Caclulator" sheetId="1" r:id="rId2"/>
    <sheet name="Emp-1" sheetId="2" r:id="rId3"/>
    <sheet name="Emp-2" sheetId="49" r:id="rId4"/>
  </sheets>
  <definedNames>
    <definedName name="_xlnm.Print_Area" localSheetId="2">'Emp-1'!$A$1:$C$37</definedName>
    <definedName name="_xlnm.Print_Area" localSheetId="3">'Emp-2'!$A$1:$C$37</definedName>
  </definedNames>
  <calcPr calcId="144525"/>
</workbook>
</file>

<file path=xl/calcChain.xml><?xml version="1.0" encoding="utf-8"?>
<calcChain xmlns="http://schemas.openxmlformats.org/spreadsheetml/2006/main">
  <c r="C27" i="49" l="1"/>
  <c r="C26" i="49"/>
  <c r="C28" i="49" s="1"/>
  <c r="B31" i="49" s="1"/>
  <c r="N9" i="1"/>
  <c r="C21" i="49"/>
  <c r="C24" i="49"/>
  <c r="C23" i="49"/>
  <c r="C22" i="49"/>
  <c r="C20" i="49"/>
  <c r="C19" i="49"/>
  <c r="C24" i="2"/>
  <c r="C23" i="2"/>
  <c r="C22" i="2"/>
  <c r="C21" i="2"/>
  <c r="B21" i="2"/>
  <c r="C20" i="2"/>
  <c r="B20" i="2"/>
  <c r="C19" i="2"/>
  <c r="B19" i="2"/>
  <c r="B17" i="49"/>
  <c r="B16" i="49"/>
  <c r="B15" i="49"/>
  <c r="B14" i="49"/>
  <c r="B13" i="49"/>
  <c r="B18" i="49" s="1"/>
  <c r="C11" i="49" s="1"/>
  <c r="B12" i="49"/>
  <c r="C10" i="49"/>
  <c r="C9" i="49"/>
  <c r="C8" i="49"/>
  <c r="B5" i="49"/>
  <c r="A37" i="49"/>
  <c r="A35" i="49"/>
  <c r="B5" i="2"/>
  <c r="A35" i="2" s="1"/>
  <c r="B17" i="2"/>
  <c r="B16" i="2"/>
  <c r="B15" i="2"/>
  <c r="B14" i="2"/>
  <c r="B13" i="2"/>
  <c r="B12" i="2"/>
  <c r="AA289" i="1"/>
  <c r="AA282" i="1"/>
  <c r="AA275" i="1"/>
  <c r="AA268" i="1"/>
  <c r="AA261" i="1"/>
  <c r="AA254" i="1"/>
  <c r="AA247" i="1"/>
  <c r="AA240" i="1"/>
  <c r="AA233" i="1"/>
  <c r="AA226" i="1"/>
  <c r="AA219" i="1"/>
  <c r="AA212" i="1"/>
  <c r="AA205" i="1"/>
  <c r="AA198" i="1"/>
  <c r="AA191" i="1"/>
  <c r="AA184" i="1"/>
  <c r="AA177" i="1"/>
  <c r="AA170" i="1"/>
  <c r="AA163" i="1"/>
  <c r="AA156" i="1"/>
  <c r="AA149" i="1"/>
  <c r="AA142" i="1"/>
  <c r="AA135" i="1"/>
  <c r="AA128" i="1"/>
  <c r="AA121" i="1"/>
  <c r="AA114" i="1"/>
  <c r="AA107" i="1"/>
  <c r="AA100" i="1"/>
  <c r="AA93" i="1"/>
  <c r="AA86" i="1"/>
  <c r="AA79" i="1"/>
  <c r="AA72" i="1"/>
  <c r="AA65" i="1"/>
  <c r="AA58" i="1"/>
  <c r="AA51" i="1"/>
  <c r="AA44" i="1"/>
  <c r="AA37" i="1"/>
  <c r="AA30" i="1"/>
  <c r="AA23" i="1"/>
  <c r="AA16" i="1"/>
  <c r="AA9" i="1"/>
  <c r="AA2" i="1"/>
  <c r="C25" i="49" l="1"/>
  <c r="G134" i="1" l="1"/>
  <c r="G99" i="1"/>
  <c r="V290" i="1" l="1"/>
  <c r="V283" i="1"/>
  <c r="V276" i="1"/>
  <c r="V269" i="1"/>
  <c r="V262" i="1"/>
  <c r="V255" i="1"/>
  <c r="V248" i="1"/>
  <c r="V241" i="1"/>
  <c r="V234" i="1"/>
  <c r="V227" i="1"/>
  <c r="V220" i="1"/>
  <c r="V206" i="1"/>
  <c r="V213" i="1"/>
  <c r="V199" i="1"/>
  <c r="V192" i="1"/>
  <c r="V185" i="1"/>
  <c r="V178" i="1"/>
  <c r="V171" i="1"/>
  <c r="V164" i="1"/>
  <c r="V157" i="1"/>
  <c r="V150" i="1"/>
  <c r="V143" i="1"/>
  <c r="V136" i="1"/>
  <c r="V129" i="1"/>
  <c r="V122" i="1"/>
  <c r="V115" i="1"/>
  <c r="V108" i="1"/>
  <c r="V101" i="1"/>
  <c r="V94" i="1"/>
  <c r="V87" i="1"/>
  <c r="V80" i="1"/>
  <c r="V73" i="1"/>
  <c r="V66" i="1"/>
  <c r="V59" i="1"/>
  <c r="V52" i="1"/>
  <c r="V45" i="1"/>
  <c r="V38" i="1"/>
  <c r="V31" i="1"/>
  <c r="V24" i="1"/>
  <c r="V17" i="1"/>
  <c r="V10" i="1"/>
  <c r="V3" i="1"/>
  <c r="A37" i="2" l="1"/>
  <c r="B18" i="2"/>
  <c r="C11" i="2" s="1"/>
  <c r="C10" i="2"/>
  <c r="C9" i="2"/>
  <c r="C8" i="2"/>
  <c r="C25" i="2" s="1"/>
  <c r="G295" i="1" l="1"/>
  <c r="U290" i="1"/>
  <c r="T290" i="1"/>
  <c r="S290" i="1"/>
  <c r="R290" i="1"/>
  <c r="Q290" i="1"/>
  <c r="P290" i="1"/>
  <c r="G288" i="1"/>
  <c r="N282" i="1" s="1"/>
  <c r="V282" i="1" s="1"/>
  <c r="U283" i="1"/>
  <c r="T283" i="1"/>
  <c r="S283" i="1"/>
  <c r="R283" i="1"/>
  <c r="Q283" i="1"/>
  <c r="P283" i="1"/>
  <c r="G281" i="1"/>
  <c r="N275" i="1" s="1"/>
  <c r="V275" i="1" s="1"/>
  <c r="U276" i="1"/>
  <c r="T276" i="1"/>
  <c r="S276" i="1"/>
  <c r="R276" i="1"/>
  <c r="Q276" i="1"/>
  <c r="P276" i="1"/>
  <c r="G274" i="1"/>
  <c r="U269" i="1"/>
  <c r="T269" i="1"/>
  <c r="S269" i="1"/>
  <c r="R269" i="1"/>
  <c r="Q269" i="1"/>
  <c r="P269" i="1"/>
  <c r="G267" i="1"/>
  <c r="U262" i="1"/>
  <c r="T262" i="1"/>
  <c r="S262" i="1"/>
  <c r="R262" i="1"/>
  <c r="Q262" i="1"/>
  <c r="P262" i="1"/>
  <c r="G260" i="1"/>
  <c r="N254" i="1" s="1"/>
  <c r="V254" i="1" s="1"/>
  <c r="U255" i="1"/>
  <c r="T255" i="1"/>
  <c r="S255" i="1"/>
  <c r="R255" i="1"/>
  <c r="Q255" i="1"/>
  <c r="P255" i="1"/>
  <c r="G253" i="1"/>
  <c r="N247" i="1" s="1"/>
  <c r="V247" i="1" s="1"/>
  <c r="U248" i="1"/>
  <c r="T248" i="1"/>
  <c r="S248" i="1"/>
  <c r="R248" i="1"/>
  <c r="Q248" i="1"/>
  <c r="P248" i="1"/>
  <c r="G246" i="1"/>
  <c r="U241" i="1"/>
  <c r="T241" i="1"/>
  <c r="S241" i="1"/>
  <c r="R241" i="1"/>
  <c r="Q241" i="1"/>
  <c r="P241" i="1"/>
  <c r="G239" i="1"/>
  <c r="N233" i="1" s="1"/>
  <c r="U234" i="1"/>
  <c r="T234" i="1"/>
  <c r="S234" i="1"/>
  <c r="R234" i="1"/>
  <c r="Q234" i="1"/>
  <c r="P234" i="1"/>
  <c r="G232" i="1"/>
  <c r="N226" i="1" s="1"/>
  <c r="U227" i="1"/>
  <c r="T227" i="1"/>
  <c r="S227" i="1"/>
  <c r="R227" i="1"/>
  <c r="Q227" i="1"/>
  <c r="P227" i="1"/>
  <c r="G225" i="1"/>
  <c r="N219" i="1" s="1"/>
  <c r="V219" i="1" s="1"/>
  <c r="U220" i="1"/>
  <c r="T220" i="1"/>
  <c r="S220" i="1"/>
  <c r="R220" i="1"/>
  <c r="Q220" i="1"/>
  <c r="P220" i="1"/>
  <c r="G218" i="1"/>
  <c r="U213" i="1"/>
  <c r="T213" i="1"/>
  <c r="S213" i="1"/>
  <c r="R213" i="1"/>
  <c r="Q213" i="1"/>
  <c r="P213" i="1"/>
  <c r="G211" i="1"/>
  <c r="U206" i="1"/>
  <c r="T206" i="1"/>
  <c r="S206" i="1"/>
  <c r="R206" i="1"/>
  <c r="Q206" i="1"/>
  <c r="P206" i="1"/>
  <c r="G204" i="1"/>
  <c r="N198" i="1" s="1"/>
  <c r="U199" i="1"/>
  <c r="T199" i="1"/>
  <c r="S199" i="1"/>
  <c r="R199" i="1"/>
  <c r="Q199" i="1"/>
  <c r="P199" i="1"/>
  <c r="G197" i="1"/>
  <c r="N191" i="1" s="1"/>
  <c r="V191" i="1" s="1"/>
  <c r="U192" i="1"/>
  <c r="T192" i="1"/>
  <c r="S192" i="1"/>
  <c r="R192" i="1"/>
  <c r="Q192" i="1"/>
  <c r="P192" i="1"/>
  <c r="G190" i="1"/>
  <c r="U185" i="1"/>
  <c r="T185" i="1"/>
  <c r="S185" i="1"/>
  <c r="R185" i="1"/>
  <c r="Q185" i="1"/>
  <c r="P185" i="1"/>
  <c r="G183" i="1"/>
  <c r="N177" i="1" s="1"/>
  <c r="V177" i="1" s="1"/>
  <c r="U178" i="1"/>
  <c r="T178" i="1"/>
  <c r="S178" i="1"/>
  <c r="R178" i="1"/>
  <c r="Q178" i="1"/>
  <c r="P178" i="1"/>
  <c r="G176" i="1"/>
  <c r="N170" i="1" s="1"/>
  <c r="V170" i="1" s="1"/>
  <c r="U171" i="1"/>
  <c r="T171" i="1"/>
  <c r="S171" i="1"/>
  <c r="R171" i="1"/>
  <c r="Q171" i="1"/>
  <c r="P171" i="1"/>
  <c r="G169" i="1"/>
  <c r="N163" i="1" s="1"/>
  <c r="V163" i="1" s="1"/>
  <c r="U164" i="1"/>
  <c r="T164" i="1"/>
  <c r="S164" i="1"/>
  <c r="R164" i="1"/>
  <c r="Q164" i="1"/>
  <c r="P164" i="1"/>
  <c r="G162" i="1"/>
  <c r="N156" i="1" s="1"/>
  <c r="V156" i="1" s="1"/>
  <c r="U157" i="1"/>
  <c r="T157" i="1"/>
  <c r="S157" i="1"/>
  <c r="R157" i="1"/>
  <c r="Q157" i="1"/>
  <c r="P157" i="1"/>
  <c r="G155" i="1"/>
  <c r="N149" i="1" s="1"/>
  <c r="V149" i="1" s="1"/>
  <c r="U150" i="1"/>
  <c r="T150" i="1"/>
  <c r="S150" i="1"/>
  <c r="R150" i="1"/>
  <c r="Q150" i="1"/>
  <c r="P150" i="1"/>
  <c r="G148" i="1"/>
  <c r="N142" i="1" s="1"/>
  <c r="V142" i="1" s="1"/>
  <c r="U143" i="1"/>
  <c r="T143" i="1"/>
  <c r="S143" i="1"/>
  <c r="R143" i="1"/>
  <c r="Q143" i="1"/>
  <c r="P143" i="1"/>
  <c r="G141" i="1"/>
  <c r="U136" i="1"/>
  <c r="T136" i="1"/>
  <c r="S136" i="1"/>
  <c r="R136" i="1"/>
  <c r="Q136" i="1"/>
  <c r="P136" i="1"/>
  <c r="U129" i="1"/>
  <c r="T129" i="1"/>
  <c r="S129" i="1"/>
  <c r="R129" i="1"/>
  <c r="Q129" i="1"/>
  <c r="P129" i="1"/>
  <c r="G127" i="1"/>
  <c r="U122" i="1"/>
  <c r="T122" i="1"/>
  <c r="S122" i="1"/>
  <c r="R122" i="1"/>
  <c r="Q122" i="1"/>
  <c r="P122" i="1"/>
  <c r="G120" i="1"/>
  <c r="N114" i="1" s="1"/>
  <c r="V114" i="1" s="1"/>
  <c r="U115" i="1"/>
  <c r="T115" i="1"/>
  <c r="S115" i="1"/>
  <c r="R115" i="1"/>
  <c r="Q115" i="1"/>
  <c r="P115" i="1"/>
  <c r="G113" i="1"/>
  <c r="U108" i="1"/>
  <c r="T108" i="1"/>
  <c r="S108" i="1"/>
  <c r="R108" i="1"/>
  <c r="Q108" i="1"/>
  <c r="P108" i="1"/>
  <c r="G106" i="1"/>
  <c r="U101" i="1"/>
  <c r="T101" i="1"/>
  <c r="S101" i="1"/>
  <c r="R101" i="1"/>
  <c r="Q101" i="1"/>
  <c r="P101" i="1"/>
  <c r="U94" i="1"/>
  <c r="T94" i="1"/>
  <c r="S94" i="1"/>
  <c r="R94" i="1"/>
  <c r="Q94" i="1"/>
  <c r="P94" i="1"/>
  <c r="G92" i="1"/>
  <c r="N86" i="1" s="1"/>
  <c r="V86" i="1" s="1"/>
  <c r="U87" i="1"/>
  <c r="T87" i="1"/>
  <c r="S87" i="1"/>
  <c r="R87" i="1"/>
  <c r="Q87" i="1"/>
  <c r="P87" i="1"/>
  <c r="G85" i="1"/>
  <c r="U80" i="1"/>
  <c r="T80" i="1"/>
  <c r="S80" i="1"/>
  <c r="R80" i="1"/>
  <c r="Q80" i="1"/>
  <c r="P80" i="1"/>
  <c r="G78" i="1"/>
  <c r="U73" i="1"/>
  <c r="T73" i="1"/>
  <c r="S73" i="1"/>
  <c r="R73" i="1"/>
  <c r="Q73" i="1"/>
  <c r="P73" i="1"/>
  <c r="G71" i="1"/>
  <c r="U66" i="1"/>
  <c r="T66" i="1"/>
  <c r="S66" i="1"/>
  <c r="R66" i="1"/>
  <c r="Q66" i="1"/>
  <c r="P66" i="1"/>
  <c r="A9" i="1"/>
  <c r="A16" i="1" s="1"/>
  <c r="A23" i="1" s="1"/>
  <c r="A30" i="1" s="1"/>
  <c r="A37" i="1" s="1"/>
  <c r="A44" i="1" s="1"/>
  <c r="A51" i="1" s="1"/>
  <c r="A58" i="1" s="1"/>
  <c r="A65" i="1" s="1"/>
  <c r="A72" i="1" s="1"/>
  <c r="A79" i="1" s="1"/>
  <c r="A86" i="1" s="1"/>
  <c r="A93" i="1" s="1"/>
  <c r="A100" i="1" s="1"/>
  <c r="A107" i="1" s="1"/>
  <c r="A114" i="1" s="1"/>
  <c r="A121" i="1" s="1"/>
  <c r="A128" i="1" s="1"/>
  <c r="A135" i="1" s="1"/>
  <c r="A142" i="1" s="1"/>
  <c r="A149" i="1" s="1"/>
  <c r="A156" i="1" s="1"/>
  <c r="A163" i="1" s="1"/>
  <c r="A170" i="1" s="1"/>
  <c r="A177" i="1" s="1"/>
  <c r="A184" i="1" s="1"/>
  <c r="A191" i="1" s="1"/>
  <c r="A198" i="1" s="1"/>
  <c r="A205" i="1" s="1"/>
  <c r="A212" i="1" s="1"/>
  <c r="A219" i="1" s="1"/>
  <c r="A226" i="1" s="1"/>
  <c r="A233" i="1" s="1"/>
  <c r="A240" i="1" s="1"/>
  <c r="A247" i="1" s="1"/>
  <c r="A254" i="1" s="1"/>
  <c r="A261" i="1" s="1"/>
  <c r="A268" i="1" s="1"/>
  <c r="A275" i="1" s="1"/>
  <c r="A282" i="1" s="1"/>
  <c r="A289" i="1" s="1"/>
  <c r="G64" i="1"/>
  <c r="U59" i="1"/>
  <c r="T59" i="1"/>
  <c r="S59" i="1"/>
  <c r="R59" i="1"/>
  <c r="Q59" i="1"/>
  <c r="P59" i="1"/>
  <c r="G57" i="1"/>
  <c r="N51" i="1" s="1"/>
  <c r="V51" i="1" s="1"/>
  <c r="U52" i="1"/>
  <c r="T52" i="1"/>
  <c r="S52" i="1"/>
  <c r="R52" i="1"/>
  <c r="Q52" i="1"/>
  <c r="P52" i="1"/>
  <c r="G50" i="1"/>
  <c r="U45" i="1"/>
  <c r="T45" i="1"/>
  <c r="S45" i="1"/>
  <c r="R45" i="1"/>
  <c r="Q45" i="1"/>
  <c r="P45" i="1"/>
  <c r="G43" i="1"/>
  <c r="U38" i="1"/>
  <c r="T38" i="1"/>
  <c r="S38" i="1"/>
  <c r="R38" i="1"/>
  <c r="Q38" i="1"/>
  <c r="P38" i="1"/>
  <c r="G36" i="1"/>
  <c r="N30" i="1" s="1"/>
  <c r="V30" i="1" s="1"/>
  <c r="U31" i="1"/>
  <c r="T31" i="1"/>
  <c r="S31" i="1"/>
  <c r="R31" i="1"/>
  <c r="Q31" i="1"/>
  <c r="P31" i="1"/>
  <c r="G29" i="1"/>
  <c r="U24" i="1"/>
  <c r="T24" i="1"/>
  <c r="S24" i="1"/>
  <c r="R24" i="1"/>
  <c r="Q24" i="1"/>
  <c r="P24" i="1"/>
  <c r="G22" i="1"/>
  <c r="U17" i="1"/>
  <c r="T17" i="1"/>
  <c r="S17" i="1"/>
  <c r="R17" i="1"/>
  <c r="Q17" i="1"/>
  <c r="P17" i="1"/>
  <c r="G15" i="1"/>
  <c r="U10" i="1"/>
  <c r="T10" i="1"/>
  <c r="S10" i="1"/>
  <c r="R10" i="1"/>
  <c r="Q10" i="1"/>
  <c r="P10" i="1"/>
  <c r="W10" i="1" l="1"/>
  <c r="W38" i="1"/>
  <c r="W94" i="1"/>
  <c r="W115" i="1"/>
  <c r="W143" i="1"/>
  <c r="S170" i="1"/>
  <c r="W178" i="1"/>
  <c r="W206" i="1"/>
  <c r="W234" i="1"/>
  <c r="X234" i="1" s="1"/>
  <c r="Z233" i="1" s="1"/>
  <c r="W262" i="1"/>
  <c r="W66" i="1"/>
  <c r="W290" i="1"/>
  <c r="W17" i="1"/>
  <c r="W45" i="1"/>
  <c r="W80" i="1"/>
  <c r="W101" i="1"/>
  <c r="W129" i="1"/>
  <c r="W157" i="1"/>
  <c r="W192" i="1"/>
  <c r="W220" i="1"/>
  <c r="R233" i="1"/>
  <c r="V233" i="1"/>
  <c r="W248" i="1"/>
  <c r="W276" i="1"/>
  <c r="W73" i="1"/>
  <c r="W122" i="1"/>
  <c r="X122" i="1" s="1"/>
  <c r="Z121" i="1" s="1"/>
  <c r="W150" i="1"/>
  <c r="W185" i="1"/>
  <c r="S198" i="1"/>
  <c r="V198" i="1"/>
  <c r="W213" i="1"/>
  <c r="S226" i="1"/>
  <c r="V226" i="1"/>
  <c r="W241" i="1"/>
  <c r="W269" i="1"/>
  <c r="W31" i="1"/>
  <c r="W59" i="1"/>
  <c r="W24" i="1"/>
  <c r="W52" i="1"/>
  <c r="W87" i="1"/>
  <c r="W108" i="1"/>
  <c r="W136" i="1"/>
  <c r="W164" i="1"/>
  <c r="W171" i="1"/>
  <c r="W199" i="1"/>
  <c r="X199" i="1" s="1"/>
  <c r="Z198" i="1" s="1"/>
  <c r="W227" i="1"/>
  <c r="X227" i="1" s="1"/>
  <c r="Z226" i="1" s="1"/>
  <c r="W255" i="1"/>
  <c r="W283" i="1"/>
  <c r="N128" i="1"/>
  <c r="T128" i="1" s="1"/>
  <c r="N240" i="1"/>
  <c r="V240" i="1" s="1"/>
  <c r="N268" i="1"/>
  <c r="T268" i="1" s="1"/>
  <c r="N23" i="1"/>
  <c r="V23" i="1" s="1"/>
  <c r="N16" i="1"/>
  <c r="U16" i="1" s="1"/>
  <c r="N79" i="1"/>
  <c r="V79" i="1" s="1"/>
  <c r="N100" i="1"/>
  <c r="R100" i="1" s="1"/>
  <c r="V9" i="1"/>
  <c r="N72" i="1"/>
  <c r="T72" i="1" s="1"/>
  <c r="N121" i="1"/>
  <c r="V121" i="1" s="1"/>
  <c r="N184" i="1"/>
  <c r="S184" i="1" s="1"/>
  <c r="N261" i="1"/>
  <c r="Q261" i="1" s="1"/>
  <c r="N289" i="1"/>
  <c r="V289" i="1" s="1"/>
  <c r="N44" i="1"/>
  <c r="R44" i="1" s="1"/>
  <c r="N37" i="1"/>
  <c r="V37" i="1" s="1"/>
  <c r="N58" i="1"/>
  <c r="Q58" i="1" s="1"/>
  <c r="N65" i="1"/>
  <c r="V65" i="1" s="1"/>
  <c r="N212" i="1"/>
  <c r="Q212" i="1" s="1"/>
  <c r="N93" i="1"/>
  <c r="V93" i="1" s="1"/>
  <c r="N107" i="1"/>
  <c r="U107" i="1" s="1"/>
  <c r="N135" i="1"/>
  <c r="V135" i="1" s="1"/>
  <c r="N205" i="1"/>
  <c r="T205" i="1" s="1"/>
  <c r="R177" i="1"/>
  <c r="T177" i="1"/>
  <c r="P177" i="1"/>
  <c r="Q170" i="1"/>
  <c r="X101" i="1"/>
  <c r="Z100" i="1" s="1"/>
  <c r="P198" i="1"/>
  <c r="X283" i="1"/>
  <c r="Z282" i="1" s="1"/>
  <c r="S282" i="1"/>
  <c r="T282" i="1"/>
  <c r="Q282" i="1"/>
  <c r="P282" i="1"/>
  <c r="U282" i="1"/>
  <c r="R282" i="1"/>
  <c r="S275" i="1"/>
  <c r="T275" i="1"/>
  <c r="P275" i="1"/>
  <c r="U275" i="1"/>
  <c r="Q275" i="1"/>
  <c r="R275" i="1"/>
  <c r="X269" i="1"/>
  <c r="Z268" i="1" s="1"/>
  <c r="S254" i="1"/>
  <c r="P254" i="1"/>
  <c r="U254" i="1"/>
  <c r="T254" i="1"/>
  <c r="Q254" i="1"/>
  <c r="X248" i="1"/>
  <c r="Z247" i="1" s="1"/>
  <c r="X213" i="1"/>
  <c r="Z212" i="1" s="1"/>
  <c r="P233" i="1"/>
  <c r="T233" i="1"/>
  <c r="Q226" i="1"/>
  <c r="P226" i="1"/>
  <c r="U226" i="1"/>
  <c r="T226" i="1"/>
  <c r="X220" i="1"/>
  <c r="Z219" i="1" s="1"/>
  <c r="P205" i="1"/>
  <c r="T198" i="1"/>
  <c r="Q198" i="1"/>
  <c r="U198" i="1"/>
  <c r="X185" i="1"/>
  <c r="Z184" i="1" s="1"/>
  <c r="X178" i="1"/>
  <c r="Z177" i="1" s="1"/>
  <c r="T170" i="1"/>
  <c r="U170" i="1"/>
  <c r="P170" i="1"/>
  <c r="X164" i="1"/>
  <c r="Z163" i="1" s="1"/>
  <c r="R156" i="1"/>
  <c r="Q156" i="1"/>
  <c r="T156" i="1"/>
  <c r="P156" i="1"/>
  <c r="U156" i="1"/>
  <c r="R149" i="1"/>
  <c r="P149" i="1"/>
  <c r="Q149" i="1"/>
  <c r="U149" i="1"/>
  <c r="T149" i="1"/>
  <c r="X143" i="1"/>
  <c r="Z142" i="1" s="1"/>
  <c r="P121" i="1"/>
  <c r="U121" i="1"/>
  <c r="X115" i="1"/>
  <c r="Z114" i="1" s="1"/>
  <c r="X108" i="1"/>
  <c r="Z107" i="1" s="1"/>
  <c r="P72" i="1"/>
  <c r="X73" i="1"/>
  <c r="Z72" i="1" s="1"/>
  <c r="P65" i="1"/>
  <c r="U65" i="1"/>
  <c r="X262" i="1"/>
  <c r="Z261" i="1" s="1"/>
  <c r="T163" i="1"/>
  <c r="P163" i="1"/>
  <c r="S163" i="1"/>
  <c r="U163" i="1"/>
  <c r="Q163" i="1"/>
  <c r="R163" i="1"/>
  <c r="X171" i="1"/>
  <c r="Z170" i="1" s="1"/>
  <c r="X192" i="1"/>
  <c r="Z191" i="1" s="1"/>
  <c r="X206" i="1"/>
  <c r="Z205" i="1" s="1"/>
  <c r="T247" i="1"/>
  <c r="P247" i="1"/>
  <c r="Q247" i="1"/>
  <c r="S247" i="1"/>
  <c r="U247" i="1"/>
  <c r="R247" i="1"/>
  <c r="X255" i="1"/>
  <c r="Z254" i="1" s="1"/>
  <c r="T219" i="1"/>
  <c r="P219" i="1"/>
  <c r="U219" i="1"/>
  <c r="Q219" i="1"/>
  <c r="S219" i="1"/>
  <c r="R219" i="1"/>
  <c r="X241" i="1"/>
  <c r="Z240" i="1" s="1"/>
  <c r="T191" i="1"/>
  <c r="P191" i="1"/>
  <c r="S191" i="1"/>
  <c r="U191" i="1"/>
  <c r="Q191" i="1"/>
  <c r="R191" i="1"/>
  <c r="R184" i="1"/>
  <c r="S205" i="1"/>
  <c r="S233" i="1"/>
  <c r="R170" i="1"/>
  <c r="Q177" i="1"/>
  <c r="U177" i="1"/>
  <c r="T184" i="1"/>
  <c r="R198" i="1"/>
  <c r="U205" i="1"/>
  <c r="R226" i="1"/>
  <c r="Q233" i="1"/>
  <c r="U233" i="1"/>
  <c r="T240" i="1"/>
  <c r="R254" i="1"/>
  <c r="S177" i="1"/>
  <c r="R212" i="1"/>
  <c r="R240" i="1"/>
  <c r="Q184" i="1"/>
  <c r="X157" i="1"/>
  <c r="Z156" i="1" s="1"/>
  <c r="S156" i="1"/>
  <c r="X150" i="1"/>
  <c r="Z149" i="1" s="1"/>
  <c r="S149" i="1"/>
  <c r="S142" i="1"/>
  <c r="R142" i="1"/>
  <c r="T142" i="1"/>
  <c r="P142" i="1"/>
  <c r="U142" i="1"/>
  <c r="Q142" i="1"/>
  <c r="S86" i="1"/>
  <c r="T86" i="1"/>
  <c r="P86" i="1"/>
  <c r="U86" i="1"/>
  <c r="Q86" i="1"/>
  <c r="R86" i="1"/>
  <c r="X94" i="1"/>
  <c r="Z93" i="1" s="1"/>
  <c r="X87" i="1"/>
  <c r="S114" i="1"/>
  <c r="U114" i="1"/>
  <c r="T114" i="1"/>
  <c r="P114" i="1"/>
  <c r="Q114" i="1"/>
  <c r="R114" i="1"/>
  <c r="X136" i="1"/>
  <c r="Z135" i="1" s="1"/>
  <c r="X66" i="1"/>
  <c r="Z65" i="1" s="1"/>
  <c r="X80" i="1"/>
  <c r="Z79" i="1" s="1"/>
  <c r="X129" i="1"/>
  <c r="Z128" i="1" s="1"/>
  <c r="S65" i="1"/>
  <c r="S121" i="1"/>
  <c r="U135" i="1"/>
  <c r="S72" i="1"/>
  <c r="P79" i="1"/>
  <c r="P135" i="1"/>
  <c r="T16" i="1"/>
  <c r="X24" i="1"/>
  <c r="Z23" i="1" s="1"/>
  <c r="X17" i="1"/>
  <c r="Z16" i="1" s="1"/>
  <c r="X52" i="1"/>
  <c r="Z51" i="1" s="1"/>
  <c r="S51" i="1"/>
  <c r="X59" i="1"/>
  <c r="Z58" i="1" s="1"/>
  <c r="X10" i="1"/>
  <c r="Z9" i="1" s="1"/>
  <c r="R30" i="1"/>
  <c r="T30" i="1"/>
  <c r="T23" i="1"/>
  <c r="Q16" i="1"/>
  <c r="Q30" i="1"/>
  <c r="X38" i="1"/>
  <c r="Z37" i="1" s="1"/>
  <c r="P16" i="1"/>
  <c r="P23" i="1"/>
  <c r="P30" i="1"/>
  <c r="X45" i="1"/>
  <c r="Z44" i="1" s="1"/>
  <c r="U23" i="1"/>
  <c r="U30" i="1"/>
  <c r="Q51" i="1"/>
  <c r="U51" i="1"/>
  <c r="P51" i="1"/>
  <c r="T51" i="1"/>
  <c r="R51" i="1"/>
  <c r="S44" i="1"/>
  <c r="Q44" i="1"/>
  <c r="U44" i="1"/>
  <c r="P44" i="1"/>
  <c r="X31" i="1"/>
  <c r="Z30" i="1" s="1"/>
  <c r="S30" i="1"/>
  <c r="S23" i="1"/>
  <c r="S16" i="1"/>
  <c r="U3" i="1"/>
  <c r="T3" i="1"/>
  <c r="S3" i="1"/>
  <c r="R3" i="1"/>
  <c r="Q3" i="1"/>
  <c r="P3" i="1"/>
  <c r="T93" i="1" l="1"/>
  <c r="U268" i="1"/>
  <c r="R268" i="1"/>
  <c r="P268" i="1"/>
  <c r="Q268" i="1"/>
  <c r="R261" i="1"/>
  <c r="T261" i="1"/>
  <c r="P212" i="1"/>
  <c r="S212" i="1"/>
  <c r="T212" i="1"/>
  <c r="Q205" i="1"/>
  <c r="P184" i="1"/>
  <c r="R135" i="1"/>
  <c r="Q135" i="1"/>
  <c r="S135" i="1"/>
  <c r="R128" i="1"/>
  <c r="Q128" i="1"/>
  <c r="S128" i="1"/>
  <c r="T121" i="1"/>
  <c r="Q121" i="1"/>
  <c r="T100" i="1"/>
  <c r="Q100" i="1"/>
  <c r="S100" i="1"/>
  <c r="P100" i="1"/>
  <c r="S93" i="1"/>
  <c r="Q93" i="1"/>
  <c r="U79" i="1"/>
  <c r="R79" i="1"/>
  <c r="S79" i="1"/>
  <c r="P58" i="1"/>
  <c r="U58" i="1"/>
  <c r="P37" i="1"/>
  <c r="Q37" i="1"/>
  <c r="S37" i="1"/>
  <c r="U37" i="1"/>
  <c r="T37" i="1"/>
  <c r="Q23" i="1"/>
  <c r="U9" i="1"/>
  <c r="P9" i="1"/>
  <c r="S9" i="1"/>
  <c r="T9" i="1"/>
  <c r="Q9" i="1"/>
  <c r="W51" i="1"/>
  <c r="X51" i="1" s="1"/>
  <c r="Y51" i="1" s="1"/>
  <c r="W30" i="1"/>
  <c r="X30" i="1" s="1"/>
  <c r="Y30" i="1" s="1"/>
  <c r="T58" i="1"/>
  <c r="Q72" i="1"/>
  <c r="Q107" i="1"/>
  <c r="Q79" i="1"/>
  <c r="R107" i="1"/>
  <c r="W142" i="1"/>
  <c r="Q240" i="1"/>
  <c r="P240" i="1"/>
  <c r="T65" i="1"/>
  <c r="U93" i="1"/>
  <c r="P128" i="1"/>
  <c r="P261" i="1"/>
  <c r="R93" i="1"/>
  <c r="R9" i="1"/>
  <c r="R72" i="1"/>
  <c r="S240" i="1"/>
  <c r="Q65" i="1"/>
  <c r="P93" i="1"/>
  <c r="U261" i="1"/>
  <c r="W219" i="1"/>
  <c r="W163" i="1"/>
  <c r="W191" i="1"/>
  <c r="W156" i="1"/>
  <c r="W177" i="1"/>
  <c r="R37" i="1"/>
  <c r="W3" i="1"/>
  <c r="W114" i="1"/>
  <c r="W170" i="1"/>
  <c r="W254" i="1"/>
  <c r="X254" i="1" s="1"/>
  <c r="Y254" i="1" s="1"/>
  <c r="R23" i="1"/>
  <c r="W86" i="1"/>
  <c r="W247" i="1"/>
  <c r="W275" i="1"/>
  <c r="T289" i="1"/>
  <c r="W149" i="1"/>
  <c r="X149" i="1" s="1"/>
  <c r="Y149" i="1" s="1"/>
  <c r="S107" i="1"/>
  <c r="P107" i="1"/>
  <c r="S58" i="1"/>
  <c r="W282" i="1"/>
  <c r="X282" i="1" s="1"/>
  <c r="Y282" i="1" s="1"/>
  <c r="R289" i="1"/>
  <c r="Q289" i="1"/>
  <c r="T107" i="1"/>
  <c r="V107" i="1"/>
  <c r="S261" i="1"/>
  <c r="V261" i="1"/>
  <c r="U72" i="1"/>
  <c r="V72" i="1"/>
  <c r="U128" i="1"/>
  <c r="V128" i="1"/>
  <c r="W226" i="1"/>
  <c r="P289" i="1"/>
  <c r="R205" i="1"/>
  <c r="V205" i="1"/>
  <c r="R65" i="1"/>
  <c r="T44" i="1"/>
  <c r="V44" i="1"/>
  <c r="U184" i="1"/>
  <c r="V184" i="1"/>
  <c r="W184" i="1" s="1"/>
  <c r="T79" i="1"/>
  <c r="S268" i="1"/>
  <c r="V268" i="1"/>
  <c r="R58" i="1"/>
  <c r="V58" i="1"/>
  <c r="R16" i="1"/>
  <c r="V16" i="1"/>
  <c r="W233" i="1"/>
  <c r="X233" i="1" s="1"/>
  <c r="U289" i="1"/>
  <c r="T135" i="1"/>
  <c r="W135" i="1" s="1"/>
  <c r="U212" i="1"/>
  <c r="V212" i="1"/>
  <c r="S289" i="1"/>
  <c r="R121" i="1"/>
  <c r="W121" i="1" s="1"/>
  <c r="X121" i="1" s="1"/>
  <c r="Y121" i="1" s="1"/>
  <c r="U100" i="1"/>
  <c r="V100" i="1"/>
  <c r="W23" i="1"/>
  <c r="X23" i="1" s="1"/>
  <c r="Y23" i="1" s="1"/>
  <c r="U240" i="1"/>
  <c r="W240" i="1" s="1"/>
  <c r="W198" i="1"/>
  <c r="Z86" i="1"/>
  <c r="X177" i="1"/>
  <c r="Y177" i="1" s="1"/>
  <c r="X290" i="1"/>
  <c r="Z289" i="1" s="1"/>
  <c r="X276" i="1"/>
  <c r="Z275" i="1" s="1"/>
  <c r="X226" i="1"/>
  <c r="Y226" i="1" s="1"/>
  <c r="X198" i="1"/>
  <c r="Y198" i="1" s="1"/>
  <c r="X170" i="1"/>
  <c r="Y170" i="1" s="1"/>
  <c r="X156" i="1"/>
  <c r="Y156" i="1" s="1"/>
  <c r="X3" i="1"/>
  <c r="W268" i="1" l="1"/>
  <c r="X268" i="1" s="1"/>
  <c r="Y268" i="1" s="1"/>
  <c r="W100" i="1"/>
  <c r="X100" i="1" s="1"/>
  <c r="Y100" i="1" s="1"/>
  <c r="W93" i="1"/>
  <c r="X93" i="1" s="1"/>
  <c r="Y93" i="1" s="1"/>
  <c r="W79" i="1"/>
  <c r="W65" i="1"/>
  <c r="X65" i="1" s="1"/>
  <c r="Y65" i="1" s="1"/>
  <c r="W37" i="1"/>
  <c r="X37" i="1" s="1"/>
  <c r="Y37" i="1" s="1"/>
  <c r="W9" i="1"/>
  <c r="X9" i="1" s="1"/>
  <c r="Y9" i="1" s="1"/>
  <c r="W72" i="1"/>
  <c r="X72" i="1" s="1"/>
  <c r="Y72" i="1" s="1"/>
  <c r="Z2" i="1"/>
  <c r="C27" i="2" s="1"/>
  <c r="W16" i="1"/>
  <c r="X16" i="1" s="1"/>
  <c r="Y16" i="1" s="1"/>
  <c r="W261" i="1"/>
  <c r="X261" i="1" s="1"/>
  <c r="Y261" i="1" s="1"/>
  <c r="W289" i="1"/>
  <c r="X289" i="1" s="1"/>
  <c r="Y289" i="1" s="1"/>
  <c r="W212" i="1"/>
  <c r="X212" i="1" s="1"/>
  <c r="Y212" i="1" s="1"/>
  <c r="W58" i="1"/>
  <c r="X58" i="1" s="1"/>
  <c r="Y58" i="1" s="1"/>
  <c r="W44" i="1"/>
  <c r="X44" i="1" s="1"/>
  <c r="Y44" i="1" s="1"/>
  <c r="W205" i="1"/>
  <c r="X205" i="1" s="1"/>
  <c r="W128" i="1"/>
  <c r="X128" i="1" s="1"/>
  <c r="Y128" i="1" s="1"/>
  <c r="W107" i="1"/>
  <c r="X107" i="1" s="1"/>
  <c r="X275" i="1"/>
  <c r="Y275" i="1" s="1"/>
  <c r="Y233" i="1"/>
  <c r="Y107" i="1"/>
  <c r="X240" i="1"/>
  <c r="Y240" i="1" s="1"/>
  <c r="X219" i="1"/>
  <c r="Y219" i="1" s="1"/>
  <c r="X184" i="1"/>
  <c r="Y184" i="1" s="1"/>
  <c r="X191" i="1"/>
  <c r="Y191" i="1" s="1"/>
  <c r="X163" i="1"/>
  <c r="Y163" i="1" s="1"/>
  <c r="X247" i="1"/>
  <c r="Y247" i="1" s="1"/>
  <c r="X79" i="1"/>
  <c r="Y79" i="1" s="1"/>
  <c r="X86" i="1"/>
  <c r="Y86" i="1" s="1"/>
  <c r="X142" i="1"/>
  <c r="Y142" i="1" s="1"/>
  <c r="X114" i="1"/>
  <c r="Y114" i="1" s="1"/>
  <c r="X135" i="1"/>
  <c r="Y135" i="1" s="1"/>
  <c r="Y205" i="1" l="1"/>
  <c r="G8" i="1"/>
  <c r="N2" i="1" s="1"/>
  <c r="V2" i="1" s="1"/>
  <c r="R2" i="1" l="1"/>
  <c r="Q2" i="1" l="1"/>
  <c r="S2" i="1"/>
  <c r="U2" i="1"/>
  <c r="P2" i="1"/>
  <c r="T2" i="1"/>
  <c r="W2" i="1" l="1"/>
  <c r="X2" i="1" s="1"/>
  <c r="Y2" i="1" l="1"/>
  <c r="C26" i="2" s="1"/>
  <c r="C28" i="2" s="1"/>
  <c r="B31" i="2" s="1"/>
</calcChain>
</file>

<file path=xl/sharedStrings.xml><?xml version="1.0" encoding="utf-8"?>
<sst xmlns="http://schemas.openxmlformats.org/spreadsheetml/2006/main" count="403" uniqueCount="69">
  <si>
    <t>Name of the Person</t>
  </si>
  <si>
    <t>Sr. No.</t>
  </si>
  <si>
    <t>Total Income</t>
  </si>
  <si>
    <t>Professional Tax</t>
  </si>
  <si>
    <t>PLI</t>
  </si>
  <si>
    <t>NSC</t>
  </si>
  <si>
    <t>LIC</t>
  </si>
  <si>
    <t>Tution Fees</t>
  </si>
  <si>
    <t>GPF</t>
  </si>
  <si>
    <t>Home loan Principal</t>
  </si>
  <si>
    <t>Sec. 80C Deduction</t>
  </si>
  <si>
    <t>Sec. 80D Deduction (Mediclaim)</t>
  </si>
  <si>
    <t>Section 80E
(Education Loan  Interest)</t>
  </si>
  <si>
    <t>Amount (Rs.)</t>
  </si>
  <si>
    <t>Sec.80 G
(Donation)</t>
  </si>
  <si>
    <t>Total or Rs. 150000 whichever is less</t>
  </si>
  <si>
    <t>Home Loan interest</t>
  </si>
  <si>
    <t>Net total Taxable Income</t>
  </si>
  <si>
    <t>Tax as per Old Scheme</t>
  </si>
  <si>
    <t>Tax as per New Scheme</t>
  </si>
  <si>
    <t>For first 250000</t>
  </si>
  <si>
    <t>For 250000-500000</t>
  </si>
  <si>
    <t>For 500000-750000</t>
  </si>
  <si>
    <t>For 750000-1000000</t>
  </si>
  <si>
    <t>For 1000000-1250000</t>
  </si>
  <si>
    <t>For 1250000-1500000</t>
  </si>
  <si>
    <t>Total tax</t>
  </si>
  <si>
    <t>Education Cess</t>
  </si>
  <si>
    <t>Standard Deduction</t>
  </si>
  <si>
    <t>For above 1500000</t>
  </si>
  <si>
    <t>Sec. 80CCD(1)
Pension Scheme</t>
  </si>
  <si>
    <t>Group</t>
  </si>
  <si>
    <t>H.C</t>
  </si>
  <si>
    <t>PPF</t>
  </si>
  <si>
    <t>Which Scheme is better for you</t>
  </si>
  <si>
    <t xml:space="preserve">Total Income </t>
  </si>
  <si>
    <t>Professional tax</t>
  </si>
  <si>
    <t>Sec. 80C</t>
  </si>
  <si>
    <t>Sec. 80D</t>
  </si>
  <si>
    <t>Sec. 80E</t>
  </si>
  <si>
    <t>Sec. 80G</t>
  </si>
  <si>
    <t>Home Loan Interest</t>
  </si>
  <si>
    <t>Net Taxable Income</t>
  </si>
  <si>
    <t>Which scheme is better</t>
  </si>
  <si>
    <t>Particulars</t>
  </si>
  <si>
    <t xml:space="preserve">Please deduct my tax as  per </t>
  </si>
  <si>
    <t>Thank You.</t>
  </si>
  <si>
    <t/>
  </si>
  <si>
    <t>Above given particulars are true to my knowledge.</t>
  </si>
  <si>
    <t>Consent for the Selection of Old scheme or New Scheme for 
FY 2020-21</t>
  </si>
  <si>
    <t>For FY 2020-21.</t>
  </si>
  <si>
    <t>Sec. 80CCD(1)</t>
  </si>
  <si>
    <t>Rebate u/s 87</t>
  </si>
  <si>
    <t>Any other deduction</t>
  </si>
  <si>
    <t>Employee 1</t>
  </si>
  <si>
    <t>Employee 2</t>
  </si>
  <si>
    <t>Sign</t>
  </si>
  <si>
    <t>What are the conditions for opting in the Scheme of Income Tax rate?</t>
  </si>
  <si>
    <t>Ans.</t>
  </si>
  <si>
    <t>Conditions under the Scheme are as follows:
1. Deductions/ Exemptions shall not be allowed in computing Taxable Income
2. Setoff of Carried forward loss or depreciation shall not be allowed if it is attributable to such Deductions/ Exemptions
3. Additional Depreciation shall not be allowed
4. Deduction of Interest paid on Self Occupied Property shall also not be allowed.
5. No Deduction/Exemption for any Allowance or Perquisite shall be allowed.
6. Standard Deduction on Salary shall also not be allowed</t>
  </si>
  <si>
    <t>What type of Deductions/ Exemptions shall not be allowed?</t>
  </si>
  <si>
    <t>Following Deductions/ Exemptions shall not be allowed:
1. Leave Travel Concession
2. House Rent Allowance
3. Standard Deduction/ Entertainment Allowance/ Professional Tax
4. Deduction from family pension
5. Deductions u/s 80C, 80CCC, 80E, 80D, 80DD, 80G, etc.</t>
  </si>
  <si>
    <t>How can the option to opt for the new scheme be exercised? Whether the option has to be exercised every year? Can one opt out of the Scheme and pay Tax at regular rates?</t>
  </si>
  <si>
    <t>The Taxpayers under scheme have been divided in two ways – Persons having Business Income and Persons not having any Business Income.
In case of Individual/HUF not having any Business Income:
1. Option has to be exercised every year.
2. The option can be exercised while filing Return of Income .
3. A person can freely opt in scheme and opt out of the scheme. The tax Rates will be applicable as per the Option exercised at the time of filing of Return every year.
In case of Individual/HUF having Business Income:
1. Option has to be exercised once and it will be valid for that year and subsequent years.
2. Option has to be exercised before the Due Date of filing Return for the Assessment Year in the form and manner to be prescribed.
3. If a person wants to opt out of the scheme in any subsequent assessment year, he can do so but only once. The person can never opt in the Scheme again.
4. However if in any year he is not having any Business Income, then he can opt in the Scheme in that year as in case of Individuals without Business Income, who have to exercise option every year.</t>
  </si>
  <si>
    <t>What are the Deductions/ Exemptions that can be claimed under the Scheme?</t>
  </si>
  <si>
    <t>Following Deductions/ Exemptions can be claimed
1. Deduction under sub-section (2) of section 80CCD (employer contribution on account of employee in notified pension scheme)
2. Deduction u/s 80JJAA (for new employment)
3. Transport Allowance granted to Divyang Employee for commute between place of residence and duty
4. Conveyance Allowance for expenditure in performance of duties of office.
5. Allowance granted to meet cost of travel on tour /transfer.
6. Daily Allowance to meet charges incurred by employee on account of absence from normal place of duty.</t>
  </si>
  <si>
    <t>To, Accounts Manager</t>
  </si>
  <si>
    <t>XYZ Company Ltd.</t>
  </si>
  <si>
    <t>Name of the Employee: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</si>
</sst>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 #,##0.00_ ;_ * \-#,##0.00_ ;_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z val="11"/>
      <color theme="0"/>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0" tint="-0.499984740745262"/>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164" fontId="1" fillId="0" borderId="0" applyFont="0" applyFill="0" applyBorder="0" applyAlignment="0" applyProtection="0"/>
  </cellStyleXfs>
  <cellXfs count="73">
    <xf numFmtId="0" fontId="0" fillId="0" borderId="0" xfId="0"/>
    <xf numFmtId="0" fontId="0" fillId="0" borderId="1" xfId="0" applyBorder="1"/>
    <xf numFmtId="164" fontId="0" fillId="0" borderId="1" xfId="1" applyFont="1" applyBorder="1"/>
    <xf numFmtId="164" fontId="0" fillId="0" borderId="1" xfId="1" applyFont="1" applyBorder="1" applyAlignment="1">
      <alignment vertical="center"/>
    </xf>
    <xf numFmtId="0" fontId="0" fillId="0" borderId="1" xfId="0" applyBorder="1" applyAlignment="1">
      <alignment wrapText="1"/>
    </xf>
    <xf numFmtId="0" fontId="0" fillId="0" borderId="2" xfId="0" applyBorder="1"/>
    <xf numFmtId="164" fontId="0" fillId="0" borderId="2" xfId="1" applyFont="1" applyBorder="1"/>
    <xf numFmtId="164" fontId="0" fillId="0" borderId="2" xfId="1" applyFont="1" applyBorder="1" applyAlignment="1">
      <alignment vertical="center"/>
    </xf>
    <xf numFmtId="0" fontId="2" fillId="0" borderId="1" xfId="0" applyFont="1" applyBorder="1" applyAlignment="1">
      <alignment wrapText="1"/>
    </xf>
    <xf numFmtId="164" fontId="2" fillId="0" borderId="1" xfId="1" applyFont="1" applyBorder="1"/>
    <xf numFmtId="0" fontId="0" fillId="0" borderId="2" xfId="0" applyFill="1" applyBorder="1"/>
    <xf numFmtId="164" fontId="0" fillId="0" borderId="2" xfId="1" applyFont="1" applyFill="1" applyBorder="1"/>
    <xf numFmtId="164" fontId="0" fillId="0" borderId="2" xfId="1" applyFont="1" applyFill="1" applyBorder="1" applyAlignment="1">
      <alignment vertical="center"/>
    </xf>
    <xf numFmtId="0" fontId="0" fillId="0" borderId="1" xfId="0" applyFill="1" applyBorder="1"/>
    <xf numFmtId="164" fontId="0" fillId="0" borderId="1" xfId="1" applyFont="1" applyFill="1" applyBorder="1"/>
    <xf numFmtId="164" fontId="0" fillId="0" borderId="1" xfId="1" applyFont="1" applyFill="1" applyBorder="1" applyAlignment="1">
      <alignment vertical="center"/>
    </xf>
    <xf numFmtId="0" fontId="0" fillId="0" borderId="1" xfId="0" applyFill="1" applyBorder="1" applyAlignment="1">
      <alignment wrapText="1"/>
    </xf>
    <xf numFmtId="0" fontId="0" fillId="0" borderId="0" xfId="0" applyAlignment="1">
      <alignment horizontal="center"/>
    </xf>
    <xf numFmtId="0" fontId="2" fillId="0" borderId="0" xfId="0" applyFont="1"/>
    <xf numFmtId="0" fontId="0" fillId="0" borderId="0" xfId="0" applyFont="1"/>
    <xf numFmtId="164" fontId="0" fillId="0" borderId="0" xfId="1" applyFont="1"/>
    <xf numFmtId="164" fontId="0" fillId="0" borderId="0" xfId="1" applyFont="1" applyBorder="1"/>
    <xf numFmtId="164" fontId="2" fillId="0" borderId="0" xfId="1" applyFont="1" applyBorder="1"/>
    <xf numFmtId="0" fontId="0" fillId="0" borderId="8" xfId="0" applyBorder="1"/>
    <xf numFmtId="0" fontId="2" fillId="0" borderId="8" xfId="0" applyFont="1" applyBorder="1"/>
    <xf numFmtId="0" fontId="2" fillId="0" borderId="8" xfId="0" applyFont="1" applyBorder="1" applyAlignment="1">
      <alignment wrapText="1"/>
    </xf>
    <xf numFmtId="0" fontId="0" fillId="0" borderId="8" xfId="0" applyFill="1" applyBorder="1"/>
    <xf numFmtId="0" fontId="2" fillId="0" borderId="10" xfId="0" applyFont="1" applyBorder="1" applyAlignment="1">
      <alignment horizontal="center"/>
    </xf>
    <xf numFmtId="0" fontId="2" fillId="0" borderId="9" xfId="0" applyFont="1" applyBorder="1" applyAlignment="1">
      <alignment horizontal="center"/>
    </xf>
    <xf numFmtId="0" fontId="2" fillId="0" borderId="12" xfId="0" applyFont="1" applyBorder="1" applyAlignment="1">
      <alignment horizontal="center"/>
    </xf>
    <xf numFmtId="164" fontId="0" fillId="0" borderId="11" xfId="1" applyFont="1" applyBorder="1"/>
    <xf numFmtId="164" fontId="2" fillId="0" borderId="11" xfId="1" applyFont="1" applyBorder="1"/>
    <xf numFmtId="43" fontId="2" fillId="0" borderId="11" xfId="0" applyNumberFormat="1" applyFont="1" applyBorder="1"/>
    <xf numFmtId="0" fontId="2" fillId="0" borderId="11" xfId="0" applyFont="1" applyBorder="1" applyAlignment="1">
      <alignment horizontal="center"/>
    </xf>
    <xf numFmtId="0" fontId="0" fillId="0" borderId="10" xfId="0" applyFill="1" applyBorder="1"/>
    <xf numFmtId="164" fontId="0" fillId="0" borderId="12" xfId="1" applyFont="1" applyBorder="1"/>
    <xf numFmtId="14" fontId="2" fillId="0" borderId="0" xfId="0" applyNumberFormat="1" applyFont="1" applyAlignment="1">
      <alignment horizontal="left"/>
    </xf>
    <xf numFmtId="0" fontId="2" fillId="3" borderId="0" xfId="0" applyFont="1" applyFill="1" applyAlignment="1"/>
    <xf numFmtId="0" fontId="0" fillId="3" borderId="0" xfId="0" applyFill="1"/>
    <xf numFmtId="0" fontId="3" fillId="3" borderId="0" xfId="0" applyFont="1" applyFill="1" applyAlignment="1"/>
    <xf numFmtId="0" fontId="0" fillId="3" borderId="0" xfId="0" applyFill="1" applyAlignment="1"/>
    <xf numFmtId="0" fontId="0" fillId="3" borderId="0" xfId="0" quotePrefix="1" applyFill="1"/>
    <xf numFmtId="0" fontId="0" fillId="0" borderId="1" xfId="0" applyBorder="1" applyAlignment="1">
      <alignment horizontal="center" vertical="center"/>
    </xf>
    <xf numFmtId="0" fontId="0" fillId="0" borderId="0" xfId="0" applyAlignment="1">
      <alignment horizontal="center"/>
    </xf>
    <xf numFmtId="164" fontId="0" fillId="0" borderId="2" xfId="1" applyFont="1" applyBorder="1" applyAlignment="1">
      <alignment horizontal="center" vertical="center"/>
    </xf>
    <xf numFmtId="164" fontId="0" fillId="0" borderId="1" xfId="1" applyFont="1" applyBorder="1" applyAlignment="1">
      <alignment horizontal="center" vertical="center"/>
    </xf>
    <xf numFmtId="164" fontId="0" fillId="0" borderId="2" xfId="1" applyFont="1" applyFill="1" applyBorder="1" applyAlignment="1">
      <alignment horizontal="center" vertical="center"/>
    </xf>
    <xf numFmtId="164" fontId="0" fillId="0" borderId="1" xfId="1" applyFont="1" applyFill="1" applyBorder="1" applyAlignment="1">
      <alignment horizontal="center" vertical="center"/>
    </xf>
    <xf numFmtId="164" fontId="0" fillId="0" borderId="6" xfId="1" applyFont="1" applyBorder="1" applyAlignment="1">
      <alignment horizontal="center" vertical="center"/>
    </xf>
    <xf numFmtId="164" fontId="0" fillId="0" borderId="7" xfId="1" applyFont="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2" xfId="0" applyFill="1" applyBorder="1" applyAlignment="1">
      <alignment horizontal="center" vertical="center"/>
    </xf>
    <xf numFmtId="0" fontId="0" fillId="0" borderId="1" xfId="0" applyFill="1" applyBorder="1" applyAlignment="1">
      <alignment horizontal="center" vertical="center"/>
    </xf>
    <xf numFmtId="164" fontId="0" fillId="0" borderId="6" xfId="1" applyFont="1" applyFill="1" applyBorder="1" applyAlignment="1">
      <alignment horizontal="center" vertical="center"/>
    </xf>
    <xf numFmtId="164" fontId="0" fillId="0" borderId="7" xfId="1"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Alignment="1">
      <alignment horizontal="center"/>
    </xf>
    <xf numFmtId="0" fontId="3" fillId="0" borderId="0" xfId="0" applyFont="1" applyFill="1" applyAlignment="1">
      <alignment horizont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8" xfId="0" applyFont="1" applyBorder="1" applyAlignment="1">
      <alignment wrapText="1"/>
    </xf>
    <xf numFmtId="164" fontId="4" fillId="0" borderId="0" xfId="1" applyFont="1" applyBorder="1"/>
    <xf numFmtId="164" fontId="4" fillId="0" borderId="0" xfId="1" applyFont="1"/>
    <xf numFmtId="164" fontId="4" fillId="0" borderId="9" xfId="1" applyFont="1" applyBorder="1"/>
    <xf numFmtId="0" fontId="0" fillId="4" borderId="1" xfId="0" applyFill="1" applyBorder="1" applyAlignment="1">
      <alignment horizontal="center" vertical="center"/>
    </xf>
    <xf numFmtId="0" fontId="2" fillId="4" borderId="1" xfId="0" applyFont="1" applyFill="1" applyBorder="1"/>
    <xf numFmtId="0" fontId="2" fillId="4" borderId="1" xfId="0" applyFont="1" applyFill="1" applyBorder="1" applyAlignment="1">
      <alignment wrapText="1"/>
    </xf>
    <xf numFmtId="0" fontId="0" fillId="0" borderId="0" xfId="0" applyFont="1" applyAlignment="1">
      <alignment horizontal="left"/>
    </xf>
    <xf numFmtId="0" fontId="0" fillId="0" borderId="0" xfId="0" applyFont="1" applyAlignment="1"/>
    <xf numFmtId="0" fontId="0" fillId="0" borderId="0" xfId="0" applyFont="1" applyAlignment="1"/>
  </cellXfs>
  <cellStyles count="2">
    <cellStyle name="Comma" xfId="1" builtinId="3"/>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abSelected="1" workbookViewId="0">
      <selection activeCell="B1" sqref="B1"/>
    </sheetView>
  </sheetViews>
  <sheetFormatPr defaultColWidth="0" defaultRowHeight="15" zeroHeight="1" x14ac:dyDescent="0.25"/>
  <cols>
    <col min="1" max="1" width="9.140625" customWidth="1"/>
    <col min="2" max="2" width="139.28515625" customWidth="1"/>
    <col min="3" max="16384" width="9.140625" hidden="1"/>
  </cols>
  <sheetData>
    <row r="1" spans="1:2" x14ac:dyDescent="0.25">
      <c r="A1" s="67">
        <v>1</v>
      </c>
      <c r="B1" s="68" t="s">
        <v>57</v>
      </c>
    </row>
    <row r="2" spans="1:2" ht="120" x14ac:dyDescent="0.25">
      <c r="A2" s="42" t="s">
        <v>58</v>
      </c>
      <c r="B2" s="4" t="s">
        <v>59</v>
      </c>
    </row>
    <row r="3" spans="1:2" x14ac:dyDescent="0.25">
      <c r="A3" s="67">
        <v>2</v>
      </c>
      <c r="B3" s="68" t="s">
        <v>60</v>
      </c>
    </row>
    <row r="4" spans="1:2" ht="105" x14ac:dyDescent="0.25">
      <c r="A4" s="42" t="s">
        <v>58</v>
      </c>
      <c r="B4" s="4" t="s">
        <v>61</v>
      </c>
    </row>
    <row r="5" spans="1:2" ht="30" x14ac:dyDescent="0.25">
      <c r="A5" s="67">
        <v>3</v>
      </c>
      <c r="B5" s="69" t="s">
        <v>62</v>
      </c>
    </row>
    <row r="6" spans="1:2" ht="240" x14ac:dyDescent="0.25">
      <c r="A6" s="42" t="s">
        <v>58</v>
      </c>
      <c r="B6" s="4" t="s">
        <v>63</v>
      </c>
    </row>
    <row r="7" spans="1:2" x14ac:dyDescent="0.25">
      <c r="A7" s="67">
        <v>4</v>
      </c>
      <c r="B7" s="69" t="s">
        <v>64</v>
      </c>
    </row>
    <row r="8" spans="1:2" ht="120" x14ac:dyDescent="0.25">
      <c r="A8" s="42" t="s">
        <v>58</v>
      </c>
      <c r="B8" s="4" t="s">
        <v>65</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A295"/>
  <sheetViews>
    <sheetView workbookViewId="0">
      <pane xSplit="2" ySplit="1" topLeftCell="C2" activePane="bottomRight" state="frozen"/>
      <selection pane="topRight" activeCell="C1" sqref="C1"/>
      <selection pane="bottomLeft" activeCell="A2" sqref="A2"/>
      <selection pane="bottomRight" activeCell="B1" sqref="B1"/>
    </sheetView>
  </sheetViews>
  <sheetFormatPr defaultColWidth="0" defaultRowHeight="15" zeroHeight="1" x14ac:dyDescent="0.25"/>
  <cols>
    <col min="1" max="1" width="9.140625" customWidth="1"/>
    <col min="2" max="2" width="23.140625" customWidth="1"/>
    <col min="3" max="3" width="14.28515625" bestFit="1" customWidth="1"/>
    <col min="4" max="4" width="15.5703125" bestFit="1" customWidth="1"/>
    <col min="5" max="5" width="15.5703125" customWidth="1"/>
    <col min="6" max="6" width="19" bestFit="1" customWidth="1"/>
    <col min="7" max="7" width="12.5703125" bestFit="1" customWidth="1"/>
    <col min="8" max="8" width="12.5703125" customWidth="1"/>
    <col min="9" max="9" width="14.85546875" customWidth="1"/>
    <col min="10" max="10" width="13.28515625" customWidth="1"/>
    <col min="11" max="11" width="15.28515625" customWidth="1"/>
    <col min="12" max="12" width="14.5703125" customWidth="1"/>
    <col min="13" max="13" width="11.5703125" bestFit="1" customWidth="1"/>
    <col min="14" max="14" width="12.5703125" bestFit="1" customWidth="1"/>
    <col min="15" max="24" width="11.5703125" hidden="1" customWidth="1"/>
    <col min="25" max="25" width="14.42578125" customWidth="1"/>
    <col min="26" max="26" width="13" customWidth="1"/>
    <col min="27" max="27" width="19.85546875" customWidth="1"/>
    <col min="28" max="16384" width="9.140625" hidden="1"/>
  </cols>
  <sheetData>
    <row r="1" spans="1:27" ht="60.75" thickBot="1" x14ac:dyDescent="0.3">
      <c r="A1" s="59" t="s">
        <v>1</v>
      </c>
      <c r="B1" s="60" t="s">
        <v>0</v>
      </c>
      <c r="C1" s="60" t="s">
        <v>2</v>
      </c>
      <c r="D1" s="60" t="s">
        <v>3</v>
      </c>
      <c r="E1" s="61" t="s">
        <v>28</v>
      </c>
      <c r="F1" s="60" t="s">
        <v>10</v>
      </c>
      <c r="G1" s="60" t="s">
        <v>13</v>
      </c>
      <c r="H1" s="61" t="s">
        <v>30</v>
      </c>
      <c r="I1" s="61" t="s">
        <v>11</v>
      </c>
      <c r="J1" s="61" t="s">
        <v>12</v>
      </c>
      <c r="K1" s="61" t="s">
        <v>14</v>
      </c>
      <c r="L1" s="61" t="s">
        <v>16</v>
      </c>
      <c r="M1" s="61" t="s">
        <v>53</v>
      </c>
      <c r="N1" s="61" t="s">
        <v>17</v>
      </c>
      <c r="O1" s="61" t="s">
        <v>20</v>
      </c>
      <c r="P1" s="61" t="s">
        <v>21</v>
      </c>
      <c r="Q1" s="61" t="s">
        <v>22</v>
      </c>
      <c r="R1" s="61" t="s">
        <v>23</v>
      </c>
      <c r="S1" s="61" t="s">
        <v>24</v>
      </c>
      <c r="T1" s="61" t="s">
        <v>25</v>
      </c>
      <c r="U1" s="61" t="s">
        <v>29</v>
      </c>
      <c r="V1" s="61" t="s">
        <v>52</v>
      </c>
      <c r="W1" s="61" t="s">
        <v>26</v>
      </c>
      <c r="X1" s="61" t="s">
        <v>27</v>
      </c>
      <c r="Y1" s="61" t="s">
        <v>18</v>
      </c>
      <c r="Z1" s="62" t="s">
        <v>19</v>
      </c>
      <c r="AA1" s="62" t="s">
        <v>34</v>
      </c>
    </row>
    <row r="2" spans="1:27" x14ac:dyDescent="0.25">
      <c r="A2" s="50">
        <v>1</v>
      </c>
      <c r="B2" s="50" t="s">
        <v>54</v>
      </c>
      <c r="C2" s="44">
        <v>1000000</v>
      </c>
      <c r="D2" s="44">
        <v>2400</v>
      </c>
      <c r="E2" s="44">
        <v>50000</v>
      </c>
      <c r="F2" s="5" t="s">
        <v>4</v>
      </c>
      <c r="G2" s="6">
        <v>0</v>
      </c>
      <c r="H2" s="44">
        <v>50000</v>
      </c>
      <c r="I2" s="44">
        <v>0</v>
      </c>
      <c r="J2" s="44">
        <v>0</v>
      </c>
      <c r="K2" s="44">
        <v>0</v>
      </c>
      <c r="L2" s="44">
        <v>100000</v>
      </c>
      <c r="M2" s="44">
        <v>0</v>
      </c>
      <c r="N2" s="46">
        <f t="shared" ref="N2" si="0">+C2-D2-G8-I2-J2-K2-L2-M2-E2-H2</f>
        <v>647600</v>
      </c>
      <c r="O2" s="7">
        <v>0</v>
      </c>
      <c r="P2" s="7">
        <f>IF(AND(N2&gt;250000,N2&gt;500000),12500,(MAX((N2-250000),0)*0.05))</f>
        <v>12500</v>
      </c>
      <c r="Q2" s="7">
        <f>IF(AND(N2&gt;500000,N2&gt;750000),50000,(MAX((N2-500000),0)*0.2))</f>
        <v>29520</v>
      </c>
      <c r="R2" s="7">
        <f>IF(AND(N2&gt;750000,N2&gt;1000000),50000,(MAX((N2-750000),0)*0.2))</f>
        <v>0</v>
      </c>
      <c r="S2" s="7">
        <f>IF(AND(N2&gt;1000000,N2&gt;1250000),75000,(MAX((N2-1000000),0)*0.3))</f>
        <v>0</v>
      </c>
      <c r="T2" s="7">
        <f>IF(AND(N2&gt;1250000,N2&gt;1500000),75000,(MAX((N2-1250000),0)*0.3))</f>
        <v>0</v>
      </c>
      <c r="U2" s="7">
        <f>IF(N2&gt;1500000,(N2-1500000)*30%,0)</f>
        <v>0</v>
      </c>
      <c r="V2" s="7">
        <f>IF(AND(N2&lt;500000,N2&gt;250000), (N2-250000)*0.05,0)</f>
        <v>0</v>
      </c>
      <c r="W2" s="7">
        <f>+O2+P2+Q2+R2+S2+T2+U2-V2</f>
        <v>42020</v>
      </c>
      <c r="X2" s="7">
        <f>+W2*0.04</f>
        <v>1680.8</v>
      </c>
      <c r="Y2" s="44">
        <f>SUM(W2:X2)</f>
        <v>43700.800000000003</v>
      </c>
      <c r="Z2" s="44">
        <f>+W3+X3</f>
        <v>78000</v>
      </c>
      <c r="AA2" s="44" t="str">
        <f>IF(Y2&gt;Z2, "New Scheme","Old Scheme")</f>
        <v>Old Scheme</v>
      </c>
    </row>
    <row r="3" spans="1:27" x14ac:dyDescent="0.25">
      <c r="A3" s="51"/>
      <c r="B3" s="51"/>
      <c r="C3" s="45"/>
      <c r="D3" s="45"/>
      <c r="E3" s="45"/>
      <c r="F3" s="1" t="s">
        <v>5</v>
      </c>
      <c r="G3" s="2">
        <v>0</v>
      </c>
      <c r="H3" s="45"/>
      <c r="I3" s="45"/>
      <c r="J3" s="45"/>
      <c r="K3" s="45"/>
      <c r="L3" s="45"/>
      <c r="M3" s="45"/>
      <c r="N3" s="47"/>
      <c r="O3" s="3">
        <v>0</v>
      </c>
      <c r="P3" s="3">
        <f>IF(AND(C2&gt;250000,C2&gt;500000),12500,(MAX((C2-250000),0)*0.05))</f>
        <v>12500</v>
      </c>
      <c r="Q3" s="3">
        <f>IF(AND(C2&gt;500000,C2&gt;750000),25000,(MAX((C2-500000),0)*0.1))</f>
        <v>25000</v>
      </c>
      <c r="R3" s="3">
        <f>IF(AND(C2&gt;750000,C2&gt;1000000),37500,(MAX((C2-750000),0)*0.15))</f>
        <v>37500</v>
      </c>
      <c r="S3" s="3">
        <f>IF(AND(C2&gt;1000000,C2&gt;1250000),50000,(MAX((C2-1000000),0)*0.2))</f>
        <v>0</v>
      </c>
      <c r="T3" s="3">
        <f>IF(AND(C2&gt;1250000,C2&gt;1500000),62500,(MAX((C2-1250000),0)*0.25))</f>
        <v>0</v>
      </c>
      <c r="U3" s="3">
        <f>IF(C2&gt;1500000,(C2-1500000)*0.3,0)</f>
        <v>0</v>
      </c>
      <c r="V3" s="3">
        <f>IF(AND(C2&lt;500000,C2&gt;250000), (C2-250000)*0.05,0)</f>
        <v>0</v>
      </c>
      <c r="W3" s="7">
        <f>+O3+P3+Q3+R3+S3+T3+U3-V3</f>
        <v>75000</v>
      </c>
      <c r="X3" s="3">
        <f>+W3*0.04</f>
        <v>3000</v>
      </c>
      <c r="Y3" s="45"/>
      <c r="Z3" s="45"/>
      <c r="AA3" s="45"/>
    </row>
    <row r="4" spans="1:27" x14ac:dyDescent="0.25">
      <c r="A4" s="51"/>
      <c r="B4" s="51"/>
      <c r="C4" s="45"/>
      <c r="D4" s="45"/>
      <c r="E4" s="45"/>
      <c r="F4" s="1" t="s">
        <v>6</v>
      </c>
      <c r="G4" s="2">
        <v>0</v>
      </c>
      <c r="H4" s="45"/>
      <c r="I4" s="45"/>
      <c r="J4" s="45"/>
      <c r="K4" s="45"/>
      <c r="L4" s="45"/>
      <c r="M4" s="45"/>
      <c r="N4" s="47"/>
      <c r="O4" s="3"/>
      <c r="P4" s="3"/>
      <c r="Q4" s="3"/>
      <c r="R4" s="3"/>
      <c r="S4" s="3"/>
      <c r="T4" s="3"/>
      <c r="U4" s="3"/>
      <c r="V4" s="3"/>
      <c r="W4" s="3"/>
      <c r="X4" s="3"/>
      <c r="Y4" s="45"/>
      <c r="Z4" s="45"/>
      <c r="AA4" s="45"/>
    </row>
    <row r="5" spans="1:27" x14ac:dyDescent="0.25">
      <c r="A5" s="51"/>
      <c r="B5" s="51"/>
      <c r="C5" s="45"/>
      <c r="D5" s="45"/>
      <c r="E5" s="45"/>
      <c r="F5" s="1" t="s">
        <v>7</v>
      </c>
      <c r="G5" s="2">
        <v>0</v>
      </c>
      <c r="H5" s="45"/>
      <c r="I5" s="45"/>
      <c r="J5" s="45"/>
      <c r="K5" s="45"/>
      <c r="L5" s="45"/>
      <c r="M5" s="45"/>
      <c r="N5" s="47"/>
      <c r="O5" s="3"/>
      <c r="P5" s="3"/>
      <c r="Q5" s="3"/>
      <c r="R5" s="3"/>
      <c r="S5" s="3"/>
      <c r="T5" s="3"/>
      <c r="U5" s="3"/>
      <c r="V5" s="3"/>
      <c r="W5" s="3"/>
      <c r="X5" s="3"/>
      <c r="Y5" s="45"/>
      <c r="Z5" s="45"/>
      <c r="AA5" s="45"/>
    </row>
    <row r="6" spans="1:27" x14ac:dyDescent="0.25">
      <c r="A6" s="51"/>
      <c r="B6" s="51"/>
      <c r="C6" s="45"/>
      <c r="D6" s="45"/>
      <c r="E6" s="45"/>
      <c r="F6" s="1" t="s">
        <v>8</v>
      </c>
      <c r="G6" s="2">
        <v>0</v>
      </c>
      <c r="H6" s="45"/>
      <c r="I6" s="45"/>
      <c r="J6" s="45"/>
      <c r="K6" s="45"/>
      <c r="L6" s="45"/>
      <c r="M6" s="45"/>
      <c r="N6" s="47"/>
      <c r="O6" s="3"/>
      <c r="P6" s="3"/>
      <c r="Q6" s="3"/>
      <c r="R6" s="3"/>
      <c r="S6" s="3"/>
      <c r="T6" s="3"/>
      <c r="U6" s="3"/>
      <c r="V6" s="3"/>
      <c r="W6" s="3"/>
      <c r="X6" s="3"/>
      <c r="Y6" s="45"/>
      <c r="Z6" s="45"/>
      <c r="AA6" s="45"/>
    </row>
    <row r="7" spans="1:27" x14ac:dyDescent="0.25">
      <c r="A7" s="51"/>
      <c r="B7" s="51"/>
      <c r="C7" s="45"/>
      <c r="D7" s="45"/>
      <c r="E7" s="45"/>
      <c r="F7" s="1" t="s">
        <v>9</v>
      </c>
      <c r="G7" s="2">
        <v>200000</v>
      </c>
      <c r="H7" s="45"/>
      <c r="I7" s="45"/>
      <c r="J7" s="45"/>
      <c r="K7" s="45"/>
      <c r="L7" s="45"/>
      <c r="M7" s="45"/>
      <c r="N7" s="47"/>
      <c r="O7" s="3"/>
      <c r="P7" s="3"/>
      <c r="Q7" s="3"/>
      <c r="R7" s="3"/>
      <c r="S7" s="3"/>
      <c r="T7" s="3"/>
      <c r="U7" s="3"/>
      <c r="V7" s="3"/>
      <c r="W7" s="3"/>
      <c r="X7" s="3"/>
      <c r="Y7" s="45"/>
      <c r="Z7" s="45"/>
      <c r="AA7" s="45"/>
    </row>
    <row r="8" spans="1:27" ht="30" x14ac:dyDescent="0.25">
      <c r="A8" s="51"/>
      <c r="B8" s="51"/>
      <c r="C8" s="45"/>
      <c r="D8" s="45"/>
      <c r="E8" s="45"/>
      <c r="F8" s="8" t="s">
        <v>15</v>
      </c>
      <c r="G8" s="9">
        <f>MIN(SUM(G2:G7),150000)</f>
        <v>150000</v>
      </c>
      <c r="H8" s="45"/>
      <c r="I8" s="45"/>
      <c r="J8" s="45"/>
      <c r="K8" s="45"/>
      <c r="L8" s="45"/>
      <c r="M8" s="45"/>
      <c r="N8" s="47"/>
      <c r="O8" s="3"/>
      <c r="P8" s="3"/>
      <c r="Q8" s="3"/>
      <c r="R8" s="3"/>
      <c r="S8" s="3"/>
      <c r="T8" s="3"/>
      <c r="U8" s="3"/>
      <c r="V8" s="3"/>
      <c r="W8" s="3"/>
      <c r="X8" s="3"/>
      <c r="Y8" s="45"/>
      <c r="Z8" s="45"/>
      <c r="AA8" s="45"/>
    </row>
    <row r="9" spans="1:27" x14ac:dyDescent="0.25">
      <c r="A9" s="50">
        <f>+A2+1</f>
        <v>2</v>
      </c>
      <c r="B9" s="50" t="s">
        <v>55</v>
      </c>
      <c r="C9" s="44">
        <v>1000000</v>
      </c>
      <c r="D9" s="44">
        <v>2400</v>
      </c>
      <c r="E9" s="44">
        <v>50000</v>
      </c>
      <c r="F9" s="5" t="s">
        <v>4</v>
      </c>
      <c r="G9" s="2">
        <v>0</v>
      </c>
      <c r="H9" s="44">
        <v>0</v>
      </c>
      <c r="I9" s="44">
        <v>0</v>
      </c>
      <c r="J9" s="44">
        <v>0</v>
      </c>
      <c r="K9" s="44">
        <v>0</v>
      </c>
      <c r="L9" s="44">
        <v>0</v>
      </c>
      <c r="M9" s="44">
        <v>0</v>
      </c>
      <c r="N9" s="46">
        <f>+C9-D9-G15-I9-J9-K9-L9-M9-E9-H9</f>
        <v>927600</v>
      </c>
      <c r="O9" s="7">
        <v>0</v>
      </c>
      <c r="P9" s="7">
        <f>IF(AND(N9&gt;250000,N9&gt;500000),12500,(MAX((N9-250000),0)*0.05))</f>
        <v>12500</v>
      </c>
      <c r="Q9" s="7">
        <f>IF(AND(N9&gt;500000,N9&gt;750000),50000,(MAX((N9-500000),0)*0.2))</f>
        <v>50000</v>
      </c>
      <c r="R9" s="7">
        <f>IF(AND(N9&gt;750000,N9&gt;1000000),50000,(MAX((N9-750000),0)*0.2))</f>
        <v>35520</v>
      </c>
      <c r="S9" s="7">
        <f>IF(AND(N9&gt;1000000,N9&gt;1250000),75000,(MAX((N9-1000000),0)*0.3))</f>
        <v>0</v>
      </c>
      <c r="T9" s="7">
        <f>IF(AND(N9&gt;1250000,N9&gt;1500000),75000,(MAX((N9-1250000),0)*0.3))</f>
        <v>0</v>
      </c>
      <c r="U9" s="7">
        <f>IF(N9&gt;1500000,(N9-1500000)*30%,0)</f>
        <v>0</v>
      </c>
      <c r="V9" s="7">
        <f>IF(AND(N9&lt;500000,N9&gt;250000), (N9-250000)*0.05,0)</f>
        <v>0</v>
      </c>
      <c r="W9" s="7">
        <f>+O9+P9+Q9+R9+S9+T9+U9-V9</f>
        <v>98020</v>
      </c>
      <c r="X9" s="7">
        <f>+W9*0.04</f>
        <v>3920.8</v>
      </c>
      <c r="Y9" s="44">
        <f>SUM(W9:X9)</f>
        <v>101940.8</v>
      </c>
      <c r="Z9" s="44">
        <f>+W10+X10</f>
        <v>78000</v>
      </c>
      <c r="AA9" s="44" t="str">
        <f t="shared" ref="AA9" si="1">IF(Y9&gt;Z9, "New Scheme","Old Scheme")</f>
        <v>New Scheme</v>
      </c>
    </row>
    <row r="10" spans="1:27" x14ac:dyDescent="0.25">
      <c r="A10" s="51"/>
      <c r="B10" s="51"/>
      <c r="C10" s="45"/>
      <c r="D10" s="45"/>
      <c r="E10" s="45"/>
      <c r="F10" s="1" t="s">
        <v>31</v>
      </c>
      <c r="G10" s="2">
        <v>0</v>
      </c>
      <c r="H10" s="45"/>
      <c r="I10" s="45"/>
      <c r="J10" s="45"/>
      <c r="K10" s="45"/>
      <c r="L10" s="45"/>
      <c r="M10" s="45"/>
      <c r="N10" s="47"/>
      <c r="O10" s="3">
        <v>0</v>
      </c>
      <c r="P10" s="3">
        <f>IF(AND(C9&gt;250000,C9&gt;500000),12500,(MAX((C9-250000),0)*0.05))</f>
        <v>12500</v>
      </c>
      <c r="Q10" s="3">
        <f>IF(AND(C9&gt;500000,C9&gt;750000),25000,(MAX((C9-500000),0)*0.1))</f>
        <v>25000</v>
      </c>
      <c r="R10" s="3">
        <f>IF(AND(C9&gt;750000,C9&gt;1000000),37500,(MAX((C9-750000),0)*0.15))</f>
        <v>37500</v>
      </c>
      <c r="S10" s="3">
        <f>IF(AND(C9&gt;1000000,C9&gt;1250000),50000,(MAX((C9-1000000),0)*0.2))</f>
        <v>0</v>
      </c>
      <c r="T10" s="3">
        <f>IF(AND(C9&gt;1250000,C9&gt;1500000),62500,(MAX((C9-1250000),0)*0.25))</f>
        <v>0</v>
      </c>
      <c r="U10" s="3">
        <f>IF(C9&gt;1500000,(C9-1500000)*0.3,0)</f>
        <v>0</v>
      </c>
      <c r="V10" s="3">
        <f>IF(AND(C9&lt;500000,C9&gt;250000), (C9-250000)*0.05,0)</f>
        <v>0</v>
      </c>
      <c r="W10" s="7">
        <f>+O10+P10+Q10+R10+S10+T10+U10-V10</f>
        <v>75000</v>
      </c>
      <c r="X10" s="3">
        <f>+W10*0.04</f>
        <v>3000</v>
      </c>
      <c r="Y10" s="45"/>
      <c r="Z10" s="45"/>
      <c r="AA10" s="45"/>
    </row>
    <row r="11" spans="1:27" x14ac:dyDescent="0.25">
      <c r="A11" s="51"/>
      <c r="B11" s="51"/>
      <c r="C11" s="45"/>
      <c r="D11" s="45"/>
      <c r="E11" s="45"/>
      <c r="F11" s="1" t="s">
        <v>6</v>
      </c>
      <c r="G11" s="2">
        <v>0</v>
      </c>
      <c r="H11" s="45"/>
      <c r="I11" s="45"/>
      <c r="J11" s="45"/>
      <c r="K11" s="45"/>
      <c r="L11" s="45"/>
      <c r="M11" s="45"/>
      <c r="N11" s="47"/>
      <c r="O11" s="3"/>
      <c r="P11" s="3"/>
      <c r="Q11" s="3"/>
      <c r="R11" s="3"/>
      <c r="S11" s="3"/>
      <c r="T11" s="3"/>
      <c r="U11" s="3"/>
      <c r="V11" s="3"/>
      <c r="W11" s="3"/>
      <c r="X11" s="3"/>
      <c r="Y11" s="45"/>
      <c r="Z11" s="45"/>
      <c r="AA11" s="45"/>
    </row>
    <row r="12" spans="1:27" x14ac:dyDescent="0.25">
      <c r="A12" s="51"/>
      <c r="B12" s="51"/>
      <c r="C12" s="45"/>
      <c r="D12" s="45"/>
      <c r="E12" s="45"/>
      <c r="F12" s="1" t="s">
        <v>7</v>
      </c>
      <c r="G12" s="2">
        <v>20000</v>
      </c>
      <c r="H12" s="45"/>
      <c r="I12" s="45"/>
      <c r="J12" s="45"/>
      <c r="K12" s="45"/>
      <c r="L12" s="45"/>
      <c r="M12" s="45"/>
      <c r="N12" s="47"/>
      <c r="O12" s="3"/>
      <c r="P12" s="3"/>
      <c r="Q12" s="3"/>
      <c r="R12" s="3"/>
      <c r="S12" s="3"/>
      <c r="T12" s="3"/>
      <c r="U12" s="3"/>
      <c r="V12" s="3"/>
      <c r="W12" s="3"/>
      <c r="X12" s="3"/>
      <c r="Y12" s="45"/>
      <c r="Z12" s="45"/>
      <c r="AA12" s="45"/>
    </row>
    <row r="13" spans="1:27" x14ac:dyDescent="0.25">
      <c r="A13" s="51"/>
      <c r="B13" s="51"/>
      <c r="C13" s="45"/>
      <c r="D13" s="45"/>
      <c r="E13" s="45"/>
      <c r="F13" s="1" t="s">
        <v>8</v>
      </c>
      <c r="G13" s="2">
        <v>0</v>
      </c>
      <c r="H13" s="45"/>
      <c r="I13" s="45"/>
      <c r="J13" s="45"/>
      <c r="K13" s="45"/>
      <c r="L13" s="45"/>
      <c r="M13" s="45"/>
      <c r="N13" s="47"/>
      <c r="O13" s="3"/>
      <c r="P13" s="3"/>
      <c r="Q13" s="3"/>
      <c r="R13" s="3"/>
      <c r="S13" s="3"/>
      <c r="T13" s="3"/>
      <c r="U13" s="3"/>
      <c r="V13" s="3"/>
      <c r="W13" s="3"/>
      <c r="X13" s="3"/>
      <c r="Y13" s="45"/>
      <c r="Z13" s="45"/>
      <c r="AA13" s="45"/>
    </row>
    <row r="14" spans="1:27" x14ac:dyDescent="0.25">
      <c r="A14" s="51"/>
      <c r="B14" s="51"/>
      <c r="C14" s="45"/>
      <c r="D14" s="45"/>
      <c r="E14" s="45"/>
      <c r="F14" s="1" t="s">
        <v>9</v>
      </c>
      <c r="G14" s="2">
        <v>0</v>
      </c>
      <c r="H14" s="45"/>
      <c r="I14" s="45"/>
      <c r="J14" s="45"/>
      <c r="K14" s="45"/>
      <c r="L14" s="45"/>
      <c r="M14" s="45"/>
      <c r="N14" s="47"/>
      <c r="O14" s="3"/>
      <c r="P14" s="3"/>
      <c r="Q14" s="3"/>
      <c r="R14" s="3"/>
      <c r="S14" s="3"/>
      <c r="T14" s="3"/>
      <c r="U14" s="3"/>
      <c r="V14" s="3"/>
      <c r="W14" s="3"/>
      <c r="X14" s="3"/>
      <c r="Y14" s="45"/>
      <c r="Z14" s="45"/>
      <c r="AA14" s="45"/>
    </row>
    <row r="15" spans="1:27" ht="30" x14ac:dyDescent="0.25">
      <c r="A15" s="51"/>
      <c r="B15" s="51"/>
      <c r="C15" s="45"/>
      <c r="D15" s="45"/>
      <c r="E15" s="45"/>
      <c r="F15" s="8" t="s">
        <v>15</v>
      </c>
      <c r="G15" s="9">
        <f>MIN(SUM(G9:G14),150000)</f>
        <v>20000</v>
      </c>
      <c r="H15" s="45"/>
      <c r="I15" s="45"/>
      <c r="J15" s="45"/>
      <c r="K15" s="45"/>
      <c r="L15" s="45"/>
      <c r="M15" s="45"/>
      <c r="N15" s="47"/>
      <c r="O15" s="3"/>
      <c r="P15" s="3"/>
      <c r="Q15" s="3"/>
      <c r="R15" s="3"/>
      <c r="S15" s="3"/>
      <c r="T15" s="3"/>
      <c r="U15" s="3"/>
      <c r="V15" s="3"/>
      <c r="W15" s="3"/>
      <c r="X15" s="3"/>
      <c r="Y15" s="45"/>
      <c r="Z15" s="45"/>
      <c r="AA15" s="45"/>
    </row>
    <row r="16" spans="1:27" x14ac:dyDescent="0.25">
      <c r="A16" s="50">
        <f>+A9+1</f>
        <v>3</v>
      </c>
      <c r="B16" s="50"/>
      <c r="C16" s="44"/>
      <c r="D16" s="44"/>
      <c r="E16" s="44"/>
      <c r="F16" s="5" t="s">
        <v>4</v>
      </c>
      <c r="G16" s="6">
        <v>0</v>
      </c>
      <c r="H16" s="44">
        <v>0</v>
      </c>
      <c r="I16" s="44">
        <v>0</v>
      </c>
      <c r="J16" s="44">
        <v>0</v>
      </c>
      <c r="K16" s="44">
        <v>0</v>
      </c>
      <c r="L16" s="44">
        <v>0</v>
      </c>
      <c r="M16" s="44">
        <v>0</v>
      </c>
      <c r="N16" s="46">
        <f t="shared" ref="N16" si="2">+C16-D16-G22-I16-J16-K16-L16-M16-E16-H16</f>
        <v>0</v>
      </c>
      <c r="O16" s="7">
        <v>0</v>
      </c>
      <c r="P16" s="7">
        <f>IF(AND(N16&gt;250000,N16&gt;500000),12500,(MAX((N16-250000),0)*0.05))</f>
        <v>0</v>
      </c>
      <c r="Q16" s="7">
        <f>IF(AND(N16&gt;500000,N16&gt;750000),50000,(MAX((N16-500000),0)*0.2))</f>
        <v>0</v>
      </c>
      <c r="R16" s="7">
        <f>IF(AND(N16&gt;750000,N16&gt;1000000),50000,(MAX((N16-750000),0)*0.2))</f>
        <v>0</v>
      </c>
      <c r="S16" s="7">
        <f>IF(AND(N16&gt;1000000,N16&gt;1250000),75000,(MAX((N16-1000000),0)*0.3))</f>
        <v>0</v>
      </c>
      <c r="T16" s="7">
        <f>IF(AND(N16&gt;1250000,N16&gt;1500000),75000,(MAX((N16-1250000),0)*0.3))</f>
        <v>0</v>
      </c>
      <c r="U16" s="7">
        <f>IF(N16&gt;1500000,(N16-1500000)*30%,0)</f>
        <v>0</v>
      </c>
      <c r="V16" s="7">
        <f>IF(AND(N16&lt;500000,N16&gt;250000), (N16-250000)*0.05,0)</f>
        <v>0</v>
      </c>
      <c r="W16" s="7">
        <f>+O16+P16+Q16+R16+S16+T16+U16-V16</f>
        <v>0</v>
      </c>
      <c r="X16" s="7">
        <f>+W16*0.04</f>
        <v>0</v>
      </c>
      <c r="Y16" s="44">
        <f>SUM(W16:X16)</f>
        <v>0</v>
      </c>
      <c r="Z16" s="44">
        <f>+W17+X17</f>
        <v>0</v>
      </c>
      <c r="AA16" s="44" t="str">
        <f t="shared" ref="AA16" si="3">IF(Y16&gt;Z16, "New Scheme","Old Scheme")</f>
        <v>Old Scheme</v>
      </c>
    </row>
    <row r="17" spans="1:27" x14ac:dyDescent="0.25">
      <c r="A17" s="51"/>
      <c r="B17" s="51"/>
      <c r="C17" s="45"/>
      <c r="D17" s="45"/>
      <c r="E17" s="45"/>
      <c r="F17" s="1" t="s">
        <v>31</v>
      </c>
      <c r="G17" s="2">
        <v>0</v>
      </c>
      <c r="H17" s="45"/>
      <c r="I17" s="45"/>
      <c r="J17" s="45"/>
      <c r="K17" s="45"/>
      <c r="L17" s="45"/>
      <c r="M17" s="45"/>
      <c r="N17" s="47"/>
      <c r="O17" s="3">
        <v>0</v>
      </c>
      <c r="P17" s="3">
        <f>IF(AND(C16&gt;250000,C16&gt;500000),12500,(MAX((C16-250000),0)*0.05))</f>
        <v>0</v>
      </c>
      <c r="Q17" s="3">
        <f>IF(AND(C16&gt;500000,C16&gt;750000),25000,(MAX((C16-500000),0)*0.1))</f>
        <v>0</v>
      </c>
      <c r="R17" s="3">
        <f>IF(AND(C16&gt;750000,C16&gt;1000000),37500,(MAX((C16-750000),0)*0.15))</f>
        <v>0</v>
      </c>
      <c r="S17" s="3">
        <f>IF(AND(C16&gt;1000000,C16&gt;1250000),50000,(MAX((C16-1000000),0)*0.2))</f>
        <v>0</v>
      </c>
      <c r="T17" s="3">
        <f>IF(AND(C16&gt;1250000,C16&gt;1500000),62500,(MAX((C16-1250000),0)*0.25))</f>
        <v>0</v>
      </c>
      <c r="U17" s="3">
        <f>IF(C16&gt;1500000,(C16-1500000)*0.3,0)</f>
        <v>0</v>
      </c>
      <c r="V17" s="3">
        <f>IF(AND(C16&lt;500000,C16&gt;250000), (C16-250000)*0.05,0)</f>
        <v>0</v>
      </c>
      <c r="W17" s="7">
        <f>+O17+P17+Q17+R17+S17+T17+U17-V17</f>
        <v>0</v>
      </c>
      <c r="X17" s="3">
        <f>+W17*0.04</f>
        <v>0</v>
      </c>
      <c r="Y17" s="45"/>
      <c r="Z17" s="45"/>
      <c r="AA17" s="45"/>
    </row>
    <row r="18" spans="1:27" x14ac:dyDescent="0.25">
      <c r="A18" s="51"/>
      <c r="B18" s="51"/>
      <c r="C18" s="45"/>
      <c r="D18" s="45"/>
      <c r="E18" s="45"/>
      <c r="F18" s="1" t="s">
        <v>6</v>
      </c>
      <c r="G18" s="2">
        <v>0</v>
      </c>
      <c r="H18" s="45"/>
      <c r="I18" s="45"/>
      <c r="J18" s="45"/>
      <c r="K18" s="45"/>
      <c r="L18" s="45"/>
      <c r="M18" s="45"/>
      <c r="N18" s="47"/>
      <c r="O18" s="3"/>
      <c r="P18" s="3"/>
      <c r="Q18" s="3"/>
      <c r="R18" s="3"/>
      <c r="S18" s="3"/>
      <c r="T18" s="3"/>
      <c r="U18" s="3"/>
      <c r="V18" s="3"/>
      <c r="W18" s="3"/>
      <c r="X18" s="3"/>
      <c r="Y18" s="45"/>
      <c r="Z18" s="45"/>
      <c r="AA18" s="45"/>
    </row>
    <row r="19" spans="1:27" x14ac:dyDescent="0.25">
      <c r="A19" s="51"/>
      <c r="B19" s="51"/>
      <c r="C19" s="45"/>
      <c r="D19" s="45"/>
      <c r="E19" s="45"/>
      <c r="F19" s="1" t="s">
        <v>7</v>
      </c>
      <c r="G19" s="2">
        <v>0</v>
      </c>
      <c r="H19" s="45"/>
      <c r="I19" s="45"/>
      <c r="J19" s="45"/>
      <c r="K19" s="45"/>
      <c r="L19" s="45"/>
      <c r="M19" s="45"/>
      <c r="N19" s="47"/>
      <c r="O19" s="3"/>
      <c r="P19" s="3"/>
      <c r="Q19" s="3"/>
      <c r="R19" s="3"/>
      <c r="S19" s="3"/>
      <c r="T19" s="3"/>
      <c r="U19" s="3"/>
      <c r="V19" s="3"/>
      <c r="W19" s="3"/>
      <c r="X19" s="3"/>
      <c r="Y19" s="45"/>
      <c r="Z19" s="45"/>
      <c r="AA19" s="45"/>
    </row>
    <row r="20" spans="1:27" x14ac:dyDescent="0.25">
      <c r="A20" s="51"/>
      <c r="B20" s="51"/>
      <c r="C20" s="45"/>
      <c r="D20" s="45"/>
      <c r="E20" s="45"/>
      <c r="F20" s="1" t="s">
        <v>8</v>
      </c>
      <c r="G20" s="2">
        <v>0</v>
      </c>
      <c r="H20" s="45"/>
      <c r="I20" s="45"/>
      <c r="J20" s="45"/>
      <c r="K20" s="45"/>
      <c r="L20" s="45"/>
      <c r="M20" s="45"/>
      <c r="N20" s="47"/>
      <c r="O20" s="3"/>
      <c r="P20" s="3"/>
      <c r="Q20" s="3"/>
      <c r="R20" s="3"/>
      <c r="S20" s="3"/>
      <c r="T20" s="3"/>
      <c r="U20" s="3"/>
      <c r="V20" s="3"/>
      <c r="W20" s="3"/>
      <c r="X20" s="3"/>
      <c r="Y20" s="45"/>
      <c r="Z20" s="45"/>
      <c r="AA20" s="45"/>
    </row>
    <row r="21" spans="1:27" x14ac:dyDescent="0.25">
      <c r="A21" s="51"/>
      <c r="B21" s="51"/>
      <c r="C21" s="45"/>
      <c r="D21" s="45"/>
      <c r="E21" s="45"/>
      <c r="F21" s="1" t="s">
        <v>9</v>
      </c>
      <c r="G21" s="2">
        <v>0</v>
      </c>
      <c r="H21" s="45"/>
      <c r="I21" s="45"/>
      <c r="J21" s="45"/>
      <c r="K21" s="45"/>
      <c r="L21" s="45"/>
      <c r="M21" s="45"/>
      <c r="N21" s="47"/>
      <c r="O21" s="3"/>
      <c r="P21" s="3"/>
      <c r="Q21" s="3"/>
      <c r="R21" s="3"/>
      <c r="S21" s="3"/>
      <c r="T21" s="3"/>
      <c r="U21" s="3"/>
      <c r="V21" s="3"/>
      <c r="W21" s="3"/>
      <c r="X21" s="3"/>
      <c r="Y21" s="45"/>
      <c r="Z21" s="45"/>
      <c r="AA21" s="45"/>
    </row>
    <row r="22" spans="1:27" ht="30" x14ac:dyDescent="0.25">
      <c r="A22" s="51"/>
      <c r="B22" s="51"/>
      <c r="C22" s="45"/>
      <c r="D22" s="45"/>
      <c r="E22" s="45"/>
      <c r="F22" s="4" t="s">
        <v>15</v>
      </c>
      <c r="G22" s="2">
        <f>MIN(SUM(G16:G21),150000)</f>
        <v>0</v>
      </c>
      <c r="H22" s="45"/>
      <c r="I22" s="45"/>
      <c r="J22" s="45"/>
      <c r="K22" s="45"/>
      <c r="L22" s="45"/>
      <c r="M22" s="45"/>
      <c r="N22" s="47"/>
      <c r="O22" s="3"/>
      <c r="P22" s="3"/>
      <c r="Q22" s="3"/>
      <c r="R22" s="3"/>
      <c r="S22" s="3"/>
      <c r="T22" s="3"/>
      <c r="U22" s="3"/>
      <c r="V22" s="3"/>
      <c r="W22" s="3"/>
      <c r="X22" s="3"/>
      <c r="Y22" s="45"/>
      <c r="Z22" s="45"/>
      <c r="AA22" s="45"/>
    </row>
    <row r="23" spans="1:27" x14ac:dyDescent="0.25">
      <c r="A23" s="52">
        <f>+A16+1</f>
        <v>4</v>
      </c>
      <c r="B23" s="52"/>
      <c r="C23" s="46"/>
      <c r="D23" s="46"/>
      <c r="E23" s="46"/>
      <c r="F23" s="10" t="s">
        <v>4</v>
      </c>
      <c r="G23" s="11">
        <v>0</v>
      </c>
      <c r="H23" s="46">
        <v>0</v>
      </c>
      <c r="I23" s="46">
        <v>0</v>
      </c>
      <c r="J23" s="46">
        <v>0</v>
      </c>
      <c r="K23" s="46">
        <v>0</v>
      </c>
      <c r="L23" s="46">
        <v>0</v>
      </c>
      <c r="M23" s="46">
        <v>0</v>
      </c>
      <c r="N23" s="46">
        <f>+C23-D23-G29-I23-J23-K23-L23-M23-E23-H23</f>
        <v>0</v>
      </c>
      <c r="O23" s="12">
        <v>0</v>
      </c>
      <c r="P23" s="12">
        <f>IF(AND(N23&gt;250000,N23&gt;500000),12500,(MAX((N23-250000),0)*0.05))</f>
        <v>0</v>
      </c>
      <c r="Q23" s="12">
        <f>IF(AND(N23&gt;500000,N23&gt;750000),50000,(MAX((N23-500000),0)*0.2))</f>
        <v>0</v>
      </c>
      <c r="R23" s="12">
        <f>IF(AND(N23&gt;750000,N23&gt;1000000),50000,(MAX((N23-750000),0)*0.2))</f>
        <v>0</v>
      </c>
      <c r="S23" s="12">
        <f>IF(AND(N23&gt;1000000,N23&gt;1250000),75000,(MAX((N23-1000000),0)*0.3))</f>
        <v>0</v>
      </c>
      <c r="T23" s="12">
        <f>IF(AND(N23&gt;1250000,N23&gt;1500000),75000,(MAX((N23-1250000),0)*0.3))</f>
        <v>0</v>
      </c>
      <c r="U23" s="12">
        <f>IF(N23&gt;1500000,(N23-1500000)*30%,0)</f>
        <v>0</v>
      </c>
      <c r="V23" s="12">
        <f>IF(AND(N23&lt;500000,N23&gt;250000), (N23-250000)*0.05,0)</f>
        <v>0</v>
      </c>
      <c r="W23" s="12">
        <f>+O23+P23+Q23+R23+S23+T23+U23-V23</f>
        <v>0</v>
      </c>
      <c r="X23" s="12">
        <f>+W23*0.04</f>
        <v>0</v>
      </c>
      <c r="Y23" s="46">
        <f>SUM(W23:X23)</f>
        <v>0</v>
      </c>
      <c r="Z23" s="46">
        <f>+W24+X24</f>
        <v>0</v>
      </c>
      <c r="AA23" s="44" t="str">
        <f t="shared" ref="AA23" si="4">IF(Y23&gt;Z23, "New Scheme","Old Scheme")</f>
        <v>Old Scheme</v>
      </c>
    </row>
    <row r="24" spans="1:27" x14ac:dyDescent="0.25">
      <c r="A24" s="53"/>
      <c r="B24" s="53"/>
      <c r="C24" s="47"/>
      <c r="D24" s="47"/>
      <c r="E24" s="47"/>
      <c r="F24" s="13" t="s">
        <v>31</v>
      </c>
      <c r="G24" s="11">
        <v>0</v>
      </c>
      <c r="H24" s="47"/>
      <c r="I24" s="47"/>
      <c r="J24" s="47"/>
      <c r="K24" s="47"/>
      <c r="L24" s="47"/>
      <c r="M24" s="47"/>
      <c r="N24" s="47"/>
      <c r="O24" s="15">
        <v>0</v>
      </c>
      <c r="P24" s="15">
        <f>IF(AND(C23&gt;250000,C23&gt;500000),12500,(MAX((C23-250000),0)*0.05))</f>
        <v>0</v>
      </c>
      <c r="Q24" s="15">
        <f>IF(AND(C23&gt;500000,C23&gt;750000),25000,(MAX((C23-500000),0)*0.1))</f>
        <v>0</v>
      </c>
      <c r="R24" s="15">
        <f>IF(AND(C23&gt;750000,C23&gt;1000000),37500,(MAX((C23-750000),0)*0.15))</f>
        <v>0</v>
      </c>
      <c r="S24" s="15">
        <f>IF(AND(C23&gt;1000000,C23&gt;1250000),50000,(MAX((C23-1000000),0)*0.2))</f>
        <v>0</v>
      </c>
      <c r="T24" s="15">
        <f>IF(AND(C23&gt;1250000,C23&gt;1500000),62500,(MAX((C23-1250000),0)*0.25))</f>
        <v>0</v>
      </c>
      <c r="U24" s="15">
        <f>IF(C23&gt;1500000,(C23-1500000)*0.3,0)</f>
        <v>0</v>
      </c>
      <c r="V24" s="15">
        <f>IF(AND(C23&lt;500000,C23&gt;250000), (C23-250000)*0.05,0)</f>
        <v>0</v>
      </c>
      <c r="W24" s="12">
        <f>+O24+P24+Q24+R24+S24+T24+U24-V24</f>
        <v>0</v>
      </c>
      <c r="X24" s="15">
        <f>+W24*0.04</f>
        <v>0</v>
      </c>
      <c r="Y24" s="47"/>
      <c r="Z24" s="47"/>
      <c r="AA24" s="45"/>
    </row>
    <row r="25" spans="1:27" x14ac:dyDescent="0.25">
      <c r="A25" s="53"/>
      <c r="B25" s="53"/>
      <c r="C25" s="47"/>
      <c r="D25" s="47"/>
      <c r="E25" s="47"/>
      <c r="F25" s="13" t="s">
        <v>6</v>
      </c>
      <c r="G25" s="11">
        <v>0</v>
      </c>
      <c r="H25" s="47"/>
      <c r="I25" s="47"/>
      <c r="J25" s="47"/>
      <c r="K25" s="47"/>
      <c r="L25" s="47"/>
      <c r="M25" s="47"/>
      <c r="N25" s="47"/>
      <c r="O25" s="15"/>
      <c r="P25" s="15"/>
      <c r="Q25" s="15"/>
      <c r="R25" s="15"/>
      <c r="S25" s="15"/>
      <c r="T25" s="15"/>
      <c r="U25" s="15"/>
      <c r="V25" s="15"/>
      <c r="W25" s="15"/>
      <c r="X25" s="15"/>
      <c r="Y25" s="47"/>
      <c r="Z25" s="47"/>
      <c r="AA25" s="45"/>
    </row>
    <row r="26" spans="1:27" x14ac:dyDescent="0.25">
      <c r="A26" s="53"/>
      <c r="B26" s="53"/>
      <c r="C26" s="47"/>
      <c r="D26" s="47"/>
      <c r="E26" s="47"/>
      <c r="F26" s="13" t="s">
        <v>7</v>
      </c>
      <c r="G26" s="11">
        <v>0</v>
      </c>
      <c r="H26" s="47"/>
      <c r="I26" s="47"/>
      <c r="J26" s="47"/>
      <c r="K26" s="47"/>
      <c r="L26" s="47"/>
      <c r="M26" s="47"/>
      <c r="N26" s="47"/>
      <c r="O26" s="15"/>
      <c r="P26" s="15"/>
      <c r="Q26" s="15"/>
      <c r="R26" s="15"/>
      <c r="S26" s="15"/>
      <c r="T26" s="15"/>
      <c r="U26" s="15"/>
      <c r="V26" s="15"/>
      <c r="W26" s="15"/>
      <c r="X26" s="15"/>
      <c r="Y26" s="47"/>
      <c r="Z26" s="47"/>
      <c r="AA26" s="45"/>
    </row>
    <row r="27" spans="1:27" x14ac:dyDescent="0.25">
      <c r="A27" s="53"/>
      <c r="B27" s="53"/>
      <c r="C27" s="47"/>
      <c r="D27" s="47"/>
      <c r="E27" s="47"/>
      <c r="F27" s="13" t="s">
        <v>8</v>
      </c>
      <c r="G27" s="11">
        <v>0</v>
      </c>
      <c r="H27" s="47"/>
      <c r="I27" s="47"/>
      <c r="J27" s="47"/>
      <c r="K27" s="47"/>
      <c r="L27" s="47"/>
      <c r="M27" s="47"/>
      <c r="N27" s="47"/>
      <c r="O27" s="15"/>
      <c r="P27" s="15"/>
      <c r="Q27" s="15"/>
      <c r="R27" s="15"/>
      <c r="S27" s="15"/>
      <c r="T27" s="15"/>
      <c r="U27" s="15"/>
      <c r="V27" s="15"/>
      <c r="W27" s="15"/>
      <c r="X27" s="15"/>
      <c r="Y27" s="47"/>
      <c r="Z27" s="47"/>
      <c r="AA27" s="45"/>
    </row>
    <row r="28" spans="1:27" x14ac:dyDescent="0.25">
      <c r="A28" s="53"/>
      <c r="B28" s="53"/>
      <c r="C28" s="47"/>
      <c r="D28" s="47"/>
      <c r="E28" s="47"/>
      <c r="F28" s="13" t="s">
        <v>9</v>
      </c>
      <c r="G28" s="14">
        <v>0</v>
      </c>
      <c r="H28" s="47"/>
      <c r="I28" s="47"/>
      <c r="J28" s="47"/>
      <c r="K28" s="47"/>
      <c r="L28" s="47"/>
      <c r="M28" s="47"/>
      <c r="N28" s="47"/>
      <c r="O28" s="15"/>
      <c r="P28" s="15"/>
      <c r="Q28" s="15"/>
      <c r="R28" s="15"/>
      <c r="S28" s="15"/>
      <c r="T28" s="15"/>
      <c r="U28" s="15"/>
      <c r="V28" s="15"/>
      <c r="W28" s="15"/>
      <c r="X28" s="15"/>
      <c r="Y28" s="47"/>
      <c r="Z28" s="47"/>
      <c r="AA28" s="45"/>
    </row>
    <row r="29" spans="1:27" ht="30" x14ac:dyDescent="0.25">
      <c r="A29" s="53"/>
      <c r="B29" s="53"/>
      <c r="C29" s="47"/>
      <c r="D29" s="47"/>
      <c r="E29" s="47"/>
      <c r="F29" s="16" t="s">
        <v>15</v>
      </c>
      <c r="G29" s="14">
        <f>MIN(SUM(G23:G28),150000)</f>
        <v>0</v>
      </c>
      <c r="H29" s="47"/>
      <c r="I29" s="47"/>
      <c r="J29" s="47"/>
      <c r="K29" s="47"/>
      <c r="L29" s="47"/>
      <c r="M29" s="47"/>
      <c r="N29" s="47"/>
      <c r="O29" s="15"/>
      <c r="P29" s="15"/>
      <c r="Q29" s="15"/>
      <c r="R29" s="15"/>
      <c r="S29" s="15"/>
      <c r="T29" s="15"/>
      <c r="U29" s="15"/>
      <c r="V29" s="15"/>
      <c r="W29" s="15"/>
      <c r="X29" s="15"/>
      <c r="Y29" s="47"/>
      <c r="Z29" s="47"/>
      <c r="AA29" s="45"/>
    </row>
    <row r="30" spans="1:27" x14ac:dyDescent="0.25">
      <c r="A30" s="50">
        <f>+A23+1</f>
        <v>5</v>
      </c>
      <c r="B30" s="50"/>
      <c r="C30" s="44"/>
      <c r="D30" s="44"/>
      <c r="E30" s="44"/>
      <c r="F30" s="5" t="s">
        <v>4</v>
      </c>
      <c r="G30" s="6">
        <v>0</v>
      </c>
      <c r="H30" s="44">
        <v>0</v>
      </c>
      <c r="I30" s="44">
        <v>0</v>
      </c>
      <c r="J30" s="44">
        <v>0</v>
      </c>
      <c r="K30" s="44">
        <v>0</v>
      </c>
      <c r="L30" s="44">
        <v>0</v>
      </c>
      <c r="M30" s="44">
        <v>0</v>
      </c>
      <c r="N30" s="46">
        <f>+C30-D30-G36-I30-J30-K30-L30-M30-E30-H30</f>
        <v>0</v>
      </c>
      <c r="O30" s="7">
        <v>0</v>
      </c>
      <c r="P30" s="7">
        <f>IF(AND(N30&gt;250000,N30&gt;500000),12500,(MAX((N30-250000),0)*0.05))</f>
        <v>0</v>
      </c>
      <c r="Q30" s="7">
        <f>IF(AND(N30&gt;500000,N30&gt;750000),50000,(MAX((N30-500000),0)*0.2))</f>
        <v>0</v>
      </c>
      <c r="R30" s="7">
        <f>IF(AND(N30&gt;750000,N30&gt;1000000),50000,(MAX((N30-750000),0)*0.2))</f>
        <v>0</v>
      </c>
      <c r="S30" s="7">
        <f>IF(AND(N30&gt;1000000,N30&gt;1250000),75000,(MAX((N30-1000000),0)*0.3))</f>
        <v>0</v>
      </c>
      <c r="T30" s="7">
        <f>IF(AND(N30&gt;1250000,N30&gt;1500000),75000,(MAX((N30-1250000),0)*0.3))</f>
        <v>0</v>
      </c>
      <c r="U30" s="7">
        <f>IF(N30&gt;1500000,(N30-1500000)*30%,0)</f>
        <v>0</v>
      </c>
      <c r="V30" s="7">
        <f>IF(AND(N30&lt;500000,N30&gt;250000), (N30-250000)*0.05,0)</f>
        <v>0</v>
      </c>
      <c r="W30" s="7">
        <f>+O30+P30+Q30+R30+S30+T30+U30-V30</f>
        <v>0</v>
      </c>
      <c r="X30" s="7">
        <f>+W30*0.04</f>
        <v>0</v>
      </c>
      <c r="Y30" s="44">
        <f>SUM(W30:X30)</f>
        <v>0</v>
      </c>
      <c r="Z30" s="44">
        <f>+W31+X31</f>
        <v>0</v>
      </c>
      <c r="AA30" s="44" t="str">
        <f t="shared" ref="AA30" si="5">IF(Y30&gt;Z30, "New Scheme","Old Scheme")</f>
        <v>Old Scheme</v>
      </c>
    </row>
    <row r="31" spans="1:27" x14ac:dyDescent="0.25">
      <c r="A31" s="51"/>
      <c r="B31" s="51"/>
      <c r="C31" s="45"/>
      <c r="D31" s="45"/>
      <c r="E31" s="45"/>
      <c r="F31" s="1" t="s">
        <v>31</v>
      </c>
      <c r="G31" s="6">
        <v>0</v>
      </c>
      <c r="H31" s="45"/>
      <c r="I31" s="45"/>
      <c r="J31" s="45"/>
      <c r="K31" s="45"/>
      <c r="L31" s="45"/>
      <c r="M31" s="45"/>
      <c r="N31" s="47"/>
      <c r="O31" s="3">
        <v>0</v>
      </c>
      <c r="P31" s="3">
        <f>IF(AND(C30&gt;250000,C30&gt;500000),12500,(MAX((C30-250000),0)*0.05))</f>
        <v>0</v>
      </c>
      <c r="Q31" s="3">
        <f>IF(AND(C30&gt;500000,C30&gt;750000),25000,(MAX((C30-500000),0)*0.1))</f>
        <v>0</v>
      </c>
      <c r="R31" s="3">
        <f>IF(AND(C30&gt;750000,C30&gt;1000000),37500,(MAX((C30-750000),0)*0.15))</f>
        <v>0</v>
      </c>
      <c r="S31" s="3">
        <f>IF(AND(C30&gt;1000000,C30&gt;1250000),50000,(MAX((C30-1000000),0)*0.2))</f>
        <v>0</v>
      </c>
      <c r="T31" s="3">
        <f>IF(AND(C30&gt;1250000,C30&gt;1500000),62500,(MAX((C30-1250000),0)*0.25))</f>
        <v>0</v>
      </c>
      <c r="U31" s="3">
        <f>IF(C30&gt;1500000,(C30-1500000)*0.3,0)</f>
        <v>0</v>
      </c>
      <c r="V31" s="3">
        <f>IF(AND(C30&lt;500000,C30&gt;250000), (C30-250000)*0.05,0)</f>
        <v>0</v>
      </c>
      <c r="W31" s="7">
        <f>+O31+P31+Q31+R31+S31+T31+U31-V31</f>
        <v>0</v>
      </c>
      <c r="X31" s="3">
        <f>+W31*0.04</f>
        <v>0</v>
      </c>
      <c r="Y31" s="45"/>
      <c r="Z31" s="45"/>
      <c r="AA31" s="45"/>
    </row>
    <row r="32" spans="1:27" x14ac:dyDescent="0.25">
      <c r="A32" s="51"/>
      <c r="B32" s="51"/>
      <c r="C32" s="45"/>
      <c r="D32" s="45"/>
      <c r="E32" s="45"/>
      <c r="F32" s="1" t="s">
        <v>6</v>
      </c>
      <c r="G32" s="2">
        <v>0</v>
      </c>
      <c r="H32" s="45"/>
      <c r="I32" s="45"/>
      <c r="J32" s="45"/>
      <c r="K32" s="45"/>
      <c r="L32" s="45"/>
      <c r="M32" s="45"/>
      <c r="N32" s="47"/>
      <c r="O32" s="3"/>
      <c r="P32" s="3"/>
      <c r="Q32" s="3"/>
      <c r="R32" s="3"/>
      <c r="S32" s="3"/>
      <c r="T32" s="3"/>
      <c r="U32" s="3"/>
      <c r="V32" s="3"/>
      <c r="W32" s="3"/>
      <c r="X32" s="3"/>
      <c r="Y32" s="45"/>
      <c r="Z32" s="45"/>
      <c r="AA32" s="45"/>
    </row>
    <row r="33" spans="1:27" x14ac:dyDescent="0.25">
      <c r="A33" s="51"/>
      <c r="B33" s="51"/>
      <c r="C33" s="45"/>
      <c r="D33" s="45"/>
      <c r="E33" s="45"/>
      <c r="F33" s="1" t="s">
        <v>7</v>
      </c>
      <c r="G33" s="2">
        <v>0</v>
      </c>
      <c r="H33" s="45"/>
      <c r="I33" s="45"/>
      <c r="J33" s="45"/>
      <c r="K33" s="45"/>
      <c r="L33" s="45"/>
      <c r="M33" s="45"/>
      <c r="N33" s="47"/>
      <c r="O33" s="3"/>
      <c r="P33" s="3"/>
      <c r="Q33" s="3"/>
      <c r="R33" s="3"/>
      <c r="S33" s="3"/>
      <c r="T33" s="3"/>
      <c r="U33" s="3"/>
      <c r="V33" s="3"/>
      <c r="W33" s="3"/>
      <c r="X33" s="3"/>
      <c r="Y33" s="45"/>
      <c r="Z33" s="45"/>
      <c r="AA33" s="45"/>
    </row>
    <row r="34" spans="1:27" x14ac:dyDescent="0.25">
      <c r="A34" s="51"/>
      <c r="B34" s="51"/>
      <c r="C34" s="45"/>
      <c r="D34" s="45"/>
      <c r="E34" s="45"/>
      <c r="F34" s="1" t="s">
        <v>8</v>
      </c>
      <c r="G34" s="2">
        <v>0</v>
      </c>
      <c r="H34" s="45"/>
      <c r="I34" s="45"/>
      <c r="J34" s="45"/>
      <c r="K34" s="45"/>
      <c r="L34" s="45"/>
      <c r="M34" s="45"/>
      <c r="N34" s="47"/>
      <c r="O34" s="3"/>
      <c r="P34" s="3"/>
      <c r="Q34" s="3"/>
      <c r="R34" s="3"/>
      <c r="S34" s="3"/>
      <c r="T34" s="3"/>
      <c r="U34" s="3"/>
      <c r="V34" s="3"/>
      <c r="W34" s="3"/>
      <c r="X34" s="3"/>
      <c r="Y34" s="45"/>
      <c r="Z34" s="45"/>
      <c r="AA34" s="45"/>
    </row>
    <row r="35" spans="1:27" x14ac:dyDescent="0.25">
      <c r="A35" s="51"/>
      <c r="B35" s="51"/>
      <c r="C35" s="45"/>
      <c r="D35" s="45"/>
      <c r="E35" s="45"/>
      <c r="F35" s="1" t="s">
        <v>9</v>
      </c>
      <c r="G35" s="2">
        <v>0</v>
      </c>
      <c r="H35" s="45"/>
      <c r="I35" s="45"/>
      <c r="J35" s="45"/>
      <c r="K35" s="45"/>
      <c r="L35" s="45"/>
      <c r="M35" s="45"/>
      <c r="N35" s="47"/>
      <c r="O35" s="3"/>
      <c r="P35" s="3"/>
      <c r="Q35" s="3"/>
      <c r="R35" s="3"/>
      <c r="S35" s="3"/>
      <c r="T35" s="3"/>
      <c r="U35" s="3"/>
      <c r="V35" s="3"/>
      <c r="W35" s="3"/>
      <c r="X35" s="3"/>
      <c r="Y35" s="45"/>
      <c r="Z35" s="45"/>
      <c r="AA35" s="45"/>
    </row>
    <row r="36" spans="1:27" ht="30" x14ac:dyDescent="0.25">
      <c r="A36" s="51"/>
      <c r="B36" s="51"/>
      <c r="C36" s="45"/>
      <c r="D36" s="45"/>
      <c r="E36" s="45"/>
      <c r="F36" s="4" t="s">
        <v>15</v>
      </c>
      <c r="G36" s="2">
        <f>MIN(SUM(G30:G35),150000)</f>
        <v>0</v>
      </c>
      <c r="H36" s="45"/>
      <c r="I36" s="45"/>
      <c r="J36" s="45"/>
      <c r="K36" s="45"/>
      <c r="L36" s="45"/>
      <c r="M36" s="45"/>
      <c r="N36" s="47"/>
      <c r="O36" s="3"/>
      <c r="P36" s="3"/>
      <c r="Q36" s="3"/>
      <c r="R36" s="3"/>
      <c r="S36" s="3"/>
      <c r="T36" s="3"/>
      <c r="U36" s="3"/>
      <c r="V36" s="3"/>
      <c r="W36" s="3"/>
      <c r="X36" s="3"/>
      <c r="Y36" s="45"/>
      <c r="Z36" s="45"/>
      <c r="AA36" s="45"/>
    </row>
    <row r="37" spans="1:27" x14ac:dyDescent="0.25">
      <c r="A37" s="50">
        <f>+A30+1</f>
        <v>6</v>
      </c>
      <c r="B37" s="50"/>
      <c r="C37" s="44"/>
      <c r="D37" s="44"/>
      <c r="E37" s="44"/>
      <c r="F37" s="5" t="s">
        <v>4</v>
      </c>
      <c r="G37" s="6">
        <v>0</v>
      </c>
      <c r="H37" s="44">
        <v>0</v>
      </c>
      <c r="I37" s="44">
        <v>0</v>
      </c>
      <c r="J37" s="44">
        <v>0</v>
      </c>
      <c r="K37" s="44">
        <v>0</v>
      </c>
      <c r="L37" s="44">
        <v>0</v>
      </c>
      <c r="M37" s="44">
        <v>0</v>
      </c>
      <c r="N37" s="46">
        <f>+C37-D37-G43-I37-J37-K37-L37-M37-E37-H37</f>
        <v>0</v>
      </c>
      <c r="O37" s="7">
        <v>0</v>
      </c>
      <c r="P37" s="7">
        <f>IF(AND(N37&gt;250000,N37&gt;500000),12500,(MAX((N37-250000),0)*0.05))</f>
        <v>0</v>
      </c>
      <c r="Q37" s="7">
        <f>IF(AND(N37&gt;500000,N37&gt;750000),50000,(MAX((N37-500000),0)*0.2))</f>
        <v>0</v>
      </c>
      <c r="R37" s="7">
        <f>IF(AND(N37&gt;750000,N37&gt;1000000),50000,(MAX((N37-750000),0)*0.2))</f>
        <v>0</v>
      </c>
      <c r="S37" s="7">
        <f>IF(AND(N37&gt;1000000,N37&gt;1250000),75000,(MAX((N37-1000000),0)*0.3))</f>
        <v>0</v>
      </c>
      <c r="T37" s="7">
        <f>IF(AND(N37&gt;1250000,N37&gt;1500000),75000,(MAX((N37-1250000),0)*0.3))</f>
        <v>0</v>
      </c>
      <c r="U37" s="7">
        <f>IF(N37&gt;1500000,(N37-1500000)*30%,0)</f>
        <v>0</v>
      </c>
      <c r="V37" s="7">
        <f>IF(AND(N37&lt;500000,N37&gt;250000), (N37-250000)*0.05,0)</f>
        <v>0</v>
      </c>
      <c r="W37" s="7">
        <f>+O37+P37+Q37+R37+S37+T37+U37-V37</f>
        <v>0</v>
      </c>
      <c r="X37" s="7">
        <f>+W37*0.04</f>
        <v>0</v>
      </c>
      <c r="Y37" s="44">
        <f>SUM(W37:X37)</f>
        <v>0</v>
      </c>
      <c r="Z37" s="44">
        <f>+W38+X38</f>
        <v>0</v>
      </c>
      <c r="AA37" s="44" t="str">
        <f t="shared" ref="AA37" si="6">IF(Y37&gt;Z37, "New Scheme","Old Scheme")</f>
        <v>Old Scheme</v>
      </c>
    </row>
    <row r="38" spans="1:27" x14ac:dyDescent="0.25">
      <c r="A38" s="51"/>
      <c r="B38" s="51"/>
      <c r="C38" s="45"/>
      <c r="D38" s="45"/>
      <c r="E38" s="45"/>
      <c r="F38" s="1" t="s">
        <v>31</v>
      </c>
      <c r="G38" s="6">
        <v>0</v>
      </c>
      <c r="H38" s="45"/>
      <c r="I38" s="45"/>
      <c r="J38" s="45"/>
      <c r="K38" s="45"/>
      <c r="L38" s="45"/>
      <c r="M38" s="45"/>
      <c r="N38" s="47"/>
      <c r="O38" s="3">
        <v>0</v>
      </c>
      <c r="P38" s="3">
        <f>IF(AND(C37&gt;250000,C37&gt;500000),12500,(MAX((C37-250000),0)*0.05))</f>
        <v>0</v>
      </c>
      <c r="Q38" s="3">
        <f>IF(AND(C37&gt;500000,C37&gt;750000),25000,(MAX((C37-500000),0)*0.1))</f>
        <v>0</v>
      </c>
      <c r="R38" s="3">
        <f>IF(AND(C37&gt;750000,C37&gt;1000000),37500,(MAX((C37-750000),0)*0.15))</f>
        <v>0</v>
      </c>
      <c r="S38" s="3">
        <f>IF(AND(C37&gt;1000000,C37&gt;1250000),50000,(MAX((C37-1000000),0)*0.2))</f>
        <v>0</v>
      </c>
      <c r="T38" s="3">
        <f>IF(AND(C37&gt;1250000,C37&gt;1500000),62500,(MAX((C37-1250000),0)*0.25))</f>
        <v>0</v>
      </c>
      <c r="U38" s="3">
        <f>IF(C37&gt;1500000,(C37-1500000)*0.3,0)</f>
        <v>0</v>
      </c>
      <c r="V38" s="3">
        <f>IF(AND(C37&lt;500000,C37&gt;250000), (C37-250000)*0.05,0)</f>
        <v>0</v>
      </c>
      <c r="W38" s="7">
        <f>+O38+P38+Q38+R38+S38+T38+U38-V38</f>
        <v>0</v>
      </c>
      <c r="X38" s="3">
        <f>+W38*0.04</f>
        <v>0</v>
      </c>
      <c r="Y38" s="45"/>
      <c r="Z38" s="45"/>
      <c r="AA38" s="45"/>
    </row>
    <row r="39" spans="1:27" x14ac:dyDescent="0.25">
      <c r="A39" s="51"/>
      <c r="B39" s="51"/>
      <c r="C39" s="45"/>
      <c r="D39" s="45"/>
      <c r="E39" s="45"/>
      <c r="F39" s="1" t="s">
        <v>6</v>
      </c>
      <c r="G39" s="6">
        <v>0</v>
      </c>
      <c r="H39" s="45"/>
      <c r="I39" s="45"/>
      <c r="J39" s="45"/>
      <c r="K39" s="45"/>
      <c r="L39" s="45"/>
      <c r="M39" s="45"/>
      <c r="N39" s="47"/>
      <c r="O39" s="3"/>
      <c r="P39" s="3"/>
      <c r="Q39" s="3"/>
      <c r="R39" s="3"/>
      <c r="S39" s="3"/>
      <c r="T39" s="3"/>
      <c r="U39" s="3"/>
      <c r="V39" s="3"/>
      <c r="W39" s="3"/>
      <c r="X39" s="3"/>
      <c r="Y39" s="45"/>
      <c r="Z39" s="45"/>
      <c r="AA39" s="45"/>
    </row>
    <row r="40" spans="1:27" x14ac:dyDescent="0.25">
      <c r="A40" s="51"/>
      <c r="B40" s="51"/>
      <c r="C40" s="45"/>
      <c r="D40" s="45"/>
      <c r="E40" s="45"/>
      <c r="F40" s="1" t="s">
        <v>7</v>
      </c>
      <c r="G40" s="2">
        <v>0</v>
      </c>
      <c r="H40" s="45"/>
      <c r="I40" s="45"/>
      <c r="J40" s="45"/>
      <c r="K40" s="45"/>
      <c r="L40" s="45"/>
      <c r="M40" s="45"/>
      <c r="N40" s="47"/>
      <c r="O40" s="3"/>
      <c r="P40" s="3"/>
      <c r="Q40" s="3"/>
      <c r="R40" s="3"/>
      <c r="S40" s="3"/>
      <c r="T40" s="3"/>
      <c r="U40" s="3"/>
      <c r="V40" s="3"/>
      <c r="W40" s="3"/>
      <c r="X40" s="3"/>
      <c r="Y40" s="45"/>
      <c r="Z40" s="45"/>
      <c r="AA40" s="45"/>
    </row>
    <row r="41" spans="1:27" x14ac:dyDescent="0.25">
      <c r="A41" s="51"/>
      <c r="B41" s="51"/>
      <c r="C41" s="45"/>
      <c r="D41" s="45"/>
      <c r="E41" s="45"/>
      <c r="F41" s="1" t="s">
        <v>8</v>
      </c>
      <c r="G41" s="2">
        <v>0</v>
      </c>
      <c r="H41" s="45"/>
      <c r="I41" s="45"/>
      <c r="J41" s="45"/>
      <c r="K41" s="45"/>
      <c r="L41" s="45"/>
      <c r="M41" s="45"/>
      <c r="N41" s="47"/>
      <c r="O41" s="3"/>
      <c r="P41" s="3"/>
      <c r="Q41" s="3"/>
      <c r="R41" s="3"/>
      <c r="S41" s="3"/>
      <c r="T41" s="3"/>
      <c r="U41" s="3"/>
      <c r="V41" s="3"/>
      <c r="W41" s="3"/>
      <c r="X41" s="3"/>
      <c r="Y41" s="45"/>
      <c r="Z41" s="45"/>
      <c r="AA41" s="45"/>
    </row>
    <row r="42" spans="1:27" x14ac:dyDescent="0.25">
      <c r="A42" s="51"/>
      <c r="B42" s="51"/>
      <c r="C42" s="45"/>
      <c r="D42" s="45"/>
      <c r="E42" s="45"/>
      <c r="F42" s="1" t="s">
        <v>9</v>
      </c>
      <c r="G42" s="2">
        <v>0</v>
      </c>
      <c r="H42" s="45"/>
      <c r="I42" s="45"/>
      <c r="J42" s="45"/>
      <c r="K42" s="45"/>
      <c r="L42" s="45"/>
      <c r="M42" s="45"/>
      <c r="N42" s="47"/>
      <c r="O42" s="3"/>
      <c r="P42" s="3"/>
      <c r="Q42" s="3"/>
      <c r="R42" s="3"/>
      <c r="S42" s="3"/>
      <c r="T42" s="3"/>
      <c r="U42" s="3"/>
      <c r="V42" s="3"/>
      <c r="W42" s="3"/>
      <c r="X42" s="3"/>
      <c r="Y42" s="45"/>
      <c r="Z42" s="45"/>
      <c r="AA42" s="45"/>
    </row>
    <row r="43" spans="1:27" ht="30" x14ac:dyDescent="0.25">
      <c r="A43" s="51"/>
      <c r="B43" s="51"/>
      <c r="C43" s="45"/>
      <c r="D43" s="45"/>
      <c r="E43" s="45"/>
      <c r="F43" s="4" t="s">
        <v>15</v>
      </c>
      <c r="G43" s="2">
        <f>MIN(SUM(G37:G42),150000)</f>
        <v>0</v>
      </c>
      <c r="H43" s="45"/>
      <c r="I43" s="45"/>
      <c r="J43" s="45"/>
      <c r="K43" s="45"/>
      <c r="L43" s="45"/>
      <c r="M43" s="45"/>
      <c r="N43" s="47"/>
      <c r="O43" s="3"/>
      <c r="P43" s="3"/>
      <c r="Q43" s="3"/>
      <c r="R43" s="3"/>
      <c r="S43" s="3"/>
      <c r="T43" s="3"/>
      <c r="U43" s="3"/>
      <c r="V43" s="3"/>
      <c r="W43" s="3"/>
      <c r="X43" s="3"/>
      <c r="Y43" s="45"/>
      <c r="Z43" s="45"/>
      <c r="AA43" s="45"/>
    </row>
    <row r="44" spans="1:27" x14ac:dyDescent="0.25">
      <c r="A44" s="52">
        <f>+A37+1</f>
        <v>7</v>
      </c>
      <c r="B44" s="52"/>
      <c r="C44" s="46"/>
      <c r="D44" s="46"/>
      <c r="E44" s="46"/>
      <c r="F44" s="10" t="s">
        <v>32</v>
      </c>
      <c r="G44" s="14">
        <v>0</v>
      </c>
      <c r="H44" s="46">
        <v>0</v>
      </c>
      <c r="I44" s="46">
        <v>0</v>
      </c>
      <c r="J44" s="46">
        <v>0</v>
      </c>
      <c r="K44" s="46">
        <v>0</v>
      </c>
      <c r="L44" s="46">
        <v>0</v>
      </c>
      <c r="M44" s="46">
        <v>0</v>
      </c>
      <c r="N44" s="46">
        <f>+C44-D44-G50-I44-J44-K44-L44-M44-E44-H44</f>
        <v>0</v>
      </c>
      <c r="O44" s="12">
        <v>0</v>
      </c>
      <c r="P44" s="12">
        <f>IF(AND(N44&gt;250000,N44&gt;500000),12500,(MAX((N44-250000),0)*0.05))</f>
        <v>0</v>
      </c>
      <c r="Q44" s="12">
        <f>IF(AND(N44&gt;500000,N44&gt;750000),50000,(MAX((N44-500000),0)*0.2))</f>
        <v>0</v>
      </c>
      <c r="R44" s="12">
        <f>IF(AND(N44&gt;750000,N44&gt;1000000),50000,(MAX((N44-750000),0)*0.2))</f>
        <v>0</v>
      </c>
      <c r="S44" s="12">
        <f>IF(AND(N44&gt;1000000,N44&gt;1250000),75000,(MAX((N44-1000000),0)*0.3))</f>
        <v>0</v>
      </c>
      <c r="T44" s="12">
        <f>IF(AND(N44&gt;1250000,N44&gt;1500000),75000,(MAX((N44-1250000),0)*0.3))</f>
        <v>0</v>
      </c>
      <c r="U44" s="12">
        <f>IF(N44&gt;1500000,(N44-1500000)*30%,0)</f>
        <v>0</v>
      </c>
      <c r="V44" s="7">
        <f>IF(AND(N44&lt;500000,N44&gt;250000), (N44-250000)*0.05,0)</f>
        <v>0</v>
      </c>
      <c r="W44" s="7">
        <f>+O44+P44+Q44+R44+S44+T44+U44-V44</f>
        <v>0</v>
      </c>
      <c r="X44" s="12">
        <f>+W44*0.04</f>
        <v>0</v>
      </c>
      <c r="Y44" s="46">
        <f>SUM(W44:X44)</f>
        <v>0</v>
      </c>
      <c r="Z44" s="46">
        <f>+W45+X45</f>
        <v>0</v>
      </c>
      <c r="AA44" s="44" t="str">
        <f t="shared" ref="AA44" si="7">IF(Y44&gt;Z44, "New Scheme","Old Scheme")</f>
        <v>Old Scheme</v>
      </c>
    </row>
    <row r="45" spans="1:27" x14ac:dyDescent="0.25">
      <c r="A45" s="53"/>
      <c r="B45" s="53"/>
      <c r="C45" s="47"/>
      <c r="D45" s="47"/>
      <c r="E45" s="47"/>
      <c r="F45" s="13" t="s">
        <v>31</v>
      </c>
      <c r="G45" s="14">
        <v>0</v>
      </c>
      <c r="H45" s="47"/>
      <c r="I45" s="47"/>
      <c r="J45" s="47"/>
      <c r="K45" s="47"/>
      <c r="L45" s="47"/>
      <c r="M45" s="47"/>
      <c r="N45" s="47"/>
      <c r="O45" s="15">
        <v>0</v>
      </c>
      <c r="P45" s="15">
        <f>IF(AND(C44&gt;250000,C44&gt;500000),12500,(MAX((C44-250000),0)*0.05))</f>
        <v>0</v>
      </c>
      <c r="Q45" s="15">
        <f>IF(AND(C44&gt;500000,C44&gt;750000),25000,(MAX((C44-500000),0)*0.1))</f>
        <v>0</v>
      </c>
      <c r="R45" s="15">
        <f>IF(AND(C44&gt;750000,C44&gt;1000000),37500,(MAX((C44-750000),0)*0.15))</f>
        <v>0</v>
      </c>
      <c r="S45" s="15">
        <f>IF(AND(C44&gt;1000000,C44&gt;1250000),50000,(MAX((C44-1000000),0)*0.2))</f>
        <v>0</v>
      </c>
      <c r="T45" s="15">
        <f>IF(AND(C44&gt;1250000,C44&gt;1500000),62500,(MAX((C44-1250000),0)*0.25))</f>
        <v>0</v>
      </c>
      <c r="U45" s="15">
        <f>IF(C44&gt;1500000,(C44-1500000)*0.3,0)</f>
        <v>0</v>
      </c>
      <c r="V45" s="3">
        <f>IF(AND(C44&lt;500000,C44&gt;250000), (C44-250000)*0.05,0)</f>
        <v>0</v>
      </c>
      <c r="W45" s="7">
        <f>+O45+P45+Q45+R45+S45+T45+U45-V45</f>
        <v>0</v>
      </c>
      <c r="X45" s="15">
        <f>+W45*0.04</f>
        <v>0</v>
      </c>
      <c r="Y45" s="47"/>
      <c r="Z45" s="47"/>
      <c r="AA45" s="45"/>
    </row>
    <row r="46" spans="1:27" x14ac:dyDescent="0.25">
      <c r="A46" s="53"/>
      <c r="B46" s="53"/>
      <c r="C46" s="47"/>
      <c r="D46" s="47"/>
      <c r="E46" s="47"/>
      <c r="F46" s="13" t="s">
        <v>6</v>
      </c>
      <c r="G46" s="14">
        <v>0</v>
      </c>
      <c r="H46" s="47"/>
      <c r="I46" s="47"/>
      <c r="J46" s="47"/>
      <c r="K46" s="47"/>
      <c r="L46" s="47"/>
      <c r="M46" s="47"/>
      <c r="N46" s="47"/>
      <c r="O46" s="15"/>
      <c r="P46" s="15"/>
      <c r="Q46" s="15"/>
      <c r="R46" s="15"/>
      <c r="S46" s="15"/>
      <c r="T46" s="15"/>
      <c r="U46" s="15"/>
      <c r="V46" s="15"/>
      <c r="W46" s="15"/>
      <c r="X46" s="15"/>
      <c r="Y46" s="47"/>
      <c r="Z46" s="47"/>
      <c r="AA46" s="45"/>
    </row>
    <row r="47" spans="1:27" x14ac:dyDescent="0.25">
      <c r="A47" s="53"/>
      <c r="B47" s="53"/>
      <c r="C47" s="47"/>
      <c r="D47" s="47"/>
      <c r="E47" s="47"/>
      <c r="F47" s="13" t="s">
        <v>7</v>
      </c>
      <c r="G47" s="14">
        <v>0</v>
      </c>
      <c r="H47" s="47"/>
      <c r="I47" s="47"/>
      <c r="J47" s="47"/>
      <c r="K47" s="47"/>
      <c r="L47" s="47"/>
      <c r="M47" s="47"/>
      <c r="N47" s="47"/>
      <c r="O47" s="15"/>
      <c r="P47" s="15"/>
      <c r="Q47" s="15"/>
      <c r="R47" s="15"/>
      <c r="S47" s="15"/>
      <c r="T47" s="15"/>
      <c r="U47" s="15"/>
      <c r="V47" s="15"/>
      <c r="W47" s="15"/>
      <c r="X47" s="15"/>
      <c r="Y47" s="47"/>
      <c r="Z47" s="47"/>
      <c r="AA47" s="45"/>
    </row>
    <row r="48" spans="1:27" x14ac:dyDescent="0.25">
      <c r="A48" s="53"/>
      <c r="B48" s="53"/>
      <c r="C48" s="47"/>
      <c r="D48" s="47"/>
      <c r="E48" s="47"/>
      <c r="F48" s="13" t="s">
        <v>8</v>
      </c>
      <c r="G48" s="14">
        <v>0</v>
      </c>
      <c r="H48" s="47"/>
      <c r="I48" s="47"/>
      <c r="J48" s="47"/>
      <c r="K48" s="47"/>
      <c r="L48" s="47"/>
      <c r="M48" s="47"/>
      <c r="N48" s="47"/>
      <c r="O48" s="15"/>
      <c r="P48" s="15"/>
      <c r="Q48" s="15"/>
      <c r="R48" s="15"/>
      <c r="S48" s="15"/>
      <c r="T48" s="15"/>
      <c r="U48" s="15"/>
      <c r="V48" s="15"/>
      <c r="W48" s="15"/>
      <c r="X48" s="15"/>
      <c r="Y48" s="47"/>
      <c r="Z48" s="47"/>
      <c r="AA48" s="45"/>
    </row>
    <row r="49" spans="1:27" x14ac:dyDescent="0.25">
      <c r="A49" s="53"/>
      <c r="B49" s="53"/>
      <c r="C49" s="47"/>
      <c r="D49" s="47"/>
      <c r="E49" s="47"/>
      <c r="F49" s="13" t="s">
        <v>9</v>
      </c>
      <c r="G49" s="14">
        <v>0</v>
      </c>
      <c r="H49" s="47"/>
      <c r="I49" s="47"/>
      <c r="J49" s="47"/>
      <c r="K49" s="47"/>
      <c r="L49" s="47"/>
      <c r="M49" s="47"/>
      <c r="N49" s="47"/>
      <c r="O49" s="15"/>
      <c r="P49" s="15"/>
      <c r="Q49" s="15"/>
      <c r="R49" s="15"/>
      <c r="S49" s="15"/>
      <c r="T49" s="15"/>
      <c r="U49" s="15"/>
      <c r="V49" s="15"/>
      <c r="W49" s="15"/>
      <c r="X49" s="15"/>
      <c r="Y49" s="47"/>
      <c r="Z49" s="47"/>
      <c r="AA49" s="45"/>
    </row>
    <row r="50" spans="1:27" ht="30" x14ac:dyDescent="0.25">
      <c r="A50" s="53"/>
      <c r="B50" s="53"/>
      <c r="C50" s="47"/>
      <c r="D50" s="47"/>
      <c r="E50" s="47"/>
      <c r="F50" s="16" t="s">
        <v>15</v>
      </c>
      <c r="G50" s="14">
        <f>MIN(SUM(G44:G49),150000)</f>
        <v>0</v>
      </c>
      <c r="H50" s="47"/>
      <c r="I50" s="47"/>
      <c r="J50" s="47"/>
      <c r="K50" s="47"/>
      <c r="L50" s="47"/>
      <c r="M50" s="47"/>
      <c r="N50" s="47"/>
      <c r="O50" s="15"/>
      <c r="P50" s="15"/>
      <c r="Q50" s="15"/>
      <c r="R50" s="15"/>
      <c r="S50" s="15"/>
      <c r="T50" s="15"/>
      <c r="U50" s="15"/>
      <c r="V50" s="15"/>
      <c r="W50" s="15"/>
      <c r="X50" s="15"/>
      <c r="Y50" s="47"/>
      <c r="Z50" s="47"/>
      <c r="AA50" s="45"/>
    </row>
    <row r="51" spans="1:27" x14ac:dyDescent="0.25">
      <c r="A51" s="52">
        <f>+A44+1</f>
        <v>8</v>
      </c>
      <c r="B51" s="52"/>
      <c r="C51" s="46"/>
      <c r="D51" s="46"/>
      <c r="E51" s="46"/>
      <c r="F51" s="10" t="s">
        <v>32</v>
      </c>
      <c r="G51" s="14">
        <v>0</v>
      </c>
      <c r="H51" s="46">
        <v>0</v>
      </c>
      <c r="I51" s="46">
        <v>0</v>
      </c>
      <c r="J51" s="46">
        <v>0</v>
      </c>
      <c r="K51" s="46">
        <v>0</v>
      </c>
      <c r="L51" s="46">
        <v>0</v>
      </c>
      <c r="M51" s="46">
        <v>0</v>
      </c>
      <c r="N51" s="46">
        <f>+C51-D51-G57-I51-J51-K51-L51-M51-E51-H51</f>
        <v>0</v>
      </c>
      <c r="O51" s="12">
        <v>0</v>
      </c>
      <c r="P51" s="12">
        <f>IF(AND(N51&gt;250000,N51&gt;500000),12500,(MAX((N51-250000),0)*0.05))</f>
        <v>0</v>
      </c>
      <c r="Q51" s="12">
        <f>IF(AND(N51&gt;500000,N51&gt;750000),50000,(MAX((N51-500000),0)*0.2))</f>
        <v>0</v>
      </c>
      <c r="R51" s="12">
        <f>IF(AND(N51&gt;750000,N51&gt;1000000),50000,(MAX((N51-750000),0)*0.2))</f>
        <v>0</v>
      </c>
      <c r="S51" s="12">
        <f>IF(AND(N51&gt;1000000,N51&gt;1250000),75000,(MAX((N51-1000000),0)*0.3))</f>
        <v>0</v>
      </c>
      <c r="T51" s="12">
        <f>IF(AND(N51&gt;1250000,N51&gt;1500000),75000,(MAX((N51-1250000),0)*0.3))</f>
        <v>0</v>
      </c>
      <c r="U51" s="12">
        <f>IF(N51&gt;1500000,(N51-1500000)*30%,0)</f>
        <v>0</v>
      </c>
      <c r="V51" s="7">
        <f>IF(AND(N51&lt;500000,N51&gt;250000), (N51-250000)*0.05,0)</f>
        <v>0</v>
      </c>
      <c r="W51" s="7">
        <f>+O51+P51+Q51+R51+S51+T51+U51-V51</f>
        <v>0</v>
      </c>
      <c r="X51" s="12">
        <f>+W51*0.04</f>
        <v>0</v>
      </c>
      <c r="Y51" s="46">
        <f>SUM(W51:X51)</f>
        <v>0</v>
      </c>
      <c r="Z51" s="46">
        <f>+W52+X52</f>
        <v>0</v>
      </c>
      <c r="AA51" s="44" t="str">
        <f t="shared" ref="AA51" si="8">IF(Y51&gt;Z51, "New Scheme","Old Scheme")</f>
        <v>Old Scheme</v>
      </c>
    </row>
    <row r="52" spans="1:27" x14ac:dyDescent="0.25">
      <c r="A52" s="53"/>
      <c r="B52" s="53"/>
      <c r="C52" s="47"/>
      <c r="D52" s="47"/>
      <c r="E52" s="47"/>
      <c r="F52" s="13" t="s">
        <v>31</v>
      </c>
      <c r="G52" s="14">
        <v>0</v>
      </c>
      <c r="H52" s="47"/>
      <c r="I52" s="47"/>
      <c r="J52" s="47"/>
      <c r="K52" s="47"/>
      <c r="L52" s="47"/>
      <c r="M52" s="47"/>
      <c r="N52" s="47"/>
      <c r="O52" s="15">
        <v>0</v>
      </c>
      <c r="P52" s="15">
        <f>IF(AND(C51&gt;250000,C51&gt;500000),12500,(MAX((C51-250000),0)*0.05))</f>
        <v>0</v>
      </c>
      <c r="Q52" s="15">
        <f>IF(AND(C51&gt;500000,C51&gt;750000),25000,(MAX((C51-500000),0)*0.1))</f>
        <v>0</v>
      </c>
      <c r="R52" s="15">
        <f>IF(AND(C51&gt;750000,C51&gt;1000000),37500,(MAX((C51-750000),0)*0.15))</f>
        <v>0</v>
      </c>
      <c r="S52" s="15">
        <f>IF(AND(C51&gt;1000000,C51&gt;1250000),50000,(MAX((C51-1000000),0)*0.2))</f>
        <v>0</v>
      </c>
      <c r="T52" s="15">
        <f>IF(AND(C51&gt;1250000,C51&gt;1500000),62500,(MAX((C51-1250000),0)*0.25))</f>
        <v>0</v>
      </c>
      <c r="U52" s="15">
        <f>IF(C51&gt;1500000,(C51-1500000)*0.3,0)</f>
        <v>0</v>
      </c>
      <c r="V52" s="3">
        <f>IF(AND(C51&lt;500000,C51&gt;250000), (C51-250000)*0.05,0)</f>
        <v>0</v>
      </c>
      <c r="W52" s="7">
        <f>+O52+P52+Q52+R52+S52+T52+U52-V52</f>
        <v>0</v>
      </c>
      <c r="X52" s="15">
        <f>+W52*0.04</f>
        <v>0</v>
      </c>
      <c r="Y52" s="47"/>
      <c r="Z52" s="47"/>
      <c r="AA52" s="45"/>
    </row>
    <row r="53" spans="1:27" x14ac:dyDescent="0.25">
      <c r="A53" s="53"/>
      <c r="B53" s="53"/>
      <c r="C53" s="47"/>
      <c r="D53" s="47"/>
      <c r="E53" s="47"/>
      <c r="F53" s="13" t="s">
        <v>6</v>
      </c>
      <c r="G53" s="14">
        <v>0</v>
      </c>
      <c r="H53" s="47"/>
      <c r="I53" s="47"/>
      <c r="J53" s="47"/>
      <c r="K53" s="47"/>
      <c r="L53" s="47"/>
      <c r="M53" s="47"/>
      <c r="N53" s="47"/>
      <c r="O53" s="15"/>
      <c r="P53" s="15"/>
      <c r="Q53" s="15"/>
      <c r="R53" s="15"/>
      <c r="S53" s="15"/>
      <c r="T53" s="15"/>
      <c r="U53" s="15"/>
      <c r="V53" s="15"/>
      <c r="W53" s="15"/>
      <c r="X53" s="15"/>
      <c r="Y53" s="47"/>
      <c r="Z53" s="47"/>
      <c r="AA53" s="45"/>
    </row>
    <row r="54" spans="1:27" x14ac:dyDescent="0.25">
      <c r="A54" s="53"/>
      <c r="B54" s="53"/>
      <c r="C54" s="47"/>
      <c r="D54" s="47"/>
      <c r="E54" s="47"/>
      <c r="F54" s="13" t="s">
        <v>7</v>
      </c>
      <c r="G54" s="14">
        <v>0</v>
      </c>
      <c r="H54" s="47"/>
      <c r="I54" s="47"/>
      <c r="J54" s="47"/>
      <c r="K54" s="47"/>
      <c r="L54" s="47"/>
      <c r="M54" s="47"/>
      <c r="N54" s="47"/>
      <c r="O54" s="15"/>
      <c r="P54" s="15"/>
      <c r="Q54" s="15"/>
      <c r="R54" s="15"/>
      <c r="S54" s="15"/>
      <c r="T54" s="15"/>
      <c r="U54" s="15"/>
      <c r="V54" s="15"/>
      <c r="W54" s="15"/>
      <c r="X54" s="15"/>
      <c r="Y54" s="47"/>
      <c r="Z54" s="47"/>
      <c r="AA54" s="45"/>
    </row>
    <row r="55" spans="1:27" x14ac:dyDescent="0.25">
      <c r="A55" s="53"/>
      <c r="B55" s="53"/>
      <c r="C55" s="47"/>
      <c r="D55" s="47"/>
      <c r="E55" s="47"/>
      <c r="F55" s="13" t="s">
        <v>8</v>
      </c>
      <c r="G55" s="14">
        <v>0</v>
      </c>
      <c r="H55" s="47"/>
      <c r="I55" s="47"/>
      <c r="J55" s="47"/>
      <c r="K55" s="47"/>
      <c r="L55" s="47"/>
      <c r="M55" s="47"/>
      <c r="N55" s="47"/>
      <c r="O55" s="15"/>
      <c r="P55" s="15"/>
      <c r="Q55" s="15"/>
      <c r="R55" s="15"/>
      <c r="S55" s="15"/>
      <c r="T55" s="15"/>
      <c r="U55" s="15"/>
      <c r="V55" s="15"/>
      <c r="W55" s="15"/>
      <c r="X55" s="15"/>
      <c r="Y55" s="47"/>
      <c r="Z55" s="47"/>
      <c r="AA55" s="45"/>
    </row>
    <row r="56" spans="1:27" x14ac:dyDescent="0.25">
      <c r="A56" s="53"/>
      <c r="B56" s="53"/>
      <c r="C56" s="47"/>
      <c r="D56" s="47"/>
      <c r="E56" s="47"/>
      <c r="F56" s="13" t="s">
        <v>9</v>
      </c>
      <c r="G56" s="14">
        <v>0</v>
      </c>
      <c r="H56" s="47"/>
      <c r="I56" s="47"/>
      <c r="J56" s="47"/>
      <c r="K56" s="47"/>
      <c r="L56" s="47"/>
      <c r="M56" s="47"/>
      <c r="N56" s="47"/>
      <c r="O56" s="15"/>
      <c r="P56" s="15"/>
      <c r="Q56" s="15"/>
      <c r="R56" s="15"/>
      <c r="S56" s="15"/>
      <c r="T56" s="15"/>
      <c r="U56" s="15"/>
      <c r="V56" s="15"/>
      <c r="W56" s="15"/>
      <c r="X56" s="15"/>
      <c r="Y56" s="47"/>
      <c r="Z56" s="47"/>
      <c r="AA56" s="45"/>
    </row>
    <row r="57" spans="1:27" ht="30" x14ac:dyDescent="0.25">
      <c r="A57" s="53"/>
      <c r="B57" s="53"/>
      <c r="C57" s="47"/>
      <c r="D57" s="47"/>
      <c r="E57" s="47"/>
      <c r="F57" s="16" t="s">
        <v>15</v>
      </c>
      <c r="G57" s="14">
        <f>MIN(SUM(G51:G56),150000)</f>
        <v>0</v>
      </c>
      <c r="H57" s="47"/>
      <c r="I57" s="47"/>
      <c r="J57" s="47"/>
      <c r="K57" s="47"/>
      <c r="L57" s="47"/>
      <c r="M57" s="47"/>
      <c r="N57" s="47"/>
      <c r="O57" s="15"/>
      <c r="P57" s="15"/>
      <c r="Q57" s="15"/>
      <c r="R57" s="15"/>
      <c r="S57" s="15"/>
      <c r="T57" s="15"/>
      <c r="U57" s="15"/>
      <c r="V57" s="15"/>
      <c r="W57" s="15"/>
      <c r="X57" s="15"/>
      <c r="Y57" s="47"/>
      <c r="Z57" s="47"/>
      <c r="AA57" s="45"/>
    </row>
    <row r="58" spans="1:27" x14ac:dyDescent="0.25">
      <c r="A58" s="50">
        <f>+A51+1</f>
        <v>9</v>
      </c>
      <c r="B58" s="50"/>
      <c r="C58" s="44"/>
      <c r="D58" s="44"/>
      <c r="E58" s="44"/>
      <c r="F58" s="5" t="s">
        <v>4</v>
      </c>
      <c r="G58" s="6">
        <v>0</v>
      </c>
      <c r="H58" s="44">
        <v>0</v>
      </c>
      <c r="I58" s="44">
        <v>0</v>
      </c>
      <c r="J58" s="44">
        <v>0</v>
      </c>
      <c r="K58" s="44">
        <v>0</v>
      </c>
      <c r="L58" s="44">
        <v>0</v>
      </c>
      <c r="M58" s="44">
        <v>0</v>
      </c>
      <c r="N58" s="48">
        <f t="shared" ref="N58:N121" si="9">+C58-D58-G64-I58-J58-K58-L58-M58-E58</f>
        <v>0</v>
      </c>
      <c r="O58" s="7">
        <v>0</v>
      </c>
      <c r="P58" s="7">
        <f>IF(AND(N58&gt;250000,N58&gt;500000),12500,(MAX((N58-250000),0)*0.05))</f>
        <v>0</v>
      </c>
      <c r="Q58" s="7">
        <f>IF(AND(N58&gt;500000,N58&gt;750000),50000,(MAX((N58-500000),0)*0.2))</f>
        <v>0</v>
      </c>
      <c r="R58" s="7">
        <f>IF(AND(N58&gt;750000,N58&gt;1000000),50000,(MAX((N58-750000),0)*0.2))</f>
        <v>0</v>
      </c>
      <c r="S58" s="7">
        <f>IF(AND(N58&gt;1000000,N58&gt;1250000),75000,(MAX((N58-1000000),0)*0.3))</f>
        <v>0</v>
      </c>
      <c r="T58" s="7">
        <f>IF(AND(N58&gt;1250000,N58&gt;1500000),75000,(MAX((N58-1250000),0)*0.3))</f>
        <v>0</v>
      </c>
      <c r="U58" s="7">
        <f>IF(N58&gt;1500000,(N58-1500000)*30%,0)</f>
        <v>0</v>
      </c>
      <c r="V58" s="7">
        <f>IF(AND(N58&lt;500000,N58&gt;250000), (N58-250000)*0.05,0)</f>
        <v>0</v>
      </c>
      <c r="W58" s="7">
        <f>+O58+P58+Q58+R58+S58+T58+U58-V58</f>
        <v>0</v>
      </c>
      <c r="X58" s="7">
        <f>+W58*0.04</f>
        <v>0</v>
      </c>
      <c r="Y58" s="44">
        <f>SUM(W58:X58)</f>
        <v>0</v>
      </c>
      <c r="Z58" s="44">
        <f>+W59+X59</f>
        <v>0</v>
      </c>
      <c r="AA58" s="44" t="str">
        <f t="shared" ref="AA58" si="10">IF(Y58&gt;Z58, "New Scheme","Old Scheme")</f>
        <v>Old Scheme</v>
      </c>
    </row>
    <row r="59" spans="1:27" x14ac:dyDescent="0.25">
      <c r="A59" s="51"/>
      <c r="B59" s="51"/>
      <c r="C59" s="45"/>
      <c r="D59" s="45"/>
      <c r="E59" s="45"/>
      <c r="F59" s="1" t="s">
        <v>31</v>
      </c>
      <c r="G59" s="6">
        <v>0</v>
      </c>
      <c r="H59" s="45"/>
      <c r="I59" s="45"/>
      <c r="J59" s="45"/>
      <c r="K59" s="45"/>
      <c r="L59" s="45"/>
      <c r="M59" s="45"/>
      <c r="N59" s="49"/>
      <c r="O59" s="3">
        <v>0</v>
      </c>
      <c r="P59" s="3">
        <f>IF(AND(C58&gt;250000,C58&gt;500000),12500,(MAX((C58-250000),0)*0.05))</f>
        <v>0</v>
      </c>
      <c r="Q59" s="3">
        <f>IF(AND(C58&gt;500000,C58&gt;750000),25000,(MAX((C58-500000),0)*0.1))</f>
        <v>0</v>
      </c>
      <c r="R59" s="3">
        <f>IF(AND(C58&gt;750000,C58&gt;1000000),37500,(MAX((C58-750000),0)*0.15))</f>
        <v>0</v>
      </c>
      <c r="S59" s="3">
        <f>IF(AND(C58&gt;1000000,C58&gt;1250000),50000,(MAX((C58-1000000),0)*0.2))</f>
        <v>0</v>
      </c>
      <c r="T59" s="3">
        <f>IF(AND(C58&gt;1250000,C58&gt;1500000),62500,(MAX((C58-1250000),0)*0.25))</f>
        <v>0</v>
      </c>
      <c r="U59" s="3">
        <f>IF(C58&gt;1500000,(C58-1500000)*0.3,0)</f>
        <v>0</v>
      </c>
      <c r="V59" s="3">
        <f>IF(AND(C58&lt;500000,C58&gt;250000), (C58-250000)*0.05,0)</f>
        <v>0</v>
      </c>
      <c r="W59" s="7">
        <f>+O59+P59+Q59+R59+S59+T59+U59-V59</f>
        <v>0</v>
      </c>
      <c r="X59" s="3">
        <f>+W59*0.04</f>
        <v>0</v>
      </c>
      <c r="Y59" s="45"/>
      <c r="Z59" s="45"/>
      <c r="AA59" s="45"/>
    </row>
    <row r="60" spans="1:27" x14ac:dyDescent="0.25">
      <c r="A60" s="51"/>
      <c r="B60" s="51"/>
      <c r="C60" s="45"/>
      <c r="D60" s="45"/>
      <c r="E60" s="45"/>
      <c r="F60" s="1" t="s">
        <v>6</v>
      </c>
      <c r="G60" s="6">
        <v>0</v>
      </c>
      <c r="H60" s="45"/>
      <c r="I60" s="45"/>
      <c r="J60" s="45"/>
      <c r="K60" s="45"/>
      <c r="L60" s="45"/>
      <c r="M60" s="45"/>
      <c r="N60" s="49"/>
      <c r="O60" s="3"/>
      <c r="P60" s="3"/>
      <c r="Q60" s="3"/>
      <c r="R60" s="3"/>
      <c r="S60" s="3"/>
      <c r="T60" s="3"/>
      <c r="U60" s="3"/>
      <c r="V60" s="3"/>
      <c r="W60" s="3"/>
      <c r="X60" s="3"/>
      <c r="Y60" s="45"/>
      <c r="Z60" s="45"/>
      <c r="AA60" s="45"/>
    </row>
    <row r="61" spans="1:27" x14ac:dyDescent="0.25">
      <c r="A61" s="51"/>
      <c r="B61" s="51"/>
      <c r="C61" s="45"/>
      <c r="D61" s="45"/>
      <c r="E61" s="45"/>
      <c r="F61" s="1" t="s">
        <v>7</v>
      </c>
      <c r="G61" s="6">
        <v>0</v>
      </c>
      <c r="H61" s="45"/>
      <c r="I61" s="45"/>
      <c r="J61" s="45"/>
      <c r="K61" s="45"/>
      <c r="L61" s="45"/>
      <c r="M61" s="45"/>
      <c r="N61" s="49"/>
      <c r="O61" s="3"/>
      <c r="P61" s="3"/>
      <c r="Q61" s="3"/>
      <c r="R61" s="3"/>
      <c r="S61" s="3"/>
      <c r="T61" s="3"/>
      <c r="U61" s="3"/>
      <c r="V61" s="3"/>
      <c r="W61" s="3"/>
      <c r="X61" s="3"/>
      <c r="Y61" s="45"/>
      <c r="Z61" s="45"/>
      <c r="AA61" s="45"/>
    </row>
    <row r="62" spans="1:27" x14ac:dyDescent="0.25">
      <c r="A62" s="51"/>
      <c r="B62" s="51"/>
      <c r="C62" s="45"/>
      <c r="D62" s="45"/>
      <c r="E62" s="45"/>
      <c r="F62" s="1" t="s">
        <v>8</v>
      </c>
      <c r="G62" s="6">
        <v>0</v>
      </c>
      <c r="H62" s="45"/>
      <c r="I62" s="45"/>
      <c r="J62" s="45"/>
      <c r="K62" s="45"/>
      <c r="L62" s="45"/>
      <c r="M62" s="45"/>
      <c r="N62" s="49"/>
      <c r="O62" s="3"/>
      <c r="P62" s="3"/>
      <c r="Q62" s="3"/>
      <c r="R62" s="3"/>
      <c r="S62" s="3"/>
      <c r="T62" s="3"/>
      <c r="U62" s="3"/>
      <c r="V62" s="3"/>
      <c r="W62" s="3"/>
      <c r="X62" s="3"/>
      <c r="Y62" s="45"/>
      <c r="Z62" s="45"/>
      <c r="AA62" s="45"/>
    </row>
    <row r="63" spans="1:27" x14ac:dyDescent="0.25">
      <c r="A63" s="51"/>
      <c r="B63" s="51"/>
      <c r="C63" s="45"/>
      <c r="D63" s="45"/>
      <c r="E63" s="45"/>
      <c r="F63" s="1" t="s">
        <v>9</v>
      </c>
      <c r="G63" s="6">
        <v>0</v>
      </c>
      <c r="H63" s="45"/>
      <c r="I63" s="45"/>
      <c r="J63" s="45"/>
      <c r="K63" s="45"/>
      <c r="L63" s="45"/>
      <c r="M63" s="45"/>
      <c r="N63" s="49"/>
      <c r="O63" s="3"/>
      <c r="P63" s="3"/>
      <c r="Q63" s="3"/>
      <c r="R63" s="3"/>
      <c r="S63" s="3"/>
      <c r="T63" s="3"/>
      <c r="U63" s="3"/>
      <c r="V63" s="3"/>
      <c r="W63" s="3"/>
      <c r="X63" s="3"/>
      <c r="Y63" s="45"/>
      <c r="Z63" s="45"/>
      <c r="AA63" s="45"/>
    </row>
    <row r="64" spans="1:27" ht="30" x14ac:dyDescent="0.25">
      <c r="A64" s="51"/>
      <c r="B64" s="51"/>
      <c r="C64" s="45"/>
      <c r="D64" s="45"/>
      <c r="E64" s="45"/>
      <c r="F64" s="4" t="s">
        <v>15</v>
      </c>
      <c r="G64" s="2">
        <f>MIN(SUM(G58:G63),150000)</f>
        <v>0</v>
      </c>
      <c r="H64" s="45"/>
      <c r="I64" s="45"/>
      <c r="J64" s="45"/>
      <c r="K64" s="45"/>
      <c r="L64" s="45"/>
      <c r="M64" s="45"/>
      <c r="N64" s="44"/>
      <c r="O64" s="3"/>
      <c r="P64" s="3"/>
      <c r="Q64" s="3"/>
      <c r="R64" s="3"/>
      <c r="S64" s="3"/>
      <c r="T64" s="3"/>
      <c r="U64" s="3"/>
      <c r="V64" s="3"/>
      <c r="W64" s="3"/>
      <c r="X64" s="3"/>
      <c r="Y64" s="45"/>
      <c r="Z64" s="45"/>
      <c r="AA64" s="45"/>
    </row>
    <row r="65" spans="1:27" x14ac:dyDescent="0.25">
      <c r="A65" s="50">
        <f t="shared" ref="A65" si="11">+A58+1</f>
        <v>10</v>
      </c>
      <c r="B65" s="50"/>
      <c r="C65" s="44"/>
      <c r="D65" s="44"/>
      <c r="E65" s="44"/>
      <c r="F65" s="5" t="s">
        <v>4</v>
      </c>
      <c r="G65" s="6">
        <v>0</v>
      </c>
      <c r="H65" s="44">
        <v>0</v>
      </c>
      <c r="I65" s="44">
        <v>0</v>
      </c>
      <c r="J65" s="44">
        <v>0</v>
      </c>
      <c r="K65" s="44">
        <v>0</v>
      </c>
      <c r="L65" s="44">
        <v>0</v>
      </c>
      <c r="M65" s="44">
        <v>0</v>
      </c>
      <c r="N65" s="48">
        <f t="shared" si="9"/>
        <v>0</v>
      </c>
      <c r="O65" s="7">
        <v>0</v>
      </c>
      <c r="P65" s="7">
        <f t="shared" ref="P65" si="12">IF(AND(N65&gt;250000,N65&gt;500000),12500,(MAX((N65-250000),0)*0.05))</f>
        <v>0</v>
      </c>
      <c r="Q65" s="7">
        <f t="shared" ref="Q65" si="13">IF(AND(N65&gt;500000,N65&gt;750000),50000,(MAX((N65-500000),0)*0.2))</f>
        <v>0</v>
      </c>
      <c r="R65" s="7">
        <f t="shared" ref="R65" si="14">IF(AND(N65&gt;750000,N65&gt;1000000),50000,(MAX((N65-750000),0)*0.2))</f>
        <v>0</v>
      </c>
      <c r="S65" s="7">
        <f t="shared" ref="S65" si="15">IF(AND(N65&gt;1000000,N65&gt;1250000),75000,(MAX((N65-1000000),0)*0.3))</f>
        <v>0</v>
      </c>
      <c r="T65" s="7">
        <f t="shared" ref="T65" si="16">IF(AND(N65&gt;1250000,N65&gt;1500000),75000,(MAX((N65-1250000),0)*0.3))</f>
        <v>0</v>
      </c>
      <c r="U65" s="7">
        <f t="shared" ref="U65" si="17">IF(N65&gt;1500000,(N65-1500000)*30%,0)</f>
        <v>0</v>
      </c>
      <c r="V65" s="7">
        <f>IF(AND(N65&lt;500000,N65&gt;250000), (N65-250000)*0.05,0)</f>
        <v>0</v>
      </c>
      <c r="W65" s="7">
        <f>+O65+P65+Q65+R65+S65+T65+U65-V65</f>
        <v>0</v>
      </c>
      <c r="X65" s="7">
        <f t="shared" ref="X65:X66" si="18">+W65*0.04</f>
        <v>0</v>
      </c>
      <c r="Y65" s="44">
        <f t="shared" ref="Y65" si="19">SUM(W65:X65)</f>
        <v>0</v>
      </c>
      <c r="Z65" s="44">
        <f t="shared" ref="Z65" si="20">+W66+X66</f>
        <v>0</v>
      </c>
      <c r="AA65" s="44" t="str">
        <f t="shared" ref="AA65" si="21">IF(Y65&gt;Z65, "New Scheme","Old Scheme")</f>
        <v>Old Scheme</v>
      </c>
    </row>
    <row r="66" spans="1:27" x14ac:dyDescent="0.25">
      <c r="A66" s="51"/>
      <c r="B66" s="51"/>
      <c r="C66" s="45"/>
      <c r="D66" s="45"/>
      <c r="E66" s="45"/>
      <c r="F66" s="1" t="s">
        <v>31</v>
      </c>
      <c r="G66" s="6">
        <v>0</v>
      </c>
      <c r="H66" s="45"/>
      <c r="I66" s="45"/>
      <c r="J66" s="45"/>
      <c r="K66" s="45"/>
      <c r="L66" s="45"/>
      <c r="M66" s="45"/>
      <c r="N66" s="49"/>
      <c r="O66" s="3">
        <v>0</v>
      </c>
      <c r="P66" s="3">
        <f t="shared" ref="P66" si="22">IF(AND(C65&gt;250000,C65&gt;500000),12500,(MAX((C65-250000),0)*0.05))</f>
        <v>0</v>
      </c>
      <c r="Q66" s="3">
        <f t="shared" ref="Q66" si="23">IF(AND(C65&gt;500000,C65&gt;750000),25000,(MAX((C65-500000),0)*0.1))</f>
        <v>0</v>
      </c>
      <c r="R66" s="3">
        <f t="shared" ref="R66" si="24">IF(AND(C65&gt;750000,C65&gt;1000000),37500,(MAX((C65-750000),0)*0.15))</f>
        <v>0</v>
      </c>
      <c r="S66" s="3">
        <f t="shared" ref="S66" si="25">IF(AND(C65&gt;1000000,C65&gt;1250000),50000,(MAX((C65-1000000),0)*0.2))</f>
        <v>0</v>
      </c>
      <c r="T66" s="3">
        <f t="shared" ref="T66" si="26">IF(AND(C65&gt;1250000,C65&gt;1500000),62500,(MAX((C65-1250000),0)*0.25))</f>
        <v>0</v>
      </c>
      <c r="U66" s="3">
        <f t="shared" ref="U66" si="27">IF(C65&gt;1500000,(C65-1500000)*0.3,0)</f>
        <v>0</v>
      </c>
      <c r="V66" s="3">
        <f>IF(AND(C65&lt;500000,C65&gt;250000), (C65-250000)*0.05,0)</f>
        <v>0</v>
      </c>
      <c r="W66" s="7">
        <f>+O66+P66+Q66+R66+S66+T66+U66-V66</f>
        <v>0</v>
      </c>
      <c r="X66" s="3">
        <f t="shared" si="18"/>
        <v>0</v>
      </c>
      <c r="Y66" s="45"/>
      <c r="Z66" s="45"/>
      <c r="AA66" s="45"/>
    </row>
    <row r="67" spans="1:27" x14ac:dyDescent="0.25">
      <c r="A67" s="51"/>
      <c r="B67" s="51"/>
      <c r="C67" s="45"/>
      <c r="D67" s="45"/>
      <c r="E67" s="45"/>
      <c r="F67" s="1" t="s">
        <v>6</v>
      </c>
      <c r="G67" s="6">
        <v>0</v>
      </c>
      <c r="H67" s="45"/>
      <c r="I67" s="45"/>
      <c r="J67" s="45"/>
      <c r="K67" s="45"/>
      <c r="L67" s="45"/>
      <c r="M67" s="45"/>
      <c r="N67" s="49"/>
      <c r="O67" s="3"/>
      <c r="P67" s="3"/>
      <c r="Q67" s="3"/>
      <c r="R67" s="3"/>
      <c r="S67" s="3"/>
      <c r="T67" s="3"/>
      <c r="U67" s="3"/>
      <c r="V67" s="3"/>
      <c r="W67" s="3"/>
      <c r="X67" s="3"/>
      <c r="Y67" s="45"/>
      <c r="Z67" s="45"/>
      <c r="AA67" s="45"/>
    </row>
    <row r="68" spans="1:27" x14ac:dyDescent="0.25">
      <c r="A68" s="51"/>
      <c r="B68" s="51"/>
      <c r="C68" s="45"/>
      <c r="D68" s="45"/>
      <c r="E68" s="45"/>
      <c r="F68" s="1" t="s">
        <v>7</v>
      </c>
      <c r="G68" s="6">
        <v>0</v>
      </c>
      <c r="H68" s="45"/>
      <c r="I68" s="45"/>
      <c r="J68" s="45"/>
      <c r="K68" s="45"/>
      <c r="L68" s="45"/>
      <c r="M68" s="45"/>
      <c r="N68" s="49"/>
      <c r="O68" s="3"/>
      <c r="P68" s="3"/>
      <c r="Q68" s="3"/>
      <c r="R68" s="3"/>
      <c r="S68" s="3"/>
      <c r="T68" s="3"/>
      <c r="U68" s="3"/>
      <c r="V68" s="3"/>
      <c r="W68" s="3"/>
      <c r="X68" s="3"/>
      <c r="Y68" s="45"/>
      <c r="Z68" s="45"/>
      <c r="AA68" s="45"/>
    </row>
    <row r="69" spans="1:27" x14ac:dyDescent="0.25">
      <c r="A69" s="51"/>
      <c r="B69" s="51"/>
      <c r="C69" s="45"/>
      <c r="D69" s="45"/>
      <c r="E69" s="45"/>
      <c r="F69" s="1" t="s">
        <v>8</v>
      </c>
      <c r="G69" s="6">
        <v>0</v>
      </c>
      <c r="H69" s="45"/>
      <c r="I69" s="45"/>
      <c r="J69" s="45"/>
      <c r="K69" s="45"/>
      <c r="L69" s="45"/>
      <c r="M69" s="45"/>
      <c r="N69" s="49"/>
      <c r="O69" s="3"/>
      <c r="P69" s="3"/>
      <c r="Q69" s="3"/>
      <c r="R69" s="3"/>
      <c r="S69" s="3"/>
      <c r="T69" s="3"/>
      <c r="U69" s="3"/>
      <c r="V69" s="3"/>
      <c r="W69" s="3"/>
      <c r="X69" s="3"/>
      <c r="Y69" s="45"/>
      <c r="Z69" s="45"/>
      <c r="AA69" s="45"/>
    </row>
    <row r="70" spans="1:27" x14ac:dyDescent="0.25">
      <c r="A70" s="51"/>
      <c r="B70" s="51"/>
      <c r="C70" s="45"/>
      <c r="D70" s="45"/>
      <c r="E70" s="45"/>
      <c r="F70" s="1" t="s">
        <v>9</v>
      </c>
      <c r="G70" s="2">
        <v>0</v>
      </c>
      <c r="H70" s="45"/>
      <c r="I70" s="45"/>
      <c r="J70" s="45"/>
      <c r="K70" s="45"/>
      <c r="L70" s="45"/>
      <c r="M70" s="45"/>
      <c r="N70" s="49"/>
      <c r="O70" s="3"/>
      <c r="P70" s="3"/>
      <c r="Q70" s="3"/>
      <c r="R70" s="3"/>
      <c r="S70" s="3"/>
      <c r="T70" s="3"/>
      <c r="U70" s="3"/>
      <c r="V70" s="3"/>
      <c r="W70" s="3"/>
      <c r="X70" s="3"/>
      <c r="Y70" s="45"/>
      <c r="Z70" s="45"/>
      <c r="AA70" s="45"/>
    </row>
    <row r="71" spans="1:27" ht="30" x14ac:dyDescent="0.25">
      <c r="A71" s="51"/>
      <c r="B71" s="51"/>
      <c r="C71" s="45"/>
      <c r="D71" s="45"/>
      <c r="E71" s="45"/>
      <c r="F71" s="4" t="s">
        <v>15</v>
      </c>
      <c r="G71" s="2">
        <f t="shared" ref="G71" si="28">MIN(SUM(G65:G70),150000)</f>
        <v>0</v>
      </c>
      <c r="H71" s="45"/>
      <c r="I71" s="45"/>
      <c r="J71" s="45"/>
      <c r="K71" s="45"/>
      <c r="L71" s="45"/>
      <c r="M71" s="45"/>
      <c r="N71" s="44"/>
      <c r="O71" s="3"/>
      <c r="P71" s="3"/>
      <c r="Q71" s="3"/>
      <c r="R71" s="3"/>
      <c r="S71" s="3"/>
      <c r="T71" s="3"/>
      <c r="U71" s="3"/>
      <c r="V71" s="3"/>
      <c r="W71" s="3"/>
      <c r="X71" s="3"/>
      <c r="Y71" s="45"/>
      <c r="Z71" s="45"/>
      <c r="AA71" s="45"/>
    </row>
    <row r="72" spans="1:27" x14ac:dyDescent="0.25">
      <c r="A72" s="50">
        <f t="shared" ref="A72" si="29">+A65+1</f>
        <v>11</v>
      </c>
      <c r="B72" s="50"/>
      <c r="C72" s="44"/>
      <c r="D72" s="44"/>
      <c r="E72" s="44"/>
      <c r="F72" s="5" t="s">
        <v>4</v>
      </c>
      <c r="G72" s="6">
        <v>0</v>
      </c>
      <c r="H72" s="44">
        <v>0</v>
      </c>
      <c r="I72" s="44">
        <v>0</v>
      </c>
      <c r="J72" s="44">
        <v>0</v>
      </c>
      <c r="K72" s="44">
        <v>0</v>
      </c>
      <c r="L72" s="44">
        <v>0</v>
      </c>
      <c r="M72" s="44">
        <v>0</v>
      </c>
      <c r="N72" s="48">
        <f t="shared" si="9"/>
        <v>0</v>
      </c>
      <c r="O72" s="7">
        <v>0</v>
      </c>
      <c r="P72" s="7">
        <f t="shared" ref="P72" si="30">IF(AND(N72&gt;250000,N72&gt;500000),12500,(MAX((N72-250000),0)*0.05))</f>
        <v>0</v>
      </c>
      <c r="Q72" s="7">
        <f t="shared" ref="Q72" si="31">IF(AND(N72&gt;500000,N72&gt;750000),50000,(MAX((N72-500000),0)*0.2))</f>
        <v>0</v>
      </c>
      <c r="R72" s="7">
        <f t="shared" ref="R72" si="32">IF(AND(N72&gt;750000,N72&gt;1000000),50000,(MAX((N72-750000),0)*0.2))</f>
        <v>0</v>
      </c>
      <c r="S72" s="7">
        <f t="shared" ref="S72" si="33">IF(AND(N72&gt;1000000,N72&gt;1250000),75000,(MAX((N72-1000000),0)*0.3))</f>
        <v>0</v>
      </c>
      <c r="T72" s="7">
        <f t="shared" ref="T72" si="34">IF(AND(N72&gt;1250000,N72&gt;1500000),75000,(MAX((N72-1250000),0)*0.3))</f>
        <v>0</v>
      </c>
      <c r="U72" s="7">
        <f t="shared" ref="U72" si="35">IF(N72&gt;1500000,(N72-1500000)*30%,0)</f>
        <v>0</v>
      </c>
      <c r="V72" s="7">
        <f>IF(AND(N72&lt;500000,N72&gt;250000), (N72-250000)*0.05,0)</f>
        <v>0</v>
      </c>
      <c r="W72" s="7">
        <f>+O72+P72+Q72+R72+S72+T72+U72-V72</f>
        <v>0</v>
      </c>
      <c r="X72" s="7">
        <f t="shared" ref="X72:X73" si="36">+W72*0.04</f>
        <v>0</v>
      </c>
      <c r="Y72" s="44">
        <f t="shared" ref="Y72" si="37">SUM(W72:X72)</f>
        <v>0</v>
      </c>
      <c r="Z72" s="44">
        <f t="shared" ref="Z72" si="38">+W73+X73</f>
        <v>0</v>
      </c>
      <c r="AA72" s="44" t="str">
        <f t="shared" ref="AA72" si="39">IF(Y72&gt;Z72, "New Scheme","Old Scheme")</f>
        <v>Old Scheme</v>
      </c>
    </row>
    <row r="73" spans="1:27" x14ac:dyDescent="0.25">
      <c r="A73" s="51"/>
      <c r="B73" s="51"/>
      <c r="C73" s="45"/>
      <c r="D73" s="45"/>
      <c r="E73" s="45"/>
      <c r="F73" s="1" t="s">
        <v>31</v>
      </c>
      <c r="G73" s="6">
        <v>0</v>
      </c>
      <c r="H73" s="45"/>
      <c r="I73" s="45"/>
      <c r="J73" s="45"/>
      <c r="K73" s="45"/>
      <c r="L73" s="45"/>
      <c r="M73" s="45"/>
      <c r="N73" s="49"/>
      <c r="O73" s="3">
        <v>0</v>
      </c>
      <c r="P73" s="3">
        <f t="shared" ref="P73" si="40">IF(AND(C72&gt;250000,C72&gt;500000),12500,(MAX((C72-250000),0)*0.05))</f>
        <v>0</v>
      </c>
      <c r="Q73" s="3">
        <f t="shared" ref="Q73" si="41">IF(AND(C72&gt;500000,C72&gt;750000),25000,(MAX((C72-500000),0)*0.1))</f>
        <v>0</v>
      </c>
      <c r="R73" s="3">
        <f t="shared" ref="R73" si="42">IF(AND(C72&gt;750000,C72&gt;1000000),37500,(MAX((C72-750000),0)*0.15))</f>
        <v>0</v>
      </c>
      <c r="S73" s="3">
        <f t="shared" ref="S73" si="43">IF(AND(C72&gt;1000000,C72&gt;1250000),50000,(MAX((C72-1000000),0)*0.2))</f>
        <v>0</v>
      </c>
      <c r="T73" s="3">
        <f t="shared" ref="T73" si="44">IF(AND(C72&gt;1250000,C72&gt;1500000),62500,(MAX((C72-1250000),0)*0.25))</f>
        <v>0</v>
      </c>
      <c r="U73" s="3">
        <f t="shared" ref="U73" si="45">IF(C72&gt;1500000,(C72-1500000)*0.3,0)</f>
        <v>0</v>
      </c>
      <c r="V73" s="3">
        <f>IF(AND(C72&lt;500000,C72&gt;250000), (C72-250000)*0.05,0)</f>
        <v>0</v>
      </c>
      <c r="W73" s="7">
        <f>+O73+P73+Q73+R73+S73+T73+U73-V73</f>
        <v>0</v>
      </c>
      <c r="X73" s="3">
        <f t="shared" si="36"/>
        <v>0</v>
      </c>
      <c r="Y73" s="45"/>
      <c r="Z73" s="45"/>
      <c r="AA73" s="45"/>
    </row>
    <row r="74" spans="1:27" x14ac:dyDescent="0.25">
      <c r="A74" s="51"/>
      <c r="B74" s="51"/>
      <c r="C74" s="45"/>
      <c r="D74" s="45"/>
      <c r="E74" s="45"/>
      <c r="F74" s="1" t="s">
        <v>6</v>
      </c>
      <c r="G74" s="6">
        <v>0</v>
      </c>
      <c r="H74" s="45"/>
      <c r="I74" s="45"/>
      <c r="J74" s="45"/>
      <c r="K74" s="45"/>
      <c r="L74" s="45"/>
      <c r="M74" s="45"/>
      <c r="N74" s="49"/>
      <c r="O74" s="3"/>
      <c r="P74" s="3"/>
      <c r="Q74" s="3"/>
      <c r="R74" s="3"/>
      <c r="S74" s="3"/>
      <c r="T74" s="3"/>
      <c r="U74" s="3"/>
      <c r="V74" s="3"/>
      <c r="W74" s="3"/>
      <c r="X74" s="3"/>
      <c r="Y74" s="45"/>
      <c r="Z74" s="45"/>
      <c r="AA74" s="45"/>
    </row>
    <row r="75" spans="1:27" x14ac:dyDescent="0.25">
      <c r="A75" s="51"/>
      <c r="B75" s="51"/>
      <c r="C75" s="45"/>
      <c r="D75" s="45"/>
      <c r="E75" s="45"/>
      <c r="F75" s="1" t="s">
        <v>7</v>
      </c>
      <c r="G75" s="6">
        <v>0</v>
      </c>
      <c r="H75" s="45"/>
      <c r="I75" s="45"/>
      <c r="J75" s="45"/>
      <c r="K75" s="45"/>
      <c r="L75" s="45"/>
      <c r="M75" s="45"/>
      <c r="N75" s="49"/>
      <c r="O75" s="3"/>
      <c r="P75" s="3"/>
      <c r="Q75" s="3"/>
      <c r="R75" s="3"/>
      <c r="S75" s="3"/>
      <c r="T75" s="3"/>
      <c r="U75" s="3"/>
      <c r="V75" s="3"/>
      <c r="W75" s="3"/>
      <c r="X75" s="3"/>
      <c r="Y75" s="45"/>
      <c r="Z75" s="45"/>
      <c r="AA75" s="45"/>
    </row>
    <row r="76" spans="1:27" x14ac:dyDescent="0.25">
      <c r="A76" s="51"/>
      <c r="B76" s="51"/>
      <c r="C76" s="45"/>
      <c r="D76" s="45"/>
      <c r="E76" s="45"/>
      <c r="F76" s="1" t="s">
        <v>8</v>
      </c>
      <c r="G76" s="6">
        <v>0</v>
      </c>
      <c r="H76" s="45"/>
      <c r="I76" s="45"/>
      <c r="J76" s="45"/>
      <c r="K76" s="45"/>
      <c r="L76" s="45"/>
      <c r="M76" s="45"/>
      <c r="N76" s="49"/>
      <c r="O76" s="3"/>
      <c r="P76" s="3"/>
      <c r="Q76" s="3"/>
      <c r="R76" s="3"/>
      <c r="S76" s="3"/>
      <c r="T76" s="3"/>
      <c r="U76" s="3"/>
      <c r="V76" s="3"/>
      <c r="W76" s="3"/>
      <c r="X76" s="3"/>
      <c r="Y76" s="45"/>
      <c r="Z76" s="45"/>
      <c r="AA76" s="45"/>
    </row>
    <row r="77" spans="1:27" x14ac:dyDescent="0.25">
      <c r="A77" s="51"/>
      <c r="B77" s="51"/>
      <c r="C77" s="45"/>
      <c r="D77" s="45"/>
      <c r="E77" s="45"/>
      <c r="F77" s="1" t="s">
        <v>9</v>
      </c>
      <c r="G77" s="6">
        <v>0</v>
      </c>
      <c r="H77" s="45"/>
      <c r="I77" s="45"/>
      <c r="J77" s="45"/>
      <c r="K77" s="45"/>
      <c r="L77" s="45"/>
      <c r="M77" s="45"/>
      <c r="N77" s="49"/>
      <c r="O77" s="3"/>
      <c r="P77" s="3"/>
      <c r="Q77" s="3"/>
      <c r="R77" s="3"/>
      <c r="S77" s="3"/>
      <c r="T77" s="3"/>
      <c r="U77" s="3"/>
      <c r="V77" s="3"/>
      <c r="W77" s="3"/>
      <c r="X77" s="3"/>
      <c r="Y77" s="45"/>
      <c r="Z77" s="45"/>
      <c r="AA77" s="45"/>
    </row>
    <row r="78" spans="1:27" ht="30" x14ac:dyDescent="0.25">
      <c r="A78" s="51"/>
      <c r="B78" s="51"/>
      <c r="C78" s="45"/>
      <c r="D78" s="45"/>
      <c r="E78" s="45"/>
      <c r="F78" s="4" t="s">
        <v>15</v>
      </c>
      <c r="G78" s="2">
        <f t="shared" ref="G78" si="46">MIN(SUM(G72:G77),150000)</f>
        <v>0</v>
      </c>
      <c r="H78" s="45"/>
      <c r="I78" s="45"/>
      <c r="J78" s="45"/>
      <c r="K78" s="45"/>
      <c r="L78" s="45"/>
      <c r="M78" s="45"/>
      <c r="N78" s="44"/>
      <c r="O78" s="3"/>
      <c r="P78" s="3"/>
      <c r="Q78" s="3"/>
      <c r="R78" s="3"/>
      <c r="S78" s="3"/>
      <c r="T78" s="3"/>
      <c r="U78" s="3"/>
      <c r="V78" s="3"/>
      <c r="W78" s="3"/>
      <c r="X78" s="3"/>
      <c r="Y78" s="45"/>
      <c r="Z78" s="45"/>
      <c r="AA78" s="45"/>
    </row>
    <row r="79" spans="1:27" x14ac:dyDescent="0.25">
      <c r="A79" s="50">
        <f t="shared" ref="A79" si="47">+A72+1</f>
        <v>12</v>
      </c>
      <c r="B79" s="50"/>
      <c r="C79" s="44"/>
      <c r="D79" s="44"/>
      <c r="E79" s="44"/>
      <c r="F79" s="5" t="s">
        <v>4</v>
      </c>
      <c r="G79" s="6">
        <v>0</v>
      </c>
      <c r="H79" s="44">
        <v>0</v>
      </c>
      <c r="I79" s="44">
        <v>0</v>
      </c>
      <c r="J79" s="44">
        <v>0</v>
      </c>
      <c r="K79" s="44">
        <v>0</v>
      </c>
      <c r="L79" s="44">
        <v>0</v>
      </c>
      <c r="M79" s="44">
        <v>0</v>
      </c>
      <c r="N79" s="48">
        <f t="shared" si="9"/>
        <v>0</v>
      </c>
      <c r="O79" s="7">
        <v>0</v>
      </c>
      <c r="P79" s="7">
        <f t="shared" ref="P79" si="48">IF(AND(N79&gt;250000,N79&gt;500000),12500,(MAX((N79-250000),0)*0.05))</f>
        <v>0</v>
      </c>
      <c r="Q79" s="7">
        <f t="shared" ref="Q79" si="49">IF(AND(N79&gt;500000,N79&gt;750000),50000,(MAX((N79-500000),0)*0.2))</f>
        <v>0</v>
      </c>
      <c r="R79" s="7">
        <f t="shared" ref="R79" si="50">IF(AND(N79&gt;750000,N79&gt;1000000),50000,(MAX((N79-750000),0)*0.2))</f>
        <v>0</v>
      </c>
      <c r="S79" s="7">
        <f t="shared" ref="S79" si="51">IF(AND(N79&gt;1000000,N79&gt;1250000),75000,(MAX((N79-1000000),0)*0.3))</f>
        <v>0</v>
      </c>
      <c r="T79" s="7">
        <f t="shared" ref="T79" si="52">IF(AND(N79&gt;1250000,N79&gt;1500000),75000,(MAX((N79-1250000),0)*0.3))</f>
        <v>0</v>
      </c>
      <c r="U79" s="7">
        <f t="shared" ref="U79" si="53">IF(N79&gt;1500000,(N79-1500000)*30%,0)</f>
        <v>0</v>
      </c>
      <c r="V79" s="7">
        <f>IF(AND(N79&lt;500000,N79&gt;250000), (N79-250000)*0.05,0)</f>
        <v>0</v>
      </c>
      <c r="W79" s="7">
        <f>+O79+P79+Q79+R79+S79+T79+U79-V79</f>
        <v>0</v>
      </c>
      <c r="X79" s="7">
        <f t="shared" ref="X79:X80" si="54">+W79*0.04</f>
        <v>0</v>
      </c>
      <c r="Y79" s="44">
        <f t="shared" ref="Y79" si="55">SUM(W79:X79)</f>
        <v>0</v>
      </c>
      <c r="Z79" s="44">
        <f t="shared" ref="Z79" si="56">+W80+X80</f>
        <v>0</v>
      </c>
      <c r="AA79" s="44" t="str">
        <f t="shared" ref="AA79" si="57">IF(Y79&gt;Z79, "New Scheme","Old Scheme")</f>
        <v>Old Scheme</v>
      </c>
    </row>
    <row r="80" spans="1:27" x14ac:dyDescent="0.25">
      <c r="A80" s="51"/>
      <c r="B80" s="51"/>
      <c r="C80" s="45"/>
      <c r="D80" s="45"/>
      <c r="E80" s="45"/>
      <c r="F80" s="1" t="s">
        <v>31</v>
      </c>
      <c r="G80" s="6">
        <v>0</v>
      </c>
      <c r="H80" s="45"/>
      <c r="I80" s="45"/>
      <c r="J80" s="45"/>
      <c r="K80" s="45"/>
      <c r="L80" s="45"/>
      <c r="M80" s="45"/>
      <c r="N80" s="49"/>
      <c r="O80" s="3">
        <v>0</v>
      </c>
      <c r="P80" s="3">
        <f t="shared" ref="P80" si="58">IF(AND(C79&gt;250000,C79&gt;500000),12500,(MAX((C79-250000),0)*0.05))</f>
        <v>0</v>
      </c>
      <c r="Q80" s="3">
        <f t="shared" ref="Q80" si="59">IF(AND(C79&gt;500000,C79&gt;750000),25000,(MAX((C79-500000),0)*0.1))</f>
        <v>0</v>
      </c>
      <c r="R80" s="3">
        <f t="shared" ref="R80" si="60">IF(AND(C79&gt;750000,C79&gt;1000000),37500,(MAX((C79-750000),0)*0.15))</f>
        <v>0</v>
      </c>
      <c r="S80" s="3">
        <f t="shared" ref="S80" si="61">IF(AND(C79&gt;1000000,C79&gt;1250000),50000,(MAX((C79-1000000),0)*0.2))</f>
        <v>0</v>
      </c>
      <c r="T80" s="3">
        <f t="shared" ref="T80" si="62">IF(AND(C79&gt;1250000,C79&gt;1500000),62500,(MAX((C79-1250000),0)*0.25))</f>
        <v>0</v>
      </c>
      <c r="U80" s="3">
        <f t="shared" ref="U80" si="63">IF(C79&gt;1500000,(C79-1500000)*0.3,0)</f>
        <v>0</v>
      </c>
      <c r="V80" s="3">
        <f>IF(AND(C79&lt;500000,C79&gt;250000), (C79-250000)*0.05,0)</f>
        <v>0</v>
      </c>
      <c r="W80" s="7">
        <f>+O80+P80+Q80+R80+S80+T80+U80-V80</f>
        <v>0</v>
      </c>
      <c r="X80" s="3">
        <f t="shared" si="54"/>
        <v>0</v>
      </c>
      <c r="Y80" s="45"/>
      <c r="Z80" s="45"/>
      <c r="AA80" s="45"/>
    </row>
    <row r="81" spans="1:27" x14ac:dyDescent="0.25">
      <c r="A81" s="51"/>
      <c r="B81" s="51"/>
      <c r="C81" s="45"/>
      <c r="D81" s="45"/>
      <c r="E81" s="45"/>
      <c r="F81" s="1" t="s">
        <v>6</v>
      </c>
      <c r="G81" s="6">
        <v>0</v>
      </c>
      <c r="H81" s="45"/>
      <c r="I81" s="45"/>
      <c r="J81" s="45"/>
      <c r="K81" s="45"/>
      <c r="L81" s="45"/>
      <c r="M81" s="45"/>
      <c r="N81" s="49"/>
      <c r="O81" s="3"/>
      <c r="P81" s="3"/>
      <c r="Q81" s="3"/>
      <c r="R81" s="3"/>
      <c r="S81" s="3"/>
      <c r="T81" s="3"/>
      <c r="U81" s="3"/>
      <c r="V81" s="3"/>
      <c r="W81" s="3"/>
      <c r="X81" s="3"/>
      <c r="Y81" s="45"/>
      <c r="Z81" s="45"/>
      <c r="AA81" s="45"/>
    </row>
    <row r="82" spans="1:27" x14ac:dyDescent="0.25">
      <c r="A82" s="51"/>
      <c r="B82" s="51"/>
      <c r="C82" s="45"/>
      <c r="D82" s="45"/>
      <c r="E82" s="45"/>
      <c r="F82" s="1" t="s">
        <v>7</v>
      </c>
      <c r="G82" s="6">
        <v>0</v>
      </c>
      <c r="H82" s="45"/>
      <c r="I82" s="45"/>
      <c r="J82" s="45"/>
      <c r="K82" s="45"/>
      <c r="L82" s="45"/>
      <c r="M82" s="45"/>
      <c r="N82" s="49"/>
      <c r="O82" s="3"/>
      <c r="P82" s="3"/>
      <c r="Q82" s="3"/>
      <c r="R82" s="3"/>
      <c r="S82" s="3"/>
      <c r="T82" s="3"/>
      <c r="U82" s="3"/>
      <c r="V82" s="3"/>
      <c r="W82" s="3"/>
      <c r="X82" s="3"/>
      <c r="Y82" s="45"/>
      <c r="Z82" s="45"/>
      <c r="AA82" s="45"/>
    </row>
    <row r="83" spans="1:27" x14ac:dyDescent="0.25">
      <c r="A83" s="51"/>
      <c r="B83" s="51"/>
      <c r="C83" s="45"/>
      <c r="D83" s="45"/>
      <c r="E83" s="45"/>
      <c r="F83" s="1" t="s">
        <v>8</v>
      </c>
      <c r="G83" s="6">
        <v>0</v>
      </c>
      <c r="H83" s="45"/>
      <c r="I83" s="45"/>
      <c r="J83" s="45"/>
      <c r="K83" s="45"/>
      <c r="L83" s="45"/>
      <c r="M83" s="45"/>
      <c r="N83" s="49"/>
      <c r="O83" s="3"/>
      <c r="P83" s="3"/>
      <c r="Q83" s="3"/>
      <c r="R83" s="3"/>
      <c r="S83" s="3"/>
      <c r="T83" s="3"/>
      <c r="U83" s="3"/>
      <c r="V83" s="3"/>
      <c r="W83" s="3"/>
      <c r="X83" s="3"/>
      <c r="Y83" s="45"/>
      <c r="Z83" s="45"/>
      <c r="AA83" s="45"/>
    </row>
    <row r="84" spans="1:27" x14ac:dyDescent="0.25">
      <c r="A84" s="51"/>
      <c r="B84" s="51"/>
      <c r="C84" s="45"/>
      <c r="D84" s="45"/>
      <c r="E84" s="45"/>
      <c r="F84" s="1" t="s">
        <v>9</v>
      </c>
      <c r="G84" s="6">
        <v>0</v>
      </c>
      <c r="H84" s="45"/>
      <c r="I84" s="45"/>
      <c r="J84" s="45"/>
      <c r="K84" s="45"/>
      <c r="L84" s="45"/>
      <c r="M84" s="45"/>
      <c r="N84" s="49"/>
      <c r="O84" s="3"/>
      <c r="P84" s="3"/>
      <c r="Q84" s="3"/>
      <c r="R84" s="3"/>
      <c r="S84" s="3"/>
      <c r="T84" s="3"/>
      <c r="U84" s="3"/>
      <c r="V84" s="3"/>
      <c r="W84" s="3"/>
      <c r="X84" s="3"/>
      <c r="Y84" s="45"/>
      <c r="Z84" s="45"/>
      <c r="AA84" s="45"/>
    </row>
    <row r="85" spans="1:27" ht="30" x14ac:dyDescent="0.25">
      <c r="A85" s="51"/>
      <c r="B85" s="51"/>
      <c r="C85" s="45"/>
      <c r="D85" s="45"/>
      <c r="E85" s="45"/>
      <c r="F85" s="4" t="s">
        <v>15</v>
      </c>
      <c r="G85" s="2">
        <f t="shared" ref="G85" si="64">MIN(SUM(G79:G84),150000)</f>
        <v>0</v>
      </c>
      <c r="H85" s="45"/>
      <c r="I85" s="45"/>
      <c r="J85" s="45"/>
      <c r="K85" s="45"/>
      <c r="L85" s="45"/>
      <c r="M85" s="45"/>
      <c r="N85" s="44"/>
      <c r="O85" s="3"/>
      <c r="P85" s="3"/>
      <c r="Q85" s="3"/>
      <c r="R85" s="3"/>
      <c r="S85" s="3"/>
      <c r="T85" s="3"/>
      <c r="U85" s="3"/>
      <c r="V85" s="3"/>
      <c r="W85" s="3"/>
      <c r="X85" s="3"/>
      <c r="Y85" s="45"/>
      <c r="Z85" s="45"/>
      <c r="AA85" s="45"/>
    </row>
    <row r="86" spans="1:27" x14ac:dyDescent="0.25">
      <c r="A86" s="50">
        <f t="shared" ref="A86" si="65">+A79+1</f>
        <v>13</v>
      </c>
      <c r="B86" s="50"/>
      <c r="C86" s="44"/>
      <c r="D86" s="44"/>
      <c r="E86" s="44"/>
      <c r="F86" s="5" t="s">
        <v>4</v>
      </c>
      <c r="G86" s="6">
        <v>0</v>
      </c>
      <c r="H86" s="44">
        <v>0</v>
      </c>
      <c r="I86" s="44">
        <v>0</v>
      </c>
      <c r="J86" s="44">
        <v>0</v>
      </c>
      <c r="K86" s="44">
        <v>0</v>
      </c>
      <c r="L86" s="44">
        <v>0</v>
      </c>
      <c r="M86" s="44"/>
      <c r="N86" s="48">
        <f t="shared" si="9"/>
        <v>0</v>
      </c>
      <c r="O86" s="7">
        <v>0</v>
      </c>
      <c r="P86" s="7">
        <f t="shared" ref="P86" si="66">IF(AND(N86&gt;250000,N86&gt;500000),12500,(MAX((N86-250000),0)*0.05))</f>
        <v>0</v>
      </c>
      <c r="Q86" s="7">
        <f t="shared" ref="Q86" si="67">IF(AND(N86&gt;500000,N86&gt;750000),50000,(MAX((N86-500000),0)*0.2))</f>
        <v>0</v>
      </c>
      <c r="R86" s="7">
        <f t="shared" ref="R86" si="68">IF(AND(N86&gt;750000,N86&gt;1000000),50000,(MAX((N86-750000),0)*0.2))</f>
        <v>0</v>
      </c>
      <c r="S86" s="7">
        <f t="shared" ref="S86" si="69">IF(AND(N86&gt;1000000,N86&gt;1250000),75000,(MAX((N86-1000000),0)*0.3))</f>
        <v>0</v>
      </c>
      <c r="T86" s="7">
        <f t="shared" ref="T86" si="70">IF(AND(N86&gt;1250000,N86&gt;1500000),75000,(MAX((N86-1250000),0)*0.3))</f>
        <v>0</v>
      </c>
      <c r="U86" s="7">
        <f t="shared" ref="U86" si="71">IF(N86&gt;1500000,(N86-1500000)*30%,0)</f>
        <v>0</v>
      </c>
      <c r="V86" s="7">
        <f>IF(AND(N86&lt;500000,N86&gt;250000), (N86-250000)*0.05,0)</f>
        <v>0</v>
      </c>
      <c r="W86" s="7">
        <f>+O86+P86+Q86+R86+S86+T86+U86-V86</f>
        <v>0</v>
      </c>
      <c r="X86" s="7">
        <f t="shared" ref="X86:X87" si="72">+W86*0.04</f>
        <v>0</v>
      </c>
      <c r="Y86" s="44">
        <f t="shared" ref="Y86" si="73">SUM(W86:X86)</f>
        <v>0</v>
      </c>
      <c r="Z86" s="44">
        <f t="shared" ref="Z86" si="74">+W87+X87</f>
        <v>0</v>
      </c>
      <c r="AA86" s="44" t="str">
        <f t="shared" ref="AA86" si="75">IF(Y86&gt;Z86, "New Scheme","Old Scheme")</f>
        <v>Old Scheme</v>
      </c>
    </row>
    <row r="87" spans="1:27" x14ac:dyDescent="0.25">
      <c r="A87" s="51"/>
      <c r="B87" s="51"/>
      <c r="C87" s="45"/>
      <c r="D87" s="45"/>
      <c r="E87" s="45"/>
      <c r="F87" s="1" t="s">
        <v>31</v>
      </c>
      <c r="G87" s="6">
        <v>0</v>
      </c>
      <c r="H87" s="45"/>
      <c r="I87" s="45"/>
      <c r="J87" s="45"/>
      <c r="K87" s="45"/>
      <c r="L87" s="45"/>
      <c r="M87" s="45"/>
      <c r="N87" s="49"/>
      <c r="O87" s="3">
        <v>0</v>
      </c>
      <c r="P87" s="3">
        <f t="shared" ref="P87" si="76">IF(AND(C86&gt;250000,C86&gt;500000),12500,(MAX((C86-250000),0)*0.05))</f>
        <v>0</v>
      </c>
      <c r="Q87" s="3">
        <f t="shared" ref="Q87" si="77">IF(AND(C86&gt;500000,C86&gt;750000),25000,(MAX((C86-500000),0)*0.1))</f>
        <v>0</v>
      </c>
      <c r="R87" s="3">
        <f t="shared" ref="R87" si="78">IF(AND(C86&gt;750000,C86&gt;1000000),37500,(MAX((C86-750000),0)*0.15))</f>
        <v>0</v>
      </c>
      <c r="S87" s="3">
        <f t="shared" ref="S87" si="79">IF(AND(C86&gt;1000000,C86&gt;1250000),50000,(MAX((C86-1000000),0)*0.2))</f>
        <v>0</v>
      </c>
      <c r="T87" s="3">
        <f t="shared" ref="T87" si="80">IF(AND(C86&gt;1250000,C86&gt;1500000),62500,(MAX((C86-1250000),0)*0.25))</f>
        <v>0</v>
      </c>
      <c r="U87" s="3">
        <f t="shared" ref="U87" si="81">IF(C86&gt;1500000,(C86-1500000)*0.3,0)</f>
        <v>0</v>
      </c>
      <c r="V87" s="3">
        <f>IF(AND(C86&lt;500000,C86&gt;250000), (C86-250000)*0.05,0)</f>
        <v>0</v>
      </c>
      <c r="W87" s="7">
        <f>+O87+P87+Q87+R87+S87+T87+U87-V87</f>
        <v>0</v>
      </c>
      <c r="X87" s="3">
        <f t="shared" si="72"/>
        <v>0</v>
      </c>
      <c r="Y87" s="45"/>
      <c r="Z87" s="45"/>
      <c r="AA87" s="45"/>
    </row>
    <row r="88" spans="1:27" x14ac:dyDescent="0.25">
      <c r="A88" s="51"/>
      <c r="B88" s="51"/>
      <c r="C88" s="45"/>
      <c r="D88" s="45"/>
      <c r="E88" s="45"/>
      <c r="F88" s="1" t="s">
        <v>6</v>
      </c>
      <c r="G88" s="6">
        <v>0</v>
      </c>
      <c r="H88" s="45"/>
      <c r="I88" s="45"/>
      <c r="J88" s="45"/>
      <c r="K88" s="45"/>
      <c r="L88" s="45"/>
      <c r="M88" s="45"/>
      <c r="N88" s="49"/>
      <c r="O88" s="3"/>
      <c r="P88" s="3"/>
      <c r="Q88" s="3"/>
      <c r="R88" s="3"/>
      <c r="S88" s="3"/>
      <c r="T88" s="3"/>
      <c r="U88" s="3"/>
      <c r="V88" s="3"/>
      <c r="W88" s="3"/>
      <c r="X88" s="3"/>
      <c r="Y88" s="45"/>
      <c r="Z88" s="45"/>
      <c r="AA88" s="45"/>
    </row>
    <row r="89" spans="1:27" x14ac:dyDescent="0.25">
      <c r="A89" s="51"/>
      <c r="B89" s="51"/>
      <c r="C89" s="45"/>
      <c r="D89" s="45"/>
      <c r="E89" s="45"/>
      <c r="F89" s="1" t="s">
        <v>7</v>
      </c>
      <c r="G89" s="6">
        <v>0</v>
      </c>
      <c r="H89" s="45"/>
      <c r="I89" s="45"/>
      <c r="J89" s="45"/>
      <c r="K89" s="45"/>
      <c r="L89" s="45"/>
      <c r="M89" s="45"/>
      <c r="N89" s="49"/>
      <c r="O89" s="3"/>
      <c r="P89" s="3"/>
      <c r="Q89" s="3"/>
      <c r="R89" s="3"/>
      <c r="S89" s="3"/>
      <c r="T89" s="3"/>
      <c r="U89" s="3"/>
      <c r="V89" s="3"/>
      <c r="W89" s="3"/>
      <c r="X89" s="3"/>
      <c r="Y89" s="45"/>
      <c r="Z89" s="45"/>
      <c r="AA89" s="45"/>
    </row>
    <row r="90" spans="1:27" x14ac:dyDescent="0.25">
      <c r="A90" s="51"/>
      <c r="B90" s="51"/>
      <c r="C90" s="45"/>
      <c r="D90" s="45"/>
      <c r="E90" s="45"/>
      <c r="F90" s="1" t="s">
        <v>8</v>
      </c>
      <c r="G90" s="6">
        <v>0</v>
      </c>
      <c r="H90" s="45"/>
      <c r="I90" s="45"/>
      <c r="J90" s="45"/>
      <c r="K90" s="45"/>
      <c r="L90" s="45"/>
      <c r="M90" s="45"/>
      <c r="N90" s="49"/>
      <c r="O90" s="3"/>
      <c r="P90" s="3"/>
      <c r="Q90" s="3"/>
      <c r="R90" s="3"/>
      <c r="S90" s="3"/>
      <c r="T90" s="3"/>
      <c r="U90" s="3"/>
      <c r="V90" s="3"/>
      <c r="W90" s="3"/>
      <c r="X90" s="3"/>
      <c r="Y90" s="45"/>
      <c r="Z90" s="45"/>
      <c r="AA90" s="45"/>
    </row>
    <row r="91" spans="1:27" x14ac:dyDescent="0.25">
      <c r="A91" s="51"/>
      <c r="B91" s="51"/>
      <c r="C91" s="45"/>
      <c r="D91" s="45"/>
      <c r="E91" s="45"/>
      <c r="F91" s="1" t="s">
        <v>9</v>
      </c>
      <c r="G91" s="6">
        <v>0</v>
      </c>
      <c r="H91" s="45"/>
      <c r="I91" s="45"/>
      <c r="J91" s="45"/>
      <c r="K91" s="45"/>
      <c r="L91" s="45"/>
      <c r="M91" s="45"/>
      <c r="N91" s="49"/>
      <c r="O91" s="3"/>
      <c r="P91" s="3"/>
      <c r="Q91" s="3"/>
      <c r="R91" s="3"/>
      <c r="S91" s="3"/>
      <c r="T91" s="3"/>
      <c r="U91" s="3"/>
      <c r="V91" s="3"/>
      <c r="W91" s="3"/>
      <c r="X91" s="3"/>
      <c r="Y91" s="45"/>
      <c r="Z91" s="45"/>
      <c r="AA91" s="45"/>
    </row>
    <row r="92" spans="1:27" ht="30" x14ac:dyDescent="0.25">
      <c r="A92" s="51"/>
      <c r="B92" s="51"/>
      <c r="C92" s="45"/>
      <c r="D92" s="45"/>
      <c r="E92" s="45"/>
      <c r="F92" s="4" t="s">
        <v>15</v>
      </c>
      <c r="G92" s="2">
        <f t="shared" ref="G92" si="82">MIN(SUM(G86:G91),150000)</f>
        <v>0</v>
      </c>
      <c r="H92" s="45"/>
      <c r="I92" s="45"/>
      <c r="J92" s="45"/>
      <c r="K92" s="45"/>
      <c r="L92" s="45"/>
      <c r="M92" s="45"/>
      <c r="N92" s="44"/>
      <c r="O92" s="3"/>
      <c r="P92" s="3"/>
      <c r="Q92" s="3"/>
      <c r="R92" s="3"/>
      <c r="S92" s="3"/>
      <c r="T92" s="3"/>
      <c r="U92" s="3"/>
      <c r="V92" s="3"/>
      <c r="W92" s="3"/>
      <c r="X92" s="3"/>
      <c r="Y92" s="45"/>
      <c r="Z92" s="45"/>
      <c r="AA92" s="45"/>
    </row>
    <row r="93" spans="1:27" x14ac:dyDescent="0.25">
      <c r="A93" s="50">
        <f t="shared" ref="A93" si="83">+A86+1</f>
        <v>14</v>
      </c>
      <c r="B93" s="50"/>
      <c r="C93" s="44"/>
      <c r="D93" s="44"/>
      <c r="E93" s="44"/>
      <c r="F93" s="5" t="s">
        <v>4</v>
      </c>
      <c r="G93" s="6">
        <v>0</v>
      </c>
      <c r="H93" s="44">
        <v>0</v>
      </c>
      <c r="I93" s="44">
        <v>0</v>
      </c>
      <c r="J93" s="44">
        <v>0</v>
      </c>
      <c r="K93" s="44">
        <v>0</v>
      </c>
      <c r="L93" s="44">
        <v>0</v>
      </c>
      <c r="M93" s="44">
        <v>0</v>
      </c>
      <c r="N93" s="48">
        <f t="shared" si="9"/>
        <v>0</v>
      </c>
      <c r="O93" s="7">
        <v>0</v>
      </c>
      <c r="P93" s="7">
        <f t="shared" ref="P93" si="84">IF(AND(N93&gt;250000,N93&gt;500000),12500,(MAX((N93-250000),0)*0.05))</f>
        <v>0</v>
      </c>
      <c r="Q93" s="7">
        <f t="shared" ref="Q93" si="85">IF(AND(N93&gt;500000,N93&gt;750000),50000,(MAX((N93-500000),0)*0.2))</f>
        <v>0</v>
      </c>
      <c r="R93" s="7">
        <f t="shared" ref="R93" si="86">IF(AND(N93&gt;750000,N93&gt;1000000),50000,(MAX((N93-750000),0)*0.2))</f>
        <v>0</v>
      </c>
      <c r="S93" s="7">
        <f t="shared" ref="S93" si="87">IF(AND(N93&gt;1000000,N93&gt;1250000),75000,(MAX((N93-1000000),0)*0.3))</f>
        <v>0</v>
      </c>
      <c r="T93" s="7">
        <f t="shared" ref="T93" si="88">IF(AND(N93&gt;1250000,N93&gt;1500000),75000,(MAX((N93-1250000),0)*0.3))</f>
        <v>0</v>
      </c>
      <c r="U93" s="7">
        <f t="shared" ref="U93" si="89">IF(N93&gt;1500000,(N93-1500000)*30%,0)</f>
        <v>0</v>
      </c>
      <c r="V93" s="7">
        <f>IF(AND(N93&lt;500000,N93&gt;250000), (N93-250000)*0.05,0)</f>
        <v>0</v>
      </c>
      <c r="W93" s="7">
        <f>+O93+P93+Q93+R93+S93+T93+U93-V93</f>
        <v>0</v>
      </c>
      <c r="X93" s="7">
        <f t="shared" ref="X93:X94" si="90">+W93*0.04</f>
        <v>0</v>
      </c>
      <c r="Y93" s="44">
        <f t="shared" ref="Y93" si="91">SUM(W93:X93)</f>
        <v>0</v>
      </c>
      <c r="Z93" s="44">
        <f t="shared" ref="Z93" si="92">+W94+X94</f>
        <v>0</v>
      </c>
      <c r="AA93" s="44" t="str">
        <f t="shared" ref="AA93" si="93">IF(Y93&gt;Z93, "New Scheme","Old Scheme")</f>
        <v>Old Scheme</v>
      </c>
    </row>
    <row r="94" spans="1:27" x14ac:dyDescent="0.25">
      <c r="A94" s="51"/>
      <c r="B94" s="51"/>
      <c r="C94" s="45"/>
      <c r="D94" s="45"/>
      <c r="E94" s="45"/>
      <c r="F94" s="1" t="s">
        <v>31</v>
      </c>
      <c r="G94" s="6">
        <v>0</v>
      </c>
      <c r="H94" s="45"/>
      <c r="I94" s="45"/>
      <c r="J94" s="45"/>
      <c r="K94" s="45"/>
      <c r="L94" s="45"/>
      <c r="M94" s="45"/>
      <c r="N94" s="49"/>
      <c r="O94" s="3">
        <v>0</v>
      </c>
      <c r="P94" s="3">
        <f t="shared" ref="P94" si="94">IF(AND(C93&gt;250000,C93&gt;500000),12500,(MAX((C93-250000),0)*0.05))</f>
        <v>0</v>
      </c>
      <c r="Q94" s="3">
        <f t="shared" ref="Q94" si="95">IF(AND(C93&gt;500000,C93&gt;750000),25000,(MAX((C93-500000),0)*0.1))</f>
        <v>0</v>
      </c>
      <c r="R94" s="3">
        <f t="shared" ref="R94" si="96">IF(AND(C93&gt;750000,C93&gt;1000000),37500,(MAX((C93-750000),0)*0.15))</f>
        <v>0</v>
      </c>
      <c r="S94" s="3">
        <f t="shared" ref="S94" si="97">IF(AND(C93&gt;1000000,C93&gt;1250000),50000,(MAX((C93-1000000),0)*0.2))</f>
        <v>0</v>
      </c>
      <c r="T94" s="3">
        <f t="shared" ref="T94" si="98">IF(AND(C93&gt;1250000,C93&gt;1500000),62500,(MAX((C93-1250000),0)*0.25))</f>
        <v>0</v>
      </c>
      <c r="U94" s="3">
        <f t="shared" ref="U94" si="99">IF(C93&gt;1500000,(C93-1500000)*0.3,0)</f>
        <v>0</v>
      </c>
      <c r="V94" s="3">
        <f>IF(AND(C93&lt;500000,C93&gt;250000), (C93-250000)*0.05,0)</f>
        <v>0</v>
      </c>
      <c r="W94" s="7">
        <f>+O94+P94+Q94+R94+S94+T94+U94-V94</f>
        <v>0</v>
      </c>
      <c r="X94" s="3">
        <f t="shared" si="90"/>
        <v>0</v>
      </c>
      <c r="Y94" s="45"/>
      <c r="Z94" s="45"/>
      <c r="AA94" s="45"/>
    </row>
    <row r="95" spans="1:27" x14ac:dyDescent="0.25">
      <c r="A95" s="51"/>
      <c r="B95" s="51"/>
      <c r="C95" s="45"/>
      <c r="D95" s="45"/>
      <c r="E95" s="45"/>
      <c r="F95" s="1" t="s">
        <v>6</v>
      </c>
      <c r="G95" s="2">
        <v>0</v>
      </c>
      <c r="H95" s="45"/>
      <c r="I95" s="45"/>
      <c r="J95" s="45"/>
      <c r="K95" s="45"/>
      <c r="L95" s="45"/>
      <c r="M95" s="45"/>
      <c r="N95" s="49"/>
      <c r="O95" s="3"/>
      <c r="P95" s="3"/>
      <c r="Q95" s="3"/>
      <c r="R95" s="3"/>
      <c r="S95" s="3"/>
      <c r="T95" s="3"/>
      <c r="U95" s="3"/>
      <c r="V95" s="3"/>
      <c r="W95" s="3"/>
      <c r="X95" s="3"/>
      <c r="Y95" s="45"/>
      <c r="Z95" s="45"/>
      <c r="AA95" s="45"/>
    </row>
    <row r="96" spans="1:27" x14ac:dyDescent="0.25">
      <c r="A96" s="51"/>
      <c r="B96" s="51"/>
      <c r="C96" s="45"/>
      <c r="D96" s="45"/>
      <c r="E96" s="45"/>
      <c r="F96" s="1" t="s">
        <v>7</v>
      </c>
      <c r="G96" s="2">
        <v>0</v>
      </c>
      <c r="H96" s="45"/>
      <c r="I96" s="45"/>
      <c r="J96" s="45"/>
      <c r="K96" s="45"/>
      <c r="L96" s="45"/>
      <c r="M96" s="45"/>
      <c r="N96" s="49"/>
      <c r="O96" s="3"/>
      <c r="P96" s="3"/>
      <c r="Q96" s="3"/>
      <c r="R96" s="3"/>
      <c r="S96" s="3"/>
      <c r="T96" s="3"/>
      <c r="U96" s="3"/>
      <c r="V96" s="3"/>
      <c r="W96" s="3"/>
      <c r="X96" s="3"/>
      <c r="Y96" s="45"/>
      <c r="Z96" s="45"/>
      <c r="AA96" s="45"/>
    </row>
    <row r="97" spans="1:27" x14ac:dyDescent="0.25">
      <c r="A97" s="51"/>
      <c r="B97" s="51"/>
      <c r="C97" s="45"/>
      <c r="D97" s="45"/>
      <c r="E97" s="45"/>
      <c r="F97" s="1" t="s">
        <v>8</v>
      </c>
      <c r="G97" s="2">
        <v>0</v>
      </c>
      <c r="H97" s="45"/>
      <c r="I97" s="45"/>
      <c r="J97" s="45"/>
      <c r="K97" s="45"/>
      <c r="L97" s="45"/>
      <c r="M97" s="45"/>
      <c r="N97" s="49"/>
      <c r="O97" s="3"/>
      <c r="P97" s="3"/>
      <c r="Q97" s="3"/>
      <c r="R97" s="3"/>
      <c r="S97" s="3"/>
      <c r="T97" s="3"/>
      <c r="U97" s="3"/>
      <c r="V97" s="3"/>
      <c r="W97" s="3"/>
      <c r="X97" s="3"/>
      <c r="Y97" s="45"/>
      <c r="Z97" s="45"/>
      <c r="AA97" s="45"/>
    </row>
    <row r="98" spans="1:27" x14ac:dyDescent="0.25">
      <c r="A98" s="51"/>
      <c r="B98" s="51"/>
      <c r="C98" s="45"/>
      <c r="D98" s="45"/>
      <c r="E98" s="45"/>
      <c r="F98" s="1" t="s">
        <v>9</v>
      </c>
      <c r="G98" s="2">
        <v>0</v>
      </c>
      <c r="H98" s="45"/>
      <c r="I98" s="45"/>
      <c r="J98" s="45"/>
      <c r="K98" s="45"/>
      <c r="L98" s="45"/>
      <c r="M98" s="45"/>
      <c r="N98" s="49"/>
      <c r="O98" s="3"/>
      <c r="P98" s="3"/>
      <c r="Q98" s="3"/>
      <c r="R98" s="3"/>
      <c r="S98" s="3"/>
      <c r="T98" s="3"/>
      <c r="U98" s="3"/>
      <c r="V98" s="3"/>
      <c r="W98" s="3"/>
      <c r="X98" s="3"/>
      <c r="Y98" s="45"/>
      <c r="Z98" s="45"/>
      <c r="AA98" s="45"/>
    </row>
    <row r="99" spans="1:27" ht="30" x14ac:dyDescent="0.25">
      <c r="A99" s="51"/>
      <c r="B99" s="51"/>
      <c r="C99" s="45"/>
      <c r="D99" s="45"/>
      <c r="E99" s="45"/>
      <c r="F99" s="4" t="s">
        <v>15</v>
      </c>
      <c r="G99" s="2">
        <f>MIN(SUM(G93:G98),150000)</f>
        <v>0</v>
      </c>
      <c r="H99" s="45"/>
      <c r="I99" s="45"/>
      <c r="J99" s="45"/>
      <c r="K99" s="45"/>
      <c r="L99" s="45"/>
      <c r="M99" s="45"/>
      <c r="N99" s="44"/>
      <c r="O99" s="3"/>
      <c r="P99" s="3"/>
      <c r="Q99" s="3"/>
      <c r="R99" s="3"/>
      <c r="S99" s="3"/>
      <c r="T99" s="3"/>
      <c r="U99" s="3"/>
      <c r="V99" s="3"/>
      <c r="W99" s="3"/>
      <c r="X99" s="3"/>
      <c r="Y99" s="45"/>
      <c r="Z99" s="45"/>
      <c r="AA99" s="45"/>
    </row>
    <row r="100" spans="1:27" x14ac:dyDescent="0.25">
      <c r="A100" s="50">
        <f t="shared" ref="A100" si="100">+A93+1</f>
        <v>15</v>
      </c>
      <c r="B100" s="50"/>
      <c r="C100" s="44"/>
      <c r="D100" s="44"/>
      <c r="E100" s="44"/>
      <c r="F100" s="5" t="s">
        <v>4</v>
      </c>
      <c r="G100" s="2">
        <v>0</v>
      </c>
      <c r="H100" s="44">
        <v>0</v>
      </c>
      <c r="I100" s="44">
        <v>0</v>
      </c>
      <c r="J100" s="44">
        <v>0</v>
      </c>
      <c r="K100" s="44">
        <v>0</v>
      </c>
      <c r="L100" s="44">
        <v>0</v>
      </c>
      <c r="M100" s="44">
        <v>0</v>
      </c>
      <c r="N100" s="48">
        <f t="shared" si="9"/>
        <v>0</v>
      </c>
      <c r="O100" s="7">
        <v>0</v>
      </c>
      <c r="P100" s="7">
        <f t="shared" ref="P100" si="101">IF(AND(N100&gt;250000,N100&gt;500000),12500,(MAX((N100-250000),0)*0.05))</f>
        <v>0</v>
      </c>
      <c r="Q100" s="7">
        <f t="shared" ref="Q100" si="102">IF(AND(N100&gt;500000,N100&gt;750000),50000,(MAX((N100-500000),0)*0.2))</f>
        <v>0</v>
      </c>
      <c r="R100" s="7">
        <f t="shared" ref="R100" si="103">IF(AND(N100&gt;750000,N100&gt;1000000),50000,(MAX((N100-750000),0)*0.2))</f>
        <v>0</v>
      </c>
      <c r="S100" s="7">
        <f t="shared" ref="S100" si="104">IF(AND(N100&gt;1000000,N100&gt;1250000),75000,(MAX((N100-1000000),0)*0.3))</f>
        <v>0</v>
      </c>
      <c r="T100" s="7">
        <f t="shared" ref="T100" si="105">IF(AND(N100&gt;1250000,N100&gt;1500000),75000,(MAX((N100-1250000),0)*0.3))</f>
        <v>0</v>
      </c>
      <c r="U100" s="7">
        <f t="shared" ref="U100" si="106">IF(N100&gt;1500000,(N100-1500000)*30%,0)</f>
        <v>0</v>
      </c>
      <c r="V100" s="7">
        <f>IF(AND(N100&lt;500000,N100&gt;250000), (N100-250000)*0.05,0)</f>
        <v>0</v>
      </c>
      <c r="W100" s="7">
        <f>+O100+P100+Q100+R100+S100+T100+U100-V100</f>
        <v>0</v>
      </c>
      <c r="X100" s="7">
        <f t="shared" ref="X100:X101" si="107">+W100*0.04</f>
        <v>0</v>
      </c>
      <c r="Y100" s="44">
        <f t="shared" ref="Y100" si="108">SUM(W100:X100)</f>
        <v>0</v>
      </c>
      <c r="Z100" s="44">
        <f t="shared" ref="Z100" si="109">+W101+X101</f>
        <v>0</v>
      </c>
      <c r="AA100" s="44" t="str">
        <f t="shared" ref="AA100" si="110">IF(Y100&gt;Z100, "New Scheme","Old Scheme")</f>
        <v>Old Scheme</v>
      </c>
    </row>
    <row r="101" spans="1:27" x14ac:dyDescent="0.25">
      <c r="A101" s="51"/>
      <c r="B101" s="51"/>
      <c r="C101" s="45"/>
      <c r="D101" s="45"/>
      <c r="E101" s="45"/>
      <c r="F101" s="1" t="s">
        <v>31</v>
      </c>
      <c r="G101" s="2">
        <v>0</v>
      </c>
      <c r="H101" s="45"/>
      <c r="I101" s="45"/>
      <c r="J101" s="45"/>
      <c r="K101" s="45"/>
      <c r="L101" s="45"/>
      <c r="M101" s="45"/>
      <c r="N101" s="49"/>
      <c r="O101" s="3">
        <v>0</v>
      </c>
      <c r="P101" s="3">
        <f t="shared" ref="P101" si="111">IF(AND(C100&gt;250000,C100&gt;500000),12500,(MAX((C100-250000),0)*0.05))</f>
        <v>0</v>
      </c>
      <c r="Q101" s="3">
        <f t="shared" ref="Q101" si="112">IF(AND(C100&gt;500000,C100&gt;750000),25000,(MAX((C100-500000),0)*0.1))</f>
        <v>0</v>
      </c>
      <c r="R101" s="3">
        <f t="shared" ref="R101" si="113">IF(AND(C100&gt;750000,C100&gt;1000000),37500,(MAX((C100-750000),0)*0.15))</f>
        <v>0</v>
      </c>
      <c r="S101" s="3">
        <f t="shared" ref="S101" si="114">IF(AND(C100&gt;1000000,C100&gt;1250000),50000,(MAX((C100-1000000),0)*0.2))</f>
        <v>0</v>
      </c>
      <c r="T101" s="3">
        <f t="shared" ref="T101" si="115">IF(AND(C100&gt;1250000,C100&gt;1500000),62500,(MAX((C100-1250000),0)*0.25))</f>
        <v>0</v>
      </c>
      <c r="U101" s="3">
        <f t="shared" ref="U101" si="116">IF(C100&gt;1500000,(C100-1500000)*0.3,0)</f>
        <v>0</v>
      </c>
      <c r="V101" s="3">
        <f>IF(AND(C100&lt;500000,C100&gt;250000), (C100-250000)*0.05,0)</f>
        <v>0</v>
      </c>
      <c r="W101" s="7">
        <f>+O101+P101+Q101+R101+S101+T101+U101-V101</f>
        <v>0</v>
      </c>
      <c r="X101" s="3">
        <f t="shared" si="107"/>
        <v>0</v>
      </c>
      <c r="Y101" s="45"/>
      <c r="Z101" s="45"/>
      <c r="AA101" s="45"/>
    </row>
    <row r="102" spans="1:27" x14ac:dyDescent="0.25">
      <c r="A102" s="51"/>
      <c r="B102" s="51"/>
      <c r="C102" s="45"/>
      <c r="D102" s="45"/>
      <c r="E102" s="45"/>
      <c r="F102" s="1" t="s">
        <v>6</v>
      </c>
      <c r="G102" s="2">
        <v>0</v>
      </c>
      <c r="H102" s="45"/>
      <c r="I102" s="45"/>
      <c r="J102" s="45"/>
      <c r="K102" s="45"/>
      <c r="L102" s="45"/>
      <c r="M102" s="45"/>
      <c r="N102" s="49"/>
      <c r="O102" s="3"/>
      <c r="P102" s="3"/>
      <c r="Q102" s="3"/>
      <c r="R102" s="3"/>
      <c r="S102" s="3"/>
      <c r="T102" s="3"/>
      <c r="U102" s="3"/>
      <c r="V102" s="3"/>
      <c r="W102" s="3"/>
      <c r="X102" s="3"/>
      <c r="Y102" s="45"/>
      <c r="Z102" s="45"/>
      <c r="AA102" s="45"/>
    </row>
    <row r="103" spans="1:27" x14ac:dyDescent="0.25">
      <c r="A103" s="51"/>
      <c r="B103" s="51"/>
      <c r="C103" s="45"/>
      <c r="D103" s="45"/>
      <c r="E103" s="45"/>
      <c r="F103" s="1" t="s">
        <v>7</v>
      </c>
      <c r="G103" s="2">
        <v>0</v>
      </c>
      <c r="H103" s="45"/>
      <c r="I103" s="45"/>
      <c r="J103" s="45"/>
      <c r="K103" s="45"/>
      <c r="L103" s="45"/>
      <c r="M103" s="45"/>
      <c r="N103" s="49"/>
      <c r="O103" s="3"/>
      <c r="P103" s="3"/>
      <c r="Q103" s="3"/>
      <c r="R103" s="3"/>
      <c r="S103" s="3"/>
      <c r="T103" s="3"/>
      <c r="U103" s="3"/>
      <c r="V103" s="3"/>
      <c r="W103" s="3"/>
      <c r="X103" s="3"/>
      <c r="Y103" s="45"/>
      <c r="Z103" s="45"/>
      <c r="AA103" s="45"/>
    </row>
    <row r="104" spans="1:27" x14ac:dyDescent="0.25">
      <c r="A104" s="51"/>
      <c r="B104" s="51"/>
      <c r="C104" s="45"/>
      <c r="D104" s="45"/>
      <c r="E104" s="45"/>
      <c r="F104" s="1" t="s">
        <v>8</v>
      </c>
      <c r="G104" s="2">
        <v>0</v>
      </c>
      <c r="H104" s="45"/>
      <c r="I104" s="45"/>
      <c r="J104" s="45"/>
      <c r="K104" s="45"/>
      <c r="L104" s="45"/>
      <c r="M104" s="45"/>
      <c r="N104" s="49"/>
      <c r="O104" s="3"/>
      <c r="P104" s="3"/>
      <c r="Q104" s="3"/>
      <c r="R104" s="3"/>
      <c r="S104" s="3"/>
      <c r="T104" s="3"/>
      <c r="U104" s="3"/>
      <c r="V104" s="3"/>
      <c r="W104" s="3"/>
      <c r="X104" s="3"/>
      <c r="Y104" s="45"/>
      <c r="Z104" s="45"/>
      <c r="AA104" s="45"/>
    </row>
    <row r="105" spans="1:27" x14ac:dyDescent="0.25">
      <c r="A105" s="51"/>
      <c r="B105" s="51"/>
      <c r="C105" s="45"/>
      <c r="D105" s="45"/>
      <c r="E105" s="45"/>
      <c r="F105" s="1" t="s">
        <v>9</v>
      </c>
      <c r="G105" s="2">
        <v>0</v>
      </c>
      <c r="H105" s="45"/>
      <c r="I105" s="45"/>
      <c r="J105" s="45"/>
      <c r="K105" s="45"/>
      <c r="L105" s="45"/>
      <c r="M105" s="45"/>
      <c r="N105" s="49"/>
      <c r="O105" s="3"/>
      <c r="P105" s="3"/>
      <c r="Q105" s="3"/>
      <c r="R105" s="3"/>
      <c r="S105" s="3"/>
      <c r="T105" s="3"/>
      <c r="U105" s="3"/>
      <c r="V105" s="3"/>
      <c r="W105" s="3"/>
      <c r="X105" s="3"/>
      <c r="Y105" s="45"/>
      <c r="Z105" s="45"/>
      <c r="AA105" s="45"/>
    </row>
    <row r="106" spans="1:27" ht="30" x14ac:dyDescent="0.25">
      <c r="A106" s="51"/>
      <c r="B106" s="51"/>
      <c r="C106" s="45"/>
      <c r="D106" s="45"/>
      <c r="E106" s="45"/>
      <c r="F106" s="4" t="s">
        <v>15</v>
      </c>
      <c r="G106" s="2">
        <f t="shared" ref="G106" si="117">MIN(SUM(G100:G105),150000)</f>
        <v>0</v>
      </c>
      <c r="H106" s="45"/>
      <c r="I106" s="45"/>
      <c r="J106" s="45"/>
      <c r="K106" s="45"/>
      <c r="L106" s="45"/>
      <c r="M106" s="45"/>
      <c r="N106" s="44"/>
      <c r="O106" s="3"/>
      <c r="P106" s="3"/>
      <c r="Q106" s="3"/>
      <c r="R106" s="3"/>
      <c r="S106" s="3"/>
      <c r="T106" s="3"/>
      <c r="U106" s="3"/>
      <c r="V106" s="3"/>
      <c r="W106" s="3"/>
      <c r="X106" s="3"/>
      <c r="Y106" s="45"/>
      <c r="Z106" s="45"/>
      <c r="AA106" s="45"/>
    </row>
    <row r="107" spans="1:27" x14ac:dyDescent="0.25">
      <c r="A107" s="50">
        <f t="shared" ref="A107" si="118">+A100+1</f>
        <v>16</v>
      </c>
      <c r="B107" s="50"/>
      <c r="C107" s="44"/>
      <c r="D107" s="44"/>
      <c r="E107" s="44"/>
      <c r="F107" s="5" t="s">
        <v>4</v>
      </c>
      <c r="G107" s="2">
        <v>0</v>
      </c>
      <c r="H107" s="44">
        <v>0</v>
      </c>
      <c r="I107" s="44">
        <v>0</v>
      </c>
      <c r="J107" s="44">
        <v>0</v>
      </c>
      <c r="K107" s="44">
        <v>0</v>
      </c>
      <c r="L107" s="44">
        <v>0</v>
      </c>
      <c r="M107" s="44">
        <v>0</v>
      </c>
      <c r="N107" s="48">
        <f t="shared" si="9"/>
        <v>0</v>
      </c>
      <c r="O107" s="7">
        <v>0</v>
      </c>
      <c r="P107" s="7">
        <f t="shared" ref="P107" si="119">IF(AND(N107&gt;250000,N107&gt;500000),12500,(MAX((N107-250000),0)*0.05))</f>
        <v>0</v>
      </c>
      <c r="Q107" s="7">
        <f t="shared" ref="Q107" si="120">IF(AND(N107&gt;500000,N107&gt;750000),50000,(MAX((N107-500000),0)*0.2))</f>
        <v>0</v>
      </c>
      <c r="R107" s="7">
        <f t="shared" ref="R107" si="121">IF(AND(N107&gt;750000,N107&gt;1000000),50000,(MAX((N107-750000),0)*0.2))</f>
        <v>0</v>
      </c>
      <c r="S107" s="7">
        <f t="shared" ref="S107" si="122">IF(AND(N107&gt;1000000,N107&gt;1250000),75000,(MAX((N107-1000000),0)*0.3))</f>
        <v>0</v>
      </c>
      <c r="T107" s="7">
        <f t="shared" ref="T107" si="123">IF(AND(N107&gt;1250000,N107&gt;1500000),75000,(MAX((N107-1250000),0)*0.3))</f>
        <v>0</v>
      </c>
      <c r="U107" s="7">
        <f t="shared" ref="U107" si="124">IF(N107&gt;1500000,(N107-1500000)*30%,0)</f>
        <v>0</v>
      </c>
      <c r="V107" s="7">
        <f>IF(AND(N107&lt;500000,N107&gt;250000), (N107-250000)*0.05,0)</f>
        <v>0</v>
      </c>
      <c r="W107" s="7">
        <f>+O107+P107+Q107+R107+S107+T107+U107-V107</f>
        <v>0</v>
      </c>
      <c r="X107" s="7">
        <f t="shared" ref="X107:X108" si="125">+W107*0.04</f>
        <v>0</v>
      </c>
      <c r="Y107" s="44">
        <f t="shared" ref="Y107" si="126">SUM(W107:X107)</f>
        <v>0</v>
      </c>
      <c r="Z107" s="44">
        <f t="shared" ref="Z107" si="127">+W108+X108</f>
        <v>0</v>
      </c>
      <c r="AA107" s="44" t="str">
        <f t="shared" ref="AA107" si="128">IF(Y107&gt;Z107, "New Scheme","Old Scheme")</f>
        <v>Old Scheme</v>
      </c>
    </row>
    <row r="108" spans="1:27" x14ac:dyDescent="0.25">
      <c r="A108" s="51"/>
      <c r="B108" s="51"/>
      <c r="C108" s="45"/>
      <c r="D108" s="45"/>
      <c r="E108" s="45"/>
      <c r="F108" s="1" t="s">
        <v>31</v>
      </c>
      <c r="G108" s="2">
        <v>0</v>
      </c>
      <c r="H108" s="45"/>
      <c r="I108" s="45"/>
      <c r="J108" s="45"/>
      <c r="K108" s="45"/>
      <c r="L108" s="45"/>
      <c r="M108" s="45"/>
      <c r="N108" s="49"/>
      <c r="O108" s="3">
        <v>0</v>
      </c>
      <c r="P108" s="3">
        <f t="shared" ref="P108" si="129">IF(AND(C107&gt;250000,C107&gt;500000),12500,(MAX((C107-250000),0)*0.05))</f>
        <v>0</v>
      </c>
      <c r="Q108" s="3">
        <f t="shared" ref="Q108" si="130">IF(AND(C107&gt;500000,C107&gt;750000),25000,(MAX((C107-500000),0)*0.1))</f>
        <v>0</v>
      </c>
      <c r="R108" s="3">
        <f t="shared" ref="R108" si="131">IF(AND(C107&gt;750000,C107&gt;1000000),37500,(MAX((C107-750000),0)*0.15))</f>
        <v>0</v>
      </c>
      <c r="S108" s="3">
        <f t="shared" ref="S108" si="132">IF(AND(C107&gt;1000000,C107&gt;1250000),50000,(MAX((C107-1000000),0)*0.2))</f>
        <v>0</v>
      </c>
      <c r="T108" s="3">
        <f t="shared" ref="T108" si="133">IF(AND(C107&gt;1250000,C107&gt;1500000),62500,(MAX((C107-1250000),0)*0.25))</f>
        <v>0</v>
      </c>
      <c r="U108" s="3">
        <f t="shared" ref="U108" si="134">IF(C107&gt;1500000,(C107-1500000)*0.3,0)</f>
        <v>0</v>
      </c>
      <c r="V108" s="3">
        <f>IF(AND(C107&lt;500000,C107&gt;250000), (C107-250000)*0.05,0)</f>
        <v>0</v>
      </c>
      <c r="W108" s="7">
        <f>+O108+P108+Q108+R108+S108+T108+U108-V108</f>
        <v>0</v>
      </c>
      <c r="X108" s="3">
        <f t="shared" si="125"/>
        <v>0</v>
      </c>
      <c r="Y108" s="45"/>
      <c r="Z108" s="45"/>
      <c r="AA108" s="45"/>
    </row>
    <row r="109" spans="1:27" x14ac:dyDescent="0.25">
      <c r="A109" s="51"/>
      <c r="B109" s="51"/>
      <c r="C109" s="45"/>
      <c r="D109" s="45"/>
      <c r="E109" s="45"/>
      <c r="F109" s="1" t="s">
        <v>6</v>
      </c>
      <c r="G109" s="2">
        <v>0</v>
      </c>
      <c r="H109" s="45"/>
      <c r="I109" s="45"/>
      <c r="J109" s="45"/>
      <c r="K109" s="45"/>
      <c r="L109" s="45"/>
      <c r="M109" s="45"/>
      <c r="N109" s="49"/>
      <c r="O109" s="3"/>
      <c r="P109" s="3"/>
      <c r="Q109" s="3"/>
      <c r="R109" s="3"/>
      <c r="S109" s="3"/>
      <c r="T109" s="3"/>
      <c r="U109" s="3"/>
      <c r="V109" s="3"/>
      <c r="W109" s="3"/>
      <c r="X109" s="3"/>
      <c r="Y109" s="45"/>
      <c r="Z109" s="45"/>
      <c r="AA109" s="45"/>
    </row>
    <row r="110" spans="1:27" x14ac:dyDescent="0.25">
      <c r="A110" s="51"/>
      <c r="B110" s="51"/>
      <c r="C110" s="45"/>
      <c r="D110" s="45"/>
      <c r="E110" s="45"/>
      <c r="F110" s="1" t="s">
        <v>7</v>
      </c>
      <c r="G110" s="2">
        <v>0</v>
      </c>
      <c r="H110" s="45"/>
      <c r="I110" s="45"/>
      <c r="J110" s="45"/>
      <c r="K110" s="45"/>
      <c r="L110" s="45"/>
      <c r="M110" s="45"/>
      <c r="N110" s="49"/>
      <c r="O110" s="3"/>
      <c r="P110" s="3"/>
      <c r="Q110" s="3"/>
      <c r="R110" s="3"/>
      <c r="S110" s="3"/>
      <c r="T110" s="3"/>
      <c r="U110" s="3"/>
      <c r="V110" s="3"/>
      <c r="W110" s="3"/>
      <c r="X110" s="3"/>
      <c r="Y110" s="45"/>
      <c r="Z110" s="45"/>
      <c r="AA110" s="45"/>
    </row>
    <row r="111" spans="1:27" x14ac:dyDescent="0.25">
      <c r="A111" s="51"/>
      <c r="B111" s="51"/>
      <c r="C111" s="45"/>
      <c r="D111" s="45"/>
      <c r="E111" s="45"/>
      <c r="F111" s="1" t="s">
        <v>8</v>
      </c>
      <c r="G111" s="2">
        <v>0</v>
      </c>
      <c r="H111" s="45"/>
      <c r="I111" s="45"/>
      <c r="J111" s="45"/>
      <c r="K111" s="45"/>
      <c r="L111" s="45"/>
      <c r="M111" s="45"/>
      <c r="N111" s="49"/>
      <c r="O111" s="3"/>
      <c r="P111" s="3"/>
      <c r="Q111" s="3"/>
      <c r="R111" s="3"/>
      <c r="S111" s="3"/>
      <c r="T111" s="3"/>
      <c r="U111" s="3"/>
      <c r="V111" s="3"/>
      <c r="W111" s="3"/>
      <c r="X111" s="3"/>
      <c r="Y111" s="45"/>
      <c r="Z111" s="45"/>
      <c r="AA111" s="45"/>
    </row>
    <row r="112" spans="1:27" x14ac:dyDescent="0.25">
      <c r="A112" s="51"/>
      <c r="B112" s="51"/>
      <c r="C112" s="45"/>
      <c r="D112" s="45"/>
      <c r="E112" s="45"/>
      <c r="F112" s="1" t="s">
        <v>9</v>
      </c>
      <c r="G112" s="2">
        <v>0</v>
      </c>
      <c r="H112" s="45"/>
      <c r="I112" s="45"/>
      <c r="J112" s="45"/>
      <c r="K112" s="45"/>
      <c r="L112" s="45"/>
      <c r="M112" s="45"/>
      <c r="N112" s="49"/>
      <c r="O112" s="3"/>
      <c r="P112" s="3"/>
      <c r="Q112" s="3"/>
      <c r="R112" s="3"/>
      <c r="S112" s="3"/>
      <c r="T112" s="3"/>
      <c r="U112" s="3"/>
      <c r="V112" s="3"/>
      <c r="W112" s="3"/>
      <c r="X112" s="3"/>
      <c r="Y112" s="45"/>
      <c r="Z112" s="45"/>
      <c r="AA112" s="45"/>
    </row>
    <row r="113" spans="1:27" ht="30" x14ac:dyDescent="0.25">
      <c r="A113" s="51"/>
      <c r="B113" s="51"/>
      <c r="C113" s="45"/>
      <c r="D113" s="45"/>
      <c r="E113" s="45"/>
      <c r="F113" s="4" t="s">
        <v>15</v>
      </c>
      <c r="G113" s="2">
        <f t="shared" ref="G113" si="135">MIN(SUM(G107:G112),150000)</f>
        <v>0</v>
      </c>
      <c r="H113" s="45"/>
      <c r="I113" s="45"/>
      <c r="J113" s="45"/>
      <c r="K113" s="45"/>
      <c r="L113" s="45"/>
      <c r="M113" s="45"/>
      <c r="N113" s="44"/>
      <c r="O113" s="3"/>
      <c r="P113" s="3"/>
      <c r="Q113" s="3"/>
      <c r="R113" s="3"/>
      <c r="S113" s="3"/>
      <c r="T113" s="3"/>
      <c r="U113" s="3"/>
      <c r="V113" s="3"/>
      <c r="W113" s="3"/>
      <c r="X113" s="3"/>
      <c r="Y113" s="45"/>
      <c r="Z113" s="45"/>
      <c r="AA113" s="45"/>
    </row>
    <row r="114" spans="1:27" x14ac:dyDescent="0.25">
      <c r="A114" s="50">
        <f t="shared" ref="A114" si="136">+A107+1</f>
        <v>17</v>
      </c>
      <c r="B114" s="50"/>
      <c r="C114" s="44"/>
      <c r="D114" s="44"/>
      <c r="E114" s="44"/>
      <c r="F114" s="5" t="s">
        <v>4</v>
      </c>
      <c r="G114" s="2">
        <v>0</v>
      </c>
      <c r="H114" s="44">
        <v>0</v>
      </c>
      <c r="I114" s="44">
        <v>0</v>
      </c>
      <c r="J114" s="44">
        <v>0</v>
      </c>
      <c r="K114" s="44">
        <v>0</v>
      </c>
      <c r="L114" s="44">
        <v>0</v>
      </c>
      <c r="M114" s="44">
        <v>0</v>
      </c>
      <c r="N114" s="48">
        <f t="shared" si="9"/>
        <v>0</v>
      </c>
      <c r="O114" s="7">
        <v>0</v>
      </c>
      <c r="P114" s="7">
        <f t="shared" ref="P114" si="137">IF(AND(N114&gt;250000,N114&gt;500000),12500,(MAX((N114-250000),0)*0.05))</f>
        <v>0</v>
      </c>
      <c r="Q114" s="7">
        <f t="shared" ref="Q114" si="138">IF(AND(N114&gt;500000,N114&gt;750000),50000,(MAX((N114-500000),0)*0.2))</f>
        <v>0</v>
      </c>
      <c r="R114" s="7">
        <f t="shared" ref="R114" si="139">IF(AND(N114&gt;750000,N114&gt;1000000),50000,(MAX((N114-750000),0)*0.2))</f>
        <v>0</v>
      </c>
      <c r="S114" s="7">
        <f t="shared" ref="S114" si="140">IF(AND(N114&gt;1000000,N114&gt;1250000),75000,(MAX((N114-1000000),0)*0.3))</f>
        <v>0</v>
      </c>
      <c r="T114" s="7">
        <f t="shared" ref="T114" si="141">IF(AND(N114&gt;1250000,N114&gt;1500000),75000,(MAX((N114-1250000),0)*0.3))</f>
        <v>0</v>
      </c>
      <c r="U114" s="7">
        <f t="shared" ref="U114" si="142">IF(N114&gt;1500000,(N114-1500000)*30%,0)</f>
        <v>0</v>
      </c>
      <c r="V114" s="7">
        <f>IF(AND(N114&lt;500000,N114&gt;250000), (N114-250000)*0.05,0)</f>
        <v>0</v>
      </c>
      <c r="W114" s="7">
        <f>+O114+P114+Q114+R114+S114+T114+U114-V114</f>
        <v>0</v>
      </c>
      <c r="X114" s="7">
        <f t="shared" ref="X114:X115" si="143">+W114*0.04</f>
        <v>0</v>
      </c>
      <c r="Y114" s="44">
        <f t="shared" ref="Y114" si="144">SUM(W114:X114)</f>
        <v>0</v>
      </c>
      <c r="Z114" s="44">
        <f t="shared" ref="Z114" si="145">+W115+X115</f>
        <v>0</v>
      </c>
      <c r="AA114" s="44" t="str">
        <f t="shared" ref="AA114" si="146">IF(Y114&gt;Z114, "New Scheme","Old Scheme")</f>
        <v>Old Scheme</v>
      </c>
    </row>
    <row r="115" spans="1:27" x14ac:dyDescent="0.25">
      <c r="A115" s="51"/>
      <c r="B115" s="51"/>
      <c r="C115" s="45"/>
      <c r="D115" s="45"/>
      <c r="E115" s="45"/>
      <c r="F115" s="1" t="s">
        <v>31</v>
      </c>
      <c r="G115" s="2">
        <v>0</v>
      </c>
      <c r="H115" s="45"/>
      <c r="I115" s="45"/>
      <c r="J115" s="45"/>
      <c r="K115" s="45"/>
      <c r="L115" s="45"/>
      <c r="M115" s="45"/>
      <c r="N115" s="49"/>
      <c r="O115" s="3">
        <v>0</v>
      </c>
      <c r="P115" s="3">
        <f t="shared" ref="P115" si="147">IF(AND(C114&gt;250000,C114&gt;500000),12500,(MAX((C114-250000),0)*0.05))</f>
        <v>0</v>
      </c>
      <c r="Q115" s="3">
        <f t="shared" ref="Q115" si="148">IF(AND(C114&gt;500000,C114&gt;750000),25000,(MAX((C114-500000),0)*0.1))</f>
        <v>0</v>
      </c>
      <c r="R115" s="3">
        <f t="shared" ref="R115" si="149">IF(AND(C114&gt;750000,C114&gt;1000000),37500,(MAX((C114-750000),0)*0.15))</f>
        <v>0</v>
      </c>
      <c r="S115" s="3">
        <f t="shared" ref="S115" si="150">IF(AND(C114&gt;1000000,C114&gt;1250000),50000,(MAX((C114-1000000),0)*0.2))</f>
        <v>0</v>
      </c>
      <c r="T115" s="3">
        <f t="shared" ref="T115" si="151">IF(AND(C114&gt;1250000,C114&gt;1500000),62500,(MAX((C114-1250000),0)*0.25))</f>
        <v>0</v>
      </c>
      <c r="U115" s="3">
        <f t="shared" ref="U115" si="152">IF(C114&gt;1500000,(C114-1500000)*0.3,0)</f>
        <v>0</v>
      </c>
      <c r="V115" s="3">
        <f>IF(AND(C114&lt;500000,C114&gt;250000), (C114-250000)*0.05,0)</f>
        <v>0</v>
      </c>
      <c r="W115" s="7">
        <f>+O115+P115+Q115+R115+S115+T115+U115-V115</f>
        <v>0</v>
      </c>
      <c r="X115" s="3">
        <f t="shared" si="143"/>
        <v>0</v>
      </c>
      <c r="Y115" s="45"/>
      <c r="Z115" s="45"/>
      <c r="AA115" s="45"/>
    </row>
    <row r="116" spans="1:27" x14ac:dyDescent="0.25">
      <c r="A116" s="51"/>
      <c r="B116" s="51"/>
      <c r="C116" s="45"/>
      <c r="D116" s="45"/>
      <c r="E116" s="45"/>
      <c r="F116" s="1" t="s">
        <v>6</v>
      </c>
      <c r="G116" s="2">
        <v>0</v>
      </c>
      <c r="H116" s="45"/>
      <c r="I116" s="45"/>
      <c r="J116" s="45"/>
      <c r="K116" s="45"/>
      <c r="L116" s="45"/>
      <c r="M116" s="45"/>
      <c r="N116" s="49"/>
      <c r="O116" s="3"/>
      <c r="P116" s="3"/>
      <c r="Q116" s="3"/>
      <c r="R116" s="3"/>
      <c r="S116" s="3"/>
      <c r="T116" s="3"/>
      <c r="U116" s="3"/>
      <c r="V116" s="3"/>
      <c r="W116" s="3"/>
      <c r="X116" s="3"/>
      <c r="Y116" s="45"/>
      <c r="Z116" s="45"/>
      <c r="AA116" s="45"/>
    </row>
    <row r="117" spans="1:27" x14ac:dyDescent="0.25">
      <c r="A117" s="51"/>
      <c r="B117" s="51"/>
      <c r="C117" s="45"/>
      <c r="D117" s="45"/>
      <c r="E117" s="45"/>
      <c r="F117" s="1" t="s">
        <v>7</v>
      </c>
      <c r="G117" s="2">
        <v>0</v>
      </c>
      <c r="H117" s="45"/>
      <c r="I117" s="45"/>
      <c r="J117" s="45"/>
      <c r="K117" s="45"/>
      <c r="L117" s="45"/>
      <c r="M117" s="45"/>
      <c r="N117" s="49"/>
      <c r="O117" s="3"/>
      <c r="P117" s="3"/>
      <c r="Q117" s="3"/>
      <c r="R117" s="3"/>
      <c r="S117" s="3"/>
      <c r="T117" s="3"/>
      <c r="U117" s="3"/>
      <c r="V117" s="3"/>
      <c r="W117" s="3"/>
      <c r="X117" s="3"/>
      <c r="Y117" s="45"/>
      <c r="Z117" s="45"/>
      <c r="AA117" s="45"/>
    </row>
    <row r="118" spans="1:27" x14ac:dyDescent="0.25">
      <c r="A118" s="51"/>
      <c r="B118" s="51"/>
      <c r="C118" s="45"/>
      <c r="D118" s="45"/>
      <c r="E118" s="45"/>
      <c r="F118" s="1" t="s">
        <v>8</v>
      </c>
      <c r="G118" s="2">
        <v>0</v>
      </c>
      <c r="H118" s="45"/>
      <c r="I118" s="45"/>
      <c r="J118" s="45"/>
      <c r="K118" s="45"/>
      <c r="L118" s="45"/>
      <c r="M118" s="45"/>
      <c r="N118" s="49"/>
      <c r="O118" s="3"/>
      <c r="P118" s="3"/>
      <c r="Q118" s="3"/>
      <c r="R118" s="3"/>
      <c r="S118" s="3"/>
      <c r="T118" s="3"/>
      <c r="U118" s="3"/>
      <c r="V118" s="3"/>
      <c r="W118" s="3"/>
      <c r="X118" s="3"/>
      <c r="Y118" s="45"/>
      <c r="Z118" s="45"/>
      <c r="AA118" s="45"/>
    </row>
    <row r="119" spans="1:27" x14ac:dyDescent="0.25">
      <c r="A119" s="51"/>
      <c r="B119" s="51"/>
      <c r="C119" s="45"/>
      <c r="D119" s="45"/>
      <c r="E119" s="45"/>
      <c r="F119" s="1" t="s">
        <v>9</v>
      </c>
      <c r="G119" s="2">
        <v>0</v>
      </c>
      <c r="H119" s="45"/>
      <c r="I119" s="45"/>
      <c r="J119" s="45"/>
      <c r="K119" s="45"/>
      <c r="L119" s="45"/>
      <c r="M119" s="45"/>
      <c r="N119" s="49"/>
      <c r="O119" s="3"/>
      <c r="P119" s="3"/>
      <c r="Q119" s="3"/>
      <c r="R119" s="3"/>
      <c r="S119" s="3"/>
      <c r="T119" s="3"/>
      <c r="U119" s="3"/>
      <c r="V119" s="3"/>
      <c r="W119" s="3"/>
      <c r="X119" s="3"/>
      <c r="Y119" s="45"/>
      <c r="Z119" s="45"/>
      <c r="AA119" s="45"/>
    </row>
    <row r="120" spans="1:27" ht="30" x14ac:dyDescent="0.25">
      <c r="A120" s="51"/>
      <c r="B120" s="51"/>
      <c r="C120" s="45"/>
      <c r="D120" s="45"/>
      <c r="E120" s="45"/>
      <c r="F120" s="4" t="s">
        <v>15</v>
      </c>
      <c r="G120" s="2">
        <f t="shared" ref="G120" si="153">MIN(SUM(G114:G119),150000)</f>
        <v>0</v>
      </c>
      <c r="H120" s="45"/>
      <c r="I120" s="45"/>
      <c r="J120" s="45"/>
      <c r="K120" s="45"/>
      <c r="L120" s="45"/>
      <c r="M120" s="45"/>
      <c r="N120" s="44"/>
      <c r="O120" s="3"/>
      <c r="P120" s="3"/>
      <c r="Q120" s="3"/>
      <c r="R120" s="3"/>
      <c r="S120" s="3"/>
      <c r="T120" s="3"/>
      <c r="U120" s="3"/>
      <c r="V120" s="3"/>
      <c r="W120" s="3"/>
      <c r="X120" s="3"/>
      <c r="Y120" s="45"/>
      <c r="Z120" s="45"/>
      <c r="AA120" s="45"/>
    </row>
    <row r="121" spans="1:27" x14ac:dyDescent="0.25">
      <c r="A121" s="50">
        <f t="shared" ref="A121" si="154">+A114+1</f>
        <v>18</v>
      </c>
      <c r="B121" s="50"/>
      <c r="C121" s="44"/>
      <c r="D121" s="44"/>
      <c r="E121" s="44"/>
      <c r="F121" s="5" t="s">
        <v>4</v>
      </c>
      <c r="G121" s="6">
        <v>0</v>
      </c>
      <c r="H121" s="44">
        <v>0</v>
      </c>
      <c r="I121" s="44">
        <v>0</v>
      </c>
      <c r="J121" s="44">
        <v>0</v>
      </c>
      <c r="K121" s="44">
        <v>0</v>
      </c>
      <c r="L121" s="44">
        <v>0</v>
      </c>
      <c r="M121" s="44">
        <v>0</v>
      </c>
      <c r="N121" s="48">
        <f t="shared" si="9"/>
        <v>0</v>
      </c>
      <c r="O121" s="7">
        <v>0</v>
      </c>
      <c r="P121" s="7">
        <f t="shared" ref="P121" si="155">IF(AND(N121&gt;250000,N121&gt;500000),12500,(MAX((N121-250000),0)*0.05))</f>
        <v>0</v>
      </c>
      <c r="Q121" s="7">
        <f t="shared" ref="Q121" si="156">IF(AND(N121&gt;500000,N121&gt;750000),50000,(MAX((N121-500000),0)*0.2))</f>
        <v>0</v>
      </c>
      <c r="R121" s="7">
        <f t="shared" ref="R121" si="157">IF(AND(N121&gt;750000,N121&gt;1000000),50000,(MAX((N121-750000),0)*0.2))</f>
        <v>0</v>
      </c>
      <c r="S121" s="7">
        <f t="shared" ref="S121" si="158">IF(AND(N121&gt;1000000,N121&gt;1250000),75000,(MAX((N121-1000000),0)*0.3))</f>
        <v>0</v>
      </c>
      <c r="T121" s="7">
        <f t="shared" ref="T121" si="159">IF(AND(N121&gt;1250000,N121&gt;1500000),75000,(MAX((N121-1250000),0)*0.3))</f>
        <v>0</v>
      </c>
      <c r="U121" s="7">
        <f t="shared" ref="U121" si="160">IF(N121&gt;1500000,(N121-1500000)*30%,0)</f>
        <v>0</v>
      </c>
      <c r="V121" s="7">
        <f>IF(AND(N121&lt;500000,N121&gt;250000), (N121-250000)*0.05,0)</f>
        <v>0</v>
      </c>
      <c r="W121" s="7">
        <f>+O121+P121+Q121+R121+S121+T121+U121-V121</f>
        <v>0</v>
      </c>
      <c r="X121" s="7">
        <f t="shared" ref="X121:X122" si="161">+W121*0.04</f>
        <v>0</v>
      </c>
      <c r="Y121" s="44">
        <f t="shared" ref="Y121" si="162">SUM(W121:X121)</f>
        <v>0</v>
      </c>
      <c r="Z121" s="44">
        <f t="shared" ref="Z121" si="163">+W122+X122</f>
        <v>0</v>
      </c>
      <c r="AA121" s="44" t="str">
        <f t="shared" ref="AA121" si="164">IF(Y121&gt;Z121, "New Scheme","Old Scheme")</f>
        <v>Old Scheme</v>
      </c>
    </row>
    <row r="122" spans="1:27" x14ac:dyDescent="0.25">
      <c r="A122" s="51"/>
      <c r="B122" s="51"/>
      <c r="C122" s="45"/>
      <c r="D122" s="45"/>
      <c r="E122" s="45"/>
      <c r="F122" s="1" t="s">
        <v>31</v>
      </c>
      <c r="G122" s="6">
        <v>0</v>
      </c>
      <c r="H122" s="45"/>
      <c r="I122" s="45"/>
      <c r="J122" s="45"/>
      <c r="K122" s="45"/>
      <c r="L122" s="45"/>
      <c r="M122" s="45"/>
      <c r="N122" s="49"/>
      <c r="O122" s="3">
        <v>0</v>
      </c>
      <c r="P122" s="3">
        <f t="shared" ref="P122" si="165">IF(AND(C121&gt;250000,C121&gt;500000),12500,(MAX((C121-250000),0)*0.05))</f>
        <v>0</v>
      </c>
      <c r="Q122" s="3">
        <f t="shared" ref="Q122" si="166">IF(AND(C121&gt;500000,C121&gt;750000),25000,(MAX((C121-500000),0)*0.1))</f>
        <v>0</v>
      </c>
      <c r="R122" s="3">
        <f t="shared" ref="R122" si="167">IF(AND(C121&gt;750000,C121&gt;1000000),37500,(MAX((C121-750000),0)*0.15))</f>
        <v>0</v>
      </c>
      <c r="S122" s="3">
        <f t="shared" ref="S122" si="168">IF(AND(C121&gt;1000000,C121&gt;1250000),50000,(MAX((C121-1000000),0)*0.2))</f>
        <v>0</v>
      </c>
      <c r="T122" s="3">
        <f t="shared" ref="T122" si="169">IF(AND(C121&gt;1250000,C121&gt;1500000),62500,(MAX((C121-1250000),0)*0.25))</f>
        <v>0</v>
      </c>
      <c r="U122" s="3">
        <f t="shared" ref="U122" si="170">IF(C121&gt;1500000,(C121-1500000)*0.3,0)</f>
        <v>0</v>
      </c>
      <c r="V122" s="3">
        <f>IF(AND(C121&lt;500000,C121&gt;250000), (C121-250000)*0.05,0)</f>
        <v>0</v>
      </c>
      <c r="W122" s="7">
        <f>+O122+P122+Q122+R122+S122+T122+U122-V122</f>
        <v>0</v>
      </c>
      <c r="X122" s="3">
        <f t="shared" si="161"/>
        <v>0</v>
      </c>
      <c r="Y122" s="45"/>
      <c r="Z122" s="45"/>
      <c r="AA122" s="45"/>
    </row>
    <row r="123" spans="1:27" x14ac:dyDescent="0.25">
      <c r="A123" s="51"/>
      <c r="B123" s="51"/>
      <c r="C123" s="45"/>
      <c r="D123" s="45"/>
      <c r="E123" s="45"/>
      <c r="F123" s="1" t="s">
        <v>6</v>
      </c>
      <c r="G123" s="6">
        <v>0</v>
      </c>
      <c r="H123" s="45"/>
      <c r="I123" s="45"/>
      <c r="J123" s="45"/>
      <c r="K123" s="45"/>
      <c r="L123" s="45"/>
      <c r="M123" s="45"/>
      <c r="N123" s="49"/>
      <c r="O123" s="3"/>
      <c r="P123" s="3"/>
      <c r="Q123" s="3"/>
      <c r="R123" s="3"/>
      <c r="S123" s="3"/>
      <c r="T123" s="3"/>
      <c r="U123" s="3"/>
      <c r="V123" s="3"/>
      <c r="W123" s="3"/>
      <c r="X123" s="3"/>
      <c r="Y123" s="45"/>
      <c r="Z123" s="45"/>
      <c r="AA123" s="45"/>
    </row>
    <row r="124" spans="1:27" x14ac:dyDescent="0.25">
      <c r="A124" s="51"/>
      <c r="B124" s="51"/>
      <c r="C124" s="45"/>
      <c r="D124" s="45"/>
      <c r="E124" s="45"/>
      <c r="F124" s="1" t="s">
        <v>7</v>
      </c>
      <c r="G124" s="6">
        <v>0</v>
      </c>
      <c r="H124" s="45"/>
      <c r="I124" s="45"/>
      <c r="J124" s="45"/>
      <c r="K124" s="45"/>
      <c r="L124" s="45"/>
      <c r="M124" s="45"/>
      <c r="N124" s="49"/>
      <c r="O124" s="3"/>
      <c r="P124" s="3"/>
      <c r="Q124" s="3"/>
      <c r="R124" s="3"/>
      <c r="S124" s="3"/>
      <c r="T124" s="3"/>
      <c r="U124" s="3"/>
      <c r="V124" s="3"/>
      <c r="W124" s="3"/>
      <c r="X124" s="3"/>
      <c r="Y124" s="45"/>
      <c r="Z124" s="45"/>
      <c r="AA124" s="45"/>
    </row>
    <row r="125" spans="1:27" x14ac:dyDescent="0.25">
      <c r="A125" s="51"/>
      <c r="B125" s="51"/>
      <c r="C125" s="45"/>
      <c r="D125" s="45"/>
      <c r="E125" s="45"/>
      <c r="F125" s="1" t="s">
        <v>8</v>
      </c>
      <c r="G125" s="6">
        <v>0</v>
      </c>
      <c r="H125" s="45"/>
      <c r="I125" s="45"/>
      <c r="J125" s="45"/>
      <c r="K125" s="45"/>
      <c r="L125" s="45"/>
      <c r="M125" s="45"/>
      <c r="N125" s="49"/>
      <c r="O125" s="3"/>
      <c r="P125" s="3"/>
      <c r="Q125" s="3"/>
      <c r="R125" s="3"/>
      <c r="S125" s="3"/>
      <c r="T125" s="3"/>
      <c r="U125" s="3"/>
      <c r="V125" s="3"/>
      <c r="W125" s="3"/>
      <c r="X125" s="3"/>
      <c r="Y125" s="45"/>
      <c r="Z125" s="45"/>
      <c r="AA125" s="45"/>
    </row>
    <row r="126" spans="1:27" x14ac:dyDescent="0.25">
      <c r="A126" s="51"/>
      <c r="B126" s="51"/>
      <c r="C126" s="45"/>
      <c r="D126" s="45"/>
      <c r="E126" s="45"/>
      <c r="F126" s="1" t="s">
        <v>9</v>
      </c>
      <c r="G126" s="2">
        <v>0</v>
      </c>
      <c r="H126" s="45"/>
      <c r="I126" s="45"/>
      <c r="J126" s="45"/>
      <c r="K126" s="45"/>
      <c r="L126" s="45"/>
      <c r="M126" s="45"/>
      <c r="N126" s="49"/>
      <c r="O126" s="3"/>
      <c r="P126" s="3"/>
      <c r="Q126" s="3"/>
      <c r="R126" s="3"/>
      <c r="S126" s="3"/>
      <c r="T126" s="3"/>
      <c r="U126" s="3"/>
      <c r="V126" s="3"/>
      <c r="W126" s="3"/>
      <c r="X126" s="3"/>
      <c r="Y126" s="45"/>
      <c r="Z126" s="45"/>
      <c r="AA126" s="45"/>
    </row>
    <row r="127" spans="1:27" ht="30" x14ac:dyDescent="0.25">
      <c r="A127" s="51"/>
      <c r="B127" s="51"/>
      <c r="C127" s="45"/>
      <c r="D127" s="45"/>
      <c r="E127" s="45"/>
      <c r="F127" s="4" t="s">
        <v>15</v>
      </c>
      <c r="G127" s="2">
        <f t="shared" ref="G127" si="171">MIN(SUM(G121:G126),150000)</f>
        <v>0</v>
      </c>
      <c r="H127" s="45"/>
      <c r="I127" s="45"/>
      <c r="J127" s="45"/>
      <c r="K127" s="45"/>
      <c r="L127" s="45"/>
      <c r="M127" s="45"/>
      <c r="N127" s="44"/>
      <c r="O127" s="3"/>
      <c r="P127" s="3"/>
      <c r="Q127" s="3"/>
      <c r="R127" s="3"/>
      <c r="S127" s="3"/>
      <c r="T127" s="3"/>
      <c r="U127" s="3"/>
      <c r="V127" s="3"/>
      <c r="W127" s="3"/>
      <c r="X127" s="3"/>
      <c r="Y127" s="45"/>
      <c r="Z127" s="45"/>
      <c r="AA127" s="45"/>
    </row>
    <row r="128" spans="1:27" x14ac:dyDescent="0.25">
      <c r="A128" s="50">
        <f t="shared" ref="A128" si="172">+A121+1</f>
        <v>19</v>
      </c>
      <c r="B128" s="50"/>
      <c r="C128" s="44"/>
      <c r="D128" s="44"/>
      <c r="E128" s="44"/>
      <c r="F128" s="5" t="s">
        <v>4</v>
      </c>
      <c r="G128" s="2">
        <v>0</v>
      </c>
      <c r="H128" s="44">
        <v>0</v>
      </c>
      <c r="I128" s="44">
        <v>0</v>
      </c>
      <c r="J128" s="44">
        <v>0</v>
      </c>
      <c r="K128" s="44">
        <v>0</v>
      </c>
      <c r="L128" s="44">
        <v>0</v>
      </c>
      <c r="M128" s="44">
        <v>0</v>
      </c>
      <c r="N128" s="48">
        <f t="shared" ref="N128:N135" si="173">+C128-D128-G134-I128-J128-K128-L128-M128-E128</f>
        <v>0</v>
      </c>
      <c r="O128" s="7">
        <v>0</v>
      </c>
      <c r="P128" s="7">
        <f t="shared" ref="P128" si="174">IF(AND(N128&gt;250000,N128&gt;500000),12500,(MAX((N128-250000),0)*0.05))</f>
        <v>0</v>
      </c>
      <c r="Q128" s="7">
        <f t="shared" ref="Q128" si="175">IF(AND(N128&gt;500000,N128&gt;750000),50000,(MAX((N128-500000),0)*0.2))</f>
        <v>0</v>
      </c>
      <c r="R128" s="7">
        <f t="shared" ref="R128" si="176">IF(AND(N128&gt;750000,N128&gt;1000000),50000,(MAX((N128-750000),0)*0.2))</f>
        <v>0</v>
      </c>
      <c r="S128" s="7">
        <f t="shared" ref="S128" si="177">IF(AND(N128&gt;1000000,N128&gt;1250000),75000,(MAX((N128-1000000),0)*0.3))</f>
        <v>0</v>
      </c>
      <c r="T128" s="7">
        <f t="shared" ref="T128" si="178">IF(AND(N128&gt;1250000,N128&gt;1500000),75000,(MAX((N128-1250000),0)*0.3))</f>
        <v>0</v>
      </c>
      <c r="U128" s="7">
        <f t="shared" ref="U128" si="179">IF(N128&gt;1500000,(N128-1500000)*30%,0)</f>
        <v>0</v>
      </c>
      <c r="V128" s="7">
        <f>IF(AND(N128&lt;500000,N128&gt;250000), (N128-250000)*0.05,0)</f>
        <v>0</v>
      </c>
      <c r="W128" s="7">
        <f>+O128+P128+Q128+R128+S128+T128+U128-V128</f>
        <v>0</v>
      </c>
      <c r="X128" s="7">
        <f t="shared" ref="X128:X129" si="180">+W128*0.04</f>
        <v>0</v>
      </c>
      <c r="Y128" s="44">
        <f t="shared" ref="Y128" si="181">SUM(W128:X128)</f>
        <v>0</v>
      </c>
      <c r="Z128" s="44">
        <f t="shared" ref="Z128" si="182">+W129+X129</f>
        <v>0</v>
      </c>
      <c r="AA128" s="44" t="str">
        <f t="shared" ref="AA128" si="183">IF(Y128&gt;Z128, "New Scheme","Old Scheme")</f>
        <v>Old Scheme</v>
      </c>
    </row>
    <row r="129" spans="1:27" x14ac:dyDescent="0.25">
      <c r="A129" s="51"/>
      <c r="B129" s="51"/>
      <c r="C129" s="45"/>
      <c r="D129" s="45"/>
      <c r="E129" s="45"/>
      <c r="F129" s="1" t="s">
        <v>31</v>
      </c>
      <c r="G129" s="2">
        <v>0</v>
      </c>
      <c r="H129" s="45"/>
      <c r="I129" s="45"/>
      <c r="J129" s="45"/>
      <c r="K129" s="45"/>
      <c r="L129" s="45"/>
      <c r="M129" s="45"/>
      <c r="N129" s="49"/>
      <c r="O129" s="3">
        <v>0</v>
      </c>
      <c r="P129" s="3">
        <f t="shared" ref="P129" si="184">IF(AND(C128&gt;250000,C128&gt;500000),12500,(MAX((C128-250000),0)*0.05))</f>
        <v>0</v>
      </c>
      <c r="Q129" s="3">
        <f t="shared" ref="Q129" si="185">IF(AND(C128&gt;500000,C128&gt;750000),25000,(MAX((C128-500000),0)*0.1))</f>
        <v>0</v>
      </c>
      <c r="R129" s="3">
        <f t="shared" ref="R129" si="186">IF(AND(C128&gt;750000,C128&gt;1000000),37500,(MAX((C128-750000),0)*0.15))</f>
        <v>0</v>
      </c>
      <c r="S129" s="3">
        <f t="shared" ref="S129" si="187">IF(AND(C128&gt;1000000,C128&gt;1250000),50000,(MAX((C128-1000000),0)*0.2))</f>
        <v>0</v>
      </c>
      <c r="T129" s="3">
        <f t="shared" ref="T129" si="188">IF(AND(C128&gt;1250000,C128&gt;1500000),62500,(MAX((C128-1250000),0)*0.25))</f>
        <v>0</v>
      </c>
      <c r="U129" s="3">
        <f t="shared" ref="U129" si="189">IF(C128&gt;1500000,(C128-1500000)*0.3,0)</f>
        <v>0</v>
      </c>
      <c r="V129" s="3">
        <f>IF(AND(C128&lt;500000,C128&gt;250000), (C128-250000)*0.05,0)</f>
        <v>0</v>
      </c>
      <c r="W129" s="7">
        <f>+O129+P129+Q129+R129+S129+T129+U129-V129</f>
        <v>0</v>
      </c>
      <c r="X129" s="3">
        <f t="shared" si="180"/>
        <v>0</v>
      </c>
      <c r="Y129" s="45"/>
      <c r="Z129" s="45"/>
      <c r="AA129" s="45"/>
    </row>
    <row r="130" spans="1:27" x14ac:dyDescent="0.25">
      <c r="A130" s="51"/>
      <c r="B130" s="51"/>
      <c r="C130" s="45"/>
      <c r="D130" s="45"/>
      <c r="E130" s="45"/>
      <c r="F130" s="1" t="s">
        <v>6</v>
      </c>
      <c r="G130" s="2">
        <v>0</v>
      </c>
      <c r="H130" s="45"/>
      <c r="I130" s="45"/>
      <c r="J130" s="45"/>
      <c r="K130" s="45"/>
      <c r="L130" s="45"/>
      <c r="M130" s="45"/>
      <c r="N130" s="49"/>
      <c r="O130" s="3"/>
      <c r="P130" s="3"/>
      <c r="Q130" s="3"/>
      <c r="R130" s="3"/>
      <c r="S130" s="3"/>
      <c r="T130" s="3"/>
      <c r="U130" s="3"/>
      <c r="V130" s="3"/>
      <c r="W130" s="3"/>
      <c r="X130" s="3"/>
      <c r="Y130" s="45"/>
      <c r="Z130" s="45"/>
      <c r="AA130" s="45"/>
    </row>
    <row r="131" spans="1:27" x14ac:dyDescent="0.25">
      <c r="A131" s="51"/>
      <c r="B131" s="51"/>
      <c r="C131" s="45"/>
      <c r="D131" s="45"/>
      <c r="E131" s="45"/>
      <c r="F131" s="1" t="s">
        <v>7</v>
      </c>
      <c r="G131" s="2">
        <v>0</v>
      </c>
      <c r="H131" s="45"/>
      <c r="I131" s="45"/>
      <c r="J131" s="45"/>
      <c r="K131" s="45"/>
      <c r="L131" s="45"/>
      <c r="M131" s="45"/>
      <c r="N131" s="49"/>
      <c r="O131" s="3"/>
      <c r="P131" s="3"/>
      <c r="Q131" s="3"/>
      <c r="R131" s="3"/>
      <c r="S131" s="3"/>
      <c r="T131" s="3"/>
      <c r="U131" s="3"/>
      <c r="V131" s="3"/>
      <c r="W131" s="3"/>
      <c r="X131" s="3"/>
      <c r="Y131" s="45"/>
      <c r="Z131" s="45"/>
      <c r="AA131" s="45"/>
    </row>
    <row r="132" spans="1:27" x14ac:dyDescent="0.25">
      <c r="A132" s="51"/>
      <c r="B132" s="51"/>
      <c r="C132" s="45"/>
      <c r="D132" s="45"/>
      <c r="E132" s="45"/>
      <c r="F132" s="1" t="s">
        <v>8</v>
      </c>
      <c r="G132" s="2">
        <v>0</v>
      </c>
      <c r="H132" s="45"/>
      <c r="I132" s="45"/>
      <c r="J132" s="45"/>
      <c r="K132" s="45"/>
      <c r="L132" s="45"/>
      <c r="M132" s="45"/>
      <c r="N132" s="49"/>
      <c r="O132" s="3"/>
      <c r="P132" s="3"/>
      <c r="Q132" s="3"/>
      <c r="R132" s="3"/>
      <c r="S132" s="3"/>
      <c r="T132" s="3"/>
      <c r="U132" s="3"/>
      <c r="V132" s="3"/>
      <c r="W132" s="3"/>
      <c r="X132" s="3"/>
      <c r="Y132" s="45"/>
      <c r="Z132" s="45"/>
      <c r="AA132" s="45"/>
    </row>
    <row r="133" spans="1:27" x14ac:dyDescent="0.25">
      <c r="A133" s="51"/>
      <c r="B133" s="51"/>
      <c r="C133" s="45"/>
      <c r="D133" s="45"/>
      <c r="E133" s="45"/>
      <c r="F133" s="1" t="s">
        <v>9</v>
      </c>
      <c r="G133" s="2">
        <v>0</v>
      </c>
      <c r="H133" s="45"/>
      <c r="I133" s="45"/>
      <c r="J133" s="45"/>
      <c r="K133" s="45"/>
      <c r="L133" s="45"/>
      <c r="M133" s="45"/>
      <c r="N133" s="49"/>
      <c r="O133" s="3"/>
      <c r="P133" s="3"/>
      <c r="Q133" s="3"/>
      <c r="R133" s="3"/>
      <c r="S133" s="3"/>
      <c r="T133" s="3"/>
      <c r="U133" s="3"/>
      <c r="V133" s="3"/>
      <c r="W133" s="3"/>
      <c r="X133" s="3"/>
      <c r="Y133" s="45"/>
      <c r="Z133" s="45"/>
      <c r="AA133" s="45"/>
    </row>
    <row r="134" spans="1:27" ht="30" x14ac:dyDescent="0.25">
      <c r="A134" s="51"/>
      <c r="B134" s="51"/>
      <c r="C134" s="45"/>
      <c r="D134" s="45"/>
      <c r="E134" s="45"/>
      <c r="F134" s="4" t="s">
        <v>15</v>
      </c>
      <c r="G134" s="2">
        <f t="shared" ref="G134" si="190">MIN(SUM(G128:G133),150000)</f>
        <v>0</v>
      </c>
      <c r="H134" s="45"/>
      <c r="I134" s="45"/>
      <c r="J134" s="45"/>
      <c r="K134" s="45"/>
      <c r="L134" s="45"/>
      <c r="M134" s="45"/>
      <c r="N134" s="44"/>
      <c r="O134" s="3"/>
      <c r="P134" s="3"/>
      <c r="Q134" s="3"/>
      <c r="R134" s="3"/>
      <c r="S134" s="3"/>
      <c r="T134" s="3"/>
      <c r="U134" s="3"/>
      <c r="V134" s="3"/>
      <c r="W134" s="3"/>
      <c r="X134" s="3"/>
      <c r="Y134" s="45"/>
      <c r="Z134" s="45"/>
      <c r="AA134" s="45"/>
    </row>
    <row r="135" spans="1:27" x14ac:dyDescent="0.25">
      <c r="A135" s="50">
        <f t="shared" ref="A135" si="191">+A128+1</f>
        <v>20</v>
      </c>
      <c r="B135" s="50"/>
      <c r="C135" s="44"/>
      <c r="D135" s="44"/>
      <c r="E135" s="44"/>
      <c r="F135" s="5" t="s">
        <v>4</v>
      </c>
      <c r="G135" s="2">
        <v>0</v>
      </c>
      <c r="H135" s="44">
        <v>0</v>
      </c>
      <c r="I135" s="44">
        <v>0</v>
      </c>
      <c r="J135" s="44">
        <v>0</v>
      </c>
      <c r="K135" s="44">
        <v>0</v>
      </c>
      <c r="L135" s="44">
        <v>0</v>
      </c>
      <c r="M135" s="44">
        <v>0</v>
      </c>
      <c r="N135" s="48">
        <f t="shared" si="173"/>
        <v>0</v>
      </c>
      <c r="O135" s="7">
        <v>0</v>
      </c>
      <c r="P135" s="7">
        <f t="shared" ref="P135" si="192">IF(AND(N135&gt;250000,N135&gt;500000),12500,(MAX((N135-250000),0)*0.05))</f>
        <v>0</v>
      </c>
      <c r="Q135" s="7">
        <f t="shared" ref="Q135" si="193">IF(AND(N135&gt;500000,N135&gt;750000),50000,(MAX((N135-500000),0)*0.2))</f>
        <v>0</v>
      </c>
      <c r="R135" s="7">
        <f t="shared" ref="R135" si="194">IF(AND(N135&gt;750000,N135&gt;1000000),50000,(MAX((N135-750000),0)*0.2))</f>
        <v>0</v>
      </c>
      <c r="S135" s="7">
        <f t="shared" ref="S135" si="195">IF(AND(N135&gt;1000000,N135&gt;1250000),75000,(MAX((N135-1000000),0)*0.3))</f>
        <v>0</v>
      </c>
      <c r="T135" s="7">
        <f t="shared" ref="T135" si="196">IF(AND(N135&gt;1250000,N135&gt;1500000),75000,(MAX((N135-1250000),0)*0.3))</f>
        <v>0</v>
      </c>
      <c r="U135" s="7">
        <f t="shared" ref="U135" si="197">IF(N135&gt;1500000,(N135-1500000)*30%,0)</f>
        <v>0</v>
      </c>
      <c r="V135" s="7">
        <f>IF(AND(N135&lt;500000,N135&gt;250000), (N135-250000)*0.05,0)</f>
        <v>0</v>
      </c>
      <c r="W135" s="7">
        <f>+O135+P135+Q135+R135+S135+T135+U135-V135</f>
        <v>0</v>
      </c>
      <c r="X135" s="7">
        <f t="shared" ref="X135:X136" si="198">+W135*0.04</f>
        <v>0</v>
      </c>
      <c r="Y135" s="44">
        <f t="shared" ref="Y135" si="199">SUM(W135:X135)</f>
        <v>0</v>
      </c>
      <c r="Z135" s="44">
        <f t="shared" ref="Z135" si="200">+W136+X136</f>
        <v>0</v>
      </c>
      <c r="AA135" s="44" t="str">
        <f t="shared" ref="AA135" si="201">IF(Y135&gt;Z135, "New Scheme","Old Scheme")</f>
        <v>Old Scheme</v>
      </c>
    </row>
    <row r="136" spans="1:27" x14ac:dyDescent="0.25">
      <c r="A136" s="51"/>
      <c r="B136" s="51"/>
      <c r="C136" s="45"/>
      <c r="D136" s="45"/>
      <c r="E136" s="45"/>
      <c r="F136" s="1" t="s">
        <v>31</v>
      </c>
      <c r="G136" s="2">
        <v>0</v>
      </c>
      <c r="H136" s="45"/>
      <c r="I136" s="45"/>
      <c r="J136" s="45"/>
      <c r="K136" s="45"/>
      <c r="L136" s="45"/>
      <c r="M136" s="45"/>
      <c r="N136" s="49"/>
      <c r="O136" s="3">
        <v>0</v>
      </c>
      <c r="P136" s="3">
        <f t="shared" ref="P136" si="202">IF(AND(C135&gt;250000,C135&gt;500000),12500,(MAX((C135-250000),0)*0.05))</f>
        <v>0</v>
      </c>
      <c r="Q136" s="3">
        <f t="shared" ref="Q136" si="203">IF(AND(C135&gt;500000,C135&gt;750000),25000,(MAX((C135-500000),0)*0.1))</f>
        <v>0</v>
      </c>
      <c r="R136" s="3">
        <f t="shared" ref="R136" si="204">IF(AND(C135&gt;750000,C135&gt;1000000),37500,(MAX((C135-750000),0)*0.15))</f>
        <v>0</v>
      </c>
      <c r="S136" s="3">
        <f t="shared" ref="S136" si="205">IF(AND(C135&gt;1000000,C135&gt;1250000),50000,(MAX((C135-1000000),0)*0.2))</f>
        <v>0</v>
      </c>
      <c r="T136" s="3">
        <f t="shared" ref="T136" si="206">IF(AND(C135&gt;1250000,C135&gt;1500000),62500,(MAX((C135-1250000),0)*0.25))</f>
        <v>0</v>
      </c>
      <c r="U136" s="3">
        <f t="shared" ref="U136" si="207">IF(C135&gt;1500000,(C135-1500000)*0.3,0)</f>
        <v>0</v>
      </c>
      <c r="V136" s="3">
        <f>IF(AND(C135&lt;500000,C135&gt;250000), (C135-250000)*0.05,0)</f>
        <v>0</v>
      </c>
      <c r="W136" s="7">
        <f>+O136+P136+Q136+R136+S136+T136+U136-V136</f>
        <v>0</v>
      </c>
      <c r="X136" s="3">
        <f t="shared" si="198"/>
        <v>0</v>
      </c>
      <c r="Y136" s="45"/>
      <c r="Z136" s="45"/>
      <c r="AA136" s="45"/>
    </row>
    <row r="137" spans="1:27" x14ac:dyDescent="0.25">
      <c r="A137" s="51"/>
      <c r="B137" s="51"/>
      <c r="C137" s="45"/>
      <c r="D137" s="45"/>
      <c r="E137" s="45"/>
      <c r="F137" s="1" t="s">
        <v>5</v>
      </c>
      <c r="G137" s="2">
        <v>0</v>
      </c>
      <c r="H137" s="45"/>
      <c r="I137" s="45"/>
      <c r="J137" s="45"/>
      <c r="K137" s="45"/>
      <c r="L137" s="45"/>
      <c r="M137" s="45"/>
      <c r="N137" s="49"/>
      <c r="O137" s="3"/>
      <c r="P137" s="3"/>
      <c r="Q137" s="3"/>
      <c r="R137" s="3"/>
      <c r="S137" s="3"/>
      <c r="T137" s="3"/>
      <c r="U137" s="3"/>
      <c r="V137" s="3"/>
      <c r="W137" s="3"/>
      <c r="X137" s="3"/>
      <c r="Y137" s="45"/>
      <c r="Z137" s="45"/>
      <c r="AA137" s="45"/>
    </row>
    <row r="138" spans="1:27" x14ac:dyDescent="0.25">
      <c r="A138" s="51"/>
      <c r="B138" s="51"/>
      <c r="C138" s="45"/>
      <c r="D138" s="45"/>
      <c r="E138" s="45"/>
      <c r="F138" s="1" t="s">
        <v>7</v>
      </c>
      <c r="G138" s="2">
        <v>0</v>
      </c>
      <c r="H138" s="45"/>
      <c r="I138" s="45"/>
      <c r="J138" s="45"/>
      <c r="K138" s="45"/>
      <c r="L138" s="45"/>
      <c r="M138" s="45"/>
      <c r="N138" s="49"/>
      <c r="O138" s="3"/>
      <c r="P138" s="3"/>
      <c r="Q138" s="3"/>
      <c r="R138" s="3"/>
      <c r="S138" s="3"/>
      <c r="T138" s="3"/>
      <c r="U138" s="3"/>
      <c r="V138" s="3"/>
      <c r="W138" s="3"/>
      <c r="X138" s="3"/>
      <c r="Y138" s="45"/>
      <c r="Z138" s="45"/>
      <c r="AA138" s="45"/>
    </row>
    <row r="139" spans="1:27" x14ac:dyDescent="0.25">
      <c r="A139" s="51"/>
      <c r="B139" s="51"/>
      <c r="C139" s="45"/>
      <c r="D139" s="45"/>
      <c r="E139" s="45"/>
      <c r="F139" s="1" t="s">
        <v>8</v>
      </c>
      <c r="G139" s="2">
        <v>0</v>
      </c>
      <c r="H139" s="45"/>
      <c r="I139" s="45"/>
      <c r="J139" s="45"/>
      <c r="K139" s="45"/>
      <c r="L139" s="45"/>
      <c r="M139" s="45"/>
      <c r="N139" s="49"/>
      <c r="O139" s="3"/>
      <c r="P139" s="3"/>
      <c r="Q139" s="3"/>
      <c r="R139" s="3"/>
      <c r="S139" s="3"/>
      <c r="T139" s="3"/>
      <c r="U139" s="3"/>
      <c r="V139" s="3"/>
      <c r="W139" s="3"/>
      <c r="X139" s="3"/>
      <c r="Y139" s="45"/>
      <c r="Z139" s="45"/>
      <c r="AA139" s="45"/>
    </row>
    <row r="140" spans="1:27" x14ac:dyDescent="0.25">
      <c r="A140" s="51"/>
      <c r="B140" s="51"/>
      <c r="C140" s="45"/>
      <c r="D140" s="45"/>
      <c r="E140" s="45"/>
      <c r="F140" s="1" t="s">
        <v>9</v>
      </c>
      <c r="G140" s="2">
        <v>0</v>
      </c>
      <c r="H140" s="45"/>
      <c r="I140" s="45"/>
      <c r="J140" s="45"/>
      <c r="K140" s="45"/>
      <c r="L140" s="45"/>
      <c r="M140" s="45"/>
      <c r="N140" s="49"/>
      <c r="O140" s="3"/>
      <c r="P140" s="3"/>
      <c r="Q140" s="3"/>
      <c r="R140" s="3"/>
      <c r="S140" s="3"/>
      <c r="T140" s="3"/>
      <c r="U140" s="3"/>
      <c r="V140" s="3"/>
      <c r="W140" s="3"/>
      <c r="X140" s="3"/>
      <c r="Y140" s="45"/>
      <c r="Z140" s="45"/>
      <c r="AA140" s="45"/>
    </row>
    <row r="141" spans="1:27" ht="30" x14ac:dyDescent="0.25">
      <c r="A141" s="51"/>
      <c r="B141" s="51"/>
      <c r="C141" s="45"/>
      <c r="D141" s="45"/>
      <c r="E141" s="45"/>
      <c r="F141" s="4" t="s">
        <v>15</v>
      </c>
      <c r="G141" s="2">
        <f t="shared" ref="G141" si="208">MIN(SUM(G135:G140),150000)</f>
        <v>0</v>
      </c>
      <c r="H141" s="45"/>
      <c r="I141" s="45"/>
      <c r="J141" s="45"/>
      <c r="K141" s="45"/>
      <c r="L141" s="45"/>
      <c r="M141" s="45"/>
      <c r="N141" s="44"/>
      <c r="O141" s="3"/>
      <c r="P141" s="3"/>
      <c r="Q141" s="3"/>
      <c r="R141" s="3"/>
      <c r="S141" s="3"/>
      <c r="T141" s="3"/>
      <c r="U141" s="3"/>
      <c r="V141" s="3"/>
      <c r="W141" s="3"/>
      <c r="X141" s="3"/>
      <c r="Y141" s="45"/>
      <c r="Z141" s="45"/>
      <c r="AA141" s="45"/>
    </row>
    <row r="142" spans="1:27" x14ac:dyDescent="0.25">
      <c r="A142" s="50">
        <f t="shared" ref="A142" si="209">+A135+1</f>
        <v>21</v>
      </c>
      <c r="B142" s="50"/>
      <c r="C142" s="44"/>
      <c r="D142" s="44"/>
      <c r="E142" s="44"/>
      <c r="F142" s="5" t="s">
        <v>4</v>
      </c>
      <c r="G142" s="2">
        <v>0</v>
      </c>
      <c r="H142" s="44">
        <v>0</v>
      </c>
      <c r="I142" s="44">
        <v>0</v>
      </c>
      <c r="J142" s="44">
        <v>0</v>
      </c>
      <c r="K142" s="44">
        <v>0</v>
      </c>
      <c r="L142" s="44">
        <v>0</v>
      </c>
      <c r="M142" s="44">
        <v>0</v>
      </c>
      <c r="N142" s="48">
        <f t="shared" ref="N142:N149" si="210">+C142-D142-G148-I142-J142-K142-L142-M142-E142</f>
        <v>0</v>
      </c>
      <c r="O142" s="7">
        <v>0</v>
      </c>
      <c r="P142" s="7">
        <f t="shared" ref="P142" si="211">IF(AND(N142&gt;250000,N142&gt;500000),12500,(MAX((N142-250000),0)*0.05))</f>
        <v>0</v>
      </c>
      <c r="Q142" s="7">
        <f t="shared" ref="Q142" si="212">IF(AND(N142&gt;500000,N142&gt;750000),50000,(MAX((N142-500000),0)*0.2))</f>
        <v>0</v>
      </c>
      <c r="R142" s="7">
        <f t="shared" ref="R142" si="213">IF(AND(N142&gt;750000,N142&gt;1000000),50000,(MAX((N142-750000),0)*0.2))</f>
        <v>0</v>
      </c>
      <c r="S142" s="7">
        <f t="shared" ref="S142" si="214">IF(AND(N142&gt;1000000,N142&gt;1250000),75000,(MAX((N142-1000000),0)*0.3))</f>
        <v>0</v>
      </c>
      <c r="T142" s="7">
        <f t="shared" ref="T142" si="215">IF(AND(N142&gt;1250000,N142&gt;1500000),75000,(MAX((N142-1250000),0)*0.3))</f>
        <v>0</v>
      </c>
      <c r="U142" s="7">
        <f t="shared" ref="U142" si="216">IF(N142&gt;1500000,(N142-1500000)*30%,0)</f>
        <v>0</v>
      </c>
      <c r="V142" s="7">
        <f>IF(AND(N142&lt;500000,N142&gt;250000), (N142-250000)*0.05,0)</f>
        <v>0</v>
      </c>
      <c r="W142" s="7">
        <f>+O142+P142+Q142+R142+S142+T142+U142-V142</f>
        <v>0</v>
      </c>
      <c r="X142" s="7">
        <f t="shared" ref="X142:X143" si="217">+W142*0.04</f>
        <v>0</v>
      </c>
      <c r="Y142" s="44">
        <f t="shared" ref="Y142" si="218">SUM(W142:X142)</f>
        <v>0</v>
      </c>
      <c r="Z142" s="44">
        <f t="shared" ref="Z142" si="219">+W143+X143</f>
        <v>0</v>
      </c>
      <c r="AA142" s="44" t="str">
        <f t="shared" ref="AA142" si="220">IF(Y142&gt;Z142, "New Scheme","Old Scheme")</f>
        <v>Old Scheme</v>
      </c>
    </row>
    <row r="143" spans="1:27" x14ac:dyDescent="0.25">
      <c r="A143" s="51"/>
      <c r="B143" s="51"/>
      <c r="C143" s="45"/>
      <c r="D143" s="45"/>
      <c r="E143" s="45"/>
      <c r="F143" s="1" t="s">
        <v>31</v>
      </c>
      <c r="G143" s="2">
        <v>0</v>
      </c>
      <c r="H143" s="45"/>
      <c r="I143" s="45"/>
      <c r="J143" s="45"/>
      <c r="K143" s="45"/>
      <c r="L143" s="45"/>
      <c r="M143" s="45"/>
      <c r="N143" s="49"/>
      <c r="O143" s="3">
        <v>0</v>
      </c>
      <c r="P143" s="3">
        <f t="shared" ref="P143" si="221">IF(AND(C142&gt;250000,C142&gt;500000),12500,(MAX((C142-250000),0)*0.05))</f>
        <v>0</v>
      </c>
      <c r="Q143" s="3">
        <f t="shared" ref="Q143" si="222">IF(AND(C142&gt;500000,C142&gt;750000),25000,(MAX((C142-500000),0)*0.1))</f>
        <v>0</v>
      </c>
      <c r="R143" s="3">
        <f t="shared" ref="R143" si="223">IF(AND(C142&gt;750000,C142&gt;1000000),37500,(MAX((C142-750000),0)*0.15))</f>
        <v>0</v>
      </c>
      <c r="S143" s="3">
        <f t="shared" ref="S143" si="224">IF(AND(C142&gt;1000000,C142&gt;1250000),50000,(MAX((C142-1000000),0)*0.2))</f>
        <v>0</v>
      </c>
      <c r="T143" s="3">
        <f t="shared" ref="T143" si="225">IF(AND(C142&gt;1250000,C142&gt;1500000),62500,(MAX((C142-1250000),0)*0.25))</f>
        <v>0</v>
      </c>
      <c r="U143" s="3">
        <f t="shared" ref="U143" si="226">IF(C142&gt;1500000,(C142-1500000)*0.3,0)</f>
        <v>0</v>
      </c>
      <c r="V143" s="3">
        <f>IF(AND(C142&lt;500000,C142&gt;250000), (C142-250000)*0.05,0)</f>
        <v>0</v>
      </c>
      <c r="W143" s="7">
        <f>+O143+P143+Q143+R143+S143+T143+U143-V143</f>
        <v>0</v>
      </c>
      <c r="X143" s="3">
        <f t="shared" si="217"/>
        <v>0</v>
      </c>
      <c r="Y143" s="45"/>
      <c r="Z143" s="45"/>
      <c r="AA143" s="45"/>
    </row>
    <row r="144" spans="1:27" x14ac:dyDescent="0.25">
      <c r="A144" s="51"/>
      <c r="B144" s="51"/>
      <c r="C144" s="45"/>
      <c r="D144" s="45"/>
      <c r="E144" s="45"/>
      <c r="F144" s="1" t="s">
        <v>6</v>
      </c>
      <c r="G144" s="2">
        <v>0</v>
      </c>
      <c r="H144" s="45"/>
      <c r="I144" s="45"/>
      <c r="J144" s="45"/>
      <c r="K144" s="45"/>
      <c r="L144" s="45"/>
      <c r="M144" s="45"/>
      <c r="N144" s="49"/>
      <c r="O144" s="3"/>
      <c r="P144" s="3"/>
      <c r="Q144" s="3"/>
      <c r="R144" s="3"/>
      <c r="S144" s="3"/>
      <c r="T144" s="3"/>
      <c r="U144" s="3"/>
      <c r="V144" s="3"/>
      <c r="W144" s="3"/>
      <c r="X144" s="3"/>
      <c r="Y144" s="45"/>
      <c r="Z144" s="45"/>
      <c r="AA144" s="45"/>
    </row>
    <row r="145" spans="1:27" x14ac:dyDescent="0.25">
      <c r="A145" s="51"/>
      <c r="B145" s="51"/>
      <c r="C145" s="45"/>
      <c r="D145" s="45"/>
      <c r="E145" s="45"/>
      <c r="F145" s="1" t="s">
        <v>33</v>
      </c>
      <c r="G145" s="2">
        <v>0</v>
      </c>
      <c r="H145" s="45"/>
      <c r="I145" s="45"/>
      <c r="J145" s="45"/>
      <c r="K145" s="45"/>
      <c r="L145" s="45"/>
      <c r="M145" s="45"/>
      <c r="N145" s="49"/>
      <c r="O145" s="3"/>
      <c r="P145" s="3"/>
      <c r="Q145" s="3"/>
      <c r="R145" s="3"/>
      <c r="S145" s="3"/>
      <c r="T145" s="3"/>
      <c r="U145" s="3"/>
      <c r="V145" s="3"/>
      <c r="W145" s="3"/>
      <c r="X145" s="3"/>
      <c r="Y145" s="45"/>
      <c r="Z145" s="45"/>
      <c r="AA145" s="45"/>
    </row>
    <row r="146" spans="1:27" x14ac:dyDescent="0.25">
      <c r="A146" s="51"/>
      <c r="B146" s="51"/>
      <c r="C146" s="45"/>
      <c r="D146" s="45"/>
      <c r="E146" s="45"/>
      <c r="F146" s="1" t="s">
        <v>8</v>
      </c>
      <c r="G146" s="2">
        <v>0</v>
      </c>
      <c r="H146" s="45"/>
      <c r="I146" s="45"/>
      <c r="J146" s="45"/>
      <c r="K146" s="45"/>
      <c r="L146" s="45"/>
      <c r="M146" s="45"/>
      <c r="N146" s="49"/>
      <c r="O146" s="3"/>
      <c r="P146" s="3"/>
      <c r="Q146" s="3"/>
      <c r="R146" s="3"/>
      <c r="S146" s="3"/>
      <c r="T146" s="3"/>
      <c r="U146" s="3"/>
      <c r="V146" s="3"/>
      <c r="W146" s="3"/>
      <c r="X146" s="3"/>
      <c r="Y146" s="45"/>
      <c r="Z146" s="45"/>
      <c r="AA146" s="45"/>
    </row>
    <row r="147" spans="1:27" x14ac:dyDescent="0.25">
      <c r="A147" s="51"/>
      <c r="B147" s="51"/>
      <c r="C147" s="45"/>
      <c r="D147" s="45"/>
      <c r="E147" s="45"/>
      <c r="F147" s="1" t="s">
        <v>9</v>
      </c>
      <c r="G147" s="2">
        <v>0</v>
      </c>
      <c r="H147" s="45"/>
      <c r="I147" s="45"/>
      <c r="J147" s="45"/>
      <c r="K147" s="45"/>
      <c r="L147" s="45"/>
      <c r="M147" s="45"/>
      <c r="N147" s="49"/>
      <c r="O147" s="3"/>
      <c r="P147" s="3"/>
      <c r="Q147" s="3"/>
      <c r="R147" s="3"/>
      <c r="S147" s="3"/>
      <c r="T147" s="3"/>
      <c r="U147" s="3"/>
      <c r="V147" s="3"/>
      <c r="W147" s="3"/>
      <c r="X147" s="3"/>
      <c r="Y147" s="45"/>
      <c r="Z147" s="45"/>
      <c r="AA147" s="45"/>
    </row>
    <row r="148" spans="1:27" ht="30" x14ac:dyDescent="0.25">
      <c r="A148" s="51"/>
      <c r="B148" s="51"/>
      <c r="C148" s="45"/>
      <c r="D148" s="45"/>
      <c r="E148" s="45"/>
      <c r="F148" s="4" t="s">
        <v>15</v>
      </c>
      <c r="G148" s="2">
        <f t="shared" ref="G148" si="227">MIN(SUM(G142:G147),150000)</f>
        <v>0</v>
      </c>
      <c r="H148" s="45"/>
      <c r="I148" s="45"/>
      <c r="J148" s="45"/>
      <c r="K148" s="45"/>
      <c r="L148" s="45"/>
      <c r="M148" s="45"/>
      <c r="N148" s="44"/>
      <c r="O148" s="3"/>
      <c r="P148" s="3"/>
      <c r="Q148" s="3"/>
      <c r="R148" s="3"/>
      <c r="S148" s="3"/>
      <c r="T148" s="3"/>
      <c r="U148" s="3"/>
      <c r="V148" s="3"/>
      <c r="W148" s="3"/>
      <c r="X148" s="3"/>
      <c r="Y148" s="45"/>
      <c r="Z148" s="45"/>
      <c r="AA148" s="45"/>
    </row>
    <row r="149" spans="1:27" x14ac:dyDescent="0.25">
      <c r="A149" s="50">
        <f>+A142+1</f>
        <v>22</v>
      </c>
      <c r="B149" s="50"/>
      <c r="C149" s="44"/>
      <c r="D149" s="44"/>
      <c r="E149" s="44"/>
      <c r="F149" s="5" t="s">
        <v>4</v>
      </c>
      <c r="G149" s="2">
        <v>0</v>
      </c>
      <c r="H149" s="44">
        <v>0</v>
      </c>
      <c r="I149" s="44">
        <v>0</v>
      </c>
      <c r="J149" s="44">
        <v>0</v>
      </c>
      <c r="K149" s="44">
        <v>0</v>
      </c>
      <c r="L149" s="44">
        <v>0</v>
      </c>
      <c r="M149" s="44">
        <v>0</v>
      </c>
      <c r="N149" s="48">
        <f t="shared" si="210"/>
        <v>0</v>
      </c>
      <c r="O149" s="7">
        <v>0</v>
      </c>
      <c r="P149" s="7">
        <f>IF(AND(N149&gt;250000,N149&gt;500000),12500,(MAX((N149-250000),0)*0.05))</f>
        <v>0</v>
      </c>
      <c r="Q149" s="7">
        <f>IF(AND(N149&gt;500000,N149&gt;750000),50000,(MAX((N149-500000),0)*0.2))</f>
        <v>0</v>
      </c>
      <c r="R149" s="7">
        <f>IF(AND(N149&gt;750000,N149&gt;1000000),50000,(MAX((N149-750000),0)*0.2))</f>
        <v>0</v>
      </c>
      <c r="S149" s="7">
        <f>IF(AND(N149&gt;1000000,N149&gt;1250000),75000,(MAX((N149-1000000),0)*0.3))</f>
        <v>0</v>
      </c>
      <c r="T149" s="7">
        <f>IF(AND(N149&gt;1250000,N149&gt;1500000),75000,(MAX((N149-1250000),0)*0.3))</f>
        <v>0</v>
      </c>
      <c r="U149" s="7">
        <f>IF(N149&gt;1500000,(N149-1500000)*30%,0)</f>
        <v>0</v>
      </c>
      <c r="V149" s="7">
        <f>IF(AND(N149&lt;500000,N149&gt;250000), (N149-250000)*0.05,0)</f>
        <v>0</v>
      </c>
      <c r="W149" s="7">
        <f>+O149+P149+Q149+R149+S149+T149+U149-V149</f>
        <v>0</v>
      </c>
      <c r="X149" s="7">
        <f>+W149*0.04</f>
        <v>0</v>
      </c>
      <c r="Y149" s="44">
        <f>SUM(W149:X149)</f>
        <v>0</v>
      </c>
      <c r="Z149" s="44">
        <f>+W150+X150</f>
        <v>0</v>
      </c>
      <c r="AA149" s="44" t="str">
        <f t="shared" ref="AA149" si="228">IF(Y149&gt;Z149, "New Scheme","Old Scheme")</f>
        <v>Old Scheme</v>
      </c>
    </row>
    <row r="150" spans="1:27" x14ac:dyDescent="0.25">
      <c r="A150" s="51"/>
      <c r="B150" s="51"/>
      <c r="C150" s="45"/>
      <c r="D150" s="45"/>
      <c r="E150" s="45"/>
      <c r="F150" s="1" t="s">
        <v>31</v>
      </c>
      <c r="G150" s="2">
        <v>0</v>
      </c>
      <c r="H150" s="45"/>
      <c r="I150" s="45"/>
      <c r="J150" s="45"/>
      <c r="K150" s="45"/>
      <c r="L150" s="45"/>
      <c r="M150" s="45"/>
      <c r="N150" s="49"/>
      <c r="O150" s="3">
        <v>0</v>
      </c>
      <c r="P150" s="3">
        <f>IF(AND(C149&gt;250000,C149&gt;500000),12500,(MAX((C149-250000),0)*0.05))</f>
        <v>0</v>
      </c>
      <c r="Q150" s="3">
        <f>IF(AND(C149&gt;500000,C149&gt;750000),25000,(MAX((C149-500000),0)*0.1))</f>
        <v>0</v>
      </c>
      <c r="R150" s="3">
        <f>IF(AND(C149&gt;750000,C149&gt;1000000),37500,(MAX((C149-750000),0)*0.15))</f>
        <v>0</v>
      </c>
      <c r="S150" s="3">
        <f>IF(AND(C149&gt;1000000,C149&gt;1250000),50000,(MAX((C149-1000000),0)*0.2))</f>
        <v>0</v>
      </c>
      <c r="T150" s="3">
        <f>IF(AND(C149&gt;1250000,C149&gt;1500000),62500,(MAX((C149-1250000),0)*0.25))</f>
        <v>0</v>
      </c>
      <c r="U150" s="3">
        <f>IF(C149&gt;1500000,(C149-1500000)*0.3,0)</f>
        <v>0</v>
      </c>
      <c r="V150" s="3">
        <f>IF(AND(C149&lt;500000,C149&gt;250000), (C149-250000)*0.05,0)</f>
        <v>0</v>
      </c>
      <c r="W150" s="7">
        <f>+O150+P150+Q150+R150+S150+T150+U150-V150</f>
        <v>0</v>
      </c>
      <c r="X150" s="3">
        <f>+W150*0.04</f>
        <v>0</v>
      </c>
      <c r="Y150" s="45"/>
      <c r="Z150" s="45"/>
      <c r="AA150" s="45"/>
    </row>
    <row r="151" spans="1:27" x14ac:dyDescent="0.25">
      <c r="A151" s="51"/>
      <c r="B151" s="51"/>
      <c r="C151" s="45"/>
      <c r="D151" s="45"/>
      <c r="E151" s="45"/>
      <c r="F151" s="1" t="s">
        <v>6</v>
      </c>
      <c r="G151" s="2">
        <v>0</v>
      </c>
      <c r="H151" s="45"/>
      <c r="I151" s="45"/>
      <c r="J151" s="45"/>
      <c r="K151" s="45"/>
      <c r="L151" s="45"/>
      <c r="M151" s="45"/>
      <c r="N151" s="49"/>
      <c r="O151" s="3"/>
      <c r="P151" s="3"/>
      <c r="Q151" s="3"/>
      <c r="R151" s="3"/>
      <c r="S151" s="3"/>
      <c r="T151" s="3"/>
      <c r="U151" s="3"/>
      <c r="V151" s="3"/>
      <c r="W151" s="3"/>
      <c r="X151" s="3"/>
      <c r="Y151" s="45"/>
      <c r="Z151" s="45"/>
      <c r="AA151" s="45"/>
    </row>
    <row r="152" spans="1:27" x14ac:dyDescent="0.25">
      <c r="A152" s="51"/>
      <c r="B152" s="51"/>
      <c r="C152" s="45"/>
      <c r="D152" s="45"/>
      <c r="E152" s="45"/>
      <c r="F152" s="1" t="s">
        <v>7</v>
      </c>
      <c r="G152" s="2">
        <v>0</v>
      </c>
      <c r="H152" s="45"/>
      <c r="I152" s="45"/>
      <c r="J152" s="45"/>
      <c r="K152" s="45"/>
      <c r="L152" s="45"/>
      <c r="M152" s="45"/>
      <c r="N152" s="49"/>
      <c r="O152" s="3"/>
      <c r="P152" s="3"/>
      <c r="Q152" s="3"/>
      <c r="R152" s="3"/>
      <c r="S152" s="3"/>
      <c r="T152" s="3"/>
      <c r="U152" s="3"/>
      <c r="V152" s="3"/>
      <c r="W152" s="3"/>
      <c r="X152" s="3"/>
      <c r="Y152" s="45"/>
      <c r="Z152" s="45"/>
      <c r="AA152" s="45"/>
    </row>
    <row r="153" spans="1:27" x14ac:dyDescent="0.25">
      <c r="A153" s="51"/>
      <c r="B153" s="51"/>
      <c r="C153" s="45"/>
      <c r="D153" s="45"/>
      <c r="E153" s="45"/>
      <c r="F153" s="1" t="s">
        <v>8</v>
      </c>
      <c r="G153" s="2">
        <v>0</v>
      </c>
      <c r="H153" s="45"/>
      <c r="I153" s="45"/>
      <c r="J153" s="45"/>
      <c r="K153" s="45"/>
      <c r="L153" s="45"/>
      <c r="M153" s="45"/>
      <c r="N153" s="49"/>
      <c r="O153" s="3"/>
      <c r="P153" s="3"/>
      <c r="Q153" s="3"/>
      <c r="R153" s="3"/>
      <c r="S153" s="3"/>
      <c r="T153" s="3"/>
      <c r="U153" s="3"/>
      <c r="V153" s="3"/>
      <c r="W153" s="3"/>
      <c r="X153" s="3"/>
      <c r="Y153" s="45"/>
      <c r="Z153" s="45"/>
      <c r="AA153" s="45"/>
    </row>
    <row r="154" spans="1:27" x14ac:dyDescent="0.25">
      <c r="A154" s="51"/>
      <c r="B154" s="51"/>
      <c r="C154" s="45"/>
      <c r="D154" s="45"/>
      <c r="E154" s="45"/>
      <c r="F154" s="1" t="s">
        <v>9</v>
      </c>
      <c r="G154" s="2">
        <v>0</v>
      </c>
      <c r="H154" s="45"/>
      <c r="I154" s="45"/>
      <c r="J154" s="45"/>
      <c r="K154" s="45"/>
      <c r="L154" s="45"/>
      <c r="M154" s="45"/>
      <c r="N154" s="49"/>
      <c r="O154" s="3"/>
      <c r="P154" s="3"/>
      <c r="Q154" s="3"/>
      <c r="R154" s="3"/>
      <c r="S154" s="3"/>
      <c r="T154" s="3"/>
      <c r="U154" s="3"/>
      <c r="V154" s="3"/>
      <c r="W154" s="3"/>
      <c r="X154" s="3"/>
      <c r="Y154" s="45"/>
      <c r="Z154" s="45"/>
      <c r="AA154" s="45"/>
    </row>
    <row r="155" spans="1:27" ht="30" x14ac:dyDescent="0.25">
      <c r="A155" s="51"/>
      <c r="B155" s="51"/>
      <c r="C155" s="45"/>
      <c r="D155" s="45"/>
      <c r="E155" s="45"/>
      <c r="F155" s="4" t="s">
        <v>15</v>
      </c>
      <c r="G155" s="2">
        <f>MIN(SUM(G149:G154),150000)</f>
        <v>0</v>
      </c>
      <c r="H155" s="45"/>
      <c r="I155" s="45"/>
      <c r="J155" s="45"/>
      <c r="K155" s="45"/>
      <c r="L155" s="45"/>
      <c r="M155" s="45"/>
      <c r="N155" s="44"/>
      <c r="O155" s="3"/>
      <c r="P155" s="3"/>
      <c r="Q155" s="3"/>
      <c r="R155" s="3"/>
      <c r="S155" s="3"/>
      <c r="T155" s="3"/>
      <c r="U155" s="3"/>
      <c r="V155" s="3"/>
      <c r="W155" s="3"/>
      <c r="X155" s="3"/>
      <c r="Y155" s="45"/>
      <c r="Z155" s="45"/>
      <c r="AA155" s="45"/>
    </row>
    <row r="156" spans="1:27" x14ac:dyDescent="0.25">
      <c r="A156" s="50">
        <f>+A149+1</f>
        <v>23</v>
      </c>
      <c r="B156" s="50"/>
      <c r="C156" s="44"/>
      <c r="D156" s="44"/>
      <c r="E156" s="44"/>
      <c r="F156" s="5" t="s">
        <v>4</v>
      </c>
      <c r="G156" s="2">
        <v>0</v>
      </c>
      <c r="H156" s="44">
        <v>0</v>
      </c>
      <c r="I156" s="44">
        <v>0</v>
      </c>
      <c r="J156" s="44">
        <v>0</v>
      </c>
      <c r="K156" s="44">
        <v>0</v>
      </c>
      <c r="L156" s="44">
        <v>0</v>
      </c>
      <c r="M156" s="44">
        <v>0</v>
      </c>
      <c r="N156" s="48">
        <f t="shared" ref="N156:N163" si="229">+C156-D156-G162-I156-J156-K156-L156-M156-E156</f>
        <v>0</v>
      </c>
      <c r="O156" s="7">
        <v>0</v>
      </c>
      <c r="P156" s="7">
        <f>IF(AND(N156&gt;250000,N156&gt;500000),12500,(MAX((N156-250000),0)*0.05))</f>
        <v>0</v>
      </c>
      <c r="Q156" s="7">
        <f>IF(AND(N156&gt;500000,N156&gt;750000),50000,(MAX((N156-500000),0)*0.2))</f>
        <v>0</v>
      </c>
      <c r="R156" s="7">
        <f>IF(AND(N156&gt;750000,N156&gt;1000000),50000,(MAX((N156-750000),0)*0.2))</f>
        <v>0</v>
      </c>
      <c r="S156" s="7">
        <f>IF(AND(N156&gt;1000000,N156&gt;1250000),75000,(MAX((N156-1000000),0)*0.3))</f>
        <v>0</v>
      </c>
      <c r="T156" s="7">
        <f>IF(AND(N156&gt;1250000,N156&gt;1500000),75000,(MAX((N156-1250000),0)*0.3))</f>
        <v>0</v>
      </c>
      <c r="U156" s="7">
        <f>IF(N156&gt;1500000,(N156-1500000)*30%,0)</f>
        <v>0</v>
      </c>
      <c r="V156" s="7">
        <f>IF(AND(N156&lt;500000,N156&gt;250000), (N156-250000)*0.05,0)</f>
        <v>0</v>
      </c>
      <c r="W156" s="7">
        <f>+O156+P156+Q156+R156+S156+T156+U156-V156</f>
        <v>0</v>
      </c>
      <c r="X156" s="7">
        <f>+W156*0.04</f>
        <v>0</v>
      </c>
      <c r="Y156" s="44">
        <f>SUM(W156:X156)</f>
        <v>0</v>
      </c>
      <c r="Z156" s="44">
        <f>+W157+X157</f>
        <v>0</v>
      </c>
      <c r="AA156" s="44" t="str">
        <f t="shared" ref="AA156" si="230">IF(Y156&gt;Z156, "New Scheme","Old Scheme")</f>
        <v>Old Scheme</v>
      </c>
    </row>
    <row r="157" spans="1:27" x14ac:dyDescent="0.25">
      <c r="A157" s="51"/>
      <c r="B157" s="51"/>
      <c r="C157" s="45"/>
      <c r="D157" s="45"/>
      <c r="E157" s="45"/>
      <c r="F157" s="1" t="s">
        <v>31</v>
      </c>
      <c r="G157" s="2">
        <v>0</v>
      </c>
      <c r="H157" s="45"/>
      <c r="I157" s="45"/>
      <c r="J157" s="45"/>
      <c r="K157" s="45"/>
      <c r="L157" s="45"/>
      <c r="M157" s="45"/>
      <c r="N157" s="49"/>
      <c r="O157" s="3">
        <v>0</v>
      </c>
      <c r="P157" s="3">
        <f>IF(AND(C156&gt;250000,C156&gt;500000),12500,(MAX((C156-250000),0)*0.05))</f>
        <v>0</v>
      </c>
      <c r="Q157" s="3">
        <f>IF(AND(C156&gt;500000,C156&gt;750000),25000,(MAX((C156-500000),0)*0.1))</f>
        <v>0</v>
      </c>
      <c r="R157" s="3">
        <f>IF(AND(C156&gt;750000,C156&gt;1000000),37500,(MAX((C156-750000),0)*0.15))</f>
        <v>0</v>
      </c>
      <c r="S157" s="3">
        <f>IF(AND(C156&gt;1000000,C156&gt;1250000),50000,(MAX((C156-1000000),0)*0.2))</f>
        <v>0</v>
      </c>
      <c r="T157" s="3">
        <f>IF(AND(C156&gt;1250000,C156&gt;1500000),62500,(MAX((C156-1250000),0)*0.25))</f>
        <v>0</v>
      </c>
      <c r="U157" s="3">
        <f>IF(C156&gt;1500000,(C156-1500000)*0.3,0)</f>
        <v>0</v>
      </c>
      <c r="V157" s="3">
        <f>IF(AND(C156&lt;500000,C156&gt;250000), (C156-250000)*0.05,0)</f>
        <v>0</v>
      </c>
      <c r="W157" s="7">
        <f>+O157+P157+Q157+R157+S157+T157+U157-V157</f>
        <v>0</v>
      </c>
      <c r="X157" s="3">
        <f>+W157*0.04</f>
        <v>0</v>
      </c>
      <c r="Y157" s="45"/>
      <c r="Z157" s="45"/>
      <c r="AA157" s="45"/>
    </row>
    <row r="158" spans="1:27" x14ac:dyDescent="0.25">
      <c r="A158" s="51"/>
      <c r="B158" s="51"/>
      <c r="C158" s="45"/>
      <c r="D158" s="45"/>
      <c r="E158" s="45"/>
      <c r="F158" s="1" t="s">
        <v>6</v>
      </c>
      <c r="G158" s="2">
        <v>0</v>
      </c>
      <c r="H158" s="45"/>
      <c r="I158" s="45"/>
      <c r="J158" s="45"/>
      <c r="K158" s="45"/>
      <c r="L158" s="45"/>
      <c r="M158" s="45"/>
      <c r="N158" s="49"/>
      <c r="O158" s="3"/>
      <c r="P158" s="3"/>
      <c r="Q158" s="3"/>
      <c r="R158" s="3"/>
      <c r="S158" s="3"/>
      <c r="T158" s="3"/>
      <c r="U158" s="3"/>
      <c r="V158" s="3"/>
      <c r="W158" s="3"/>
      <c r="X158" s="3"/>
      <c r="Y158" s="45"/>
      <c r="Z158" s="45"/>
      <c r="AA158" s="45"/>
    </row>
    <row r="159" spans="1:27" x14ac:dyDescent="0.25">
      <c r="A159" s="51"/>
      <c r="B159" s="51"/>
      <c r="C159" s="45"/>
      <c r="D159" s="45"/>
      <c r="E159" s="45"/>
      <c r="F159" s="1" t="s">
        <v>7</v>
      </c>
      <c r="G159" s="2">
        <v>0</v>
      </c>
      <c r="H159" s="45"/>
      <c r="I159" s="45"/>
      <c r="J159" s="45"/>
      <c r="K159" s="45"/>
      <c r="L159" s="45"/>
      <c r="M159" s="45"/>
      <c r="N159" s="49"/>
      <c r="O159" s="3"/>
      <c r="P159" s="3"/>
      <c r="Q159" s="3"/>
      <c r="R159" s="3"/>
      <c r="S159" s="3"/>
      <c r="T159" s="3"/>
      <c r="U159" s="3"/>
      <c r="V159" s="3"/>
      <c r="W159" s="3"/>
      <c r="X159" s="3"/>
      <c r="Y159" s="45"/>
      <c r="Z159" s="45"/>
      <c r="AA159" s="45"/>
    </row>
    <row r="160" spans="1:27" x14ac:dyDescent="0.25">
      <c r="A160" s="51"/>
      <c r="B160" s="51"/>
      <c r="C160" s="45"/>
      <c r="D160" s="45"/>
      <c r="E160" s="45"/>
      <c r="F160" s="1" t="s">
        <v>8</v>
      </c>
      <c r="G160" s="2">
        <v>0</v>
      </c>
      <c r="H160" s="45"/>
      <c r="I160" s="45"/>
      <c r="J160" s="45"/>
      <c r="K160" s="45"/>
      <c r="L160" s="45"/>
      <c r="M160" s="45"/>
      <c r="N160" s="49"/>
      <c r="O160" s="3"/>
      <c r="P160" s="3"/>
      <c r="Q160" s="3"/>
      <c r="R160" s="3"/>
      <c r="S160" s="3"/>
      <c r="T160" s="3"/>
      <c r="U160" s="3"/>
      <c r="V160" s="3"/>
      <c r="W160" s="3"/>
      <c r="X160" s="3"/>
      <c r="Y160" s="45"/>
      <c r="Z160" s="45"/>
      <c r="AA160" s="45"/>
    </row>
    <row r="161" spans="1:27" x14ac:dyDescent="0.25">
      <c r="A161" s="51"/>
      <c r="B161" s="51"/>
      <c r="C161" s="45"/>
      <c r="D161" s="45"/>
      <c r="E161" s="45"/>
      <c r="F161" s="1" t="s">
        <v>9</v>
      </c>
      <c r="G161" s="2">
        <v>0</v>
      </c>
      <c r="H161" s="45"/>
      <c r="I161" s="45"/>
      <c r="J161" s="45"/>
      <c r="K161" s="45"/>
      <c r="L161" s="45"/>
      <c r="M161" s="45"/>
      <c r="N161" s="49"/>
      <c r="O161" s="3"/>
      <c r="P161" s="3"/>
      <c r="Q161" s="3"/>
      <c r="R161" s="3"/>
      <c r="S161" s="3"/>
      <c r="T161" s="3"/>
      <c r="U161" s="3"/>
      <c r="V161" s="3"/>
      <c r="W161" s="3"/>
      <c r="X161" s="3"/>
      <c r="Y161" s="45"/>
      <c r="Z161" s="45"/>
      <c r="AA161" s="45"/>
    </row>
    <row r="162" spans="1:27" ht="30" x14ac:dyDescent="0.25">
      <c r="A162" s="51"/>
      <c r="B162" s="51"/>
      <c r="C162" s="45"/>
      <c r="D162" s="45"/>
      <c r="E162" s="45"/>
      <c r="F162" s="4" t="s">
        <v>15</v>
      </c>
      <c r="G162" s="2">
        <f>MIN(SUM(G156:G161),150000)</f>
        <v>0</v>
      </c>
      <c r="H162" s="45"/>
      <c r="I162" s="45"/>
      <c r="J162" s="45"/>
      <c r="K162" s="45"/>
      <c r="L162" s="45"/>
      <c r="M162" s="45"/>
      <c r="N162" s="44"/>
      <c r="O162" s="3"/>
      <c r="P162" s="3"/>
      <c r="Q162" s="3"/>
      <c r="R162" s="3"/>
      <c r="S162" s="3"/>
      <c r="T162" s="3"/>
      <c r="U162" s="3"/>
      <c r="V162" s="3"/>
      <c r="W162" s="3"/>
      <c r="X162" s="3"/>
      <c r="Y162" s="45"/>
      <c r="Z162" s="45"/>
      <c r="AA162" s="45"/>
    </row>
    <row r="163" spans="1:27" x14ac:dyDescent="0.25">
      <c r="A163" s="50">
        <f t="shared" ref="A163" si="231">+A156+1</f>
        <v>24</v>
      </c>
      <c r="B163" s="50"/>
      <c r="C163" s="44"/>
      <c r="D163" s="44"/>
      <c r="E163" s="44"/>
      <c r="F163" s="5" t="s">
        <v>4</v>
      </c>
      <c r="G163" s="6">
        <v>0</v>
      </c>
      <c r="H163" s="44">
        <v>0</v>
      </c>
      <c r="I163" s="44">
        <v>0</v>
      </c>
      <c r="J163" s="44">
        <v>0</v>
      </c>
      <c r="K163" s="44">
        <v>0</v>
      </c>
      <c r="L163" s="44">
        <v>0</v>
      </c>
      <c r="M163" s="44">
        <v>0</v>
      </c>
      <c r="N163" s="48">
        <f t="shared" si="229"/>
        <v>0</v>
      </c>
      <c r="O163" s="7">
        <v>0</v>
      </c>
      <c r="P163" s="7">
        <f t="shared" ref="P163" si="232">IF(AND(N163&gt;250000,N163&gt;500000),12500,(MAX((N163-250000),0)*0.05))</f>
        <v>0</v>
      </c>
      <c r="Q163" s="7">
        <f t="shared" ref="Q163" si="233">IF(AND(N163&gt;500000,N163&gt;750000),50000,(MAX((N163-500000),0)*0.2))</f>
        <v>0</v>
      </c>
      <c r="R163" s="7">
        <f t="shared" ref="R163" si="234">IF(AND(N163&gt;750000,N163&gt;1000000),50000,(MAX((N163-750000),0)*0.2))</f>
        <v>0</v>
      </c>
      <c r="S163" s="7">
        <f t="shared" ref="S163" si="235">IF(AND(N163&gt;1000000,N163&gt;1250000),75000,(MAX((N163-1000000),0)*0.3))</f>
        <v>0</v>
      </c>
      <c r="T163" s="7">
        <f t="shared" ref="T163" si="236">IF(AND(N163&gt;1250000,N163&gt;1500000),75000,(MAX((N163-1250000),0)*0.3))</f>
        <v>0</v>
      </c>
      <c r="U163" s="7">
        <f t="shared" ref="U163" si="237">IF(N163&gt;1500000,(N163-1500000)*30%,0)</f>
        <v>0</v>
      </c>
      <c r="V163" s="7">
        <f>IF(AND(N163&lt;500000,N163&gt;250000), (N163-250000)*0.05,0)</f>
        <v>0</v>
      </c>
      <c r="W163" s="7">
        <f>+O163+P163+Q163+R163+S163+T163+U163-V163</f>
        <v>0</v>
      </c>
      <c r="X163" s="7">
        <f t="shared" ref="X163:X164" si="238">+W163*0.04</f>
        <v>0</v>
      </c>
      <c r="Y163" s="44">
        <f t="shared" ref="Y163" si="239">SUM(W163:X163)</f>
        <v>0</v>
      </c>
      <c r="Z163" s="44">
        <f t="shared" ref="Z163" si="240">+W164+X164</f>
        <v>0</v>
      </c>
      <c r="AA163" s="44" t="str">
        <f t="shared" ref="AA163" si="241">IF(Y163&gt;Z163, "New Scheme","Old Scheme")</f>
        <v>Old Scheme</v>
      </c>
    </row>
    <row r="164" spans="1:27" x14ac:dyDescent="0.25">
      <c r="A164" s="51"/>
      <c r="B164" s="51"/>
      <c r="C164" s="45"/>
      <c r="D164" s="45"/>
      <c r="E164" s="45"/>
      <c r="F164" s="1" t="s">
        <v>31</v>
      </c>
      <c r="G164" s="6">
        <v>0</v>
      </c>
      <c r="H164" s="45"/>
      <c r="I164" s="45"/>
      <c r="J164" s="45"/>
      <c r="K164" s="45"/>
      <c r="L164" s="45"/>
      <c r="M164" s="45"/>
      <c r="N164" s="49"/>
      <c r="O164" s="3">
        <v>0</v>
      </c>
      <c r="P164" s="3">
        <f t="shared" ref="P164" si="242">IF(AND(C163&gt;250000,C163&gt;500000),12500,(MAX((C163-250000),0)*0.05))</f>
        <v>0</v>
      </c>
      <c r="Q164" s="3">
        <f t="shared" ref="Q164" si="243">IF(AND(C163&gt;500000,C163&gt;750000),25000,(MAX((C163-500000),0)*0.1))</f>
        <v>0</v>
      </c>
      <c r="R164" s="3">
        <f t="shared" ref="R164" si="244">IF(AND(C163&gt;750000,C163&gt;1000000),37500,(MAX((C163-750000),0)*0.15))</f>
        <v>0</v>
      </c>
      <c r="S164" s="3">
        <f t="shared" ref="S164" si="245">IF(AND(C163&gt;1000000,C163&gt;1250000),50000,(MAX((C163-1000000),0)*0.2))</f>
        <v>0</v>
      </c>
      <c r="T164" s="3">
        <f t="shared" ref="T164" si="246">IF(AND(C163&gt;1250000,C163&gt;1500000),62500,(MAX((C163-1250000),0)*0.25))</f>
        <v>0</v>
      </c>
      <c r="U164" s="3">
        <f t="shared" ref="U164" si="247">IF(C163&gt;1500000,(C163-1500000)*0.3,0)</f>
        <v>0</v>
      </c>
      <c r="V164" s="3">
        <f>IF(AND(C163&lt;500000,C163&gt;250000), (C163-250000)*0.05,0)</f>
        <v>0</v>
      </c>
      <c r="W164" s="7">
        <f>+O164+P164+Q164+R164+S164+T164+U164-V164</f>
        <v>0</v>
      </c>
      <c r="X164" s="3">
        <f t="shared" si="238"/>
        <v>0</v>
      </c>
      <c r="Y164" s="45"/>
      <c r="Z164" s="45"/>
      <c r="AA164" s="45"/>
    </row>
    <row r="165" spans="1:27" x14ac:dyDescent="0.25">
      <c r="A165" s="51"/>
      <c r="B165" s="51"/>
      <c r="C165" s="45"/>
      <c r="D165" s="45"/>
      <c r="E165" s="45"/>
      <c r="F165" s="1" t="s">
        <v>6</v>
      </c>
      <c r="G165" s="6">
        <v>0</v>
      </c>
      <c r="H165" s="45"/>
      <c r="I165" s="45"/>
      <c r="J165" s="45"/>
      <c r="K165" s="45"/>
      <c r="L165" s="45"/>
      <c r="M165" s="45"/>
      <c r="N165" s="49"/>
      <c r="O165" s="3"/>
      <c r="P165" s="3"/>
      <c r="Q165" s="3"/>
      <c r="R165" s="3"/>
      <c r="S165" s="3"/>
      <c r="T165" s="3"/>
      <c r="U165" s="3"/>
      <c r="V165" s="3"/>
      <c r="W165" s="3"/>
      <c r="X165" s="3"/>
      <c r="Y165" s="45"/>
      <c r="Z165" s="45"/>
      <c r="AA165" s="45"/>
    </row>
    <row r="166" spans="1:27" x14ac:dyDescent="0.25">
      <c r="A166" s="51"/>
      <c r="B166" s="51"/>
      <c r="C166" s="45"/>
      <c r="D166" s="45"/>
      <c r="E166" s="45"/>
      <c r="F166" s="1" t="s">
        <v>7</v>
      </c>
      <c r="G166" s="6">
        <v>0</v>
      </c>
      <c r="H166" s="45"/>
      <c r="I166" s="45"/>
      <c r="J166" s="45"/>
      <c r="K166" s="45"/>
      <c r="L166" s="45"/>
      <c r="M166" s="45"/>
      <c r="N166" s="49"/>
      <c r="O166" s="3"/>
      <c r="P166" s="3"/>
      <c r="Q166" s="3"/>
      <c r="R166" s="3"/>
      <c r="S166" s="3"/>
      <c r="T166" s="3"/>
      <c r="U166" s="3"/>
      <c r="V166" s="3"/>
      <c r="W166" s="3"/>
      <c r="X166" s="3"/>
      <c r="Y166" s="45"/>
      <c r="Z166" s="45"/>
      <c r="AA166" s="45"/>
    </row>
    <row r="167" spans="1:27" x14ac:dyDescent="0.25">
      <c r="A167" s="51"/>
      <c r="B167" s="51"/>
      <c r="C167" s="45"/>
      <c r="D167" s="45"/>
      <c r="E167" s="45"/>
      <c r="F167" s="1" t="s">
        <v>8</v>
      </c>
      <c r="G167" s="6">
        <v>0</v>
      </c>
      <c r="H167" s="45"/>
      <c r="I167" s="45"/>
      <c r="J167" s="45"/>
      <c r="K167" s="45"/>
      <c r="L167" s="45"/>
      <c r="M167" s="45"/>
      <c r="N167" s="49"/>
      <c r="O167" s="3"/>
      <c r="P167" s="3"/>
      <c r="Q167" s="3"/>
      <c r="R167" s="3"/>
      <c r="S167" s="3"/>
      <c r="T167" s="3"/>
      <c r="U167" s="3"/>
      <c r="V167" s="3"/>
      <c r="W167" s="3"/>
      <c r="X167" s="3"/>
      <c r="Y167" s="45"/>
      <c r="Z167" s="45"/>
      <c r="AA167" s="45"/>
    </row>
    <row r="168" spans="1:27" x14ac:dyDescent="0.25">
      <c r="A168" s="51"/>
      <c r="B168" s="51"/>
      <c r="C168" s="45"/>
      <c r="D168" s="45"/>
      <c r="E168" s="45"/>
      <c r="F168" s="1" t="s">
        <v>9</v>
      </c>
      <c r="G168" s="2">
        <v>0</v>
      </c>
      <c r="H168" s="45"/>
      <c r="I168" s="45"/>
      <c r="J168" s="45"/>
      <c r="K168" s="45"/>
      <c r="L168" s="45"/>
      <c r="M168" s="45"/>
      <c r="N168" s="49"/>
      <c r="O168" s="3"/>
      <c r="P168" s="3"/>
      <c r="Q168" s="3"/>
      <c r="R168" s="3"/>
      <c r="S168" s="3"/>
      <c r="T168" s="3"/>
      <c r="U168" s="3"/>
      <c r="V168" s="3"/>
      <c r="W168" s="3"/>
      <c r="X168" s="3"/>
      <c r="Y168" s="45"/>
      <c r="Z168" s="45"/>
      <c r="AA168" s="45"/>
    </row>
    <row r="169" spans="1:27" ht="30" x14ac:dyDescent="0.25">
      <c r="A169" s="51"/>
      <c r="B169" s="51"/>
      <c r="C169" s="45"/>
      <c r="D169" s="45"/>
      <c r="E169" s="45"/>
      <c r="F169" s="4" t="s">
        <v>15</v>
      </c>
      <c r="G169" s="2">
        <f t="shared" ref="G169" si="248">MIN(SUM(G163:G168),150000)</f>
        <v>0</v>
      </c>
      <c r="H169" s="45"/>
      <c r="I169" s="45"/>
      <c r="J169" s="45"/>
      <c r="K169" s="45"/>
      <c r="L169" s="45"/>
      <c r="M169" s="45"/>
      <c r="N169" s="44"/>
      <c r="O169" s="3"/>
      <c r="P169" s="3"/>
      <c r="Q169" s="3"/>
      <c r="R169" s="3"/>
      <c r="S169" s="3"/>
      <c r="T169" s="3"/>
      <c r="U169" s="3"/>
      <c r="V169" s="3"/>
      <c r="W169" s="3"/>
      <c r="X169" s="3"/>
      <c r="Y169" s="45"/>
      <c r="Z169" s="45"/>
      <c r="AA169" s="45"/>
    </row>
    <row r="170" spans="1:27" x14ac:dyDescent="0.25">
      <c r="A170" s="50">
        <f t="shared" ref="A170" si="249">+A163+1</f>
        <v>25</v>
      </c>
      <c r="B170" s="50"/>
      <c r="C170" s="44"/>
      <c r="D170" s="44"/>
      <c r="E170" s="44"/>
      <c r="F170" s="5" t="s">
        <v>4</v>
      </c>
      <c r="G170" s="6">
        <v>0</v>
      </c>
      <c r="H170" s="44">
        <v>0</v>
      </c>
      <c r="I170" s="44">
        <v>0</v>
      </c>
      <c r="J170" s="44">
        <v>0</v>
      </c>
      <c r="K170" s="44">
        <v>0</v>
      </c>
      <c r="L170" s="44">
        <v>0</v>
      </c>
      <c r="M170" s="44">
        <v>0</v>
      </c>
      <c r="N170" s="48">
        <f t="shared" ref="N170:N177" si="250">+C170-D170-G176-I170-J170-K170-L170-M170-E170</f>
        <v>0</v>
      </c>
      <c r="O170" s="7">
        <v>0</v>
      </c>
      <c r="P170" s="7">
        <f t="shared" ref="P170" si="251">IF(AND(N170&gt;250000,N170&gt;500000),12500,(MAX((N170-250000),0)*0.05))</f>
        <v>0</v>
      </c>
      <c r="Q170" s="7">
        <f t="shared" ref="Q170" si="252">IF(AND(N170&gt;500000,N170&gt;750000),50000,(MAX((N170-500000),0)*0.2))</f>
        <v>0</v>
      </c>
      <c r="R170" s="7">
        <f t="shared" ref="R170" si="253">IF(AND(N170&gt;750000,N170&gt;1000000),50000,(MAX((N170-750000),0)*0.2))</f>
        <v>0</v>
      </c>
      <c r="S170" s="7">
        <f t="shared" ref="S170" si="254">IF(AND(N170&gt;1000000,N170&gt;1250000),75000,(MAX((N170-1000000),0)*0.3))</f>
        <v>0</v>
      </c>
      <c r="T170" s="7">
        <f t="shared" ref="T170" si="255">IF(AND(N170&gt;1250000,N170&gt;1500000),75000,(MAX((N170-1250000),0)*0.3))</f>
        <v>0</v>
      </c>
      <c r="U170" s="7">
        <f t="shared" ref="U170" si="256">IF(N170&gt;1500000,(N170-1500000)*30%,0)</f>
        <v>0</v>
      </c>
      <c r="V170" s="7">
        <f>IF(AND(N170&lt;500000,N170&gt;250000), (N170-250000)*0.05,0)</f>
        <v>0</v>
      </c>
      <c r="W170" s="7">
        <f>+O170+P170+Q170+R170+S170+T170+U170-V170</f>
        <v>0</v>
      </c>
      <c r="X170" s="7">
        <f t="shared" ref="X170:X171" si="257">+W170*0.04</f>
        <v>0</v>
      </c>
      <c r="Y170" s="44">
        <f t="shared" ref="Y170" si="258">SUM(W170:X170)</f>
        <v>0</v>
      </c>
      <c r="Z170" s="44">
        <f t="shared" ref="Z170" si="259">+W171+X171</f>
        <v>0</v>
      </c>
      <c r="AA170" s="44" t="str">
        <f t="shared" ref="AA170" si="260">IF(Y170&gt;Z170, "New Scheme","Old Scheme")</f>
        <v>Old Scheme</v>
      </c>
    </row>
    <row r="171" spans="1:27" x14ac:dyDescent="0.25">
      <c r="A171" s="51"/>
      <c r="B171" s="51"/>
      <c r="C171" s="45"/>
      <c r="D171" s="45"/>
      <c r="E171" s="45"/>
      <c r="F171" s="1" t="s">
        <v>5</v>
      </c>
      <c r="G171" s="2">
        <v>0</v>
      </c>
      <c r="H171" s="45"/>
      <c r="I171" s="45"/>
      <c r="J171" s="45"/>
      <c r="K171" s="45"/>
      <c r="L171" s="45"/>
      <c r="M171" s="45"/>
      <c r="N171" s="49"/>
      <c r="O171" s="3">
        <v>0</v>
      </c>
      <c r="P171" s="3">
        <f t="shared" ref="P171" si="261">IF(AND(C170&gt;250000,C170&gt;500000),12500,(MAX((C170-250000),0)*0.05))</f>
        <v>0</v>
      </c>
      <c r="Q171" s="3">
        <f t="shared" ref="Q171" si="262">IF(AND(C170&gt;500000,C170&gt;750000),25000,(MAX((C170-500000),0)*0.1))</f>
        <v>0</v>
      </c>
      <c r="R171" s="3">
        <f t="shared" ref="R171" si="263">IF(AND(C170&gt;750000,C170&gt;1000000),37500,(MAX((C170-750000),0)*0.15))</f>
        <v>0</v>
      </c>
      <c r="S171" s="3">
        <f t="shared" ref="S171" si="264">IF(AND(C170&gt;1000000,C170&gt;1250000),50000,(MAX((C170-1000000),0)*0.2))</f>
        <v>0</v>
      </c>
      <c r="T171" s="3">
        <f t="shared" ref="T171" si="265">IF(AND(C170&gt;1250000,C170&gt;1500000),62500,(MAX((C170-1250000),0)*0.25))</f>
        <v>0</v>
      </c>
      <c r="U171" s="3">
        <f t="shared" ref="U171" si="266">IF(C170&gt;1500000,(C170-1500000)*0.3,0)</f>
        <v>0</v>
      </c>
      <c r="V171" s="3">
        <f>IF(AND(C170&lt;500000,C170&gt;250000), (C170-250000)*0.05,0)</f>
        <v>0</v>
      </c>
      <c r="W171" s="7">
        <f>+O171+P171+Q171+R171+S171+T171+U171-V171</f>
        <v>0</v>
      </c>
      <c r="X171" s="3">
        <f t="shared" si="257"/>
        <v>0</v>
      </c>
      <c r="Y171" s="45"/>
      <c r="Z171" s="45"/>
      <c r="AA171" s="45"/>
    </row>
    <row r="172" spans="1:27" x14ac:dyDescent="0.25">
      <c r="A172" s="51"/>
      <c r="B172" s="51"/>
      <c r="C172" s="45"/>
      <c r="D172" s="45"/>
      <c r="E172" s="45"/>
      <c r="F172" s="1" t="s">
        <v>6</v>
      </c>
      <c r="G172" s="2">
        <v>0</v>
      </c>
      <c r="H172" s="45"/>
      <c r="I172" s="45"/>
      <c r="J172" s="45"/>
      <c r="K172" s="45"/>
      <c r="L172" s="45"/>
      <c r="M172" s="45"/>
      <c r="N172" s="49"/>
      <c r="O172" s="3"/>
      <c r="P172" s="3"/>
      <c r="Q172" s="3"/>
      <c r="R172" s="3"/>
      <c r="S172" s="3"/>
      <c r="T172" s="3"/>
      <c r="U172" s="3"/>
      <c r="V172" s="3"/>
      <c r="W172" s="3"/>
      <c r="X172" s="3"/>
      <c r="Y172" s="45"/>
      <c r="Z172" s="45"/>
      <c r="AA172" s="45"/>
    </row>
    <row r="173" spans="1:27" x14ac:dyDescent="0.25">
      <c r="A173" s="51"/>
      <c r="B173" s="51"/>
      <c r="C173" s="45"/>
      <c r="D173" s="45"/>
      <c r="E173" s="45"/>
      <c r="F173" s="1" t="s">
        <v>7</v>
      </c>
      <c r="G173" s="2">
        <v>0</v>
      </c>
      <c r="H173" s="45"/>
      <c r="I173" s="45"/>
      <c r="J173" s="45"/>
      <c r="K173" s="45"/>
      <c r="L173" s="45"/>
      <c r="M173" s="45"/>
      <c r="N173" s="49"/>
      <c r="O173" s="3"/>
      <c r="P173" s="3"/>
      <c r="Q173" s="3"/>
      <c r="R173" s="3"/>
      <c r="S173" s="3"/>
      <c r="T173" s="3"/>
      <c r="U173" s="3"/>
      <c r="V173" s="3"/>
      <c r="W173" s="3"/>
      <c r="X173" s="3"/>
      <c r="Y173" s="45"/>
      <c r="Z173" s="45"/>
      <c r="AA173" s="45"/>
    </row>
    <row r="174" spans="1:27" x14ac:dyDescent="0.25">
      <c r="A174" s="51"/>
      <c r="B174" s="51"/>
      <c r="C174" s="45"/>
      <c r="D174" s="45"/>
      <c r="E174" s="45"/>
      <c r="F174" s="1" t="s">
        <v>8</v>
      </c>
      <c r="G174" s="2">
        <v>0</v>
      </c>
      <c r="H174" s="45"/>
      <c r="I174" s="45"/>
      <c r="J174" s="45"/>
      <c r="K174" s="45"/>
      <c r="L174" s="45"/>
      <c r="M174" s="45"/>
      <c r="N174" s="49"/>
      <c r="O174" s="3"/>
      <c r="P174" s="3"/>
      <c r="Q174" s="3"/>
      <c r="R174" s="3"/>
      <c r="S174" s="3"/>
      <c r="T174" s="3"/>
      <c r="U174" s="3"/>
      <c r="V174" s="3"/>
      <c r="W174" s="3"/>
      <c r="X174" s="3"/>
      <c r="Y174" s="45"/>
      <c r="Z174" s="45"/>
      <c r="AA174" s="45"/>
    </row>
    <row r="175" spans="1:27" x14ac:dyDescent="0.25">
      <c r="A175" s="51"/>
      <c r="B175" s="51"/>
      <c r="C175" s="45"/>
      <c r="D175" s="45"/>
      <c r="E175" s="45"/>
      <c r="F175" s="1" t="s">
        <v>9</v>
      </c>
      <c r="G175" s="2">
        <v>0</v>
      </c>
      <c r="H175" s="45"/>
      <c r="I175" s="45"/>
      <c r="J175" s="45"/>
      <c r="K175" s="45"/>
      <c r="L175" s="45"/>
      <c r="M175" s="45"/>
      <c r="N175" s="49"/>
      <c r="O175" s="3"/>
      <c r="P175" s="3"/>
      <c r="Q175" s="3"/>
      <c r="R175" s="3"/>
      <c r="S175" s="3"/>
      <c r="T175" s="3"/>
      <c r="U175" s="3"/>
      <c r="V175" s="3"/>
      <c r="W175" s="3"/>
      <c r="X175" s="3"/>
      <c r="Y175" s="45"/>
      <c r="Z175" s="45"/>
      <c r="AA175" s="45"/>
    </row>
    <row r="176" spans="1:27" ht="30" x14ac:dyDescent="0.25">
      <c r="A176" s="51"/>
      <c r="B176" s="51"/>
      <c r="C176" s="45"/>
      <c r="D176" s="45"/>
      <c r="E176" s="45"/>
      <c r="F176" s="4" t="s">
        <v>15</v>
      </c>
      <c r="G176" s="2">
        <f t="shared" ref="G176" si="267">MIN(SUM(G170:G175),150000)</f>
        <v>0</v>
      </c>
      <c r="H176" s="45"/>
      <c r="I176" s="45"/>
      <c r="J176" s="45"/>
      <c r="K176" s="45"/>
      <c r="L176" s="45"/>
      <c r="M176" s="45"/>
      <c r="N176" s="44"/>
      <c r="O176" s="3"/>
      <c r="P176" s="3"/>
      <c r="Q176" s="3"/>
      <c r="R176" s="3"/>
      <c r="S176" s="3"/>
      <c r="T176" s="3"/>
      <c r="U176" s="3"/>
      <c r="V176" s="3"/>
      <c r="W176" s="3"/>
      <c r="X176" s="3"/>
      <c r="Y176" s="45"/>
      <c r="Z176" s="45"/>
      <c r="AA176" s="45"/>
    </row>
    <row r="177" spans="1:27" x14ac:dyDescent="0.25">
      <c r="A177" s="50">
        <f t="shared" ref="A177" si="268">+A170+1</f>
        <v>26</v>
      </c>
      <c r="B177" s="50"/>
      <c r="C177" s="44"/>
      <c r="D177" s="44"/>
      <c r="E177" s="44"/>
      <c r="F177" s="5" t="s">
        <v>4</v>
      </c>
      <c r="G177" s="6">
        <v>0</v>
      </c>
      <c r="H177" s="44">
        <v>0</v>
      </c>
      <c r="I177" s="44">
        <v>0</v>
      </c>
      <c r="J177" s="44">
        <v>0</v>
      </c>
      <c r="K177" s="44">
        <v>0</v>
      </c>
      <c r="L177" s="44">
        <v>0</v>
      </c>
      <c r="M177" s="44">
        <v>0</v>
      </c>
      <c r="N177" s="48">
        <f t="shared" si="250"/>
        <v>0</v>
      </c>
      <c r="O177" s="7">
        <v>0</v>
      </c>
      <c r="P177" s="7">
        <f t="shared" ref="P177" si="269">IF(AND(N177&gt;250000,N177&gt;500000),12500,(MAX((N177-250000),0)*0.05))</f>
        <v>0</v>
      </c>
      <c r="Q177" s="7">
        <f t="shared" ref="Q177" si="270">IF(AND(N177&gt;500000,N177&gt;750000),50000,(MAX((N177-500000),0)*0.2))</f>
        <v>0</v>
      </c>
      <c r="R177" s="7">
        <f t="shared" ref="R177" si="271">IF(AND(N177&gt;750000,N177&gt;1000000),50000,(MAX((N177-750000),0)*0.2))</f>
        <v>0</v>
      </c>
      <c r="S177" s="7">
        <f t="shared" ref="S177" si="272">IF(AND(N177&gt;1000000,N177&gt;1250000),75000,(MAX((N177-1000000),0)*0.3))</f>
        <v>0</v>
      </c>
      <c r="T177" s="7">
        <f t="shared" ref="T177" si="273">IF(AND(N177&gt;1250000,N177&gt;1500000),75000,(MAX((N177-1250000),0)*0.3))</f>
        <v>0</v>
      </c>
      <c r="U177" s="7">
        <f t="shared" ref="U177" si="274">IF(N177&gt;1500000,(N177-1500000)*30%,0)</f>
        <v>0</v>
      </c>
      <c r="V177" s="7">
        <f>IF(AND(N177&lt;500000,N177&gt;250000), (N177-250000)*0.05,0)</f>
        <v>0</v>
      </c>
      <c r="W177" s="7">
        <f>+O177+P177+Q177+R177+S177+T177+U177-V177</f>
        <v>0</v>
      </c>
      <c r="X177" s="7">
        <f t="shared" ref="X177:X178" si="275">+W177*0.04</f>
        <v>0</v>
      </c>
      <c r="Y177" s="44">
        <f t="shared" ref="Y177" si="276">SUM(W177:X177)</f>
        <v>0</v>
      </c>
      <c r="Z177" s="44">
        <f t="shared" ref="Z177" si="277">+W178+X178</f>
        <v>0</v>
      </c>
      <c r="AA177" s="44" t="str">
        <f t="shared" ref="AA177" si="278">IF(Y177&gt;Z177, "New Scheme","Old Scheme")</f>
        <v>Old Scheme</v>
      </c>
    </row>
    <row r="178" spans="1:27" x14ac:dyDescent="0.25">
      <c r="A178" s="51"/>
      <c r="B178" s="51"/>
      <c r="C178" s="45"/>
      <c r="D178" s="45"/>
      <c r="E178" s="45"/>
      <c r="F178" s="1" t="s">
        <v>5</v>
      </c>
      <c r="G178" s="2">
        <v>0</v>
      </c>
      <c r="H178" s="45"/>
      <c r="I178" s="45"/>
      <c r="J178" s="45"/>
      <c r="K178" s="45"/>
      <c r="L178" s="45"/>
      <c r="M178" s="45"/>
      <c r="N178" s="49"/>
      <c r="O178" s="3">
        <v>0</v>
      </c>
      <c r="P178" s="3">
        <f t="shared" ref="P178" si="279">IF(AND(C177&gt;250000,C177&gt;500000),12500,(MAX((C177-250000),0)*0.05))</f>
        <v>0</v>
      </c>
      <c r="Q178" s="3">
        <f t="shared" ref="Q178" si="280">IF(AND(C177&gt;500000,C177&gt;750000),25000,(MAX((C177-500000),0)*0.1))</f>
        <v>0</v>
      </c>
      <c r="R178" s="3">
        <f t="shared" ref="R178" si="281">IF(AND(C177&gt;750000,C177&gt;1000000),37500,(MAX((C177-750000),0)*0.15))</f>
        <v>0</v>
      </c>
      <c r="S178" s="3">
        <f t="shared" ref="S178" si="282">IF(AND(C177&gt;1000000,C177&gt;1250000),50000,(MAX((C177-1000000),0)*0.2))</f>
        <v>0</v>
      </c>
      <c r="T178" s="3">
        <f t="shared" ref="T178" si="283">IF(AND(C177&gt;1250000,C177&gt;1500000),62500,(MAX((C177-1250000),0)*0.25))</f>
        <v>0</v>
      </c>
      <c r="U178" s="3">
        <f t="shared" ref="U178" si="284">IF(C177&gt;1500000,(C177-1500000)*0.3,0)</f>
        <v>0</v>
      </c>
      <c r="V178" s="3">
        <f>IF(AND(C177&lt;500000,C177&gt;250000), (C177-250000)*0.05,0)</f>
        <v>0</v>
      </c>
      <c r="W178" s="7">
        <f>+O178+P178+Q178+R178+S178+T178+U178-V178</f>
        <v>0</v>
      </c>
      <c r="X178" s="3">
        <f t="shared" si="275"/>
        <v>0</v>
      </c>
      <c r="Y178" s="45"/>
      <c r="Z178" s="45"/>
      <c r="AA178" s="45"/>
    </row>
    <row r="179" spans="1:27" x14ac:dyDescent="0.25">
      <c r="A179" s="51"/>
      <c r="B179" s="51"/>
      <c r="C179" s="45"/>
      <c r="D179" s="45"/>
      <c r="E179" s="45"/>
      <c r="F179" s="1" t="s">
        <v>6</v>
      </c>
      <c r="G179" s="2">
        <v>0</v>
      </c>
      <c r="H179" s="45"/>
      <c r="I179" s="45"/>
      <c r="J179" s="45"/>
      <c r="K179" s="45"/>
      <c r="L179" s="45"/>
      <c r="M179" s="45"/>
      <c r="N179" s="49"/>
      <c r="O179" s="3"/>
      <c r="P179" s="3"/>
      <c r="Q179" s="3"/>
      <c r="R179" s="3"/>
      <c r="S179" s="3"/>
      <c r="T179" s="3"/>
      <c r="U179" s="3"/>
      <c r="V179" s="3"/>
      <c r="W179" s="3"/>
      <c r="X179" s="3"/>
      <c r="Y179" s="45"/>
      <c r="Z179" s="45"/>
      <c r="AA179" s="45"/>
    </row>
    <row r="180" spans="1:27" x14ac:dyDescent="0.25">
      <c r="A180" s="51"/>
      <c r="B180" s="51"/>
      <c r="C180" s="45"/>
      <c r="D180" s="45"/>
      <c r="E180" s="45"/>
      <c r="F180" s="1" t="s">
        <v>7</v>
      </c>
      <c r="G180" s="2">
        <v>0</v>
      </c>
      <c r="H180" s="45"/>
      <c r="I180" s="45"/>
      <c r="J180" s="45"/>
      <c r="K180" s="45"/>
      <c r="L180" s="45"/>
      <c r="M180" s="45"/>
      <c r="N180" s="49"/>
      <c r="O180" s="3"/>
      <c r="P180" s="3"/>
      <c r="Q180" s="3"/>
      <c r="R180" s="3"/>
      <c r="S180" s="3"/>
      <c r="T180" s="3"/>
      <c r="U180" s="3"/>
      <c r="V180" s="3"/>
      <c r="W180" s="3"/>
      <c r="X180" s="3"/>
      <c r="Y180" s="45"/>
      <c r="Z180" s="45"/>
      <c r="AA180" s="45"/>
    </row>
    <row r="181" spans="1:27" x14ac:dyDescent="0.25">
      <c r="A181" s="51"/>
      <c r="B181" s="51"/>
      <c r="C181" s="45"/>
      <c r="D181" s="45"/>
      <c r="E181" s="45"/>
      <c r="F181" s="1" t="s">
        <v>8</v>
      </c>
      <c r="G181" s="2">
        <v>0</v>
      </c>
      <c r="H181" s="45"/>
      <c r="I181" s="45"/>
      <c r="J181" s="45"/>
      <c r="K181" s="45"/>
      <c r="L181" s="45"/>
      <c r="M181" s="45"/>
      <c r="N181" s="49"/>
      <c r="O181" s="3"/>
      <c r="P181" s="3"/>
      <c r="Q181" s="3"/>
      <c r="R181" s="3"/>
      <c r="S181" s="3"/>
      <c r="T181" s="3"/>
      <c r="U181" s="3"/>
      <c r="V181" s="3"/>
      <c r="W181" s="3"/>
      <c r="X181" s="3"/>
      <c r="Y181" s="45"/>
      <c r="Z181" s="45"/>
      <c r="AA181" s="45"/>
    </row>
    <row r="182" spans="1:27" x14ac:dyDescent="0.25">
      <c r="A182" s="51"/>
      <c r="B182" s="51"/>
      <c r="C182" s="45"/>
      <c r="D182" s="45"/>
      <c r="E182" s="45"/>
      <c r="F182" s="1" t="s">
        <v>9</v>
      </c>
      <c r="G182" s="2">
        <v>0</v>
      </c>
      <c r="H182" s="45"/>
      <c r="I182" s="45"/>
      <c r="J182" s="45"/>
      <c r="K182" s="45"/>
      <c r="L182" s="45"/>
      <c r="M182" s="45"/>
      <c r="N182" s="49"/>
      <c r="O182" s="3"/>
      <c r="P182" s="3"/>
      <c r="Q182" s="3"/>
      <c r="R182" s="3"/>
      <c r="S182" s="3"/>
      <c r="T182" s="3"/>
      <c r="U182" s="3"/>
      <c r="V182" s="3"/>
      <c r="W182" s="3"/>
      <c r="X182" s="3"/>
      <c r="Y182" s="45"/>
      <c r="Z182" s="45"/>
      <c r="AA182" s="45"/>
    </row>
    <row r="183" spans="1:27" ht="30" x14ac:dyDescent="0.25">
      <c r="A183" s="51"/>
      <c r="B183" s="51"/>
      <c r="C183" s="45"/>
      <c r="D183" s="45"/>
      <c r="E183" s="45"/>
      <c r="F183" s="4" t="s">
        <v>15</v>
      </c>
      <c r="G183" s="2">
        <f t="shared" ref="G183" si="285">MIN(SUM(G177:G182),150000)</f>
        <v>0</v>
      </c>
      <c r="H183" s="45"/>
      <c r="I183" s="45"/>
      <c r="J183" s="45"/>
      <c r="K183" s="45"/>
      <c r="L183" s="45"/>
      <c r="M183" s="45"/>
      <c r="N183" s="44"/>
      <c r="O183" s="3"/>
      <c r="P183" s="3"/>
      <c r="Q183" s="3"/>
      <c r="R183" s="3"/>
      <c r="S183" s="3"/>
      <c r="T183" s="3"/>
      <c r="U183" s="3"/>
      <c r="V183" s="3"/>
      <c r="W183" s="3"/>
      <c r="X183" s="3"/>
      <c r="Y183" s="45"/>
      <c r="Z183" s="45"/>
      <c r="AA183" s="45"/>
    </row>
    <row r="184" spans="1:27" x14ac:dyDescent="0.25">
      <c r="A184" s="50">
        <f t="shared" ref="A184" si="286">+A177+1</f>
        <v>27</v>
      </c>
      <c r="B184" s="50"/>
      <c r="C184" s="44"/>
      <c r="D184" s="44"/>
      <c r="E184" s="44"/>
      <c r="F184" s="5" t="s">
        <v>4</v>
      </c>
      <c r="G184" s="6">
        <v>0</v>
      </c>
      <c r="H184" s="44">
        <v>0</v>
      </c>
      <c r="I184" s="44">
        <v>0</v>
      </c>
      <c r="J184" s="44">
        <v>0</v>
      </c>
      <c r="K184" s="44">
        <v>0</v>
      </c>
      <c r="L184" s="44">
        <v>0</v>
      </c>
      <c r="M184" s="44">
        <v>0</v>
      </c>
      <c r="N184" s="48">
        <f t="shared" ref="N184:N191" si="287">+C184-D184-G190-I184-J184-K184-L184-M184-E184</f>
        <v>0</v>
      </c>
      <c r="O184" s="7">
        <v>0</v>
      </c>
      <c r="P184" s="7">
        <f t="shared" ref="P184" si="288">IF(AND(N184&gt;250000,N184&gt;500000),12500,(MAX((N184-250000),0)*0.05))</f>
        <v>0</v>
      </c>
      <c r="Q184" s="7">
        <f t="shared" ref="Q184" si="289">IF(AND(N184&gt;500000,N184&gt;750000),50000,(MAX((N184-500000),0)*0.2))</f>
        <v>0</v>
      </c>
      <c r="R184" s="7">
        <f t="shared" ref="R184" si="290">IF(AND(N184&gt;750000,N184&gt;1000000),50000,(MAX((N184-750000),0)*0.2))</f>
        <v>0</v>
      </c>
      <c r="S184" s="7">
        <f t="shared" ref="S184" si="291">IF(AND(N184&gt;1000000,N184&gt;1250000),75000,(MAX((N184-1000000),0)*0.3))</f>
        <v>0</v>
      </c>
      <c r="T184" s="7">
        <f t="shared" ref="T184" si="292">IF(AND(N184&gt;1250000,N184&gt;1500000),75000,(MAX((N184-1250000),0)*0.3))</f>
        <v>0</v>
      </c>
      <c r="U184" s="7">
        <f t="shared" ref="U184" si="293">IF(N184&gt;1500000,(N184-1500000)*30%,0)</f>
        <v>0</v>
      </c>
      <c r="V184" s="7">
        <f>IF(AND(N184&lt;500000,N184&gt;250000), (N184-250000)*0.05,0)</f>
        <v>0</v>
      </c>
      <c r="W184" s="7">
        <f>+O184+P184+Q184+R184+S184+T184+U184-V184</f>
        <v>0</v>
      </c>
      <c r="X184" s="7">
        <f t="shared" ref="X184:X185" si="294">+W184*0.04</f>
        <v>0</v>
      </c>
      <c r="Y184" s="44">
        <f t="shared" ref="Y184" si="295">SUM(W184:X184)</f>
        <v>0</v>
      </c>
      <c r="Z184" s="44">
        <f t="shared" ref="Z184" si="296">+W185+X185</f>
        <v>0</v>
      </c>
      <c r="AA184" s="44" t="str">
        <f t="shared" ref="AA184" si="297">IF(Y184&gt;Z184, "New Scheme","Old Scheme")</f>
        <v>Old Scheme</v>
      </c>
    </row>
    <row r="185" spans="1:27" x14ac:dyDescent="0.25">
      <c r="A185" s="51"/>
      <c r="B185" s="51"/>
      <c r="C185" s="45"/>
      <c r="D185" s="45"/>
      <c r="E185" s="45"/>
      <c r="F185" s="1" t="s">
        <v>31</v>
      </c>
      <c r="G185" s="6">
        <v>0</v>
      </c>
      <c r="H185" s="45"/>
      <c r="I185" s="45"/>
      <c r="J185" s="45"/>
      <c r="K185" s="45"/>
      <c r="L185" s="45"/>
      <c r="M185" s="45"/>
      <c r="N185" s="49"/>
      <c r="O185" s="3">
        <v>0</v>
      </c>
      <c r="P185" s="3">
        <f t="shared" ref="P185" si="298">IF(AND(C184&gt;250000,C184&gt;500000),12500,(MAX((C184-250000),0)*0.05))</f>
        <v>0</v>
      </c>
      <c r="Q185" s="3">
        <f t="shared" ref="Q185" si="299">IF(AND(C184&gt;500000,C184&gt;750000),25000,(MAX((C184-500000),0)*0.1))</f>
        <v>0</v>
      </c>
      <c r="R185" s="3">
        <f t="shared" ref="R185" si="300">IF(AND(C184&gt;750000,C184&gt;1000000),37500,(MAX((C184-750000),0)*0.15))</f>
        <v>0</v>
      </c>
      <c r="S185" s="3">
        <f t="shared" ref="S185" si="301">IF(AND(C184&gt;1000000,C184&gt;1250000),50000,(MAX((C184-1000000),0)*0.2))</f>
        <v>0</v>
      </c>
      <c r="T185" s="3">
        <f t="shared" ref="T185" si="302">IF(AND(C184&gt;1250000,C184&gt;1500000),62500,(MAX((C184-1250000),0)*0.25))</f>
        <v>0</v>
      </c>
      <c r="U185" s="3">
        <f t="shared" ref="U185" si="303">IF(C184&gt;1500000,(C184-1500000)*0.3,0)</f>
        <v>0</v>
      </c>
      <c r="V185" s="3">
        <f>IF(AND(C184&lt;500000,C184&gt;250000), (C184-250000)*0.05,0)</f>
        <v>0</v>
      </c>
      <c r="W185" s="7">
        <f>+O185+P185+Q185+R185+S185+T185+U185-V185</f>
        <v>0</v>
      </c>
      <c r="X185" s="3">
        <f t="shared" si="294"/>
        <v>0</v>
      </c>
      <c r="Y185" s="45"/>
      <c r="Z185" s="45"/>
      <c r="AA185" s="45"/>
    </row>
    <row r="186" spans="1:27" x14ac:dyDescent="0.25">
      <c r="A186" s="51"/>
      <c r="B186" s="51"/>
      <c r="C186" s="45"/>
      <c r="D186" s="45"/>
      <c r="E186" s="45"/>
      <c r="F186" s="1" t="s">
        <v>6</v>
      </c>
      <c r="G186" s="2">
        <v>0</v>
      </c>
      <c r="H186" s="45"/>
      <c r="I186" s="45"/>
      <c r="J186" s="45"/>
      <c r="K186" s="45"/>
      <c r="L186" s="45"/>
      <c r="M186" s="45"/>
      <c r="N186" s="49"/>
      <c r="O186" s="3"/>
      <c r="P186" s="3"/>
      <c r="Q186" s="3"/>
      <c r="R186" s="3"/>
      <c r="S186" s="3"/>
      <c r="T186" s="3"/>
      <c r="U186" s="3"/>
      <c r="V186" s="3"/>
      <c r="W186" s="3"/>
      <c r="X186" s="3"/>
      <c r="Y186" s="45"/>
      <c r="Z186" s="45"/>
      <c r="AA186" s="45"/>
    </row>
    <row r="187" spans="1:27" x14ac:dyDescent="0.25">
      <c r="A187" s="51"/>
      <c r="B187" s="51"/>
      <c r="C187" s="45"/>
      <c r="D187" s="45"/>
      <c r="E187" s="45"/>
      <c r="F187" s="1" t="s">
        <v>7</v>
      </c>
      <c r="G187" s="2">
        <v>0</v>
      </c>
      <c r="H187" s="45"/>
      <c r="I187" s="45"/>
      <c r="J187" s="45"/>
      <c r="K187" s="45"/>
      <c r="L187" s="45"/>
      <c r="M187" s="45"/>
      <c r="N187" s="49"/>
      <c r="O187" s="3"/>
      <c r="P187" s="3"/>
      <c r="Q187" s="3"/>
      <c r="R187" s="3"/>
      <c r="S187" s="3"/>
      <c r="T187" s="3"/>
      <c r="U187" s="3"/>
      <c r="V187" s="3"/>
      <c r="W187" s="3"/>
      <c r="X187" s="3"/>
      <c r="Y187" s="45"/>
      <c r="Z187" s="45"/>
      <c r="AA187" s="45"/>
    </row>
    <row r="188" spans="1:27" x14ac:dyDescent="0.25">
      <c r="A188" s="51"/>
      <c r="B188" s="51"/>
      <c r="C188" s="45"/>
      <c r="D188" s="45"/>
      <c r="E188" s="45"/>
      <c r="F188" s="1" t="s">
        <v>8</v>
      </c>
      <c r="G188" s="2">
        <v>0</v>
      </c>
      <c r="H188" s="45"/>
      <c r="I188" s="45"/>
      <c r="J188" s="45"/>
      <c r="K188" s="45"/>
      <c r="L188" s="45"/>
      <c r="M188" s="45"/>
      <c r="N188" s="49"/>
      <c r="O188" s="3"/>
      <c r="P188" s="3"/>
      <c r="Q188" s="3"/>
      <c r="R188" s="3"/>
      <c r="S188" s="3"/>
      <c r="T188" s="3"/>
      <c r="U188" s="3"/>
      <c r="V188" s="3"/>
      <c r="W188" s="3"/>
      <c r="X188" s="3"/>
      <c r="Y188" s="45"/>
      <c r="Z188" s="45"/>
      <c r="AA188" s="45"/>
    </row>
    <row r="189" spans="1:27" x14ac:dyDescent="0.25">
      <c r="A189" s="51"/>
      <c r="B189" s="51"/>
      <c r="C189" s="45"/>
      <c r="D189" s="45"/>
      <c r="E189" s="45"/>
      <c r="F189" s="1" t="s">
        <v>9</v>
      </c>
      <c r="G189" s="2">
        <v>0</v>
      </c>
      <c r="H189" s="45"/>
      <c r="I189" s="45"/>
      <c r="J189" s="45"/>
      <c r="K189" s="45"/>
      <c r="L189" s="45"/>
      <c r="M189" s="45"/>
      <c r="N189" s="49"/>
      <c r="O189" s="3"/>
      <c r="P189" s="3"/>
      <c r="Q189" s="3"/>
      <c r="R189" s="3"/>
      <c r="S189" s="3"/>
      <c r="T189" s="3"/>
      <c r="U189" s="3"/>
      <c r="V189" s="3"/>
      <c r="W189" s="3"/>
      <c r="X189" s="3"/>
      <c r="Y189" s="45"/>
      <c r="Z189" s="45"/>
      <c r="AA189" s="45"/>
    </row>
    <row r="190" spans="1:27" ht="30" x14ac:dyDescent="0.25">
      <c r="A190" s="51"/>
      <c r="B190" s="51"/>
      <c r="C190" s="45"/>
      <c r="D190" s="45"/>
      <c r="E190" s="45"/>
      <c r="F190" s="4" t="s">
        <v>15</v>
      </c>
      <c r="G190" s="2">
        <f t="shared" ref="G190" si="304">MIN(SUM(G184:G189),150000)</f>
        <v>0</v>
      </c>
      <c r="H190" s="45"/>
      <c r="I190" s="45"/>
      <c r="J190" s="45"/>
      <c r="K190" s="45"/>
      <c r="L190" s="45"/>
      <c r="M190" s="45"/>
      <c r="N190" s="44"/>
      <c r="O190" s="3"/>
      <c r="P190" s="3"/>
      <c r="Q190" s="3"/>
      <c r="R190" s="3"/>
      <c r="S190" s="3"/>
      <c r="T190" s="3"/>
      <c r="U190" s="3"/>
      <c r="V190" s="3"/>
      <c r="W190" s="3"/>
      <c r="X190" s="3"/>
      <c r="Y190" s="45"/>
      <c r="Z190" s="45"/>
      <c r="AA190" s="45"/>
    </row>
    <row r="191" spans="1:27" x14ac:dyDescent="0.25">
      <c r="A191" s="50">
        <f t="shared" ref="A191" si="305">+A184+1</f>
        <v>28</v>
      </c>
      <c r="B191" s="50"/>
      <c r="C191" s="44"/>
      <c r="D191" s="44"/>
      <c r="E191" s="44"/>
      <c r="F191" s="5" t="s">
        <v>4</v>
      </c>
      <c r="G191" s="6">
        <v>0</v>
      </c>
      <c r="H191" s="44">
        <v>0</v>
      </c>
      <c r="I191" s="44">
        <v>0</v>
      </c>
      <c r="J191" s="44">
        <v>0</v>
      </c>
      <c r="K191" s="44">
        <v>0</v>
      </c>
      <c r="L191" s="44">
        <v>0</v>
      </c>
      <c r="M191" s="44">
        <v>0</v>
      </c>
      <c r="N191" s="48">
        <f t="shared" si="287"/>
        <v>0</v>
      </c>
      <c r="O191" s="7">
        <v>0</v>
      </c>
      <c r="P191" s="7">
        <f t="shared" ref="P191" si="306">IF(AND(N191&gt;250000,N191&gt;500000),12500,(MAX((N191-250000),0)*0.05))</f>
        <v>0</v>
      </c>
      <c r="Q191" s="7">
        <f t="shared" ref="Q191" si="307">IF(AND(N191&gt;500000,N191&gt;750000),50000,(MAX((N191-500000),0)*0.2))</f>
        <v>0</v>
      </c>
      <c r="R191" s="7">
        <f t="shared" ref="R191" si="308">IF(AND(N191&gt;750000,N191&gt;1000000),50000,(MAX((N191-750000),0)*0.2))</f>
        <v>0</v>
      </c>
      <c r="S191" s="7">
        <f t="shared" ref="S191" si="309">IF(AND(N191&gt;1000000,N191&gt;1250000),75000,(MAX((N191-1000000),0)*0.3))</f>
        <v>0</v>
      </c>
      <c r="T191" s="7">
        <f t="shared" ref="T191" si="310">IF(AND(N191&gt;1250000,N191&gt;1500000),75000,(MAX((N191-1250000),0)*0.3))</f>
        <v>0</v>
      </c>
      <c r="U191" s="7">
        <f t="shared" ref="U191" si="311">IF(N191&gt;1500000,(N191-1500000)*30%,0)</f>
        <v>0</v>
      </c>
      <c r="V191" s="7">
        <f>IF(AND(N191&lt;500000,N191&gt;250000), (N191-250000)*0.05,0)</f>
        <v>0</v>
      </c>
      <c r="W191" s="7">
        <f>+O191+P191+Q191+R191+S191+T191+U191-V191</f>
        <v>0</v>
      </c>
      <c r="X191" s="7">
        <f t="shared" ref="X191:X192" si="312">+W191*0.04</f>
        <v>0</v>
      </c>
      <c r="Y191" s="44">
        <f t="shared" ref="Y191" si="313">SUM(W191:X191)</f>
        <v>0</v>
      </c>
      <c r="Z191" s="44">
        <f t="shared" ref="Z191" si="314">+W192+X192</f>
        <v>0</v>
      </c>
      <c r="AA191" s="44" t="str">
        <f t="shared" ref="AA191" si="315">IF(Y191&gt;Z191, "New Scheme","Old Scheme")</f>
        <v>Old Scheme</v>
      </c>
    </row>
    <row r="192" spans="1:27" x14ac:dyDescent="0.25">
      <c r="A192" s="51"/>
      <c r="B192" s="51"/>
      <c r="C192" s="45"/>
      <c r="D192" s="45"/>
      <c r="E192" s="45"/>
      <c r="F192" s="1" t="s">
        <v>31</v>
      </c>
      <c r="G192" s="6">
        <v>0</v>
      </c>
      <c r="H192" s="45"/>
      <c r="I192" s="45"/>
      <c r="J192" s="45"/>
      <c r="K192" s="45"/>
      <c r="L192" s="45"/>
      <c r="M192" s="45"/>
      <c r="N192" s="49"/>
      <c r="O192" s="3">
        <v>0</v>
      </c>
      <c r="P192" s="3">
        <f t="shared" ref="P192" si="316">IF(AND(C191&gt;250000,C191&gt;500000),12500,(MAX((C191-250000),0)*0.05))</f>
        <v>0</v>
      </c>
      <c r="Q192" s="3">
        <f t="shared" ref="Q192" si="317">IF(AND(C191&gt;500000,C191&gt;750000),25000,(MAX((C191-500000),0)*0.1))</f>
        <v>0</v>
      </c>
      <c r="R192" s="3">
        <f t="shared" ref="R192" si="318">IF(AND(C191&gt;750000,C191&gt;1000000),37500,(MAX((C191-750000),0)*0.15))</f>
        <v>0</v>
      </c>
      <c r="S192" s="3">
        <f t="shared" ref="S192" si="319">IF(AND(C191&gt;1000000,C191&gt;1250000),50000,(MAX((C191-1000000),0)*0.2))</f>
        <v>0</v>
      </c>
      <c r="T192" s="3">
        <f t="shared" ref="T192" si="320">IF(AND(C191&gt;1250000,C191&gt;1500000),62500,(MAX((C191-1250000),0)*0.25))</f>
        <v>0</v>
      </c>
      <c r="U192" s="3">
        <f t="shared" ref="U192" si="321">IF(C191&gt;1500000,(C191-1500000)*0.3,0)</f>
        <v>0</v>
      </c>
      <c r="V192" s="3">
        <f>IF(AND(C191&lt;500000,C191&gt;250000), (C191-250000)*0.05,0)</f>
        <v>0</v>
      </c>
      <c r="W192" s="7">
        <f>+O192+P192+Q192+R192+S192+T192+U192-V192</f>
        <v>0</v>
      </c>
      <c r="X192" s="3">
        <f t="shared" si="312"/>
        <v>0</v>
      </c>
      <c r="Y192" s="45"/>
      <c r="Z192" s="45"/>
      <c r="AA192" s="45"/>
    </row>
    <row r="193" spans="1:27" x14ac:dyDescent="0.25">
      <c r="A193" s="51"/>
      <c r="B193" s="51"/>
      <c r="C193" s="45"/>
      <c r="D193" s="45"/>
      <c r="E193" s="45"/>
      <c r="F193" s="1" t="s">
        <v>6</v>
      </c>
      <c r="G193" s="2">
        <v>0</v>
      </c>
      <c r="H193" s="45"/>
      <c r="I193" s="45"/>
      <c r="J193" s="45"/>
      <c r="K193" s="45"/>
      <c r="L193" s="45"/>
      <c r="M193" s="45"/>
      <c r="N193" s="49"/>
      <c r="O193" s="3"/>
      <c r="P193" s="3"/>
      <c r="Q193" s="3"/>
      <c r="R193" s="3"/>
      <c r="S193" s="3"/>
      <c r="T193" s="3"/>
      <c r="U193" s="3"/>
      <c r="V193" s="3"/>
      <c r="W193" s="3"/>
      <c r="X193" s="3"/>
      <c r="Y193" s="45"/>
      <c r="Z193" s="45"/>
      <c r="AA193" s="45"/>
    </row>
    <row r="194" spans="1:27" x14ac:dyDescent="0.25">
      <c r="A194" s="51"/>
      <c r="B194" s="51"/>
      <c r="C194" s="45"/>
      <c r="D194" s="45"/>
      <c r="E194" s="45"/>
      <c r="F194" s="1" t="s">
        <v>7</v>
      </c>
      <c r="G194" s="2">
        <v>0</v>
      </c>
      <c r="H194" s="45"/>
      <c r="I194" s="45"/>
      <c r="J194" s="45"/>
      <c r="K194" s="45"/>
      <c r="L194" s="45"/>
      <c r="M194" s="45"/>
      <c r="N194" s="49"/>
      <c r="O194" s="3"/>
      <c r="P194" s="3"/>
      <c r="Q194" s="3"/>
      <c r="R194" s="3"/>
      <c r="S194" s="3"/>
      <c r="T194" s="3"/>
      <c r="U194" s="3"/>
      <c r="V194" s="3"/>
      <c r="W194" s="3"/>
      <c r="X194" s="3"/>
      <c r="Y194" s="45"/>
      <c r="Z194" s="45"/>
      <c r="AA194" s="45"/>
    </row>
    <row r="195" spans="1:27" x14ac:dyDescent="0.25">
      <c r="A195" s="51"/>
      <c r="B195" s="51"/>
      <c r="C195" s="45"/>
      <c r="D195" s="45"/>
      <c r="E195" s="45"/>
      <c r="F195" s="1" t="s">
        <v>8</v>
      </c>
      <c r="G195" s="2">
        <v>0</v>
      </c>
      <c r="H195" s="45"/>
      <c r="I195" s="45"/>
      <c r="J195" s="45"/>
      <c r="K195" s="45"/>
      <c r="L195" s="45"/>
      <c r="M195" s="45"/>
      <c r="N195" s="49"/>
      <c r="O195" s="3"/>
      <c r="P195" s="3"/>
      <c r="Q195" s="3"/>
      <c r="R195" s="3"/>
      <c r="S195" s="3"/>
      <c r="T195" s="3"/>
      <c r="U195" s="3"/>
      <c r="V195" s="3"/>
      <c r="W195" s="3"/>
      <c r="X195" s="3"/>
      <c r="Y195" s="45"/>
      <c r="Z195" s="45"/>
      <c r="AA195" s="45"/>
    </row>
    <row r="196" spans="1:27" x14ac:dyDescent="0.25">
      <c r="A196" s="51"/>
      <c r="B196" s="51"/>
      <c r="C196" s="45"/>
      <c r="D196" s="45"/>
      <c r="E196" s="45"/>
      <c r="F196" s="1" t="s">
        <v>9</v>
      </c>
      <c r="G196" s="2">
        <v>0</v>
      </c>
      <c r="H196" s="45"/>
      <c r="I196" s="45"/>
      <c r="J196" s="45"/>
      <c r="K196" s="45"/>
      <c r="L196" s="45"/>
      <c r="M196" s="45"/>
      <c r="N196" s="49"/>
      <c r="O196" s="3"/>
      <c r="P196" s="3"/>
      <c r="Q196" s="3"/>
      <c r="R196" s="3"/>
      <c r="S196" s="3"/>
      <c r="T196" s="3"/>
      <c r="U196" s="3"/>
      <c r="V196" s="3"/>
      <c r="W196" s="3"/>
      <c r="X196" s="3"/>
      <c r="Y196" s="45"/>
      <c r="Z196" s="45"/>
      <c r="AA196" s="45"/>
    </row>
    <row r="197" spans="1:27" ht="30" x14ac:dyDescent="0.25">
      <c r="A197" s="51"/>
      <c r="B197" s="51"/>
      <c r="C197" s="45"/>
      <c r="D197" s="45"/>
      <c r="E197" s="45"/>
      <c r="F197" s="4" t="s">
        <v>15</v>
      </c>
      <c r="G197" s="2">
        <f t="shared" ref="G197" si="322">MIN(SUM(G191:G196),150000)</f>
        <v>0</v>
      </c>
      <c r="H197" s="45"/>
      <c r="I197" s="45"/>
      <c r="J197" s="45"/>
      <c r="K197" s="45"/>
      <c r="L197" s="45"/>
      <c r="M197" s="45"/>
      <c r="N197" s="44"/>
      <c r="O197" s="3"/>
      <c r="P197" s="3"/>
      <c r="Q197" s="3"/>
      <c r="R197" s="3"/>
      <c r="S197" s="3"/>
      <c r="T197" s="3"/>
      <c r="U197" s="3"/>
      <c r="V197" s="3"/>
      <c r="W197" s="3"/>
      <c r="X197" s="3"/>
      <c r="Y197" s="45"/>
      <c r="Z197" s="45"/>
      <c r="AA197" s="45"/>
    </row>
    <row r="198" spans="1:27" x14ac:dyDescent="0.25">
      <c r="A198" s="52">
        <f t="shared" ref="A198" si="323">+A191+1</f>
        <v>29</v>
      </c>
      <c r="B198" s="52"/>
      <c r="C198" s="46"/>
      <c r="D198" s="46"/>
      <c r="E198" s="46"/>
      <c r="F198" s="10" t="s">
        <v>4</v>
      </c>
      <c r="G198" s="11">
        <v>0</v>
      </c>
      <c r="H198" s="46">
        <v>0</v>
      </c>
      <c r="I198" s="46">
        <v>0</v>
      </c>
      <c r="J198" s="46">
        <v>0</v>
      </c>
      <c r="K198" s="46">
        <v>0</v>
      </c>
      <c r="L198" s="46">
        <v>0</v>
      </c>
      <c r="M198" s="46">
        <v>0</v>
      </c>
      <c r="N198" s="54">
        <f t="shared" ref="N198:N205" si="324">+C198-D198-G204-I198-J198-K198-L198-M198-E198</f>
        <v>0</v>
      </c>
      <c r="O198" s="12">
        <v>0</v>
      </c>
      <c r="P198" s="12">
        <f t="shared" ref="P198" si="325">IF(AND(N198&gt;250000,N198&gt;500000),12500,(MAX((N198-250000),0)*0.05))</f>
        <v>0</v>
      </c>
      <c r="Q198" s="12">
        <f t="shared" ref="Q198" si="326">IF(AND(N198&gt;500000,N198&gt;750000),50000,(MAX((N198-500000),0)*0.2))</f>
        <v>0</v>
      </c>
      <c r="R198" s="12">
        <f t="shared" ref="R198" si="327">IF(AND(N198&gt;750000,N198&gt;1000000),50000,(MAX((N198-750000),0)*0.2))</f>
        <v>0</v>
      </c>
      <c r="S198" s="12">
        <f t="shared" ref="S198" si="328">IF(AND(N198&gt;1000000,N198&gt;1250000),75000,(MAX((N198-1000000),0)*0.3))</f>
        <v>0</v>
      </c>
      <c r="T198" s="12">
        <f t="shared" ref="T198" si="329">IF(AND(N198&gt;1250000,N198&gt;1500000),75000,(MAX((N198-1250000),0)*0.3))</f>
        <v>0</v>
      </c>
      <c r="U198" s="12">
        <f t="shared" ref="U198" si="330">IF(N198&gt;1500000,(N198-1500000)*30%,0)</f>
        <v>0</v>
      </c>
      <c r="V198" s="12">
        <f>IF(AND(N198&lt;500000,N198&gt;250000), (N198-250000)*0.05,0)</f>
        <v>0</v>
      </c>
      <c r="W198" s="12">
        <f>+O198+P198+Q198+R198+S198+T198+U198-V198</f>
        <v>0</v>
      </c>
      <c r="X198" s="12">
        <f t="shared" ref="X198:X199" si="331">+W198*0.04</f>
        <v>0</v>
      </c>
      <c r="Y198" s="46">
        <f t="shared" ref="Y198" si="332">SUM(W198:X198)</f>
        <v>0</v>
      </c>
      <c r="Z198" s="46">
        <f t="shared" ref="Z198" si="333">+W199+X199</f>
        <v>0</v>
      </c>
      <c r="AA198" s="44" t="str">
        <f t="shared" ref="AA198" si="334">IF(Y198&gt;Z198, "New Scheme","Old Scheme")</f>
        <v>Old Scheme</v>
      </c>
    </row>
    <row r="199" spans="1:27" x14ac:dyDescent="0.25">
      <c r="A199" s="53"/>
      <c r="B199" s="53"/>
      <c r="C199" s="47"/>
      <c r="D199" s="47"/>
      <c r="E199" s="47"/>
      <c r="F199" s="13" t="s">
        <v>31</v>
      </c>
      <c r="G199" s="11">
        <v>0</v>
      </c>
      <c r="H199" s="47"/>
      <c r="I199" s="47"/>
      <c r="J199" s="47"/>
      <c r="K199" s="47"/>
      <c r="L199" s="47"/>
      <c r="M199" s="47"/>
      <c r="N199" s="55"/>
      <c r="O199" s="15">
        <v>0</v>
      </c>
      <c r="P199" s="15">
        <f t="shared" ref="P199" si="335">IF(AND(C198&gt;250000,C198&gt;500000),12500,(MAX((C198-250000),0)*0.05))</f>
        <v>0</v>
      </c>
      <c r="Q199" s="15">
        <f t="shared" ref="Q199" si="336">IF(AND(C198&gt;500000,C198&gt;750000),25000,(MAX((C198-500000),0)*0.1))</f>
        <v>0</v>
      </c>
      <c r="R199" s="15">
        <f t="shared" ref="R199" si="337">IF(AND(C198&gt;750000,C198&gt;1000000),37500,(MAX((C198-750000),0)*0.15))</f>
        <v>0</v>
      </c>
      <c r="S199" s="15">
        <f t="shared" ref="S199" si="338">IF(AND(C198&gt;1000000,C198&gt;1250000),50000,(MAX((C198-1000000),0)*0.2))</f>
        <v>0</v>
      </c>
      <c r="T199" s="15">
        <f t="shared" ref="T199" si="339">IF(AND(C198&gt;1250000,C198&gt;1500000),62500,(MAX((C198-1250000),0)*0.25))</f>
        <v>0</v>
      </c>
      <c r="U199" s="15">
        <f t="shared" ref="U199" si="340">IF(C198&gt;1500000,(C198-1500000)*0.3,0)</f>
        <v>0</v>
      </c>
      <c r="V199" s="15">
        <f>IF(AND(C198&lt;500000,C198&gt;250000), (C198-250000)*0.05,0)</f>
        <v>0</v>
      </c>
      <c r="W199" s="12">
        <f>+O199+P199+Q199+R199+S199+T199+U199-V199</f>
        <v>0</v>
      </c>
      <c r="X199" s="15">
        <f t="shared" si="331"/>
        <v>0</v>
      </c>
      <c r="Y199" s="47"/>
      <c r="Z199" s="47"/>
      <c r="AA199" s="45"/>
    </row>
    <row r="200" spans="1:27" x14ac:dyDescent="0.25">
      <c r="A200" s="53"/>
      <c r="B200" s="53"/>
      <c r="C200" s="47"/>
      <c r="D200" s="47"/>
      <c r="E200" s="47"/>
      <c r="F200" s="13" t="s">
        <v>6</v>
      </c>
      <c r="G200" s="11">
        <v>0</v>
      </c>
      <c r="H200" s="47"/>
      <c r="I200" s="47"/>
      <c r="J200" s="47"/>
      <c r="K200" s="47"/>
      <c r="L200" s="47"/>
      <c r="M200" s="47"/>
      <c r="N200" s="55"/>
      <c r="O200" s="15"/>
      <c r="P200" s="15"/>
      <c r="Q200" s="15"/>
      <c r="R200" s="15"/>
      <c r="S200" s="15"/>
      <c r="T200" s="15"/>
      <c r="U200" s="15"/>
      <c r="V200" s="15"/>
      <c r="W200" s="15"/>
      <c r="X200" s="15"/>
      <c r="Y200" s="47"/>
      <c r="Z200" s="47"/>
      <c r="AA200" s="45"/>
    </row>
    <row r="201" spans="1:27" x14ac:dyDescent="0.25">
      <c r="A201" s="53"/>
      <c r="B201" s="53"/>
      <c r="C201" s="47"/>
      <c r="D201" s="47"/>
      <c r="E201" s="47"/>
      <c r="F201" s="13" t="s">
        <v>7</v>
      </c>
      <c r="G201" s="14">
        <v>0</v>
      </c>
      <c r="H201" s="47"/>
      <c r="I201" s="47"/>
      <c r="J201" s="47"/>
      <c r="K201" s="47"/>
      <c r="L201" s="47"/>
      <c r="M201" s="47"/>
      <c r="N201" s="55"/>
      <c r="O201" s="15"/>
      <c r="P201" s="15"/>
      <c r="Q201" s="15"/>
      <c r="R201" s="15"/>
      <c r="S201" s="15"/>
      <c r="T201" s="15"/>
      <c r="U201" s="15"/>
      <c r="V201" s="15"/>
      <c r="W201" s="15"/>
      <c r="X201" s="15"/>
      <c r="Y201" s="47"/>
      <c r="Z201" s="47"/>
      <c r="AA201" s="45"/>
    </row>
    <row r="202" spans="1:27" x14ac:dyDescent="0.25">
      <c r="A202" s="53"/>
      <c r="B202" s="53"/>
      <c r="C202" s="47"/>
      <c r="D202" s="47"/>
      <c r="E202" s="47"/>
      <c r="F202" s="13" t="s">
        <v>8</v>
      </c>
      <c r="G202" s="14">
        <v>0</v>
      </c>
      <c r="H202" s="47"/>
      <c r="I202" s="47"/>
      <c r="J202" s="47"/>
      <c r="K202" s="47"/>
      <c r="L202" s="47"/>
      <c r="M202" s="47"/>
      <c r="N202" s="55"/>
      <c r="O202" s="15"/>
      <c r="P202" s="15"/>
      <c r="Q202" s="15"/>
      <c r="R202" s="15"/>
      <c r="S202" s="15"/>
      <c r="T202" s="15"/>
      <c r="U202" s="15"/>
      <c r="V202" s="15"/>
      <c r="W202" s="15"/>
      <c r="X202" s="15"/>
      <c r="Y202" s="47"/>
      <c r="Z202" s="47"/>
      <c r="AA202" s="45"/>
    </row>
    <row r="203" spans="1:27" x14ac:dyDescent="0.25">
      <c r="A203" s="53"/>
      <c r="B203" s="53"/>
      <c r="C203" s="47"/>
      <c r="D203" s="47"/>
      <c r="E203" s="47"/>
      <c r="F203" s="13" t="s">
        <v>9</v>
      </c>
      <c r="G203" s="14">
        <v>0</v>
      </c>
      <c r="H203" s="47"/>
      <c r="I203" s="47"/>
      <c r="J203" s="47"/>
      <c r="K203" s="47"/>
      <c r="L203" s="47"/>
      <c r="M203" s="47"/>
      <c r="N203" s="55"/>
      <c r="O203" s="15"/>
      <c r="P203" s="15"/>
      <c r="Q203" s="15"/>
      <c r="R203" s="15"/>
      <c r="S203" s="15"/>
      <c r="T203" s="15"/>
      <c r="U203" s="15"/>
      <c r="V203" s="15"/>
      <c r="W203" s="15"/>
      <c r="X203" s="15"/>
      <c r="Y203" s="47"/>
      <c r="Z203" s="47"/>
      <c r="AA203" s="45"/>
    </row>
    <row r="204" spans="1:27" ht="30" x14ac:dyDescent="0.25">
      <c r="A204" s="53"/>
      <c r="B204" s="53"/>
      <c r="C204" s="47"/>
      <c r="D204" s="47"/>
      <c r="E204" s="47"/>
      <c r="F204" s="16" t="s">
        <v>15</v>
      </c>
      <c r="G204" s="14">
        <f t="shared" ref="G204" si="341">MIN(SUM(G198:G203),150000)</f>
        <v>0</v>
      </c>
      <c r="H204" s="47"/>
      <c r="I204" s="47"/>
      <c r="J204" s="47"/>
      <c r="K204" s="47"/>
      <c r="L204" s="47"/>
      <c r="M204" s="47"/>
      <c r="N204" s="46"/>
      <c r="O204" s="15"/>
      <c r="P204" s="15"/>
      <c r="Q204" s="15"/>
      <c r="R204" s="15"/>
      <c r="S204" s="15"/>
      <c r="T204" s="15"/>
      <c r="U204" s="15"/>
      <c r="V204" s="15"/>
      <c r="W204" s="15"/>
      <c r="X204" s="15"/>
      <c r="Y204" s="47"/>
      <c r="Z204" s="47"/>
      <c r="AA204" s="45"/>
    </row>
    <row r="205" spans="1:27" x14ac:dyDescent="0.25">
      <c r="A205" s="50">
        <f t="shared" ref="A205" si="342">+A198+1</f>
        <v>30</v>
      </c>
      <c r="B205" s="50"/>
      <c r="C205" s="44"/>
      <c r="D205" s="44"/>
      <c r="E205" s="44"/>
      <c r="F205" s="5" t="s">
        <v>4</v>
      </c>
      <c r="G205" s="6">
        <v>0</v>
      </c>
      <c r="H205" s="44">
        <v>0</v>
      </c>
      <c r="I205" s="44">
        <v>0</v>
      </c>
      <c r="J205" s="44">
        <v>0</v>
      </c>
      <c r="K205" s="44">
        <v>0</v>
      </c>
      <c r="L205" s="44">
        <v>0</v>
      </c>
      <c r="M205" s="44"/>
      <c r="N205" s="48">
        <f t="shared" si="324"/>
        <v>0</v>
      </c>
      <c r="O205" s="7">
        <v>0</v>
      </c>
      <c r="P205" s="7">
        <f t="shared" ref="P205" si="343">IF(AND(N205&gt;250000,N205&gt;500000),12500,(MAX((N205-250000),0)*0.05))</f>
        <v>0</v>
      </c>
      <c r="Q205" s="7">
        <f t="shared" ref="Q205" si="344">IF(AND(N205&gt;500000,N205&gt;750000),50000,(MAX((N205-500000),0)*0.2))</f>
        <v>0</v>
      </c>
      <c r="R205" s="7">
        <f t="shared" ref="R205" si="345">IF(AND(N205&gt;750000,N205&gt;1000000),50000,(MAX((N205-750000),0)*0.2))</f>
        <v>0</v>
      </c>
      <c r="S205" s="7">
        <f t="shared" ref="S205" si="346">IF(AND(N205&gt;1000000,N205&gt;1250000),75000,(MAX((N205-1000000),0)*0.3))</f>
        <v>0</v>
      </c>
      <c r="T205" s="7">
        <f t="shared" ref="T205" si="347">IF(AND(N205&gt;1250000,N205&gt;1500000),75000,(MAX((N205-1250000),0)*0.3))</f>
        <v>0</v>
      </c>
      <c r="U205" s="7">
        <f t="shared" ref="U205" si="348">IF(N205&gt;1500000,(N205-1500000)*30%,0)</f>
        <v>0</v>
      </c>
      <c r="V205" s="7">
        <f>IF(AND(N205&lt;500000,N205&gt;250000), (N205-250000)*0.05,0)</f>
        <v>0</v>
      </c>
      <c r="W205" s="7">
        <f>+O205+P205+Q205+R205+S205+T205+U205-V205</f>
        <v>0</v>
      </c>
      <c r="X205" s="7">
        <f t="shared" ref="X205:X206" si="349">+W205*0.04</f>
        <v>0</v>
      </c>
      <c r="Y205" s="44">
        <f t="shared" ref="Y205" si="350">SUM(W205:X205)</f>
        <v>0</v>
      </c>
      <c r="Z205" s="44">
        <f t="shared" ref="Z205" si="351">+W206+X206</f>
        <v>0</v>
      </c>
      <c r="AA205" s="44" t="str">
        <f t="shared" ref="AA205" si="352">IF(Y205&gt;Z205, "New Scheme","Old Scheme")</f>
        <v>Old Scheme</v>
      </c>
    </row>
    <row r="206" spans="1:27" x14ac:dyDescent="0.25">
      <c r="A206" s="51"/>
      <c r="B206" s="51"/>
      <c r="C206" s="45"/>
      <c r="D206" s="45"/>
      <c r="E206" s="45"/>
      <c r="F206" s="1" t="s">
        <v>31</v>
      </c>
      <c r="G206" s="6">
        <v>0</v>
      </c>
      <c r="H206" s="45"/>
      <c r="I206" s="45"/>
      <c r="J206" s="45"/>
      <c r="K206" s="45"/>
      <c r="L206" s="45"/>
      <c r="M206" s="45"/>
      <c r="N206" s="49"/>
      <c r="O206" s="3">
        <v>0</v>
      </c>
      <c r="P206" s="3">
        <f t="shared" ref="P206" si="353">IF(AND(C205&gt;250000,C205&gt;500000),12500,(MAX((C205-250000),0)*0.05))</f>
        <v>0</v>
      </c>
      <c r="Q206" s="3">
        <f t="shared" ref="Q206" si="354">IF(AND(C205&gt;500000,C205&gt;750000),25000,(MAX((C205-500000),0)*0.1))</f>
        <v>0</v>
      </c>
      <c r="R206" s="3">
        <f t="shared" ref="R206" si="355">IF(AND(C205&gt;750000,C205&gt;1000000),37500,(MAX((C205-750000),0)*0.15))</f>
        <v>0</v>
      </c>
      <c r="S206" s="3">
        <f t="shared" ref="S206" si="356">IF(AND(C205&gt;1000000,C205&gt;1250000),50000,(MAX((C205-1000000),0)*0.2))</f>
        <v>0</v>
      </c>
      <c r="T206" s="3">
        <f t="shared" ref="T206" si="357">IF(AND(C205&gt;1250000,C205&gt;1500000),62500,(MAX((C205-1250000),0)*0.25))</f>
        <v>0</v>
      </c>
      <c r="U206" s="3">
        <f t="shared" ref="U206" si="358">IF(C205&gt;1500000,(C205-1500000)*0.3,0)</f>
        <v>0</v>
      </c>
      <c r="V206" s="3">
        <f>IF(AND(C205&lt;500000,C205&gt;250000), (C205-250000)*0.05,0)</f>
        <v>0</v>
      </c>
      <c r="W206" s="7">
        <f>+O206+P206+Q206+R206+S206+T206+U206-V206</f>
        <v>0</v>
      </c>
      <c r="X206" s="3">
        <f t="shared" si="349"/>
        <v>0</v>
      </c>
      <c r="Y206" s="45"/>
      <c r="Z206" s="45"/>
      <c r="AA206" s="45"/>
    </row>
    <row r="207" spans="1:27" x14ac:dyDescent="0.25">
      <c r="A207" s="51"/>
      <c r="B207" s="51"/>
      <c r="C207" s="45"/>
      <c r="D207" s="45"/>
      <c r="E207" s="45"/>
      <c r="F207" s="1" t="s">
        <v>6</v>
      </c>
      <c r="G207" s="2">
        <v>0</v>
      </c>
      <c r="H207" s="45"/>
      <c r="I207" s="45"/>
      <c r="J207" s="45"/>
      <c r="K207" s="45"/>
      <c r="L207" s="45"/>
      <c r="M207" s="45"/>
      <c r="N207" s="49"/>
      <c r="O207" s="3"/>
      <c r="P207" s="3"/>
      <c r="Q207" s="3"/>
      <c r="R207" s="3"/>
      <c r="S207" s="3"/>
      <c r="T207" s="3"/>
      <c r="U207" s="3"/>
      <c r="V207" s="3"/>
      <c r="W207" s="3"/>
      <c r="X207" s="3"/>
      <c r="Y207" s="45"/>
      <c r="Z207" s="45"/>
      <c r="AA207" s="45"/>
    </row>
    <row r="208" spans="1:27" x14ac:dyDescent="0.25">
      <c r="A208" s="51"/>
      <c r="B208" s="51"/>
      <c r="C208" s="45"/>
      <c r="D208" s="45"/>
      <c r="E208" s="45"/>
      <c r="F208" s="1" t="s">
        <v>7</v>
      </c>
      <c r="G208" s="2">
        <v>0</v>
      </c>
      <c r="H208" s="45"/>
      <c r="I208" s="45"/>
      <c r="J208" s="45"/>
      <c r="K208" s="45"/>
      <c r="L208" s="45"/>
      <c r="M208" s="45"/>
      <c r="N208" s="49"/>
      <c r="O208" s="3"/>
      <c r="P208" s="3"/>
      <c r="Q208" s="3"/>
      <c r="R208" s="3"/>
      <c r="S208" s="3"/>
      <c r="T208" s="3"/>
      <c r="U208" s="3"/>
      <c r="V208" s="3"/>
      <c r="W208" s="3"/>
      <c r="X208" s="3"/>
      <c r="Y208" s="45"/>
      <c r="Z208" s="45"/>
      <c r="AA208" s="45"/>
    </row>
    <row r="209" spans="1:27" x14ac:dyDescent="0.25">
      <c r="A209" s="51"/>
      <c r="B209" s="51"/>
      <c r="C209" s="45"/>
      <c r="D209" s="45"/>
      <c r="E209" s="45"/>
      <c r="F209" s="1" t="s">
        <v>8</v>
      </c>
      <c r="G209" s="2">
        <v>0</v>
      </c>
      <c r="H209" s="45"/>
      <c r="I209" s="45"/>
      <c r="J209" s="45"/>
      <c r="K209" s="45"/>
      <c r="L209" s="45"/>
      <c r="M209" s="45"/>
      <c r="N209" s="49"/>
      <c r="O209" s="3"/>
      <c r="P209" s="3"/>
      <c r="Q209" s="3"/>
      <c r="R209" s="3"/>
      <c r="S209" s="3"/>
      <c r="T209" s="3"/>
      <c r="U209" s="3"/>
      <c r="V209" s="3"/>
      <c r="W209" s="3"/>
      <c r="X209" s="3"/>
      <c r="Y209" s="45"/>
      <c r="Z209" s="45"/>
      <c r="AA209" s="45"/>
    </row>
    <row r="210" spans="1:27" x14ac:dyDescent="0.25">
      <c r="A210" s="51"/>
      <c r="B210" s="51"/>
      <c r="C210" s="45"/>
      <c r="D210" s="45"/>
      <c r="E210" s="45"/>
      <c r="F210" s="1" t="s">
        <v>9</v>
      </c>
      <c r="G210" s="2">
        <v>0</v>
      </c>
      <c r="H210" s="45"/>
      <c r="I210" s="45"/>
      <c r="J210" s="45"/>
      <c r="K210" s="45"/>
      <c r="L210" s="45"/>
      <c r="M210" s="45"/>
      <c r="N210" s="49"/>
      <c r="O210" s="3"/>
      <c r="P210" s="3"/>
      <c r="Q210" s="3"/>
      <c r="R210" s="3"/>
      <c r="S210" s="3"/>
      <c r="T210" s="3"/>
      <c r="U210" s="3"/>
      <c r="V210" s="3"/>
      <c r="W210" s="3"/>
      <c r="X210" s="3"/>
      <c r="Y210" s="45"/>
      <c r="Z210" s="45"/>
      <c r="AA210" s="45"/>
    </row>
    <row r="211" spans="1:27" ht="30" x14ac:dyDescent="0.25">
      <c r="A211" s="51"/>
      <c r="B211" s="51"/>
      <c r="C211" s="45"/>
      <c r="D211" s="45"/>
      <c r="E211" s="45"/>
      <c r="F211" s="4" t="s">
        <v>15</v>
      </c>
      <c r="G211" s="2">
        <f t="shared" ref="G211" si="359">MIN(SUM(G205:G210),150000)</f>
        <v>0</v>
      </c>
      <c r="H211" s="45"/>
      <c r="I211" s="45"/>
      <c r="J211" s="45"/>
      <c r="K211" s="45"/>
      <c r="L211" s="45"/>
      <c r="M211" s="45"/>
      <c r="N211" s="44"/>
      <c r="O211" s="3"/>
      <c r="P211" s="3"/>
      <c r="Q211" s="3"/>
      <c r="R211" s="3"/>
      <c r="S211" s="3"/>
      <c r="T211" s="3"/>
      <c r="U211" s="3"/>
      <c r="V211" s="3"/>
      <c r="W211" s="3"/>
      <c r="X211" s="3"/>
      <c r="Y211" s="45"/>
      <c r="Z211" s="45"/>
      <c r="AA211" s="45"/>
    </row>
    <row r="212" spans="1:27" x14ac:dyDescent="0.25">
      <c r="A212" s="52">
        <f t="shared" ref="A212" si="360">+A205+1</f>
        <v>31</v>
      </c>
      <c r="B212" s="52"/>
      <c r="C212" s="46"/>
      <c r="D212" s="46"/>
      <c r="E212" s="46"/>
      <c r="F212" s="10" t="s">
        <v>4</v>
      </c>
      <c r="G212" s="11">
        <v>0</v>
      </c>
      <c r="H212" s="46">
        <v>0</v>
      </c>
      <c r="I212" s="46">
        <v>0</v>
      </c>
      <c r="J212" s="46">
        <v>0</v>
      </c>
      <c r="K212" s="46">
        <v>0</v>
      </c>
      <c r="L212" s="46">
        <v>0</v>
      </c>
      <c r="M212" s="46">
        <v>0</v>
      </c>
      <c r="N212" s="54">
        <f t="shared" ref="N212:N219" si="361">+C212-D212-G218-I212-J212-K212-L212-M212-E212</f>
        <v>0</v>
      </c>
      <c r="O212" s="12">
        <v>0</v>
      </c>
      <c r="P212" s="12">
        <f t="shared" ref="P212" si="362">IF(AND(N212&gt;250000,N212&gt;500000),12500,(MAX((N212-250000),0)*0.05))</f>
        <v>0</v>
      </c>
      <c r="Q212" s="12">
        <f t="shared" ref="Q212" si="363">IF(AND(N212&gt;500000,N212&gt;750000),50000,(MAX((N212-500000),0)*0.2))</f>
        <v>0</v>
      </c>
      <c r="R212" s="12">
        <f t="shared" ref="R212" si="364">IF(AND(N212&gt;750000,N212&gt;1000000),50000,(MAX((N212-750000),0)*0.2))</f>
        <v>0</v>
      </c>
      <c r="S212" s="12">
        <f t="shared" ref="S212" si="365">IF(AND(N212&gt;1000000,N212&gt;1250000),75000,(MAX((N212-1000000),0)*0.3))</f>
        <v>0</v>
      </c>
      <c r="T212" s="12">
        <f t="shared" ref="T212" si="366">IF(AND(N212&gt;1250000,N212&gt;1500000),75000,(MAX((N212-1250000),0)*0.3))</f>
        <v>0</v>
      </c>
      <c r="U212" s="12">
        <f t="shared" ref="U212" si="367">IF(N212&gt;1500000,(N212-1500000)*30%,0)</f>
        <v>0</v>
      </c>
      <c r="V212" s="12">
        <f>IF(AND(N212&lt;500000,N212&gt;250000), (N212-250000)*0.05,0)</f>
        <v>0</v>
      </c>
      <c r="W212" s="12">
        <f>+O212+P212+Q212+R212+S212+T212+U212-V212</f>
        <v>0</v>
      </c>
      <c r="X212" s="12">
        <f t="shared" ref="X212:X213" si="368">+W212*0.04</f>
        <v>0</v>
      </c>
      <c r="Y212" s="46">
        <f t="shared" ref="Y212" si="369">SUM(W212:X212)</f>
        <v>0</v>
      </c>
      <c r="Z212" s="46">
        <f t="shared" ref="Z212" si="370">+W213+X213</f>
        <v>0</v>
      </c>
      <c r="AA212" s="44" t="str">
        <f t="shared" ref="AA212" si="371">IF(Y212&gt;Z212, "New Scheme","Old Scheme")</f>
        <v>Old Scheme</v>
      </c>
    </row>
    <row r="213" spans="1:27" x14ac:dyDescent="0.25">
      <c r="A213" s="53"/>
      <c r="B213" s="53"/>
      <c r="C213" s="47"/>
      <c r="D213" s="47"/>
      <c r="E213" s="47"/>
      <c r="F213" s="13" t="s">
        <v>31</v>
      </c>
      <c r="G213" s="11">
        <v>0</v>
      </c>
      <c r="H213" s="47"/>
      <c r="I213" s="47"/>
      <c r="J213" s="47"/>
      <c r="K213" s="47"/>
      <c r="L213" s="47"/>
      <c r="M213" s="47"/>
      <c r="N213" s="55"/>
      <c r="O213" s="15">
        <v>0</v>
      </c>
      <c r="P213" s="15">
        <f t="shared" ref="P213" si="372">IF(AND(C212&gt;250000,C212&gt;500000),12500,(MAX((C212-250000),0)*0.05))</f>
        <v>0</v>
      </c>
      <c r="Q213" s="15">
        <f t="shared" ref="Q213" si="373">IF(AND(C212&gt;500000,C212&gt;750000),25000,(MAX((C212-500000),0)*0.1))</f>
        <v>0</v>
      </c>
      <c r="R213" s="15">
        <f t="shared" ref="R213" si="374">IF(AND(C212&gt;750000,C212&gt;1000000),37500,(MAX((C212-750000),0)*0.15))</f>
        <v>0</v>
      </c>
      <c r="S213" s="15">
        <f t="shared" ref="S213" si="375">IF(AND(C212&gt;1000000,C212&gt;1250000),50000,(MAX((C212-1000000),0)*0.2))</f>
        <v>0</v>
      </c>
      <c r="T213" s="15">
        <f t="shared" ref="T213" si="376">IF(AND(C212&gt;1250000,C212&gt;1500000),62500,(MAX((C212-1250000),0)*0.25))</f>
        <v>0</v>
      </c>
      <c r="U213" s="15">
        <f t="shared" ref="U213" si="377">IF(C212&gt;1500000,(C212-1500000)*0.3,0)</f>
        <v>0</v>
      </c>
      <c r="V213" s="15">
        <f>IF(AND(C212&lt;500000,C212&gt;250000), (C212-250000)*0.05,0)</f>
        <v>0</v>
      </c>
      <c r="W213" s="12">
        <f>+O213+P213+Q213+R213+S213+T213+U213-V213</f>
        <v>0</v>
      </c>
      <c r="X213" s="15">
        <f t="shared" si="368"/>
        <v>0</v>
      </c>
      <c r="Y213" s="47"/>
      <c r="Z213" s="47"/>
      <c r="AA213" s="45"/>
    </row>
    <row r="214" spans="1:27" x14ac:dyDescent="0.25">
      <c r="A214" s="53"/>
      <c r="B214" s="53"/>
      <c r="C214" s="47"/>
      <c r="D214" s="47"/>
      <c r="E214" s="47"/>
      <c r="F214" s="13" t="s">
        <v>6</v>
      </c>
      <c r="G214" s="14">
        <v>0</v>
      </c>
      <c r="H214" s="47"/>
      <c r="I214" s="47"/>
      <c r="J214" s="47"/>
      <c r="K214" s="47"/>
      <c r="L214" s="47"/>
      <c r="M214" s="47"/>
      <c r="N214" s="55"/>
      <c r="O214" s="15"/>
      <c r="P214" s="15"/>
      <c r="Q214" s="15"/>
      <c r="R214" s="15"/>
      <c r="S214" s="15"/>
      <c r="T214" s="15"/>
      <c r="U214" s="15"/>
      <c r="V214" s="15"/>
      <c r="W214" s="15"/>
      <c r="X214" s="15"/>
      <c r="Y214" s="47"/>
      <c r="Z214" s="47"/>
      <c r="AA214" s="45"/>
    </row>
    <row r="215" spans="1:27" x14ac:dyDescent="0.25">
      <c r="A215" s="53"/>
      <c r="B215" s="53"/>
      <c r="C215" s="47"/>
      <c r="D215" s="47"/>
      <c r="E215" s="47"/>
      <c r="F215" s="13" t="s">
        <v>7</v>
      </c>
      <c r="G215" s="14">
        <v>0</v>
      </c>
      <c r="H215" s="47"/>
      <c r="I215" s="47"/>
      <c r="J215" s="47"/>
      <c r="K215" s="47"/>
      <c r="L215" s="47"/>
      <c r="M215" s="47"/>
      <c r="N215" s="55"/>
      <c r="O215" s="15"/>
      <c r="P215" s="15"/>
      <c r="Q215" s="15"/>
      <c r="R215" s="15"/>
      <c r="S215" s="15"/>
      <c r="T215" s="15"/>
      <c r="U215" s="15"/>
      <c r="V215" s="15"/>
      <c r="W215" s="15"/>
      <c r="X215" s="15"/>
      <c r="Y215" s="47"/>
      <c r="Z215" s="47"/>
      <c r="AA215" s="45"/>
    </row>
    <row r="216" spans="1:27" x14ac:dyDescent="0.25">
      <c r="A216" s="53"/>
      <c r="B216" s="53"/>
      <c r="C216" s="47"/>
      <c r="D216" s="47"/>
      <c r="E216" s="47"/>
      <c r="F216" s="13" t="s">
        <v>8</v>
      </c>
      <c r="G216" s="14">
        <v>0</v>
      </c>
      <c r="H216" s="47"/>
      <c r="I216" s="47"/>
      <c r="J216" s="47"/>
      <c r="K216" s="47"/>
      <c r="L216" s="47"/>
      <c r="M216" s="47"/>
      <c r="N216" s="55"/>
      <c r="O216" s="15"/>
      <c r="P216" s="15"/>
      <c r="Q216" s="15"/>
      <c r="R216" s="15"/>
      <c r="S216" s="15"/>
      <c r="T216" s="15"/>
      <c r="U216" s="15"/>
      <c r="V216" s="15"/>
      <c r="W216" s="15"/>
      <c r="X216" s="15"/>
      <c r="Y216" s="47"/>
      <c r="Z216" s="47"/>
      <c r="AA216" s="45"/>
    </row>
    <row r="217" spans="1:27" x14ac:dyDescent="0.25">
      <c r="A217" s="53"/>
      <c r="B217" s="53"/>
      <c r="C217" s="47"/>
      <c r="D217" s="47"/>
      <c r="E217" s="47"/>
      <c r="F217" s="13" t="s">
        <v>9</v>
      </c>
      <c r="G217" s="14">
        <v>0</v>
      </c>
      <c r="H217" s="47"/>
      <c r="I217" s="47"/>
      <c r="J217" s="47"/>
      <c r="K217" s="47"/>
      <c r="L217" s="47"/>
      <c r="M217" s="47"/>
      <c r="N217" s="55"/>
      <c r="O217" s="15"/>
      <c r="P217" s="15"/>
      <c r="Q217" s="15"/>
      <c r="R217" s="15"/>
      <c r="S217" s="15"/>
      <c r="T217" s="15"/>
      <c r="U217" s="15"/>
      <c r="V217" s="15"/>
      <c r="W217" s="15"/>
      <c r="X217" s="15"/>
      <c r="Y217" s="47"/>
      <c r="Z217" s="47"/>
      <c r="AA217" s="45"/>
    </row>
    <row r="218" spans="1:27" ht="30" x14ac:dyDescent="0.25">
      <c r="A218" s="53"/>
      <c r="B218" s="53"/>
      <c r="C218" s="47"/>
      <c r="D218" s="47"/>
      <c r="E218" s="47"/>
      <c r="F218" s="16" t="s">
        <v>15</v>
      </c>
      <c r="G218" s="14">
        <f t="shared" ref="G218" si="378">MIN(SUM(G212:G217),150000)</f>
        <v>0</v>
      </c>
      <c r="H218" s="47"/>
      <c r="I218" s="47"/>
      <c r="J218" s="47"/>
      <c r="K218" s="47"/>
      <c r="L218" s="47"/>
      <c r="M218" s="47"/>
      <c r="N218" s="46"/>
      <c r="O218" s="15"/>
      <c r="P218" s="15"/>
      <c r="Q218" s="15"/>
      <c r="R218" s="15"/>
      <c r="S218" s="15"/>
      <c r="T218" s="15"/>
      <c r="U218" s="15"/>
      <c r="V218" s="15"/>
      <c r="W218" s="15"/>
      <c r="X218" s="15"/>
      <c r="Y218" s="47"/>
      <c r="Z218" s="47"/>
      <c r="AA218" s="45"/>
    </row>
    <row r="219" spans="1:27" x14ac:dyDescent="0.25">
      <c r="A219" s="52">
        <f t="shared" ref="A219" si="379">+A212+1</f>
        <v>32</v>
      </c>
      <c r="B219" s="52"/>
      <c r="C219" s="46"/>
      <c r="D219" s="46"/>
      <c r="E219" s="46"/>
      <c r="F219" s="10" t="s">
        <v>4</v>
      </c>
      <c r="G219" s="11">
        <v>0</v>
      </c>
      <c r="H219" s="46">
        <v>0</v>
      </c>
      <c r="I219" s="46">
        <v>0</v>
      </c>
      <c r="J219" s="46">
        <v>0</v>
      </c>
      <c r="K219" s="46">
        <v>0</v>
      </c>
      <c r="L219" s="46">
        <v>0</v>
      </c>
      <c r="M219" s="46">
        <v>0</v>
      </c>
      <c r="N219" s="54">
        <f t="shared" si="361"/>
        <v>0</v>
      </c>
      <c r="O219" s="12">
        <v>0</v>
      </c>
      <c r="P219" s="12">
        <f t="shared" ref="P219" si="380">IF(AND(N219&gt;250000,N219&gt;500000),12500,(MAX((N219-250000),0)*0.05))</f>
        <v>0</v>
      </c>
      <c r="Q219" s="12">
        <f t="shared" ref="Q219" si="381">IF(AND(N219&gt;500000,N219&gt;750000),50000,(MAX((N219-500000),0)*0.2))</f>
        <v>0</v>
      </c>
      <c r="R219" s="12">
        <f t="shared" ref="R219" si="382">IF(AND(N219&gt;750000,N219&gt;1000000),50000,(MAX((N219-750000),0)*0.2))</f>
        <v>0</v>
      </c>
      <c r="S219" s="12">
        <f t="shared" ref="S219" si="383">IF(AND(N219&gt;1000000,N219&gt;1250000),75000,(MAX((N219-1000000),0)*0.3))</f>
        <v>0</v>
      </c>
      <c r="T219" s="12">
        <f t="shared" ref="T219" si="384">IF(AND(N219&gt;1250000,N219&gt;1500000),75000,(MAX((N219-1250000),0)*0.3))</f>
        <v>0</v>
      </c>
      <c r="U219" s="12">
        <f t="shared" ref="U219" si="385">IF(N219&gt;1500000,(N219-1500000)*30%,0)</f>
        <v>0</v>
      </c>
      <c r="V219" s="12">
        <f>IF(AND(N219&lt;500000,N219&gt;250000), (N219-250000)*0.05,0)</f>
        <v>0</v>
      </c>
      <c r="W219" s="12">
        <f>+O219+P219+Q219+R219+S219+T219+U219-V219</f>
        <v>0</v>
      </c>
      <c r="X219" s="12">
        <f t="shared" ref="X219:X220" si="386">+W219*0.04</f>
        <v>0</v>
      </c>
      <c r="Y219" s="46">
        <f t="shared" ref="Y219" si="387">SUM(W219:X219)</f>
        <v>0</v>
      </c>
      <c r="Z219" s="46">
        <f t="shared" ref="Z219" si="388">+W220+X220</f>
        <v>0</v>
      </c>
      <c r="AA219" s="44" t="str">
        <f t="shared" ref="AA219" si="389">IF(Y219&gt;Z219, "New Scheme","Old Scheme")</f>
        <v>Old Scheme</v>
      </c>
    </row>
    <row r="220" spans="1:27" x14ac:dyDescent="0.25">
      <c r="A220" s="53"/>
      <c r="B220" s="56"/>
      <c r="C220" s="47"/>
      <c r="D220" s="47"/>
      <c r="E220" s="47"/>
      <c r="F220" s="13" t="s">
        <v>31</v>
      </c>
      <c r="G220" s="11">
        <v>0</v>
      </c>
      <c r="H220" s="47"/>
      <c r="I220" s="47"/>
      <c r="J220" s="47"/>
      <c r="K220" s="47"/>
      <c r="L220" s="47"/>
      <c r="M220" s="47"/>
      <c r="N220" s="55"/>
      <c r="O220" s="15">
        <v>0</v>
      </c>
      <c r="P220" s="15">
        <f t="shared" ref="P220" si="390">IF(AND(C219&gt;250000,C219&gt;500000),12500,(MAX((C219-250000),0)*0.05))</f>
        <v>0</v>
      </c>
      <c r="Q220" s="15">
        <f t="shared" ref="Q220" si="391">IF(AND(C219&gt;500000,C219&gt;750000),25000,(MAX((C219-500000),0)*0.1))</f>
        <v>0</v>
      </c>
      <c r="R220" s="15">
        <f t="shared" ref="R220" si="392">IF(AND(C219&gt;750000,C219&gt;1000000),37500,(MAX((C219-750000),0)*0.15))</f>
        <v>0</v>
      </c>
      <c r="S220" s="15">
        <f t="shared" ref="S220" si="393">IF(AND(C219&gt;1000000,C219&gt;1250000),50000,(MAX((C219-1000000),0)*0.2))</f>
        <v>0</v>
      </c>
      <c r="T220" s="15">
        <f t="shared" ref="T220" si="394">IF(AND(C219&gt;1250000,C219&gt;1500000),62500,(MAX((C219-1250000),0)*0.25))</f>
        <v>0</v>
      </c>
      <c r="U220" s="15">
        <f t="shared" ref="U220" si="395">IF(C219&gt;1500000,(C219-1500000)*0.3,0)</f>
        <v>0</v>
      </c>
      <c r="V220" s="15">
        <f>IF(AND(C219&lt;500000,C219&gt;250000), (C219-250000)*0.05,0)</f>
        <v>0</v>
      </c>
      <c r="W220" s="12">
        <f>+O220+P220+Q220+R220+S220+T220+U220-V220</f>
        <v>0</v>
      </c>
      <c r="X220" s="15">
        <f t="shared" si="386"/>
        <v>0</v>
      </c>
      <c r="Y220" s="47"/>
      <c r="Z220" s="47"/>
      <c r="AA220" s="45"/>
    </row>
    <row r="221" spans="1:27" x14ac:dyDescent="0.25">
      <c r="A221" s="53"/>
      <c r="B221" s="56"/>
      <c r="C221" s="47"/>
      <c r="D221" s="47"/>
      <c r="E221" s="47"/>
      <c r="F221" s="13" t="s">
        <v>6</v>
      </c>
      <c r="G221" s="14">
        <v>0</v>
      </c>
      <c r="H221" s="47"/>
      <c r="I221" s="47"/>
      <c r="J221" s="47"/>
      <c r="K221" s="47"/>
      <c r="L221" s="47"/>
      <c r="M221" s="47"/>
      <c r="N221" s="55"/>
      <c r="O221" s="15"/>
      <c r="P221" s="15"/>
      <c r="Q221" s="15"/>
      <c r="R221" s="15"/>
      <c r="S221" s="15"/>
      <c r="T221" s="15"/>
      <c r="U221" s="15"/>
      <c r="V221" s="15"/>
      <c r="W221" s="15"/>
      <c r="X221" s="15"/>
      <c r="Y221" s="47"/>
      <c r="Z221" s="47"/>
      <c r="AA221" s="45"/>
    </row>
    <row r="222" spans="1:27" x14ac:dyDescent="0.25">
      <c r="A222" s="53"/>
      <c r="B222" s="56"/>
      <c r="C222" s="47"/>
      <c r="D222" s="47"/>
      <c r="E222" s="47"/>
      <c r="F222" s="13" t="s">
        <v>7</v>
      </c>
      <c r="G222" s="14">
        <v>0</v>
      </c>
      <c r="H222" s="47"/>
      <c r="I222" s="47"/>
      <c r="J222" s="47"/>
      <c r="K222" s="47"/>
      <c r="L222" s="47"/>
      <c r="M222" s="47"/>
      <c r="N222" s="55"/>
      <c r="O222" s="15"/>
      <c r="P222" s="15"/>
      <c r="Q222" s="15"/>
      <c r="R222" s="15"/>
      <c r="S222" s="15"/>
      <c r="T222" s="15"/>
      <c r="U222" s="15"/>
      <c r="V222" s="15"/>
      <c r="W222" s="15"/>
      <c r="X222" s="15"/>
      <c r="Y222" s="47"/>
      <c r="Z222" s="47"/>
      <c r="AA222" s="45"/>
    </row>
    <row r="223" spans="1:27" x14ac:dyDescent="0.25">
      <c r="A223" s="53"/>
      <c r="B223" s="56"/>
      <c r="C223" s="47"/>
      <c r="D223" s="47"/>
      <c r="E223" s="47"/>
      <c r="F223" s="13" t="s">
        <v>8</v>
      </c>
      <c r="G223" s="14">
        <v>0</v>
      </c>
      <c r="H223" s="47"/>
      <c r="I223" s="47"/>
      <c r="J223" s="47"/>
      <c r="K223" s="47"/>
      <c r="L223" s="47"/>
      <c r="M223" s="47"/>
      <c r="N223" s="55"/>
      <c r="O223" s="15"/>
      <c r="P223" s="15"/>
      <c r="Q223" s="15"/>
      <c r="R223" s="15"/>
      <c r="S223" s="15"/>
      <c r="T223" s="15"/>
      <c r="U223" s="15"/>
      <c r="V223" s="15"/>
      <c r="W223" s="15"/>
      <c r="X223" s="15"/>
      <c r="Y223" s="47"/>
      <c r="Z223" s="47"/>
      <c r="AA223" s="45"/>
    </row>
    <row r="224" spans="1:27" x14ac:dyDescent="0.25">
      <c r="A224" s="53"/>
      <c r="B224" s="56"/>
      <c r="C224" s="47"/>
      <c r="D224" s="47"/>
      <c r="E224" s="47"/>
      <c r="F224" s="13" t="s">
        <v>9</v>
      </c>
      <c r="G224" s="14">
        <v>0</v>
      </c>
      <c r="H224" s="47"/>
      <c r="I224" s="47"/>
      <c r="J224" s="47"/>
      <c r="K224" s="47"/>
      <c r="L224" s="47"/>
      <c r="M224" s="47"/>
      <c r="N224" s="55"/>
      <c r="O224" s="15"/>
      <c r="P224" s="15"/>
      <c r="Q224" s="15"/>
      <c r="R224" s="15"/>
      <c r="S224" s="15"/>
      <c r="T224" s="15"/>
      <c r="U224" s="15"/>
      <c r="V224" s="15"/>
      <c r="W224" s="15"/>
      <c r="X224" s="15"/>
      <c r="Y224" s="47"/>
      <c r="Z224" s="47"/>
      <c r="AA224" s="45"/>
    </row>
    <row r="225" spans="1:27" ht="30" x14ac:dyDescent="0.25">
      <c r="A225" s="53"/>
      <c r="B225" s="56"/>
      <c r="C225" s="47"/>
      <c r="D225" s="47"/>
      <c r="E225" s="47"/>
      <c r="F225" s="16" t="s">
        <v>15</v>
      </c>
      <c r="G225" s="14">
        <f t="shared" ref="G225" si="396">MIN(SUM(G219:G224),150000)</f>
        <v>0</v>
      </c>
      <c r="H225" s="47"/>
      <c r="I225" s="47"/>
      <c r="J225" s="47"/>
      <c r="K225" s="47"/>
      <c r="L225" s="47"/>
      <c r="M225" s="47"/>
      <c r="N225" s="46"/>
      <c r="O225" s="15"/>
      <c r="P225" s="15"/>
      <c r="Q225" s="15"/>
      <c r="R225" s="15"/>
      <c r="S225" s="15"/>
      <c r="T225" s="15"/>
      <c r="U225" s="15"/>
      <c r="V225" s="15"/>
      <c r="W225" s="15"/>
      <c r="X225" s="15"/>
      <c r="Y225" s="47"/>
      <c r="Z225" s="47"/>
      <c r="AA225" s="45"/>
    </row>
    <row r="226" spans="1:27" x14ac:dyDescent="0.25">
      <c r="A226" s="50">
        <f t="shared" ref="A226" si="397">+A219+1</f>
        <v>33</v>
      </c>
      <c r="B226" s="50"/>
      <c r="C226" s="44"/>
      <c r="D226" s="44"/>
      <c r="E226" s="44"/>
      <c r="F226" s="5" t="s">
        <v>4</v>
      </c>
      <c r="G226" s="6">
        <v>0</v>
      </c>
      <c r="H226" s="44">
        <v>0</v>
      </c>
      <c r="I226" s="44">
        <v>0</v>
      </c>
      <c r="J226" s="44">
        <v>0</v>
      </c>
      <c r="K226" s="44">
        <v>0</v>
      </c>
      <c r="L226" s="44">
        <v>0</v>
      </c>
      <c r="M226" s="44">
        <v>0</v>
      </c>
      <c r="N226" s="48">
        <f t="shared" ref="N226:N233" si="398">+C226-D226-G232-I226-J226-K226-L226-M226-E226</f>
        <v>0</v>
      </c>
      <c r="O226" s="7">
        <v>0</v>
      </c>
      <c r="P226" s="7">
        <f t="shared" ref="P226" si="399">IF(AND(N226&gt;250000,N226&gt;500000),12500,(MAX((N226-250000),0)*0.05))</f>
        <v>0</v>
      </c>
      <c r="Q226" s="7">
        <f t="shared" ref="Q226" si="400">IF(AND(N226&gt;500000,N226&gt;750000),50000,(MAX((N226-500000),0)*0.2))</f>
        <v>0</v>
      </c>
      <c r="R226" s="7">
        <f t="shared" ref="R226" si="401">IF(AND(N226&gt;750000,N226&gt;1000000),50000,(MAX((N226-750000),0)*0.2))</f>
        <v>0</v>
      </c>
      <c r="S226" s="7">
        <f t="shared" ref="S226" si="402">IF(AND(N226&gt;1000000,N226&gt;1250000),75000,(MAX((N226-1000000),0)*0.3))</f>
        <v>0</v>
      </c>
      <c r="T226" s="7">
        <f t="shared" ref="T226" si="403">IF(AND(N226&gt;1250000,N226&gt;1500000),75000,(MAX((N226-1250000),0)*0.3))</f>
        <v>0</v>
      </c>
      <c r="U226" s="7">
        <f t="shared" ref="U226" si="404">IF(N226&gt;1500000,(N226-1500000)*30%,0)</f>
        <v>0</v>
      </c>
      <c r="V226" s="7">
        <f>IF(AND(N226&lt;500000,N226&gt;250000), (N226-250000)*0.05,0)</f>
        <v>0</v>
      </c>
      <c r="W226" s="7">
        <f>+O226+P226+Q226+R226+S226+T226+U226-V226</f>
        <v>0</v>
      </c>
      <c r="X226" s="7">
        <f t="shared" ref="X226:X227" si="405">+W226*0.04</f>
        <v>0</v>
      </c>
      <c r="Y226" s="44">
        <f t="shared" ref="Y226" si="406">SUM(W226:X226)</f>
        <v>0</v>
      </c>
      <c r="Z226" s="44">
        <f t="shared" ref="Z226" si="407">+W227+X227</f>
        <v>0</v>
      </c>
      <c r="AA226" s="44" t="str">
        <f t="shared" ref="AA226" si="408">IF(Y226&gt;Z226, "New Scheme","Old Scheme")</f>
        <v>Old Scheme</v>
      </c>
    </row>
    <row r="227" spans="1:27" x14ac:dyDescent="0.25">
      <c r="A227" s="51"/>
      <c r="B227" s="51"/>
      <c r="C227" s="45"/>
      <c r="D227" s="45"/>
      <c r="E227" s="45"/>
      <c r="F227" s="1" t="s">
        <v>5</v>
      </c>
      <c r="G227" s="2">
        <v>0</v>
      </c>
      <c r="H227" s="45"/>
      <c r="I227" s="45"/>
      <c r="J227" s="45"/>
      <c r="K227" s="45"/>
      <c r="L227" s="45"/>
      <c r="M227" s="45"/>
      <c r="N227" s="49"/>
      <c r="O227" s="3">
        <v>0</v>
      </c>
      <c r="P227" s="3">
        <f t="shared" ref="P227" si="409">IF(AND(C226&gt;250000,C226&gt;500000),12500,(MAX((C226-250000),0)*0.05))</f>
        <v>0</v>
      </c>
      <c r="Q227" s="3">
        <f t="shared" ref="Q227" si="410">IF(AND(C226&gt;500000,C226&gt;750000),25000,(MAX((C226-500000),0)*0.1))</f>
        <v>0</v>
      </c>
      <c r="R227" s="3">
        <f t="shared" ref="R227" si="411">IF(AND(C226&gt;750000,C226&gt;1000000),37500,(MAX((C226-750000),0)*0.15))</f>
        <v>0</v>
      </c>
      <c r="S227" s="3">
        <f t="shared" ref="S227" si="412">IF(AND(C226&gt;1000000,C226&gt;1250000),50000,(MAX((C226-1000000),0)*0.2))</f>
        <v>0</v>
      </c>
      <c r="T227" s="3">
        <f t="shared" ref="T227" si="413">IF(AND(C226&gt;1250000,C226&gt;1500000),62500,(MAX((C226-1250000),0)*0.25))</f>
        <v>0</v>
      </c>
      <c r="U227" s="3">
        <f t="shared" ref="U227" si="414">IF(C226&gt;1500000,(C226-1500000)*0.3,0)</f>
        <v>0</v>
      </c>
      <c r="V227" s="3">
        <f>IF(AND(C226&lt;500000,C226&gt;250000), (C226-250000)*0.05,0)</f>
        <v>0</v>
      </c>
      <c r="W227" s="7">
        <f>+O227+P227+Q227+R227+S227+T227+U227-V227</f>
        <v>0</v>
      </c>
      <c r="X227" s="3">
        <f t="shared" si="405"/>
        <v>0</v>
      </c>
      <c r="Y227" s="45"/>
      <c r="Z227" s="45"/>
      <c r="AA227" s="45"/>
    </row>
    <row r="228" spans="1:27" x14ac:dyDescent="0.25">
      <c r="A228" s="51"/>
      <c r="B228" s="51"/>
      <c r="C228" s="45"/>
      <c r="D228" s="45"/>
      <c r="E228" s="45"/>
      <c r="F228" s="1" t="s">
        <v>6</v>
      </c>
      <c r="G228" s="2">
        <v>0</v>
      </c>
      <c r="H228" s="45"/>
      <c r="I228" s="45"/>
      <c r="J228" s="45"/>
      <c r="K228" s="45"/>
      <c r="L228" s="45"/>
      <c r="M228" s="45"/>
      <c r="N228" s="49"/>
      <c r="O228" s="3"/>
      <c r="P228" s="3"/>
      <c r="Q228" s="3"/>
      <c r="R228" s="3"/>
      <c r="S228" s="3"/>
      <c r="T228" s="3"/>
      <c r="U228" s="3"/>
      <c r="V228" s="3"/>
      <c r="W228" s="3"/>
      <c r="X228" s="3"/>
      <c r="Y228" s="45"/>
      <c r="Z228" s="45"/>
      <c r="AA228" s="45"/>
    </row>
    <row r="229" spans="1:27" x14ac:dyDescent="0.25">
      <c r="A229" s="51"/>
      <c r="B229" s="51"/>
      <c r="C229" s="45"/>
      <c r="D229" s="45"/>
      <c r="E229" s="45"/>
      <c r="F229" s="1" t="s">
        <v>7</v>
      </c>
      <c r="G229" s="2">
        <v>0</v>
      </c>
      <c r="H229" s="45"/>
      <c r="I229" s="45"/>
      <c r="J229" s="45"/>
      <c r="K229" s="45"/>
      <c r="L229" s="45"/>
      <c r="M229" s="45"/>
      <c r="N229" s="49"/>
      <c r="O229" s="3"/>
      <c r="P229" s="3"/>
      <c r="Q229" s="3"/>
      <c r="R229" s="3"/>
      <c r="S229" s="3"/>
      <c r="T229" s="3"/>
      <c r="U229" s="3"/>
      <c r="V229" s="3"/>
      <c r="W229" s="3"/>
      <c r="X229" s="3"/>
      <c r="Y229" s="45"/>
      <c r="Z229" s="45"/>
      <c r="AA229" s="45"/>
    </row>
    <row r="230" spans="1:27" x14ac:dyDescent="0.25">
      <c r="A230" s="51"/>
      <c r="B230" s="51"/>
      <c r="C230" s="45"/>
      <c r="D230" s="45"/>
      <c r="E230" s="45"/>
      <c r="F230" s="1" t="s">
        <v>8</v>
      </c>
      <c r="G230" s="2">
        <v>0</v>
      </c>
      <c r="H230" s="45"/>
      <c r="I230" s="45"/>
      <c r="J230" s="45"/>
      <c r="K230" s="45"/>
      <c r="L230" s="45"/>
      <c r="M230" s="45"/>
      <c r="N230" s="49"/>
      <c r="O230" s="3"/>
      <c r="P230" s="3"/>
      <c r="Q230" s="3"/>
      <c r="R230" s="3"/>
      <c r="S230" s="3"/>
      <c r="T230" s="3"/>
      <c r="U230" s="3"/>
      <c r="V230" s="3"/>
      <c r="W230" s="3"/>
      <c r="X230" s="3"/>
      <c r="Y230" s="45"/>
      <c r="Z230" s="45"/>
      <c r="AA230" s="45"/>
    </row>
    <row r="231" spans="1:27" x14ac:dyDescent="0.25">
      <c r="A231" s="51"/>
      <c r="B231" s="51"/>
      <c r="C231" s="45"/>
      <c r="D231" s="45"/>
      <c r="E231" s="45"/>
      <c r="F231" s="1" t="s">
        <v>9</v>
      </c>
      <c r="G231" s="2">
        <v>0</v>
      </c>
      <c r="H231" s="45"/>
      <c r="I231" s="45"/>
      <c r="J231" s="45"/>
      <c r="K231" s="45"/>
      <c r="L231" s="45"/>
      <c r="M231" s="45"/>
      <c r="N231" s="49"/>
      <c r="O231" s="3"/>
      <c r="P231" s="3"/>
      <c r="Q231" s="3"/>
      <c r="R231" s="3"/>
      <c r="S231" s="3"/>
      <c r="T231" s="3"/>
      <c r="U231" s="3"/>
      <c r="V231" s="3"/>
      <c r="W231" s="3"/>
      <c r="X231" s="3"/>
      <c r="Y231" s="45"/>
      <c r="Z231" s="45"/>
      <c r="AA231" s="45"/>
    </row>
    <row r="232" spans="1:27" ht="30" x14ac:dyDescent="0.25">
      <c r="A232" s="51"/>
      <c r="B232" s="51"/>
      <c r="C232" s="45"/>
      <c r="D232" s="45"/>
      <c r="E232" s="45"/>
      <c r="F232" s="4" t="s">
        <v>15</v>
      </c>
      <c r="G232" s="2">
        <f t="shared" ref="G232" si="415">MIN(SUM(G226:G231),150000)</f>
        <v>0</v>
      </c>
      <c r="H232" s="45"/>
      <c r="I232" s="45"/>
      <c r="J232" s="45"/>
      <c r="K232" s="45"/>
      <c r="L232" s="45"/>
      <c r="M232" s="45"/>
      <c r="N232" s="44"/>
      <c r="O232" s="3"/>
      <c r="P232" s="3"/>
      <c r="Q232" s="3"/>
      <c r="R232" s="3"/>
      <c r="S232" s="3"/>
      <c r="T232" s="3"/>
      <c r="U232" s="3"/>
      <c r="V232" s="3"/>
      <c r="W232" s="3"/>
      <c r="X232" s="3"/>
      <c r="Y232" s="45"/>
      <c r="Z232" s="45"/>
      <c r="AA232" s="45"/>
    </row>
    <row r="233" spans="1:27" x14ac:dyDescent="0.25">
      <c r="A233" s="50">
        <f t="shared" ref="A233" si="416">+A226+1</f>
        <v>34</v>
      </c>
      <c r="B233" s="50"/>
      <c r="C233" s="44"/>
      <c r="D233" s="44"/>
      <c r="E233" s="44"/>
      <c r="F233" s="5" t="s">
        <v>4</v>
      </c>
      <c r="G233" s="6">
        <v>0</v>
      </c>
      <c r="H233" s="44">
        <v>0</v>
      </c>
      <c r="I233" s="44">
        <v>0</v>
      </c>
      <c r="J233" s="44">
        <v>0</v>
      </c>
      <c r="K233" s="44">
        <v>0</v>
      </c>
      <c r="L233" s="44">
        <v>0</v>
      </c>
      <c r="M233" s="44">
        <v>0</v>
      </c>
      <c r="N233" s="48">
        <f t="shared" si="398"/>
        <v>0</v>
      </c>
      <c r="O233" s="7">
        <v>0</v>
      </c>
      <c r="P233" s="7">
        <f t="shared" ref="P233" si="417">IF(AND(N233&gt;250000,N233&gt;500000),12500,(MAX((N233-250000),0)*0.05))</f>
        <v>0</v>
      </c>
      <c r="Q233" s="7">
        <f t="shared" ref="Q233" si="418">IF(AND(N233&gt;500000,N233&gt;750000),50000,(MAX((N233-500000),0)*0.2))</f>
        <v>0</v>
      </c>
      <c r="R233" s="7">
        <f t="shared" ref="R233" si="419">IF(AND(N233&gt;750000,N233&gt;1000000),50000,(MAX((N233-750000),0)*0.2))</f>
        <v>0</v>
      </c>
      <c r="S233" s="7">
        <f t="shared" ref="S233" si="420">IF(AND(N233&gt;1000000,N233&gt;1250000),75000,(MAX((N233-1000000),0)*0.3))</f>
        <v>0</v>
      </c>
      <c r="T233" s="7">
        <f t="shared" ref="T233" si="421">IF(AND(N233&gt;1250000,N233&gt;1500000),75000,(MAX((N233-1250000),0)*0.3))</f>
        <v>0</v>
      </c>
      <c r="U233" s="7">
        <f t="shared" ref="U233" si="422">IF(N233&gt;1500000,(N233-1500000)*30%,0)</f>
        <v>0</v>
      </c>
      <c r="V233" s="7">
        <f>IF(AND(N233&lt;500000,N233&gt;250000), (N233-250000)*0.05,0)</f>
        <v>0</v>
      </c>
      <c r="W233" s="7">
        <f>+O233+P233+Q233+R233+S233+T233+U233-V233</f>
        <v>0</v>
      </c>
      <c r="X233" s="7">
        <f t="shared" ref="X233:X234" si="423">+W233*0.04</f>
        <v>0</v>
      </c>
      <c r="Y233" s="44">
        <f t="shared" ref="Y233" si="424">SUM(W233:X233)</f>
        <v>0</v>
      </c>
      <c r="Z233" s="44">
        <f t="shared" ref="Z233" si="425">+W234+X234</f>
        <v>0</v>
      </c>
      <c r="AA233" s="44" t="str">
        <f t="shared" ref="AA233" si="426">IF(Y233&gt;Z233, "New Scheme","Old Scheme")</f>
        <v>Old Scheme</v>
      </c>
    </row>
    <row r="234" spans="1:27" x14ac:dyDescent="0.25">
      <c r="A234" s="51"/>
      <c r="B234" s="51"/>
      <c r="C234" s="45"/>
      <c r="D234" s="45"/>
      <c r="E234" s="45"/>
      <c r="F234" s="1" t="s">
        <v>31</v>
      </c>
      <c r="G234" s="6">
        <v>0</v>
      </c>
      <c r="H234" s="45"/>
      <c r="I234" s="45"/>
      <c r="J234" s="45"/>
      <c r="K234" s="45"/>
      <c r="L234" s="45"/>
      <c r="M234" s="45"/>
      <c r="N234" s="49"/>
      <c r="O234" s="3">
        <v>0</v>
      </c>
      <c r="P234" s="3">
        <f t="shared" ref="P234" si="427">IF(AND(C233&gt;250000,C233&gt;500000),12500,(MAX((C233-250000),0)*0.05))</f>
        <v>0</v>
      </c>
      <c r="Q234" s="3">
        <f t="shared" ref="Q234" si="428">IF(AND(C233&gt;500000,C233&gt;750000),25000,(MAX((C233-500000),0)*0.1))</f>
        <v>0</v>
      </c>
      <c r="R234" s="3">
        <f t="shared" ref="R234" si="429">IF(AND(C233&gt;750000,C233&gt;1000000),37500,(MAX((C233-750000),0)*0.15))</f>
        <v>0</v>
      </c>
      <c r="S234" s="3">
        <f t="shared" ref="S234" si="430">IF(AND(C233&gt;1000000,C233&gt;1250000),50000,(MAX((C233-1000000),0)*0.2))</f>
        <v>0</v>
      </c>
      <c r="T234" s="3">
        <f t="shared" ref="T234" si="431">IF(AND(C233&gt;1250000,C233&gt;1500000),62500,(MAX((C233-1250000),0)*0.25))</f>
        <v>0</v>
      </c>
      <c r="U234" s="3">
        <f t="shared" ref="U234" si="432">IF(C233&gt;1500000,(C233-1500000)*0.3,0)</f>
        <v>0</v>
      </c>
      <c r="V234" s="3">
        <f>IF(AND(C233&lt;500000,C233&gt;250000), (C233-250000)*0.05,0)</f>
        <v>0</v>
      </c>
      <c r="W234" s="7">
        <f>+O234+P234+Q234+R234+S234+T234+U234-V234</f>
        <v>0</v>
      </c>
      <c r="X234" s="3">
        <f t="shared" si="423"/>
        <v>0</v>
      </c>
      <c r="Y234" s="45"/>
      <c r="Z234" s="45"/>
      <c r="AA234" s="45"/>
    </row>
    <row r="235" spans="1:27" x14ac:dyDescent="0.25">
      <c r="A235" s="51"/>
      <c r="B235" s="51"/>
      <c r="C235" s="45"/>
      <c r="D235" s="45"/>
      <c r="E235" s="45"/>
      <c r="F235" s="1" t="s">
        <v>6</v>
      </c>
      <c r="G235" s="2">
        <v>0</v>
      </c>
      <c r="H235" s="45"/>
      <c r="I235" s="45"/>
      <c r="J235" s="45"/>
      <c r="K235" s="45"/>
      <c r="L235" s="45"/>
      <c r="M235" s="45"/>
      <c r="N235" s="49"/>
      <c r="O235" s="3"/>
      <c r="P235" s="3"/>
      <c r="Q235" s="3"/>
      <c r="R235" s="3"/>
      <c r="S235" s="3"/>
      <c r="T235" s="3"/>
      <c r="U235" s="3"/>
      <c r="V235" s="3"/>
      <c r="W235" s="3"/>
      <c r="X235" s="3"/>
      <c r="Y235" s="45"/>
      <c r="Z235" s="45"/>
      <c r="AA235" s="45"/>
    </row>
    <row r="236" spans="1:27" x14ac:dyDescent="0.25">
      <c r="A236" s="51"/>
      <c r="B236" s="51"/>
      <c r="C236" s="45"/>
      <c r="D236" s="45"/>
      <c r="E236" s="45"/>
      <c r="F236" s="1" t="s">
        <v>7</v>
      </c>
      <c r="G236" s="2">
        <v>0</v>
      </c>
      <c r="H236" s="45"/>
      <c r="I236" s="45"/>
      <c r="J236" s="45"/>
      <c r="K236" s="45"/>
      <c r="L236" s="45"/>
      <c r="M236" s="45"/>
      <c r="N236" s="49"/>
      <c r="O236" s="3"/>
      <c r="P236" s="3"/>
      <c r="Q236" s="3"/>
      <c r="R236" s="3"/>
      <c r="S236" s="3"/>
      <c r="T236" s="3"/>
      <c r="U236" s="3"/>
      <c r="V236" s="3"/>
      <c r="W236" s="3"/>
      <c r="X236" s="3"/>
      <c r="Y236" s="45"/>
      <c r="Z236" s="45"/>
      <c r="AA236" s="45"/>
    </row>
    <row r="237" spans="1:27" x14ac:dyDescent="0.25">
      <c r="A237" s="51"/>
      <c r="B237" s="51"/>
      <c r="C237" s="45"/>
      <c r="D237" s="45"/>
      <c r="E237" s="45"/>
      <c r="F237" s="1" t="s">
        <v>8</v>
      </c>
      <c r="G237" s="2">
        <v>0</v>
      </c>
      <c r="H237" s="45"/>
      <c r="I237" s="45"/>
      <c r="J237" s="45"/>
      <c r="K237" s="45"/>
      <c r="L237" s="45"/>
      <c r="M237" s="45"/>
      <c r="N237" s="49"/>
      <c r="O237" s="3"/>
      <c r="P237" s="3"/>
      <c r="Q237" s="3"/>
      <c r="R237" s="3"/>
      <c r="S237" s="3"/>
      <c r="T237" s="3"/>
      <c r="U237" s="3"/>
      <c r="V237" s="3"/>
      <c r="W237" s="3"/>
      <c r="X237" s="3"/>
      <c r="Y237" s="45"/>
      <c r="Z237" s="45"/>
      <c r="AA237" s="45"/>
    </row>
    <row r="238" spans="1:27" x14ac:dyDescent="0.25">
      <c r="A238" s="51"/>
      <c r="B238" s="51"/>
      <c r="C238" s="45"/>
      <c r="D238" s="45"/>
      <c r="E238" s="45"/>
      <c r="F238" s="1" t="s">
        <v>9</v>
      </c>
      <c r="G238" s="2">
        <v>0</v>
      </c>
      <c r="H238" s="45"/>
      <c r="I238" s="45"/>
      <c r="J238" s="45"/>
      <c r="K238" s="45"/>
      <c r="L238" s="45"/>
      <c r="M238" s="45"/>
      <c r="N238" s="49"/>
      <c r="O238" s="3"/>
      <c r="P238" s="3"/>
      <c r="Q238" s="3"/>
      <c r="R238" s="3"/>
      <c r="S238" s="3"/>
      <c r="T238" s="3"/>
      <c r="U238" s="3"/>
      <c r="V238" s="3"/>
      <c r="W238" s="3"/>
      <c r="X238" s="3"/>
      <c r="Y238" s="45"/>
      <c r="Z238" s="45"/>
      <c r="AA238" s="45"/>
    </row>
    <row r="239" spans="1:27" ht="30" x14ac:dyDescent="0.25">
      <c r="A239" s="51"/>
      <c r="B239" s="51"/>
      <c r="C239" s="45"/>
      <c r="D239" s="45"/>
      <c r="E239" s="45"/>
      <c r="F239" s="4" t="s">
        <v>15</v>
      </c>
      <c r="G239" s="2">
        <f t="shared" ref="G239" si="433">MIN(SUM(G233:G238),150000)</f>
        <v>0</v>
      </c>
      <c r="H239" s="45"/>
      <c r="I239" s="45"/>
      <c r="J239" s="45"/>
      <c r="K239" s="45"/>
      <c r="L239" s="45"/>
      <c r="M239" s="45"/>
      <c r="N239" s="44"/>
      <c r="O239" s="3"/>
      <c r="P239" s="3"/>
      <c r="Q239" s="3"/>
      <c r="R239" s="3"/>
      <c r="S239" s="3"/>
      <c r="T239" s="3"/>
      <c r="U239" s="3"/>
      <c r="V239" s="3"/>
      <c r="W239" s="3"/>
      <c r="X239" s="3"/>
      <c r="Y239" s="45"/>
      <c r="Z239" s="45"/>
      <c r="AA239" s="45"/>
    </row>
    <row r="240" spans="1:27" x14ac:dyDescent="0.25">
      <c r="A240" s="50">
        <f t="shared" ref="A240" si="434">+A233+1</f>
        <v>35</v>
      </c>
      <c r="B240" s="50"/>
      <c r="C240" s="44"/>
      <c r="D240" s="44"/>
      <c r="E240" s="44"/>
      <c r="F240" s="5" t="s">
        <v>4</v>
      </c>
      <c r="G240" s="6">
        <v>0</v>
      </c>
      <c r="H240" s="44">
        <v>0</v>
      </c>
      <c r="I240" s="44">
        <v>0</v>
      </c>
      <c r="J240" s="44">
        <v>0</v>
      </c>
      <c r="K240" s="44">
        <v>0</v>
      </c>
      <c r="L240" s="44">
        <v>0</v>
      </c>
      <c r="M240" s="44">
        <v>0</v>
      </c>
      <c r="N240" s="48">
        <f t="shared" ref="N240:N247" si="435">+C240-D240-G246-I240-J240-K240-L240-M240-E240</f>
        <v>0</v>
      </c>
      <c r="O240" s="7">
        <v>0</v>
      </c>
      <c r="P240" s="7">
        <f t="shared" ref="P240" si="436">IF(AND(N240&gt;250000,N240&gt;500000),12500,(MAX((N240-250000),0)*0.05))</f>
        <v>0</v>
      </c>
      <c r="Q240" s="7">
        <f t="shared" ref="Q240" si="437">IF(AND(N240&gt;500000,N240&gt;750000),50000,(MAX((N240-500000),0)*0.2))</f>
        <v>0</v>
      </c>
      <c r="R240" s="7">
        <f t="shared" ref="R240" si="438">IF(AND(N240&gt;750000,N240&gt;1000000),50000,(MAX((N240-750000),0)*0.2))</f>
        <v>0</v>
      </c>
      <c r="S240" s="7">
        <f t="shared" ref="S240" si="439">IF(AND(N240&gt;1000000,N240&gt;1250000),75000,(MAX((N240-1000000),0)*0.3))</f>
        <v>0</v>
      </c>
      <c r="T240" s="7">
        <f t="shared" ref="T240" si="440">IF(AND(N240&gt;1250000,N240&gt;1500000),75000,(MAX((N240-1250000),0)*0.3))</f>
        <v>0</v>
      </c>
      <c r="U240" s="7">
        <f t="shared" ref="U240" si="441">IF(N240&gt;1500000,(N240-1500000)*30%,0)</f>
        <v>0</v>
      </c>
      <c r="V240" s="7">
        <f>IF(AND(N240&lt;500000,N240&gt;250000), (N240-250000)*0.05,0)</f>
        <v>0</v>
      </c>
      <c r="W240" s="7">
        <f>+O240+P240+Q240+R240+S240+T240+U240-V240</f>
        <v>0</v>
      </c>
      <c r="X240" s="7">
        <f t="shared" ref="X240:X241" si="442">+W240*0.04</f>
        <v>0</v>
      </c>
      <c r="Y240" s="44">
        <f t="shared" ref="Y240" si="443">SUM(W240:X240)</f>
        <v>0</v>
      </c>
      <c r="Z240" s="44">
        <f t="shared" ref="Z240" si="444">+W241+X241</f>
        <v>0</v>
      </c>
      <c r="AA240" s="44" t="str">
        <f t="shared" ref="AA240" si="445">IF(Y240&gt;Z240, "New Scheme","Old Scheme")</f>
        <v>Old Scheme</v>
      </c>
    </row>
    <row r="241" spans="1:27" x14ac:dyDescent="0.25">
      <c r="A241" s="51"/>
      <c r="B241" s="51"/>
      <c r="C241" s="45"/>
      <c r="D241" s="45"/>
      <c r="E241" s="45"/>
      <c r="F241" s="1" t="s">
        <v>31</v>
      </c>
      <c r="G241" s="2">
        <v>0</v>
      </c>
      <c r="H241" s="45"/>
      <c r="I241" s="45"/>
      <c r="J241" s="45"/>
      <c r="K241" s="45"/>
      <c r="L241" s="45"/>
      <c r="M241" s="45"/>
      <c r="N241" s="49"/>
      <c r="O241" s="3">
        <v>0</v>
      </c>
      <c r="P241" s="3">
        <f t="shared" ref="P241" si="446">IF(AND(C240&gt;250000,C240&gt;500000),12500,(MAX((C240-250000),0)*0.05))</f>
        <v>0</v>
      </c>
      <c r="Q241" s="3">
        <f t="shared" ref="Q241" si="447">IF(AND(C240&gt;500000,C240&gt;750000),25000,(MAX((C240-500000),0)*0.1))</f>
        <v>0</v>
      </c>
      <c r="R241" s="3">
        <f t="shared" ref="R241" si="448">IF(AND(C240&gt;750000,C240&gt;1000000),37500,(MAX((C240-750000),0)*0.15))</f>
        <v>0</v>
      </c>
      <c r="S241" s="3">
        <f t="shared" ref="S241" si="449">IF(AND(C240&gt;1000000,C240&gt;1250000),50000,(MAX((C240-1000000),0)*0.2))</f>
        <v>0</v>
      </c>
      <c r="T241" s="3">
        <f t="shared" ref="T241" si="450">IF(AND(C240&gt;1250000,C240&gt;1500000),62500,(MAX((C240-1250000),0)*0.25))</f>
        <v>0</v>
      </c>
      <c r="U241" s="3">
        <f t="shared" ref="U241" si="451">IF(C240&gt;1500000,(C240-1500000)*0.3,0)</f>
        <v>0</v>
      </c>
      <c r="V241" s="3">
        <f>IF(AND(C240&lt;500000,C240&gt;250000), (C240-250000)*0.05,0)</f>
        <v>0</v>
      </c>
      <c r="W241" s="7">
        <f>+O241+P241+Q241+R241+S241+T241+U241-V241</f>
        <v>0</v>
      </c>
      <c r="X241" s="3">
        <f t="shared" si="442"/>
        <v>0</v>
      </c>
      <c r="Y241" s="45"/>
      <c r="Z241" s="45"/>
      <c r="AA241" s="45"/>
    </row>
    <row r="242" spans="1:27" x14ac:dyDescent="0.25">
      <c r="A242" s="51"/>
      <c r="B242" s="51"/>
      <c r="C242" s="45"/>
      <c r="D242" s="45"/>
      <c r="E242" s="45"/>
      <c r="F242" s="1" t="s">
        <v>6</v>
      </c>
      <c r="G242" s="2">
        <v>0</v>
      </c>
      <c r="H242" s="45"/>
      <c r="I242" s="45"/>
      <c r="J242" s="45"/>
      <c r="K242" s="45"/>
      <c r="L242" s="45"/>
      <c r="M242" s="45"/>
      <c r="N242" s="49"/>
      <c r="O242" s="3"/>
      <c r="P242" s="3"/>
      <c r="Q242" s="3"/>
      <c r="R242" s="3"/>
      <c r="S242" s="3"/>
      <c r="T242" s="3"/>
      <c r="U242" s="3"/>
      <c r="V242" s="3"/>
      <c r="W242" s="3"/>
      <c r="X242" s="3"/>
      <c r="Y242" s="45"/>
      <c r="Z242" s="45"/>
      <c r="AA242" s="45"/>
    </row>
    <row r="243" spans="1:27" x14ac:dyDescent="0.25">
      <c r="A243" s="51"/>
      <c r="B243" s="51"/>
      <c r="C243" s="45"/>
      <c r="D243" s="45"/>
      <c r="E243" s="45"/>
      <c r="F243" s="1" t="s">
        <v>7</v>
      </c>
      <c r="G243" s="2">
        <v>0</v>
      </c>
      <c r="H243" s="45"/>
      <c r="I243" s="45"/>
      <c r="J243" s="45"/>
      <c r="K243" s="45"/>
      <c r="L243" s="45"/>
      <c r="M243" s="45"/>
      <c r="N243" s="49"/>
      <c r="O243" s="3"/>
      <c r="P243" s="3"/>
      <c r="Q243" s="3"/>
      <c r="R243" s="3"/>
      <c r="S243" s="3"/>
      <c r="T243" s="3"/>
      <c r="U243" s="3"/>
      <c r="V243" s="3"/>
      <c r="W243" s="3"/>
      <c r="X243" s="3"/>
      <c r="Y243" s="45"/>
      <c r="Z243" s="45"/>
      <c r="AA243" s="45"/>
    </row>
    <row r="244" spans="1:27" x14ac:dyDescent="0.25">
      <c r="A244" s="51"/>
      <c r="B244" s="51"/>
      <c r="C244" s="45"/>
      <c r="D244" s="45"/>
      <c r="E244" s="45"/>
      <c r="F244" s="1" t="s">
        <v>8</v>
      </c>
      <c r="G244" s="2">
        <v>0</v>
      </c>
      <c r="H244" s="45"/>
      <c r="I244" s="45"/>
      <c r="J244" s="45"/>
      <c r="K244" s="45"/>
      <c r="L244" s="45"/>
      <c r="M244" s="45"/>
      <c r="N244" s="49"/>
      <c r="O244" s="3"/>
      <c r="P244" s="3"/>
      <c r="Q244" s="3"/>
      <c r="R244" s="3"/>
      <c r="S244" s="3"/>
      <c r="T244" s="3"/>
      <c r="U244" s="3"/>
      <c r="V244" s="3"/>
      <c r="W244" s="3"/>
      <c r="X244" s="3"/>
      <c r="Y244" s="45"/>
      <c r="Z244" s="45"/>
      <c r="AA244" s="45"/>
    </row>
    <row r="245" spans="1:27" x14ac:dyDescent="0.25">
      <c r="A245" s="51"/>
      <c r="B245" s="51"/>
      <c r="C245" s="45"/>
      <c r="D245" s="45"/>
      <c r="E245" s="45"/>
      <c r="F245" s="1" t="s">
        <v>9</v>
      </c>
      <c r="G245" s="2">
        <v>0</v>
      </c>
      <c r="H245" s="45"/>
      <c r="I245" s="45"/>
      <c r="J245" s="45"/>
      <c r="K245" s="45"/>
      <c r="L245" s="45"/>
      <c r="M245" s="45"/>
      <c r="N245" s="49"/>
      <c r="O245" s="3"/>
      <c r="P245" s="3"/>
      <c r="Q245" s="3"/>
      <c r="R245" s="3"/>
      <c r="S245" s="3"/>
      <c r="T245" s="3"/>
      <c r="U245" s="3"/>
      <c r="V245" s="3"/>
      <c r="W245" s="3"/>
      <c r="X245" s="3"/>
      <c r="Y245" s="45"/>
      <c r="Z245" s="45"/>
      <c r="AA245" s="45"/>
    </row>
    <row r="246" spans="1:27" ht="30" x14ac:dyDescent="0.25">
      <c r="A246" s="51"/>
      <c r="B246" s="51"/>
      <c r="C246" s="45"/>
      <c r="D246" s="45"/>
      <c r="E246" s="45"/>
      <c r="F246" s="4" t="s">
        <v>15</v>
      </c>
      <c r="G246" s="2">
        <f t="shared" ref="G246" si="452">MIN(SUM(G240:G245),150000)</f>
        <v>0</v>
      </c>
      <c r="H246" s="45"/>
      <c r="I246" s="45"/>
      <c r="J246" s="45"/>
      <c r="K246" s="45"/>
      <c r="L246" s="45"/>
      <c r="M246" s="45"/>
      <c r="N246" s="44"/>
      <c r="O246" s="3"/>
      <c r="P246" s="3"/>
      <c r="Q246" s="3"/>
      <c r="R246" s="3"/>
      <c r="S246" s="3"/>
      <c r="T246" s="3"/>
      <c r="U246" s="3"/>
      <c r="V246" s="3"/>
      <c r="W246" s="3"/>
      <c r="X246" s="3"/>
      <c r="Y246" s="45"/>
      <c r="Z246" s="45"/>
      <c r="AA246" s="45"/>
    </row>
    <row r="247" spans="1:27" x14ac:dyDescent="0.25">
      <c r="A247" s="50">
        <f t="shared" ref="A247" si="453">+A240+1</f>
        <v>36</v>
      </c>
      <c r="B247" s="50"/>
      <c r="C247" s="44"/>
      <c r="D247" s="44"/>
      <c r="E247" s="44"/>
      <c r="F247" s="5" t="s">
        <v>4</v>
      </c>
      <c r="G247" s="6">
        <v>0</v>
      </c>
      <c r="H247" s="44">
        <v>0</v>
      </c>
      <c r="I247" s="44">
        <v>0</v>
      </c>
      <c r="J247" s="44">
        <v>0</v>
      </c>
      <c r="K247" s="44">
        <v>0</v>
      </c>
      <c r="L247" s="44">
        <v>0</v>
      </c>
      <c r="M247" s="44">
        <v>0</v>
      </c>
      <c r="N247" s="48">
        <f t="shared" si="435"/>
        <v>0</v>
      </c>
      <c r="O247" s="7">
        <v>0</v>
      </c>
      <c r="P247" s="7">
        <f t="shared" ref="P247" si="454">IF(AND(N247&gt;250000,N247&gt;500000),12500,(MAX((N247-250000),0)*0.05))</f>
        <v>0</v>
      </c>
      <c r="Q247" s="7">
        <f t="shared" ref="Q247" si="455">IF(AND(N247&gt;500000,N247&gt;750000),50000,(MAX((N247-500000),0)*0.2))</f>
        <v>0</v>
      </c>
      <c r="R247" s="7">
        <f t="shared" ref="R247" si="456">IF(AND(N247&gt;750000,N247&gt;1000000),50000,(MAX((N247-750000),0)*0.2))</f>
        <v>0</v>
      </c>
      <c r="S247" s="7">
        <f t="shared" ref="S247" si="457">IF(AND(N247&gt;1000000,N247&gt;1250000),75000,(MAX((N247-1000000),0)*0.3))</f>
        <v>0</v>
      </c>
      <c r="T247" s="7">
        <f t="shared" ref="T247" si="458">IF(AND(N247&gt;1250000,N247&gt;1500000),75000,(MAX((N247-1250000),0)*0.3))</f>
        <v>0</v>
      </c>
      <c r="U247" s="7">
        <f t="shared" ref="U247" si="459">IF(N247&gt;1500000,(N247-1500000)*30%,0)</f>
        <v>0</v>
      </c>
      <c r="V247" s="7">
        <f>IF(AND(N247&lt;500000,N247&gt;250000), (N247-250000)*0.05,0)</f>
        <v>0</v>
      </c>
      <c r="W247" s="7">
        <f>+O247+P247+Q247+R247+S247+T247+U247-V247</f>
        <v>0</v>
      </c>
      <c r="X247" s="7">
        <f t="shared" ref="X247:X248" si="460">+W247*0.04</f>
        <v>0</v>
      </c>
      <c r="Y247" s="44">
        <f t="shared" ref="Y247" si="461">SUM(W247:X247)</f>
        <v>0</v>
      </c>
      <c r="Z247" s="44">
        <f t="shared" ref="Z247" si="462">+W248+X248</f>
        <v>0</v>
      </c>
      <c r="AA247" s="44" t="str">
        <f t="shared" ref="AA247" si="463">IF(Y247&gt;Z247, "New Scheme","Old Scheme")</f>
        <v>Old Scheme</v>
      </c>
    </row>
    <row r="248" spans="1:27" x14ac:dyDescent="0.25">
      <c r="A248" s="51"/>
      <c r="B248" s="51"/>
      <c r="C248" s="45"/>
      <c r="D248" s="45"/>
      <c r="E248" s="45"/>
      <c r="F248" s="1" t="s">
        <v>5</v>
      </c>
      <c r="G248" s="2">
        <v>0</v>
      </c>
      <c r="H248" s="45"/>
      <c r="I248" s="45"/>
      <c r="J248" s="45"/>
      <c r="K248" s="45"/>
      <c r="L248" s="45"/>
      <c r="M248" s="45"/>
      <c r="N248" s="49"/>
      <c r="O248" s="3">
        <v>0</v>
      </c>
      <c r="P248" s="3">
        <f t="shared" ref="P248" si="464">IF(AND(C247&gt;250000,C247&gt;500000),12500,(MAX((C247-250000),0)*0.05))</f>
        <v>0</v>
      </c>
      <c r="Q248" s="3">
        <f t="shared" ref="Q248" si="465">IF(AND(C247&gt;500000,C247&gt;750000),25000,(MAX((C247-500000),0)*0.1))</f>
        <v>0</v>
      </c>
      <c r="R248" s="3">
        <f t="shared" ref="R248" si="466">IF(AND(C247&gt;750000,C247&gt;1000000),37500,(MAX((C247-750000),0)*0.15))</f>
        <v>0</v>
      </c>
      <c r="S248" s="3">
        <f t="shared" ref="S248" si="467">IF(AND(C247&gt;1000000,C247&gt;1250000),50000,(MAX((C247-1000000),0)*0.2))</f>
        <v>0</v>
      </c>
      <c r="T248" s="3">
        <f t="shared" ref="T248" si="468">IF(AND(C247&gt;1250000,C247&gt;1500000),62500,(MAX((C247-1250000),0)*0.25))</f>
        <v>0</v>
      </c>
      <c r="U248" s="3">
        <f t="shared" ref="U248" si="469">IF(C247&gt;1500000,(C247-1500000)*0.3,0)</f>
        <v>0</v>
      </c>
      <c r="V248" s="3">
        <f>IF(AND(C247&lt;500000,C247&gt;250000), (C247-250000)*0.05,0)</f>
        <v>0</v>
      </c>
      <c r="W248" s="7">
        <f>+O248+P248+Q248+R248+S248+T248+U248-V248</f>
        <v>0</v>
      </c>
      <c r="X248" s="3">
        <f t="shared" si="460"/>
        <v>0</v>
      </c>
      <c r="Y248" s="45"/>
      <c r="Z248" s="45"/>
      <c r="AA248" s="45"/>
    </row>
    <row r="249" spans="1:27" x14ac:dyDescent="0.25">
      <c r="A249" s="51"/>
      <c r="B249" s="51"/>
      <c r="C249" s="45"/>
      <c r="D249" s="45"/>
      <c r="E249" s="45"/>
      <c r="F249" s="1" t="s">
        <v>6</v>
      </c>
      <c r="G249" s="2">
        <v>0</v>
      </c>
      <c r="H249" s="45"/>
      <c r="I249" s="45"/>
      <c r="J249" s="45"/>
      <c r="K249" s="45"/>
      <c r="L249" s="45"/>
      <c r="M249" s="45"/>
      <c r="N249" s="49"/>
      <c r="O249" s="3"/>
      <c r="P249" s="3"/>
      <c r="Q249" s="3"/>
      <c r="R249" s="3"/>
      <c r="S249" s="3"/>
      <c r="T249" s="3"/>
      <c r="U249" s="3"/>
      <c r="V249" s="3"/>
      <c r="W249" s="3"/>
      <c r="X249" s="3"/>
      <c r="Y249" s="45"/>
      <c r="Z249" s="45"/>
      <c r="AA249" s="45"/>
    </row>
    <row r="250" spans="1:27" x14ac:dyDescent="0.25">
      <c r="A250" s="51"/>
      <c r="B250" s="51"/>
      <c r="C250" s="45"/>
      <c r="D250" s="45"/>
      <c r="E250" s="45"/>
      <c r="F250" s="1" t="s">
        <v>7</v>
      </c>
      <c r="G250" s="2">
        <v>0</v>
      </c>
      <c r="H250" s="45"/>
      <c r="I250" s="45"/>
      <c r="J250" s="45"/>
      <c r="K250" s="45"/>
      <c r="L250" s="45"/>
      <c r="M250" s="45"/>
      <c r="N250" s="49"/>
      <c r="O250" s="3"/>
      <c r="P250" s="3"/>
      <c r="Q250" s="3"/>
      <c r="R250" s="3"/>
      <c r="S250" s="3"/>
      <c r="T250" s="3"/>
      <c r="U250" s="3"/>
      <c r="V250" s="3"/>
      <c r="W250" s="3"/>
      <c r="X250" s="3"/>
      <c r="Y250" s="45"/>
      <c r="Z250" s="45"/>
      <c r="AA250" s="45"/>
    </row>
    <row r="251" spans="1:27" x14ac:dyDescent="0.25">
      <c r="A251" s="51"/>
      <c r="B251" s="51"/>
      <c r="C251" s="45"/>
      <c r="D251" s="45"/>
      <c r="E251" s="45"/>
      <c r="F251" s="1" t="s">
        <v>8</v>
      </c>
      <c r="G251" s="2">
        <v>0</v>
      </c>
      <c r="H251" s="45"/>
      <c r="I251" s="45"/>
      <c r="J251" s="45"/>
      <c r="K251" s="45"/>
      <c r="L251" s="45"/>
      <c r="M251" s="45"/>
      <c r="N251" s="49"/>
      <c r="O251" s="3"/>
      <c r="P251" s="3"/>
      <c r="Q251" s="3"/>
      <c r="R251" s="3"/>
      <c r="S251" s="3"/>
      <c r="T251" s="3"/>
      <c r="U251" s="3"/>
      <c r="V251" s="3"/>
      <c r="W251" s="3"/>
      <c r="X251" s="3"/>
      <c r="Y251" s="45"/>
      <c r="Z251" s="45"/>
      <c r="AA251" s="45"/>
    </row>
    <row r="252" spans="1:27" x14ac:dyDescent="0.25">
      <c r="A252" s="51"/>
      <c r="B252" s="51"/>
      <c r="C252" s="45"/>
      <c r="D252" s="45"/>
      <c r="E252" s="45"/>
      <c r="F252" s="1" t="s">
        <v>9</v>
      </c>
      <c r="G252" s="2">
        <v>0</v>
      </c>
      <c r="H252" s="45"/>
      <c r="I252" s="45"/>
      <c r="J252" s="45"/>
      <c r="K252" s="45"/>
      <c r="L252" s="45"/>
      <c r="M252" s="45"/>
      <c r="N252" s="49"/>
      <c r="O252" s="3"/>
      <c r="P252" s="3"/>
      <c r="Q252" s="3"/>
      <c r="R252" s="3"/>
      <c r="S252" s="3"/>
      <c r="T252" s="3"/>
      <c r="U252" s="3"/>
      <c r="V252" s="3"/>
      <c r="W252" s="3"/>
      <c r="X252" s="3"/>
      <c r="Y252" s="45"/>
      <c r="Z252" s="45"/>
      <c r="AA252" s="45"/>
    </row>
    <row r="253" spans="1:27" ht="30" x14ac:dyDescent="0.25">
      <c r="A253" s="51"/>
      <c r="B253" s="51"/>
      <c r="C253" s="45"/>
      <c r="D253" s="45"/>
      <c r="E253" s="45"/>
      <c r="F253" s="4" t="s">
        <v>15</v>
      </c>
      <c r="G253" s="2">
        <f t="shared" ref="G253" si="470">MIN(SUM(G247:G252),150000)</f>
        <v>0</v>
      </c>
      <c r="H253" s="45"/>
      <c r="I253" s="45"/>
      <c r="J253" s="45"/>
      <c r="K253" s="45"/>
      <c r="L253" s="45"/>
      <c r="M253" s="45"/>
      <c r="N253" s="44"/>
      <c r="O253" s="3"/>
      <c r="P253" s="3"/>
      <c r="Q253" s="3"/>
      <c r="R253" s="3"/>
      <c r="S253" s="3"/>
      <c r="T253" s="3"/>
      <c r="U253" s="3"/>
      <c r="V253" s="3"/>
      <c r="W253" s="3"/>
      <c r="X253" s="3"/>
      <c r="Y253" s="45"/>
      <c r="Z253" s="45"/>
      <c r="AA253" s="45"/>
    </row>
    <row r="254" spans="1:27" x14ac:dyDescent="0.25">
      <c r="A254" s="50">
        <f t="shared" ref="A254" si="471">+A247+1</f>
        <v>37</v>
      </c>
      <c r="B254" s="50"/>
      <c r="C254" s="44"/>
      <c r="D254" s="44"/>
      <c r="E254" s="44"/>
      <c r="F254" s="5" t="s">
        <v>4</v>
      </c>
      <c r="G254" s="6">
        <v>0</v>
      </c>
      <c r="H254" s="44">
        <v>0</v>
      </c>
      <c r="I254" s="44">
        <v>0</v>
      </c>
      <c r="J254" s="44">
        <v>0</v>
      </c>
      <c r="K254" s="44">
        <v>0</v>
      </c>
      <c r="L254" s="44">
        <v>0</v>
      </c>
      <c r="M254" s="44">
        <v>0</v>
      </c>
      <c r="N254" s="48">
        <f t="shared" ref="N254:N261" si="472">+C254-D254-G260-I254-J254-K254-L254-M254-E254</f>
        <v>0</v>
      </c>
      <c r="O254" s="7">
        <v>0</v>
      </c>
      <c r="P254" s="7">
        <f t="shared" ref="P254" si="473">IF(AND(N254&gt;250000,N254&gt;500000),12500,(MAX((N254-250000),0)*0.05))</f>
        <v>0</v>
      </c>
      <c r="Q254" s="7">
        <f t="shared" ref="Q254" si="474">IF(AND(N254&gt;500000,N254&gt;750000),50000,(MAX((N254-500000),0)*0.2))</f>
        <v>0</v>
      </c>
      <c r="R254" s="7">
        <f t="shared" ref="R254" si="475">IF(AND(N254&gt;750000,N254&gt;1000000),50000,(MAX((N254-750000),0)*0.2))</f>
        <v>0</v>
      </c>
      <c r="S254" s="7">
        <f t="shared" ref="S254" si="476">IF(AND(N254&gt;1000000,N254&gt;1250000),75000,(MAX((N254-1000000),0)*0.3))</f>
        <v>0</v>
      </c>
      <c r="T254" s="7">
        <f t="shared" ref="T254" si="477">IF(AND(N254&gt;1250000,N254&gt;1500000),75000,(MAX((N254-1250000),0)*0.3))</f>
        <v>0</v>
      </c>
      <c r="U254" s="7">
        <f t="shared" ref="U254" si="478">IF(N254&gt;1500000,(N254-1500000)*30%,0)</f>
        <v>0</v>
      </c>
      <c r="V254" s="7">
        <f>IF(AND(N254&lt;500000,N254&gt;250000), (N254-250000)*0.05,0)</f>
        <v>0</v>
      </c>
      <c r="W254" s="7">
        <f>+O254+P254+Q254+R254+S254+T254+U254-V254</f>
        <v>0</v>
      </c>
      <c r="X254" s="7">
        <f t="shared" ref="X254:X255" si="479">+W254*0.04</f>
        <v>0</v>
      </c>
      <c r="Y254" s="44">
        <f t="shared" ref="Y254" si="480">SUM(W254:X254)</f>
        <v>0</v>
      </c>
      <c r="Z254" s="44">
        <f t="shared" ref="Z254" si="481">+W255+X255</f>
        <v>0</v>
      </c>
      <c r="AA254" s="44" t="str">
        <f t="shared" ref="AA254" si="482">IF(Y254&gt;Z254, "New Scheme","Old Scheme")</f>
        <v>Old Scheme</v>
      </c>
    </row>
    <row r="255" spans="1:27" x14ac:dyDescent="0.25">
      <c r="A255" s="51"/>
      <c r="B255" s="51"/>
      <c r="C255" s="45"/>
      <c r="D255" s="45"/>
      <c r="E255" s="45"/>
      <c r="F255" s="1" t="s">
        <v>31</v>
      </c>
      <c r="G255" s="2">
        <v>0</v>
      </c>
      <c r="H255" s="45"/>
      <c r="I255" s="45"/>
      <c r="J255" s="45"/>
      <c r="K255" s="45"/>
      <c r="L255" s="45"/>
      <c r="M255" s="45"/>
      <c r="N255" s="49"/>
      <c r="O255" s="3">
        <v>0</v>
      </c>
      <c r="P255" s="3">
        <f t="shared" ref="P255" si="483">IF(AND(C254&gt;250000,C254&gt;500000),12500,(MAX((C254-250000),0)*0.05))</f>
        <v>0</v>
      </c>
      <c r="Q255" s="3">
        <f t="shared" ref="Q255" si="484">IF(AND(C254&gt;500000,C254&gt;750000),25000,(MAX((C254-500000),0)*0.1))</f>
        <v>0</v>
      </c>
      <c r="R255" s="3">
        <f t="shared" ref="R255" si="485">IF(AND(C254&gt;750000,C254&gt;1000000),37500,(MAX((C254-750000),0)*0.15))</f>
        <v>0</v>
      </c>
      <c r="S255" s="3">
        <f t="shared" ref="S255" si="486">IF(AND(C254&gt;1000000,C254&gt;1250000),50000,(MAX((C254-1000000),0)*0.2))</f>
        <v>0</v>
      </c>
      <c r="T255" s="3">
        <f t="shared" ref="T255" si="487">IF(AND(C254&gt;1250000,C254&gt;1500000),62500,(MAX((C254-1250000),0)*0.25))</f>
        <v>0</v>
      </c>
      <c r="U255" s="3">
        <f t="shared" ref="U255" si="488">IF(C254&gt;1500000,(C254-1500000)*0.3,0)</f>
        <v>0</v>
      </c>
      <c r="V255" s="3">
        <f>IF(AND(C254&lt;500000,C254&gt;250000), (C254-250000)*0.05,0)</f>
        <v>0</v>
      </c>
      <c r="W255" s="7">
        <f>+O255+P255+Q255+R255+S255+T255+U255-V255</f>
        <v>0</v>
      </c>
      <c r="X255" s="3">
        <f t="shared" si="479"/>
        <v>0</v>
      </c>
      <c r="Y255" s="45"/>
      <c r="Z255" s="45"/>
      <c r="AA255" s="45"/>
    </row>
    <row r="256" spans="1:27" x14ac:dyDescent="0.25">
      <c r="A256" s="51"/>
      <c r="B256" s="51"/>
      <c r="C256" s="45"/>
      <c r="D256" s="45"/>
      <c r="E256" s="45"/>
      <c r="F256" s="1" t="s">
        <v>6</v>
      </c>
      <c r="G256" s="2">
        <v>0</v>
      </c>
      <c r="H256" s="45"/>
      <c r="I256" s="45"/>
      <c r="J256" s="45"/>
      <c r="K256" s="45"/>
      <c r="L256" s="45"/>
      <c r="M256" s="45"/>
      <c r="N256" s="49"/>
      <c r="O256" s="3"/>
      <c r="P256" s="3"/>
      <c r="Q256" s="3"/>
      <c r="R256" s="3"/>
      <c r="S256" s="3"/>
      <c r="T256" s="3"/>
      <c r="U256" s="3"/>
      <c r="V256" s="3"/>
      <c r="W256" s="3"/>
      <c r="X256" s="3"/>
      <c r="Y256" s="45"/>
      <c r="Z256" s="45"/>
      <c r="AA256" s="45"/>
    </row>
    <row r="257" spans="1:27" x14ac:dyDescent="0.25">
      <c r="A257" s="51"/>
      <c r="B257" s="51"/>
      <c r="C257" s="45"/>
      <c r="D257" s="45"/>
      <c r="E257" s="45"/>
      <c r="F257" s="1" t="s">
        <v>7</v>
      </c>
      <c r="G257" s="2">
        <v>0</v>
      </c>
      <c r="H257" s="45"/>
      <c r="I257" s="45"/>
      <c r="J257" s="45"/>
      <c r="K257" s="45"/>
      <c r="L257" s="45"/>
      <c r="M257" s="45"/>
      <c r="N257" s="49"/>
      <c r="O257" s="3"/>
      <c r="P257" s="3"/>
      <c r="Q257" s="3"/>
      <c r="R257" s="3"/>
      <c r="S257" s="3"/>
      <c r="T257" s="3"/>
      <c r="U257" s="3"/>
      <c r="V257" s="3"/>
      <c r="W257" s="3"/>
      <c r="X257" s="3"/>
      <c r="Y257" s="45"/>
      <c r="Z257" s="45"/>
      <c r="AA257" s="45"/>
    </row>
    <row r="258" spans="1:27" x14ac:dyDescent="0.25">
      <c r="A258" s="51"/>
      <c r="B258" s="51"/>
      <c r="C258" s="45"/>
      <c r="D258" s="45"/>
      <c r="E258" s="45"/>
      <c r="F258" s="1" t="s">
        <v>8</v>
      </c>
      <c r="G258" s="2">
        <v>0</v>
      </c>
      <c r="H258" s="45"/>
      <c r="I258" s="45"/>
      <c r="J258" s="45"/>
      <c r="K258" s="45"/>
      <c r="L258" s="45"/>
      <c r="M258" s="45"/>
      <c r="N258" s="49"/>
      <c r="O258" s="3"/>
      <c r="P258" s="3"/>
      <c r="Q258" s="3"/>
      <c r="R258" s="3"/>
      <c r="S258" s="3"/>
      <c r="T258" s="3"/>
      <c r="U258" s="3"/>
      <c r="V258" s="3"/>
      <c r="W258" s="3"/>
      <c r="X258" s="3"/>
      <c r="Y258" s="45"/>
      <c r="Z258" s="45"/>
      <c r="AA258" s="45"/>
    </row>
    <row r="259" spans="1:27" x14ac:dyDescent="0.25">
      <c r="A259" s="51"/>
      <c r="B259" s="51"/>
      <c r="C259" s="45"/>
      <c r="D259" s="45"/>
      <c r="E259" s="45"/>
      <c r="F259" s="1" t="s">
        <v>9</v>
      </c>
      <c r="G259" s="2">
        <v>0</v>
      </c>
      <c r="H259" s="45"/>
      <c r="I259" s="45"/>
      <c r="J259" s="45"/>
      <c r="K259" s="45"/>
      <c r="L259" s="45"/>
      <c r="M259" s="45"/>
      <c r="N259" s="49"/>
      <c r="O259" s="3"/>
      <c r="P259" s="3"/>
      <c r="Q259" s="3"/>
      <c r="R259" s="3"/>
      <c r="S259" s="3"/>
      <c r="T259" s="3"/>
      <c r="U259" s="3"/>
      <c r="V259" s="3"/>
      <c r="W259" s="3"/>
      <c r="X259" s="3"/>
      <c r="Y259" s="45"/>
      <c r="Z259" s="45"/>
      <c r="AA259" s="45"/>
    </row>
    <row r="260" spans="1:27" ht="30" x14ac:dyDescent="0.25">
      <c r="A260" s="51"/>
      <c r="B260" s="51"/>
      <c r="C260" s="45"/>
      <c r="D260" s="45"/>
      <c r="E260" s="45"/>
      <c r="F260" s="4" t="s">
        <v>15</v>
      </c>
      <c r="G260" s="2">
        <f t="shared" ref="G260" si="489">MIN(SUM(G254:G259),150000)</f>
        <v>0</v>
      </c>
      <c r="H260" s="45"/>
      <c r="I260" s="45"/>
      <c r="J260" s="45"/>
      <c r="K260" s="45"/>
      <c r="L260" s="45"/>
      <c r="M260" s="45"/>
      <c r="N260" s="44"/>
      <c r="O260" s="3"/>
      <c r="P260" s="3"/>
      <c r="Q260" s="3"/>
      <c r="R260" s="3"/>
      <c r="S260" s="3"/>
      <c r="T260" s="3"/>
      <c r="U260" s="3"/>
      <c r="V260" s="3"/>
      <c r="W260" s="3"/>
      <c r="X260" s="3"/>
      <c r="Y260" s="45"/>
      <c r="Z260" s="45"/>
      <c r="AA260" s="45"/>
    </row>
    <row r="261" spans="1:27" x14ac:dyDescent="0.25">
      <c r="A261" s="50">
        <f t="shared" ref="A261" si="490">+A254+1</f>
        <v>38</v>
      </c>
      <c r="B261" s="50"/>
      <c r="C261" s="44"/>
      <c r="D261" s="44"/>
      <c r="E261" s="44"/>
      <c r="F261" s="5" t="s">
        <v>4</v>
      </c>
      <c r="G261" s="6">
        <v>0</v>
      </c>
      <c r="H261" s="44">
        <v>0</v>
      </c>
      <c r="I261" s="44">
        <v>0</v>
      </c>
      <c r="J261" s="44">
        <v>0</v>
      </c>
      <c r="K261" s="44">
        <v>0</v>
      </c>
      <c r="L261" s="44">
        <v>0</v>
      </c>
      <c r="M261" s="44">
        <v>0</v>
      </c>
      <c r="N261" s="48">
        <f t="shared" si="472"/>
        <v>0</v>
      </c>
      <c r="O261" s="7">
        <v>0</v>
      </c>
      <c r="P261" s="7">
        <f t="shared" ref="P261" si="491">IF(AND(N261&gt;250000,N261&gt;500000),12500,(MAX((N261-250000),0)*0.05))</f>
        <v>0</v>
      </c>
      <c r="Q261" s="7">
        <f t="shared" ref="Q261" si="492">IF(AND(N261&gt;500000,N261&gt;750000),50000,(MAX((N261-500000),0)*0.2))</f>
        <v>0</v>
      </c>
      <c r="R261" s="7">
        <f t="shared" ref="R261" si="493">IF(AND(N261&gt;750000,N261&gt;1000000),50000,(MAX((N261-750000),0)*0.2))</f>
        <v>0</v>
      </c>
      <c r="S261" s="7">
        <f t="shared" ref="S261" si="494">IF(AND(N261&gt;1000000,N261&gt;1250000),75000,(MAX((N261-1000000),0)*0.3))</f>
        <v>0</v>
      </c>
      <c r="T261" s="7">
        <f t="shared" ref="T261" si="495">IF(AND(N261&gt;1250000,N261&gt;1500000),75000,(MAX((N261-1250000),0)*0.3))</f>
        <v>0</v>
      </c>
      <c r="U261" s="7">
        <f t="shared" ref="U261" si="496">IF(N261&gt;1500000,(N261-1500000)*30%,0)</f>
        <v>0</v>
      </c>
      <c r="V261" s="7">
        <f>IF(AND(N261&lt;500000,N261&gt;250000), (N261-250000)*0.05,0)</f>
        <v>0</v>
      </c>
      <c r="W261" s="7">
        <f>+O261+P261+Q261+R261+S261+T261+U261-V261</f>
        <v>0</v>
      </c>
      <c r="X261" s="7">
        <f t="shared" ref="X261:X262" si="497">+W261*0.04</f>
        <v>0</v>
      </c>
      <c r="Y261" s="44">
        <f t="shared" ref="Y261" si="498">SUM(W261:X261)</f>
        <v>0</v>
      </c>
      <c r="Z261" s="44">
        <f t="shared" ref="Z261" si="499">+W262+X262</f>
        <v>0</v>
      </c>
      <c r="AA261" s="44" t="str">
        <f t="shared" ref="AA261" si="500">IF(Y261&gt;Z261, "New Scheme","Old Scheme")</f>
        <v>Old Scheme</v>
      </c>
    </row>
    <row r="262" spans="1:27" x14ac:dyDescent="0.25">
      <c r="A262" s="51"/>
      <c r="B262" s="51"/>
      <c r="C262" s="45"/>
      <c r="D262" s="45"/>
      <c r="E262" s="45"/>
      <c r="F262" s="1" t="s">
        <v>31</v>
      </c>
      <c r="G262" s="2">
        <v>0</v>
      </c>
      <c r="H262" s="45"/>
      <c r="I262" s="45"/>
      <c r="J262" s="45"/>
      <c r="K262" s="45"/>
      <c r="L262" s="45"/>
      <c r="M262" s="45"/>
      <c r="N262" s="49"/>
      <c r="O262" s="3">
        <v>0</v>
      </c>
      <c r="P262" s="3">
        <f t="shared" ref="P262" si="501">IF(AND(C261&gt;250000,C261&gt;500000),12500,(MAX((C261-250000),0)*0.05))</f>
        <v>0</v>
      </c>
      <c r="Q262" s="3">
        <f t="shared" ref="Q262" si="502">IF(AND(C261&gt;500000,C261&gt;750000),25000,(MAX((C261-500000),0)*0.1))</f>
        <v>0</v>
      </c>
      <c r="R262" s="3">
        <f t="shared" ref="R262" si="503">IF(AND(C261&gt;750000,C261&gt;1000000),37500,(MAX((C261-750000),0)*0.15))</f>
        <v>0</v>
      </c>
      <c r="S262" s="3">
        <f t="shared" ref="S262" si="504">IF(AND(C261&gt;1000000,C261&gt;1250000),50000,(MAX((C261-1000000),0)*0.2))</f>
        <v>0</v>
      </c>
      <c r="T262" s="3">
        <f t="shared" ref="T262" si="505">IF(AND(C261&gt;1250000,C261&gt;1500000),62500,(MAX((C261-1250000),0)*0.25))</f>
        <v>0</v>
      </c>
      <c r="U262" s="3">
        <f t="shared" ref="U262" si="506">IF(C261&gt;1500000,(C261-1500000)*0.3,0)</f>
        <v>0</v>
      </c>
      <c r="V262" s="3">
        <f>IF(AND(C261&lt;500000,C261&gt;250000), (C261-250000)*0.05,0)</f>
        <v>0</v>
      </c>
      <c r="W262" s="7">
        <f>+O262+P262+Q262+R262+S262+T262+U262-V262</f>
        <v>0</v>
      </c>
      <c r="X262" s="3">
        <f t="shared" si="497"/>
        <v>0</v>
      </c>
      <c r="Y262" s="45"/>
      <c r="Z262" s="45"/>
      <c r="AA262" s="45"/>
    </row>
    <row r="263" spans="1:27" x14ac:dyDescent="0.25">
      <c r="A263" s="51"/>
      <c r="B263" s="51"/>
      <c r="C263" s="45"/>
      <c r="D263" s="45"/>
      <c r="E263" s="45"/>
      <c r="F263" s="1" t="s">
        <v>6</v>
      </c>
      <c r="G263" s="2">
        <v>0</v>
      </c>
      <c r="H263" s="45"/>
      <c r="I263" s="45"/>
      <c r="J263" s="45"/>
      <c r="K263" s="45"/>
      <c r="L263" s="45"/>
      <c r="M263" s="45"/>
      <c r="N263" s="49"/>
      <c r="O263" s="3"/>
      <c r="P263" s="3"/>
      <c r="Q263" s="3"/>
      <c r="R263" s="3"/>
      <c r="S263" s="3"/>
      <c r="T263" s="3"/>
      <c r="U263" s="3"/>
      <c r="V263" s="3"/>
      <c r="W263" s="3"/>
      <c r="X263" s="3"/>
      <c r="Y263" s="45"/>
      <c r="Z263" s="45"/>
      <c r="AA263" s="45"/>
    </row>
    <row r="264" spans="1:27" x14ac:dyDescent="0.25">
      <c r="A264" s="51"/>
      <c r="B264" s="51"/>
      <c r="C264" s="45"/>
      <c r="D264" s="45"/>
      <c r="E264" s="45"/>
      <c r="F264" s="1" t="s">
        <v>7</v>
      </c>
      <c r="G264" s="2">
        <v>0</v>
      </c>
      <c r="H264" s="45"/>
      <c r="I264" s="45"/>
      <c r="J264" s="45"/>
      <c r="K264" s="45"/>
      <c r="L264" s="45"/>
      <c r="M264" s="45"/>
      <c r="N264" s="49"/>
      <c r="O264" s="3"/>
      <c r="P264" s="3"/>
      <c r="Q264" s="3"/>
      <c r="R264" s="3"/>
      <c r="S264" s="3"/>
      <c r="T264" s="3"/>
      <c r="U264" s="3"/>
      <c r="V264" s="3"/>
      <c r="W264" s="3"/>
      <c r="X264" s="3"/>
      <c r="Y264" s="45"/>
      <c r="Z264" s="45"/>
      <c r="AA264" s="45"/>
    </row>
    <row r="265" spans="1:27" x14ac:dyDescent="0.25">
      <c r="A265" s="51"/>
      <c r="B265" s="51"/>
      <c r="C265" s="45"/>
      <c r="D265" s="45"/>
      <c r="E265" s="45"/>
      <c r="F265" s="1" t="s">
        <v>8</v>
      </c>
      <c r="G265" s="2">
        <v>0</v>
      </c>
      <c r="H265" s="45"/>
      <c r="I265" s="45"/>
      <c r="J265" s="45"/>
      <c r="K265" s="45"/>
      <c r="L265" s="45"/>
      <c r="M265" s="45"/>
      <c r="N265" s="49"/>
      <c r="O265" s="3"/>
      <c r="P265" s="3"/>
      <c r="Q265" s="3"/>
      <c r="R265" s="3"/>
      <c r="S265" s="3"/>
      <c r="T265" s="3"/>
      <c r="U265" s="3"/>
      <c r="V265" s="3"/>
      <c r="W265" s="3"/>
      <c r="X265" s="3"/>
      <c r="Y265" s="45"/>
      <c r="Z265" s="45"/>
      <c r="AA265" s="45"/>
    </row>
    <row r="266" spans="1:27" x14ac:dyDescent="0.25">
      <c r="A266" s="51"/>
      <c r="B266" s="51"/>
      <c r="C266" s="45"/>
      <c r="D266" s="45"/>
      <c r="E266" s="45"/>
      <c r="F266" s="1" t="s">
        <v>9</v>
      </c>
      <c r="G266" s="2">
        <v>0</v>
      </c>
      <c r="H266" s="45"/>
      <c r="I266" s="45"/>
      <c r="J266" s="45"/>
      <c r="K266" s="45"/>
      <c r="L266" s="45"/>
      <c r="M266" s="45"/>
      <c r="N266" s="49"/>
      <c r="O266" s="3"/>
      <c r="P266" s="3"/>
      <c r="Q266" s="3"/>
      <c r="R266" s="3"/>
      <c r="S266" s="3"/>
      <c r="T266" s="3"/>
      <c r="U266" s="3"/>
      <c r="V266" s="3"/>
      <c r="W266" s="3"/>
      <c r="X266" s="3"/>
      <c r="Y266" s="45"/>
      <c r="Z266" s="45"/>
      <c r="AA266" s="45"/>
    </row>
    <row r="267" spans="1:27" ht="30" x14ac:dyDescent="0.25">
      <c r="A267" s="51"/>
      <c r="B267" s="51"/>
      <c r="C267" s="45"/>
      <c r="D267" s="45"/>
      <c r="E267" s="45"/>
      <c r="F267" s="4" t="s">
        <v>15</v>
      </c>
      <c r="G267" s="2">
        <f t="shared" ref="G267" si="507">MIN(SUM(G261:G266),150000)</f>
        <v>0</v>
      </c>
      <c r="H267" s="45"/>
      <c r="I267" s="45"/>
      <c r="J267" s="45"/>
      <c r="K267" s="45"/>
      <c r="L267" s="45"/>
      <c r="M267" s="45"/>
      <c r="N267" s="44"/>
      <c r="O267" s="3"/>
      <c r="P267" s="3"/>
      <c r="Q267" s="3"/>
      <c r="R267" s="3"/>
      <c r="S267" s="3"/>
      <c r="T267" s="3"/>
      <c r="U267" s="3"/>
      <c r="V267" s="3"/>
      <c r="W267" s="3"/>
      <c r="X267" s="3"/>
      <c r="Y267" s="45"/>
      <c r="Z267" s="45"/>
      <c r="AA267" s="45"/>
    </row>
    <row r="268" spans="1:27" x14ac:dyDescent="0.25">
      <c r="A268" s="50">
        <f t="shared" ref="A268" si="508">+A261+1</f>
        <v>39</v>
      </c>
      <c r="B268" s="50"/>
      <c r="C268" s="44"/>
      <c r="D268" s="44"/>
      <c r="E268" s="44"/>
      <c r="F268" s="5" t="s">
        <v>4</v>
      </c>
      <c r="G268" s="6">
        <v>0</v>
      </c>
      <c r="H268" s="44">
        <v>0</v>
      </c>
      <c r="I268" s="44">
        <v>0</v>
      </c>
      <c r="J268" s="44">
        <v>0</v>
      </c>
      <c r="K268" s="44">
        <v>0</v>
      </c>
      <c r="L268" s="44">
        <v>0</v>
      </c>
      <c r="M268" s="44">
        <v>0</v>
      </c>
      <c r="N268" s="48">
        <f t="shared" ref="N268:N275" si="509">+C268-D268-G274-I268-J268-K268-L268-M268-E268</f>
        <v>0</v>
      </c>
      <c r="O268" s="7">
        <v>0</v>
      </c>
      <c r="P268" s="7">
        <f t="shared" ref="P268" si="510">IF(AND(N268&gt;250000,N268&gt;500000),12500,(MAX((N268-250000),0)*0.05))</f>
        <v>0</v>
      </c>
      <c r="Q268" s="7">
        <f t="shared" ref="Q268" si="511">IF(AND(N268&gt;500000,N268&gt;750000),50000,(MAX((N268-500000),0)*0.2))</f>
        <v>0</v>
      </c>
      <c r="R268" s="7">
        <f t="shared" ref="R268" si="512">IF(AND(N268&gt;750000,N268&gt;1000000),50000,(MAX((N268-750000),0)*0.2))</f>
        <v>0</v>
      </c>
      <c r="S268" s="7">
        <f t="shared" ref="S268" si="513">IF(AND(N268&gt;1000000,N268&gt;1250000),75000,(MAX((N268-1000000),0)*0.3))</f>
        <v>0</v>
      </c>
      <c r="T268" s="7">
        <f t="shared" ref="T268" si="514">IF(AND(N268&gt;1250000,N268&gt;1500000),75000,(MAX((N268-1250000),0)*0.3))</f>
        <v>0</v>
      </c>
      <c r="U268" s="7">
        <f t="shared" ref="U268" si="515">IF(N268&gt;1500000,(N268-1500000)*30%,0)</f>
        <v>0</v>
      </c>
      <c r="V268" s="7">
        <f>IF(AND(N268&lt;500000,N268&gt;250000), (N268-250000)*0.05,0)</f>
        <v>0</v>
      </c>
      <c r="W268" s="7">
        <f>+O268+P268+Q268+R268+S268+T268+U268-V268</f>
        <v>0</v>
      </c>
      <c r="X268" s="7">
        <f t="shared" ref="X268:X269" si="516">+W268*0.04</f>
        <v>0</v>
      </c>
      <c r="Y268" s="44">
        <f t="shared" ref="Y268" si="517">SUM(W268:X268)</f>
        <v>0</v>
      </c>
      <c r="Z268" s="44">
        <f t="shared" ref="Z268" si="518">+W269+X269</f>
        <v>0</v>
      </c>
      <c r="AA268" s="44" t="str">
        <f t="shared" ref="AA268" si="519">IF(Y268&gt;Z268, "New Scheme","Old Scheme")</f>
        <v>Old Scheme</v>
      </c>
    </row>
    <row r="269" spans="1:27" x14ac:dyDescent="0.25">
      <c r="A269" s="51"/>
      <c r="B269" s="51"/>
      <c r="C269" s="45"/>
      <c r="D269" s="45"/>
      <c r="E269" s="45"/>
      <c r="F269" s="1" t="s">
        <v>31</v>
      </c>
      <c r="G269" s="2">
        <v>0</v>
      </c>
      <c r="H269" s="45"/>
      <c r="I269" s="45"/>
      <c r="J269" s="45"/>
      <c r="K269" s="45"/>
      <c r="L269" s="45"/>
      <c r="M269" s="45"/>
      <c r="N269" s="49"/>
      <c r="O269" s="3">
        <v>0</v>
      </c>
      <c r="P269" s="3">
        <f t="shared" ref="P269" si="520">IF(AND(C268&gt;250000,C268&gt;500000),12500,(MAX((C268-250000),0)*0.05))</f>
        <v>0</v>
      </c>
      <c r="Q269" s="3">
        <f t="shared" ref="Q269" si="521">IF(AND(C268&gt;500000,C268&gt;750000),25000,(MAX((C268-500000),0)*0.1))</f>
        <v>0</v>
      </c>
      <c r="R269" s="3">
        <f t="shared" ref="R269" si="522">IF(AND(C268&gt;750000,C268&gt;1000000),37500,(MAX((C268-750000),0)*0.15))</f>
        <v>0</v>
      </c>
      <c r="S269" s="3">
        <f t="shared" ref="S269" si="523">IF(AND(C268&gt;1000000,C268&gt;1250000),50000,(MAX((C268-1000000),0)*0.2))</f>
        <v>0</v>
      </c>
      <c r="T269" s="3">
        <f t="shared" ref="T269" si="524">IF(AND(C268&gt;1250000,C268&gt;1500000),62500,(MAX((C268-1250000),0)*0.25))</f>
        <v>0</v>
      </c>
      <c r="U269" s="3">
        <f t="shared" ref="U269" si="525">IF(C268&gt;1500000,(C268-1500000)*0.3,0)</f>
        <v>0</v>
      </c>
      <c r="V269" s="3">
        <f>IF(AND(C268&lt;500000,C268&gt;250000), (C268-250000)*0.05,0)</f>
        <v>0</v>
      </c>
      <c r="W269" s="7">
        <f>+O269+P269+Q269+R269+S269+T269+U269-V269</f>
        <v>0</v>
      </c>
      <c r="X269" s="3">
        <f t="shared" si="516"/>
        <v>0</v>
      </c>
      <c r="Y269" s="45"/>
      <c r="Z269" s="45"/>
      <c r="AA269" s="45"/>
    </row>
    <row r="270" spans="1:27" x14ac:dyDescent="0.25">
      <c r="A270" s="51"/>
      <c r="B270" s="51"/>
      <c r="C270" s="45"/>
      <c r="D270" s="45"/>
      <c r="E270" s="45"/>
      <c r="F270" s="1" t="s">
        <v>6</v>
      </c>
      <c r="G270" s="2">
        <v>0</v>
      </c>
      <c r="H270" s="45"/>
      <c r="I270" s="45"/>
      <c r="J270" s="45"/>
      <c r="K270" s="45"/>
      <c r="L270" s="45"/>
      <c r="M270" s="45"/>
      <c r="N270" s="49"/>
      <c r="O270" s="3"/>
      <c r="P270" s="3"/>
      <c r="Q270" s="3"/>
      <c r="R270" s="3"/>
      <c r="S270" s="3"/>
      <c r="T270" s="3"/>
      <c r="U270" s="3"/>
      <c r="V270" s="3"/>
      <c r="W270" s="3"/>
      <c r="X270" s="3"/>
      <c r="Y270" s="45"/>
      <c r="Z270" s="45"/>
      <c r="AA270" s="45"/>
    </row>
    <row r="271" spans="1:27" x14ac:dyDescent="0.25">
      <c r="A271" s="51"/>
      <c r="B271" s="51"/>
      <c r="C271" s="45"/>
      <c r="D271" s="45"/>
      <c r="E271" s="45"/>
      <c r="F271" s="1" t="s">
        <v>7</v>
      </c>
      <c r="G271" s="2">
        <v>0</v>
      </c>
      <c r="H271" s="45"/>
      <c r="I271" s="45"/>
      <c r="J271" s="45"/>
      <c r="K271" s="45"/>
      <c r="L271" s="45"/>
      <c r="M271" s="45"/>
      <c r="N271" s="49"/>
      <c r="O271" s="3"/>
      <c r="P271" s="3"/>
      <c r="Q271" s="3"/>
      <c r="R271" s="3"/>
      <c r="S271" s="3"/>
      <c r="T271" s="3"/>
      <c r="U271" s="3"/>
      <c r="V271" s="3"/>
      <c r="W271" s="3"/>
      <c r="X271" s="3"/>
      <c r="Y271" s="45"/>
      <c r="Z271" s="45"/>
      <c r="AA271" s="45"/>
    </row>
    <row r="272" spans="1:27" x14ac:dyDescent="0.25">
      <c r="A272" s="51"/>
      <c r="B272" s="51"/>
      <c r="C272" s="45"/>
      <c r="D272" s="45"/>
      <c r="E272" s="45"/>
      <c r="F272" s="1" t="s">
        <v>8</v>
      </c>
      <c r="G272" s="2">
        <v>0</v>
      </c>
      <c r="H272" s="45"/>
      <c r="I272" s="45"/>
      <c r="J272" s="45"/>
      <c r="K272" s="45"/>
      <c r="L272" s="45"/>
      <c r="M272" s="45"/>
      <c r="N272" s="49"/>
      <c r="O272" s="3"/>
      <c r="P272" s="3"/>
      <c r="Q272" s="3"/>
      <c r="R272" s="3"/>
      <c r="S272" s="3"/>
      <c r="T272" s="3"/>
      <c r="U272" s="3"/>
      <c r="V272" s="3"/>
      <c r="W272" s="3"/>
      <c r="X272" s="3"/>
      <c r="Y272" s="45"/>
      <c r="Z272" s="45"/>
      <c r="AA272" s="45"/>
    </row>
    <row r="273" spans="1:27" x14ac:dyDescent="0.25">
      <c r="A273" s="51"/>
      <c r="B273" s="51"/>
      <c r="C273" s="45"/>
      <c r="D273" s="45"/>
      <c r="E273" s="45"/>
      <c r="F273" s="1" t="s">
        <v>9</v>
      </c>
      <c r="G273" s="2">
        <v>0</v>
      </c>
      <c r="H273" s="45"/>
      <c r="I273" s="45"/>
      <c r="J273" s="45"/>
      <c r="K273" s="45"/>
      <c r="L273" s="45"/>
      <c r="M273" s="45"/>
      <c r="N273" s="49"/>
      <c r="O273" s="3"/>
      <c r="P273" s="3"/>
      <c r="Q273" s="3"/>
      <c r="R273" s="3"/>
      <c r="S273" s="3"/>
      <c r="T273" s="3"/>
      <c r="U273" s="3"/>
      <c r="V273" s="3"/>
      <c r="W273" s="3"/>
      <c r="X273" s="3"/>
      <c r="Y273" s="45"/>
      <c r="Z273" s="45"/>
      <c r="AA273" s="45"/>
    </row>
    <row r="274" spans="1:27" ht="30" x14ac:dyDescent="0.25">
      <c r="A274" s="51"/>
      <c r="B274" s="51"/>
      <c r="C274" s="45"/>
      <c r="D274" s="45"/>
      <c r="E274" s="45"/>
      <c r="F274" s="4" t="s">
        <v>15</v>
      </c>
      <c r="G274" s="2">
        <f t="shared" ref="G274" si="526">MIN(SUM(G268:G273),150000)</f>
        <v>0</v>
      </c>
      <c r="H274" s="45"/>
      <c r="I274" s="45"/>
      <c r="J274" s="45"/>
      <c r="K274" s="45"/>
      <c r="L274" s="45"/>
      <c r="M274" s="45"/>
      <c r="N274" s="44"/>
      <c r="O274" s="3"/>
      <c r="P274" s="3"/>
      <c r="Q274" s="3"/>
      <c r="R274" s="3"/>
      <c r="S274" s="3"/>
      <c r="T274" s="3"/>
      <c r="U274" s="3"/>
      <c r="V274" s="3"/>
      <c r="W274" s="3"/>
      <c r="X274" s="3"/>
      <c r="Y274" s="45"/>
      <c r="Z274" s="45"/>
      <c r="AA274" s="45"/>
    </row>
    <row r="275" spans="1:27" x14ac:dyDescent="0.25">
      <c r="A275" s="50">
        <f t="shared" ref="A275" si="527">+A268+1</f>
        <v>40</v>
      </c>
      <c r="B275" s="50"/>
      <c r="C275" s="44"/>
      <c r="D275" s="44"/>
      <c r="E275" s="44"/>
      <c r="F275" s="5" t="s">
        <v>4</v>
      </c>
      <c r="G275" s="6">
        <v>0</v>
      </c>
      <c r="H275" s="44">
        <v>0</v>
      </c>
      <c r="I275" s="44">
        <v>0</v>
      </c>
      <c r="J275" s="44">
        <v>0</v>
      </c>
      <c r="K275" s="44">
        <v>0</v>
      </c>
      <c r="L275" s="44">
        <v>0</v>
      </c>
      <c r="M275" s="44">
        <v>0</v>
      </c>
      <c r="N275" s="48">
        <f t="shared" si="509"/>
        <v>0</v>
      </c>
      <c r="O275" s="7">
        <v>0</v>
      </c>
      <c r="P275" s="7">
        <f t="shared" ref="P275" si="528">IF(AND(N275&gt;250000,N275&gt;500000),12500,(MAX((N275-250000),0)*0.05))</f>
        <v>0</v>
      </c>
      <c r="Q275" s="7">
        <f t="shared" ref="Q275" si="529">IF(AND(N275&gt;500000,N275&gt;750000),50000,(MAX((N275-500000),0)*0.2))</f>
        <v>0</v>
      </c>
      <c r="R275" s="7">
        <f t="shared" ref="R275" si="530">IF(AND(N275&gt;750000,N275&gt;1000000),50000,(MAX((N275-750000),0)*0.2))</f>
        <v>0</v>
      </c>
      <c r="S275" s="7">
        <f t="shared" ref="S275" si="531">IF(AND(N275&gt;1000000,N275&gt;1250000),75000,(MAX((N275-1000000),0)*0.3))</f>
        <v>0</v>
      </c>
      <c r="T275" s="7">
        <f t="shared" ref="T275" si="532">IF(AND(N275&gt;1250000,N275&gt;1500000),75000,(MAX((N275-1250000),0)*0.3))</f>
        <v>0</v>
      </c>
      <c r="U275" s="7">
        <f t="shared" ref="U275" si="533">IF(N275&gt;1500000,(N275-1500000)*30%,0)</f>
        <v>0</v>
      </c>
      <c r="V275" s="7">
        <f>IF(AND(N275&lt;500000,N275&gt;250000), (N275-250000)*0.05,0)</f>
        <v>0</v>
      </c>
      <c r="W275" s="7">
        <f>+O275+P275+Q275+R275+S275+T275+U275-V275</f>
        <v>0</v>
      </c>
      <c r="X275" s="7">
        <f t="shared" ref="X275:X276" si="534">+W275*0.04</f>
        <v>0</v>
      </c>
      <c r="Y275" s="44">
        <f t="shared" ref="Y275" si="535">SUM(W275:X275)</f>
        <v>0</v>
      </c>
      <c r="Z275" s="44">
        <f t="shared" ref="Z275" si="536">+W276+X276</f>
        <v>0</v>
      </c>
      <c r="AA275" s="44" t="str">
        <f t="shared" ref="AA275" si="537">IF(Y275&gt;Z275, "New Scheme","Old Scheme")</f>
        <v>Old Scheme</v>
      </c>
    </row>
    <row r="276" spans="1:27" x14ac:dyDescent="0.25">
      <c r="A276" s="51"/>
      <c r="B276" s="51"/>
      <c r="C276" s="45"/>
      <c r="D276" s="45"/>
      <c r="E276" s="45"/>
      <c r="F276" s="1" t="s">
        <v>31</v>
      </c>
      <c r="G276" s="2">
        <v>0</v>
      </c>
      <c r="H276" s="45"/>
      <c r="I276" s="45"/>
      <c r="J276" s="45"/>
      <c r="K276" s="45"/>
      <c r="L276" s="45"/>
      <c r="M276" s="45"/>
      <c r="N276" s="49"/>
      <c r="O276" s="3">
        <v>0</v>
      </c>
      <c r="P276" s="3">
        <f t="shared" ref="P276" si="538">IF(AND(C275&gt;250000,C275&gt;500000),12500,(MAX((C275-250000),0)*0.05))</f>
        <v>0</v>
      </c>
      <c r="Q276" s="3">
        <f t="shared" ref="Q276" si="539">IF(AND(C275&gt;500000,C275&gt;750000),25000,(MAX((C275-500000),0)*0.1))</f>
        <v>0</v>
      </c>
      <c r="R276" s="3">
        <f t="shared" ref="R276" si="540">IF(AND(C275&gt;750000,C275&gt;1000000),37500,(MAX((C275-750000),0)*0.15))</f>
        <v>0</v>
      </c>
      <c r="S276" s="3">
        <f t="shared" ref="S276" si="541">IF(AND(C275&gt;1000000,C275&gt;1250000),50000,(MAX((C275-1000000),0)*0.2))</f>
        <v>0</v>
      </c>
      <c r="T276" s="3">
        <f t="shared" ref="T276" si="542">IF(AND(C275&gt;1250000,C275&gt;1500000),62500,(MAX((C275-1250000),0)*0.25))</f>
        <v>0</v>
      </c>
      <c r="U276" s="3">
        <f t="shared" ref="U276" si="543">IF(C275&gt;1500000,(C275-1500000)*0.3,0)</f>
        <v>0</v>
      </c>
      <c r="V276" s="3">
        <f>IF(AND(C275&lt;500000,C275&gt;250000), (C275-250000)*0.05,0)</f>
        <v>0</v>
      </c>
      <c r="W276" s="7">
        <f>+O276+P276+Q276+R276+S276+T276+U276-V276</f>
        <v>0</v>
      </c>
      <c r="X276" s="3">
        <f t="shared" si="534"/>
        <v>0</v>
      </c>
      <c r="Y276" s="45"/>
      <c r="Z276" s="45"/>
      <c r="AA276" s="45"/>
    </row>
    <row r="277" spans="1:27" x14ac:dyDescent="0.25">
      <c r="A277" s="51"/>
      <c r="B277" s="51"/>
      <c r="C277" s="45"/>
      <c r="D277" s="45"/>
      <c r="E277" s="45"/>
      <c r="F277" s="1" t="s">
        <v>6</v>
      </c>
      <c r="G277" s="2">
        <v>0</v>
      </c>
      <c r="H277" s="45"/>
      <c r="I277" s="45"/>
      <c r="J277" s="45"/>
      <c r="K277" s="45"/>
      <c r="L277" s="45"/>
      <c r="M277" s="45"/>
      <c r="N277" s="49"/>
      <c r="O277" s="3"/>
      <c r="P277" s="3"/>
      <c r="Q277" s="3"/>
      <c r="R277" s="3"/>
      <c r="S277" s="3"/>
      <c r="T277" s="3"/>
      <c r="U277" s="3"/>
      <c r="V277" s="3"/>
      <c r="W277" s="3"/>
      <c r="X277" s="3"/>
      <c r="Y277" s="45"/>
      <c r="Z277" s="45"/>
      <c r="AA277" s="45"/>
    </row>
    <row r="278" spans="1:27" x14ac:dyDescent="0.25">
      <c r="A278" s="51"/>
      <c r="B278" s="51"/>
      <c r="C278" s="45"/>
      <c r="D278" s="45"/>
      <c r="E278" s="45"/>
      <c r="F278" s="1" t="s">
        <v>7</v>
      </c>
      <c r="G278" s="2">
        <v>0</v>
      </c>
      <c r="H278" s="45"/>
      <c r="I278" s="45"/>
      <c r="J278" s="45"/>
      <c r="K278" s="45"/>
      <c r="L278" s="45"/>
      <c r="M278" s="45"/>
      <c r="N278" s="49"/>
      <c r="O278" s="3"/>
      <c r="P278" s="3"/>
      <c r="Q278" s="3"/>
      <c r="R278" s="3"/>
      <c r="S278" s="3"/>
      <c r="T278" s="3"/>
      <c r="U278" s="3"/>
      <c r="V278" s="3"/>
      <c r="W278" s="3"/>
      <c r="X278" s="3"/>
      <c r="Y278" s="45"/>
      <c r="Z278" s="45"/>
      <c r="AA278" s="45"/>
    </row>
    <row r="279" spans="1:27" x14ac:dyDescent="0.25">
      <c r="A279" s="51"/>
      <c r="B279" s="51"/>
      <c r="C279" s="45"/>
      <c r="D279" s="45"/>
      <c r="E279" s="45"/>
      <c r="F279" s="1" t="s">
        <v>8</v>
      </c>
      <c r="G279" s="2">
        <v>0</v>
      </c>
      <c r="H279" s="45"/>
      <c r="I279" s="45"/>
      <c r="J279" s="45"/>
      <c r="K279" s="45"/>
      <c r="L279" s="45"/>
      <c r="M279" s="45"/>
      <c r="N279" s="49"/>
      <c r="O279" s="3"/>
      <c r="P279" s="3"/>
      <c r="Q279" s="3"/>
      <c r="R279" s="3"/>
      <c r="S279" s="3"/>
      <c r="T279" s="3"/>
      <c r="U279" s="3"/>
      <c r="V279" s="3"/>
      <c r="W279" s="3"/>
      <c r="X279" s="3"/>
      <c r="Y279" s="45"/>
      <c r="Z279" s="45"/>
      <c r="AA279" s="45"/>
    </row>
    <row r="280" spans="1:27" x14ac:dyDescent="0.25">
      <c r="A280" s="51"/>
      <c r="B280" s="51"/>
      <c r="C280" s="45"/>
      <c r="D280" s="45"/>
      <c r="E280" s="45"/>
      <c r="F280" s="1" t="s">
        <v>9</v>
      </c>
      <c r="G280" s="2">
        <v>0</v>
      </c>
      <c r="H280" s="45"/>
      <c r="I280" s="45"/>
      <c r="J280" s="45"/>
      <c r="K280" s="45"/>
      <c r="L280" s="45"/>
      <c r="M280" s="45"/>
      <c r="N280" s="49"/>
      <c r="O280" s="3"/>
      <c r="P280" s="3"/>
      <c r="Q280" s="3"/>
      <c r="R280" s="3"/>
      <c r="S280" s="3"/>
      <c r="T280" s="3"/>
      <c r="U280" s="3"/>
      <c r="V280" s="3"/>
      <c r="W280" s="3"/>
      <c r="X280" s="3"/>
      <c r="Y280" s="45"/>
      <c r="Z280" s="45"/>
      <c r="AA280" s="45"/>
    </row>
    <row r="281" spans="1:27" ht="30" x14ac:dyDescent="0.25">
      <c r="A281" s="51"/>
      <c r="B281" s="51"/>
      <c r="C281" s="45"/>
      <c r="D281" s="45"/>
      <c r="E281" s="45"/>
      <c r="F281" s="4" t="s">
        <v>15</v>
      </c>
      <c r="G281" s="2">
        <f t="shared" ref="G281" si="544">MIN(SUM(G275:G280),150000)</f>
        <v>0</v>
      </c>
      <c r="H281" s="45"/>
      <c r="I281" s="45"/>
      <c r="J281" s="45"/>
      <c r="K281" s="45"/>
      <c r="L281" s="45"/>
      <c r="M281" s="45"/>
      <c r="N281" s="44"/>
      <c r="O281" s="3"/>
      <c r="P281" s="3"/>
      <c r="Q281" s="3"/>
      <c r="R281" s="3"/>
      <c r="S281" s="3"/>
      <c r="T281" s="3"/>
      <c r="U281" s="3"/>
      <c r="V281" s="3"/>
      <c r="W281" s="3"/>
      <c r="X281" s="3"/>
      <c r="Y281" s="45"/>
      <c r="Z281" s="45"/>
      <c r="AA281" s="45"/>
    </row>
    <row r="282" spans="1:27" x14ac:dyDescent="0.25">
      <c r="A282" s="52">
        <f t="shared" ref="A282" si="545">+A275+1</f>
        <v>41</v>
      </c>
      <c r="B282" s="52"/>
      <c r="C282" s="46"/>
      <c r="D282" s="46"/>
      <c r="E282" s="46"/>
      <c r="F282" s="10" t="s">
        <v>4</v>
      </c>
      <c r="G282" s="11">
        <v>0</v>
      </c>
      <c r="H282" s="44">
        <v>0</v>
      </c>
      <c r="I282" s="46">
        <v>0</v>
      </c>
      <c r="J282" s="46">
        <v>0</v>
      </c>
      <c r="K282" s="46">
        <v>0</v>
      </c>
      <c r="L282" s="46">
        <v>0</v>
      </c>
      <c r="M282" s="46">
        <v>0</v>
      </c>
      <c r="N282" s="48">
        <f t="shared" ref="N282:N289" si="546">+C282-D282-G288-I282-J282-K282-L282-M282-E282</f>
        <v>0</v>
      </c>
      <c r="O282" s="12">
        <v>0</v>
      </c>
      <c r="P282" s="12">
        <f t="shared" ref="P282" si="547">IF(AND(N282&gt;250000,N282&gt;500000),12500,(MAX((N282-250000),0)*0.05))</f>
        <v>0</v>
      </c>
      <c r="Q282" s="12">
        <f t="shared" ref="Q282" si="548">IF(AND(N282&gt;500000,N282&gt;750000),50000,(MAX((N282-500000),0)*0.2))</f>
        <v>0</v>
      </c>
      <c r="R282" s="12">
        <f t="shared" ref="R282" si="549">IF(AND(N282&gt;750000,N282&gt;1000000),50000,(MAX((N282-750000),0)*0.2))</f>
        <v>0</v>
      </c>
      <c r="S282" s="12">
        <f t="shared" ref="S282" si="550">IF(AND(N282&gt;1000000,N282&gt;1250000),75000,(MAX((N282-1000000),0)*0.3))</f>
        <v>0</v>
      </c>
      <c r="T282" s="12">
        <f t="shared" ref="T282" si="551">IF(AND(N282&gt;1250000,N282&gt;1500000),75000,(MAX((N282-1250000),0)*0.3))</f>
        <v>0</v>
      </c>
      <c r="U282" s="12">
        <f t="shared" ref="U282" si="552">IF(N282&gt;1500000,(N282-1500000)*30%,0)</f>
        <v>0</v>
      </c>
      <c r="V282" s="7">
        <f>IF(AND(N282&lt;500000,N282&gt;250000), (N282-250000)*0.05,0)</f>
        <v>0</v>
      </c>
      <c r="W282" s="7">
        <f>+O282+P282+Q282+R282+S282+T282+U282-V282</f>
        <v>0</v>
      </c>
      <c r="X282" s="12">
        <f t="shared" ref="X282:X283" si="553">+W282*0.04</f>
        <v>0</v>
      </c>
      <c r="Y282" s="46">
        <f t="shared" ref="Y282" si="554">SUM(W282:X282)</f>
        <v>0</v>
      </c>
      <c r="Z282" s="46">
        <f t="shared" ref="Z282" si="555">+W283+X283</f>
        <v>0</v>
      </c>
      <c r="AA282" s="44" t="str">
        <f t="shared" ref="AA282" si="556">IF(Y282&gt;Z282, "New Scheme","Old Scheme")</f>
        <v>Old Scheme</v>
      </c>
    </row>
    <row r="283" spans="1:27" x14ac:dyDescent="0.25">
      <c r="A283" s="53"/>
      <c r="B283" s="53"/>
      <c r="C283" s="47"/>
      <c r="D283" s="47"/>
      <c r="E283" s="47"/>
      <c r="F283" s="13" t="s">
        <v>31</v>
      </c>
      <c r="G283" s="14">
        <v>0</v>
      </c>
      <c r="H283" s="45"/>
      <c r="I283" s="47"/>
      <c r="J283" s="47"/>
      <c r="K283" s="47"/>
      <c r="L283" s="47"/>
      <c r="M283" s="47"/>
      <c r="N283" s="49"/>
      <c r="O283" s="15">
        <v>0</v>
      </c>
      <c r="P283" s="15">
        <f t="shared" ref="P283" si="557">IF(AND(C282&gt;250000,C282&gt;500000),12500,(MAX((C282-250000),0)*0.05))</f>
        <v>0</v>
      </c>
      <c r="Q283" s="15">
        <f t="shared" ref="Q283" si="558">IF(AND(C282&gt;500000,C282&gt;750000),25000,(MAX((C282-500000),0)*0.1))</f>
        <v>0</v>
      </c>
      <c r="R283" s="15">
        <f t="shared" ref="R283" si="559">IF(AND(C282&gt;750000,C282&gt;1000000),37500,(MAX((C282-750000),0)*0.15))</f>
        <v>0</v>
      </c>
      <c r="S283" s="15">
        <f t="shared" ref="S283" si="560">IF(AND(C282&gt;1000000,C282&gt;1250000),50000,(MAX((C282-1000000),0)*0.2))</f>
        <v>0</v>
      </c>
      <c r="T283" s="15">
        <f t="shared" ref="T283" si="561">IF(AND(C282&gt;1250000,C282&gt;1500000),62500,(MAX((C282-1250000),0)*0.25))</f>
        <v>0</v>
      </c>
      <c r="U283" s="15">
        <f t="shared" ref="U283" si="562">IF(C282&gt;1500000,(C282-1500000)*0.3,0)</f>
        <v>0</v>
      </c>
      <c r="V283" s="3">
        <f>IF(AND(C282&lt;500000,C282&gt;250000), (C282-250000)*0.05,0)</f>
        <v>0</v>
      </c>
      <c r="W283" s="7">
        <f>+O283+P283+Q283+R283+S283+T283+U283-V283</f>
        <v>0</v>
      </c>
      <c r="X283" s="15">
        <f t="shared" si="553"/>
        <v>0</v>
      </c>
      <c r="Y283" s="47"/>
      <c r="Z283" s="47"/>
      <c r="AA283" s="45"/>
    </row>
    <row r="284" spans="1:27" x14ac:dyDescent="0.25">
      <c r="A284" s="53"/>
      <c r="B284" s="53"/>
      <c r="C284" s="47"/>
      <c r="D284" s="47"/>
      <c r="E284" s="47"/>
      <c r="F284" s="13" t="s">
        <v>6</v>
      </c>
      <c r="G284" s="14">
        <v>0</v>
      </c>
      <c r="H284" s="45"/>
      <c r="I284" s="47"/>
      <c r="J284" s="47"/>
      <c r="K284" s="47"/>
      <c r="L284" s="47"/>
      <c r="M284" s="47"/>
      <c r="N284" s="49"/>
      <c r="O284" s="15"/>
      <c r="P284" s="15"/>
      <c r="Q284" s="15"/>
      <c r="R284" s="15"/>
      <c r="S284" s="15"/>
      <c r="T284" s="15"/>
      <c r="U284" s="15"/>
      <c r="V284" s="15"/>
      <c r="W284" s="15"/>
      <c r="X284" s="15"/>
      <c r="Y284" s="47"/>
      <c r="Z284" s="47"/>
      <c r="AA284" s="45"/>
    </row>
    <row r="285" spans="1:27" x14ac:dyDescent="0.25">
      <c r="A285" s="53"/>
      <c r="B285" s="53"/>
      <c r="C285" s="47"/>
      <c r="D285" s="47"/>
      <c r="E285" s="47"/>
      <c r="F285" s="13" t="s">
        <v>7</v>
      </c>
      <c r="G285" s="14">
        <v>0</v>
      </c>
      <c r="H285" s="45"/>
      <c r="I285" s="47"/>
      <c r="J285" s="47"/>
      <c r="K285" s="47"/>
      <c r="L285" s="47"/>
      <c r="M285" s="47"/>
      <c r="N285" s="49"/>
      <c r="O285" s="15"/>
      <c r="P285" s="15"/>
      <c r="Q285" s="15"/>
      <c r="R285" s="15"/>
      <c r="S285" s="15"/>
      <c r="T285" s="15"/>
      <c r="U285" s="15"/>
      <c r="V285" s="15"/>
      <c r="W285" s="15"/>
      <c r="X285" s="15"/>
      <c r="Y285" s="47"/>
      <c r="Z285" s="47"/>
      <c r="AA285" s="45"/>
    </row>
    <row r="286" spans="1:27" x14ac:dyDescent="0.25">
      <c r="A286" s="53"/>
      <c r="B286" s="53"/>
      <c r="C286" s="47"/>
      <c r="D286" s="47"/>
      <c r="E286" s="47"/>
      <c r="F286" s="13" t="s">
        <v>8</v>
      </c>
      <c r="G286" s="14">
        <v>0</v>
      </c>
      <c r="H286" s="45"/>
      <c r="I286" s="47"/>
      <c r="J286" s="47"/>
      <c r="K286" s="47"/>
      <c r="L286" s="47"/>
      <c r="M286" s="47"/>
      <c r="N286" s="49"/>
      <c r="O286" s="15"/>
      <c r="P286" s="15"/>
      <c r="Q286" s="15"/>
      <c r="R286" s="15"/>
      <c r="S286" s="15"/>
      <c r="T286" s="15"/>
      <c r="U286" s="15"/>
      <c r="V286" s="15"/>
      <c r="W286" s="15"/>
      <c r="X286" s="15"/>
      <c r="Y286" s="47"/>
      <c r="Z286" s="47"/>
      <c r="AA286" s="45"/>
    </row>
    <row r="287" spans="1:27" x14ac:dyDescent="0.25">
      <c r="A287" s="53"/>
      <c r="B287" s="53"/>
      <c r="C287" s="47"/>
      <c r="D287" s="47"/>
      <c r="E287" s="47"/>
      <c r="F287" s="13" t="s">
        <v>9</v>
      </c>
      <c r="G287" s="14"/>
      <c r="H287" s="45"/>
      <c r="I287" s="47"/>
      <c r="J287" s="47"/>
      <c r="K287" s="47"/>
      <c r="L287" s="47"/>
      <c r="M287" s="47"/>
      <c r="N287" s="49"/>
      <c r="O287" s="15"/>
      <c r="P287" s="15"/>
      <c r="Q287" s="15"/>
      <c r="R287" s="15"/>
      <c r="S287" s="15"/>
      <c r="T287" s="15"/>
      <c r="U287" s="15"/>
      <c r="V287" s="15"/>
      <c r="W287" s="15"/>
      <c r="X287" s="15"/>
      <c r="Y287" s="47"/>
      <c r="Z287" s="47"/>
      <c r="AA287" s="45"/>
    </row>
    <row r="288" spans="1:27" ht="30" x14ac:dyDescent="0.25">
      <c r="A288" s="53"/>
      <c r="B288" s="53"/>
      <c r="C288" s="47"/>
      <c r="D288" s="47"/>
      <c r="E288" s="47"/>
      <c r="F288" s="16" t="s">
        <v>15</v>
      </c>
      <c r="G288" s="14">
        <f t="shared" ref="G288" si="563">MIN(SUM(G282:G287),150000)</f>
        <v>0</v>
      </c>
      <c r="H288" s="45"/>
      <c r="I288" s="47"/>
      <c r="J288" s="47"/>
      <c r="K288" s="47"/>
      <c r="L288" s="47"/>
      <c r="M288" s="47"/>
      <c r="N288" s="44"/>
      <c r="O288" s="15"/>
      <c r="P288" s="15"/>
      <c r="Q288" s="15"/>
      <c r="R288" s="15"/>
      <c r="S288" s="15"/>
      <c r="T288" s="15"/>
      <c r="U288" s="15"/>
      <c r="V288" s="15"/>
      <c r="W288" s="15"/>
      <c r="X288" s="15"/>
      <c r="Y288" s="47"/>
      <c r="Z288" s="47"/>
      <c r="AA288" s="45"/>
    </row>
    <row r="289" spans="1:27" x14ac:dyDescent="0.25">
      <c r="A289" s="50">
        <f t="shared" ref="A289" si="564">+A282+1</f>
        <v>42</v>
      </c>
      <c r="B289" s="50"/>
      <c r="C289" s="44"/>
      <c r="D289" s="44"/>
      <c r="E289" s="44"/>
      <c r="F289" s="5" t="s">
        <v>4</v>
      </c>
      <c r="G289" s="6">
        <v>0</v>
      </c>
      <c r="H289" s="44">
        <v>0</v>
      </c>
      <c r="I289" s="44">
        <v>0</v>
      </c>
      <c r="J289" s="44"/>
      <c r="K289" s="44">
        <v>0</v>
      </c>
      <c r="L289" s="44">
        <v>0</v>
      </c>
      <c r="M289" s="44">
        <v>0</v>
      </c>
      <c r="N289" s="48">
        <f t="shared" si="546"/>
        <v>0</v>
      </c>
      <c r="O289" s="7">
        <v>0</v>
      </c>
      <c r="P289" s="7">
        <f t="shared" ref="P289" si="565">IF(AND(N289&gt;250000,N289&gt;500000),12500,(MAX((N289-250000),0)*0.05))</f>
        <v>0</v>
      </c>
      <c r="Q289" s="7">
        <f t="shared" ref="Q289" si="566">IF(AND(N289&gt;500000,N289&gt;750000),50000,(MAX((N289-500000),0)*0.2))</f>
        <v>0</v>
      </c>
      <c r="R289" s="7">
        <f t="shared" ref="R289" si="567">IF(AND(N289&gt;750000,N289&gt;1000000),50000,(MAX((N289-750000),0)*0.2))</f>
        <v>0</v>
      </c>
      <c r="S289" s="7">
        <f t="shared" ref="S289" si="568">IF(AND(N289&gt;1000000,N289&gt;1250000),75000,(MAX((N289-1000000),0)*0.3))</f>
        <v>0</v>
      </c>
      <c r="T289" s="7">
        <f t="shared" ref="T289" si="569">IF(AND(N289&gt;1250000,N289&gt;1500000),75000,(MAX((N289-1250000),0)*0.3))</f>
        <v>0</v>
      </c>
      <c r="U289" s="7">
        <f t="shared" ref="U289" si="570">IF(N289&gt;1500000,(N289-1500000)*30%,0)</f>
        <v>0</v>
      </c>
      <c r="V289" s="7">
        <f>IF(AND(N289&lt;500000,N289&gt;250000), (N289-250000)*0.05,0)</f>
        <v>0</v>
      </c>
      <c r="W289" s="7">
        <f>+O289+P289+Q289+R289+S289+T289+U289-V289</f>
        <v>0</v>
      </c>
      <c r="X289" s="7">
        <f t="shared" ref="X289:X290" si="571">+W289*0.04</f>
        <v>0</v>
      </c>
      <c r="Y289" s="44">
        <f t="shared" ref="Y289" si="572">SUM(W289:X289)</f>
        <v>0</v>
      </c>
      <c r="Z289" s="44">
        <f t="shared" ref="Z289" si="573">+W290+X290</f>
        <v>0</v>
      </c>
      <c r="AA289" s="44" t="str">
        <f t="shared" ref="AA289" si="574">IF(Y289&gt;Z289, "New Scheme","Old Scheme")</f>
        <v>Old Scheme</v>
      </c>
    </row>
    <row r="290" spans="1:27" x14ac:dyDescent="0.25">
      <c r="A290" s="51"/>
      <c r="B290" s="51"/>
      <c r="C290" s="45"/>
      <c r="D290" s="45"/>
      <c r="E290" s="45"/>
      <c r="F290" s="1" t="s">
        <v>31</v>
      </c>
      <c r="G290" s="2">
        <v>0</v>
      </c>
      <c r="H290" s="45"/>
      <c r="I290" s="45"/>
      <c r="J290" s="45"/>
      <c r="K290" s="45"/>
      <c r="L290" s="45"/>
      <c r="M290" s="45"/>
      <c r="N290" s="49"/>
      <c r="O290" s="3">
        <v>0</v>
      </c>
      <c r="P290" s="3">
        <f t="shared" ref="P290" si="575">IF(AND(C289&gt;250000,C289&gt;500000),12500,(MAX((C289-250000),0)*0.05))</f>
        <v>0</v>
      </c>
      <c r="Q290" s="3">
        <f t="shared" ref="Q290" si="576">IF(AND(C289&gt;500000,C289&gt;750000),25000,(MAX((C289-500000),0)*0.1))</f>
        <v>0</v>
      </c>
      <c r="R290" s="3">
        <f t="shared" ref="R290" si="577">IF(AND(C289&gt;750000,C289&gt;1000000),37500,(MAX((C289-750000),0)*0.15))</f>
        <v>0</v>
      </c>
      <c r="S290" s="3">
        <f t="shared" ref="S290" si="578">IF(AND(C289&gt;1000000,C289&gt;1250000),50000,(MAX((C289-1000000),0)*0.2))</f>
        <v>0</v>
      </c>
      <c r="T290" s="3">
        <f t="shared" ref="T290" si="579">IF(AND(C289&gt;1250000,C289&gt;1500000),62500,(MAX((C289-1250000),0)*0.25))</f>
        <v>0</v>
      </c>
      <c r="U290" s="3">
        <f t="shared" ref="U290" si="580">IF(C289&gt;1500000,(C289-1500000)*0.3,0)</f>
        <v>0</v>
      </c>
      <c r="V290" s="3">
        <f>IF(AND(C289&lt;500000,C289&gt;250000), (C289-250000)*0.05,0)</f>
        <v>0</v>
      </c>
      <c r="W290" s="7">
        <f>+O290+P290+Q290+R290+S290+T290+U290-V290</f>
        <v>0</v>
      </c>
      <c r="X290" s="3">
        <f t="shared" si="571"/>
        <v>0</v>
      </c>
      <c r="Y290" s="45"/>
      <c r="Z290" s="45"/>
      <c r="AA290" s="45"/>
    </row>
    <row r="291" spans="1:27" x14ac:dyDescent="0.25">
      <c r="A291" s="51"/>
      <c r="B291" s="51"/>
      <c r="C291" s="45"/>
      <c r="D291" s="45"/>
      <c r="E291" s="45"/>
      <c r="F291" s="1" t="s">
        <v>6</v>
      </c>
      <c r="G291" s="2">
        <v>0</v>
      </c>
      <c r="H291" s="45"/>
      <c r="I291" s="45"/>
      <c r="J291" s="45"/>
      <c r="K291" s="45"/>
      <c r="L291" s="45"/>
      <c r="M291" s="45"/>
      <c r="N291" s="49"/>
      <c r="O291" s="3"/>
      <c r="P291" s="3"/>
      <c r="Q291" s="3"/>
      <c r="R291" s="3"/>
      <c r="S291" s="3"/>
      <c r="T291" s="3"/>
      <c r="U291" s="3"/>
      <c r="V291" s="3"/>
      <c r="W291" s="3"/>
      <c r="X291" s="3"/>
      <c r="Y291" s="45"/>
      <c r="Z291" s="45"/>
      <c r="AA291" s="45"/>
    </row>
    <row r="292" spans="1:27" x14ac:dyDescent="0.25">
      <c r="A292" s="51"/>
      <c r="B292" s="51"/>
      <c r="C292" s="45"/>
      <c r="D292" s="45"/>
      <c r="E292" s="45"/>
      <c r="F292" s="1" t="s">
        <v>7</v>
      </c>
      <c r="G292" s="2">
        <v>0</v>
      </c>
      <c r="H292" s="45"/>
      <c r="I292" s="45"/>
      <c r="J292" s="45"/>
      <c r="K292" s="45"/>
      <c r="L292" s="45"/>
      <c r="M292" s="45"/>
      <c r="N292" s="49"/>
      <c r="O292" s="3"/>
      <c r="P292" s="3"/>
      <c r="Q292" s="3"/>
      <c r="R292" s="3"/>
      <c r="S292" s="3"/>
      <c r="T292" s="3"/>
      <c r="U292" s="3"/>
      <c r="V292" s="3"/>
      <c r="W292" s="3"/>
      <c r="X292" s="3"/>
      <c r="Y292" s="45"/>
      <c r="Z292" s="45"/>
      <c r="AA292" s="45"/>
    </row>
    <row r="293" spans="1:27" x14ac:dyDescent="0.25">
      <c r="A293" s="51"/>
      <c r="B293" s="51"/>
      <c r="C293" s="45"/>
      <c r="D293" s="45"/>
      <c r="E293" s="45"/>
      <c r="F293" s="1" t="s">
        <v>8</v>
      </c>
      <c r="G293" s="2">
        <v>0</v>
      </c>
      <c r="H293" s="45"/>
      <c r="I293" s="45"/>
      <c r="J293" s="45"/>
      <c r="K293" s="45"/>
      <c r="L293" s="45"/>
      <c r="M293" s="45"/>
      <c r="N293" s="49"/>
      <c r="O293" s="3"/>
      <c r="P293" s="3"/>
      <c r="Q293" s="3"/>
      <c r="R293" s="3"/>
      <c r="S293" s="3"/>
      <c r="T293" s="3"/>
      <c r="U293" s="3"/>
      <c r="V293" s="3"/>
      <c r="W293" s="3"/>
      <c r="X293" s="3"/>
      <c r="Y293" s="45"/>
      <c r="Z293" s="45"/>
      <c r="AA293" s="45"/>
    </row>
    <row r="294" spans="1:27" x14ac:dyDescent="0.25">
      <c r="A294" s="51"/>
      <c r="B294" s="51"/>
      <c r="C294" s="45"/>
      <c r="D294" s="45"/>
      <c r="E294" s="45"/>
      <c r="F294" s="1" t="s">
        <v>9</v>
      </c>
      <c r="G294" s="2"/>
      <c r="H294" s="45"/>
      <c r="I294" s="45"/>
      <c r="J294" s="45"/>
      <c r="K294" s="45"/>
      <c r="L294" s="45"/>
      <c r="M294" s="45"/>
      <c r="N294" s="49"/>
      <c r="O294" s="3"/>
      <c r="P294" s="3"/>
      <c r="Q294" s="3"/>
      <c r="R294" s="3"/>
      <c r="S294" s="3"/>
      <c r="T294" s="3"/>
      <c r="U294" s="3"/>
      <c r="V294" s="3"/>
      <c r="W294" s="3"/>
      <c r="X294" s="3"/>
      <c r="Y294" s="45"/>
      <c r="Z294" s="45"/>
      <c r="AA294" s="45"/>
    </row>
    <row r="295" spans="1:27" ht="30" x14ac:dyDescent="0.25">
      <c r="A295" s="51"/>
      <c r="B295" s="51"/>
      <c r="C295" s="45"/>
      <c r="D295" s="45"/>
      <c r="E295" s="45"/>
      <c r="F295" s="4" t="s">
        <v>15</v>
      </c>
      <c r="G295" s="2">
        <f t="shared" ref="G295" si="581">MIN(SUM(G289:G294),150000)</f>
        <v>0</v>
      </c>
      <c r="H295" s="45"/>
      <c r="I295" s="45"/>
      <c r="J295" s="45"/>
      <c r="K295" s="45"/>
      <c r="L295" s="45"/>
      <c r="M295" s="45"/>
      <c r="N295" s="44"/>
      <c r="O295" s="3"/>
      <c r="P295" s="3"/>
      <c r="Q295" s="3"/>
      <c r="R295" s="3"/>
      <c r="S295" s="3"/>
      <c r="T295" s="3"/>
      <c r="U295" s="3"/>
      <c r="V295" s="3"/>
      <c r="W295" s="3"/>
      <c r="X295" s="3"/>
      <c r="Y295" s="45"/>
      <c r="Z295" s="45"/>
      <c r="AA295" s="45"/>
    </row>
  </sheetData>
  <mergeCells count="630">
    <mergeCell ref="H191:H197"/>
    <mergeCell ref="H198:H204"/>
    <mergeCell ref="H205:H211"/>
    <mergeCell ref="H275:H281"/>
    <mergeCell ref="H282:H288"/>
    <mergeCell ref="H289:H295"/>
    <mergeCell ref="H212:H218"/>
    <mergeCell ref="H219:H225"/>
    <mergeCell ref="H226:H232"/>
    <mergeCell ref="H233:H239"/>
    <mergeCell ref="H240:H246"/>
    <mergeCell ref="H247:H253"/>
    <mergeCell ref="H254:H260"/>
    <mergeCell ref="H261:H267"/>
    <mergeCell ref="H268:H274"/>
    <mergeCell ref="H128:H134"/>
    <mergeCell ref="H135:H141"/>
    <mergeCell ref="H142:H148"/>
    <mergeCell ref="H149:H155"/>
    <mergeCell ref="H156:H162"/>
    <mergeCell ref="H163:H169"/>
    <mergeCell ref="H170:H176"/>
    <mergeCell ref="H177:H183"/>
    <mergeCell ref="H184:H190"/>
    <mergeCell ref="L30:L36"/>
    <mergeCell ref="M30:M36"/>
    <mergeCell ref="N30:N36"/>
    <mergeCell ref="Y30:Y36"/>
    <mergeCell ref="N44:N50"/>
    <mergeCell ref="Y44:Y50"/>
    <mergeCell ref="Z30:Z36"/>
    <mergeCell ref="N23:N29"/>
    <mergeCell ref="H86:H92"/>
    <mergeCell ref="L37:L43"/>
    <mergeCell ref="Z58:Z64"/>
    <mergeCell ref="N58:N64"/>
    <mergeCell ref="Y58:Y64"/>
    <mergeCell ref="N51:N57"/>
    <mergeCell ref="Y51:Y57"/>
    <mergeCell ref="Z51:Z57"/>
    <mergeCell ref="Z23:Z29"/>
    <mergeCell ref="Z37:Z43"/>
    <mergeCell ref="M37:M43"/>
    <mergeCell ref="N37:N43"/>
    <mergeCell ref="Y37:Y43"/>
    <mergeCell ref="M44:M50"/>
    <mergeCell ref="Z44:Z50"/>
    <mergeCell ref="L44:L50"/>
    <mergeCell ref="H2:H8"/>
    <mergeCell ref="H9:H15"/>
    <mergeCell ref="H16:H22"/>
    <mergeCell ref="H23:H29"/>
    <mergeCell ref="H30:H36"/>
    <mergeCell ref="H37:H43"/>
    <mergeCell ref="H44:H50"/>
    <mergeCell ref="H51:H57"/>
    <mergeCell ref="K30:K36"/>
    <mergeCell ref="J37:J43"/>
    <mergeCell ref="K37:K43"/>
    <mergeCell ref="K44:K50"/>
    <mergeCell ref="C58:C64"/>
    <mergeCell ref="D58:D64"/>
    <mergeCell ref="E58:E64"/>
    <mergeCell ref="I58:I64"/>
    <mergeCell ref="H58:H64"/>
    <mergeCell ref="J51:J57"/>
    <mergeCell ref="K51:K57"/>
    <mergeCell ref="L51:L57"/>
    <mergeCell ref="M51:M57"/>
    <mergeCell ref="J58:J64"/>
    <mergeCell ref="K58:K64"/>
    <mergeCell ref="L58:L64"/>
    <mergeCell ref="M58:M64"/>
    <mergeCell ref="A30:A36"/>
    <mergeCell ref="B30:B36"/>
    <mergeCell ref="C30:C36"/>
    <mergeCell ref="D30:D36"/>
    <mergeCell ref="E30:E36"/>
    <mergeCell ref="I30:I36"/>
    <mergeCell ref="J30:J36"/>
    <mergeCell ref="A44:A50"/>
    <mergeCell ref="B44:B50"/>
    <mergeCell ref="C44:C50"/>
    <mergeCell ref="D44:D50"/>
    <mergeCell ref="E44:E50"/>
    <mergeCell ref="I44:I50"/>
    <mergeCell ref="J44:J50"/>
    <mergeCell ref="A37:A43"/>
    <mergeCell ref="Z16:Z22"/>
    <mergeCell ref="A23:A29"/>
    <mergeCell ref="B23:B29"/>
    <mergeCell ref="C23:C29"/>
    <mergeCell ref="D23:D29"/>
    <mergeCell ref="E23:E29"/>
    <mergeCell ref="I23:I29"/>
    <mergeCell ref="J23:J29"/>
    <mergeCell ref="K23:K29"/>
    <mergeCell ref="L23:L29"/>
    <mergeCell ref="A16:A22"/>
    <mergeCell ref="B16:B22"/>
    <mergeCell ref="C16:C22"/>
    <mergeCell ref="D16:D22"/>
    <mergeCell ref="E16:E22"/>
    <mergeCell ref="I16:I22"/>
    <mergeCell ref="J16:J22"/>
    <mergeCell ref="K16:K22"/>
    <mergeCell ref="L16:L22"/>
    <mergeCell ref="M16:M22"/>
    <mergeCell ref="N16:N22"/>
    <mergeCell ref="Y16:Y22"/>
    <mergeCell ref="M23:M29"/>
    <mergeCell ref="Y23:Y29"/>
    <mergeCell ref="M9:M15"/>
    <mergeCell ref="N9:N15"/>
    <mergeCell ref="Y9:Y15"/>
    <mergeCell ref="Z9:Z15"/>
    <mergeCell ref="Z2:Z8"/>
    <mergeCell ref="A9:A15"/>
    <mergeCell ref="B9:B15"/>
    <mergeCell ref="C9:C15"/>
    <mergeCell ref="D9:D15"/>
    <mergeCell ref="E9:E15"/>
    <mergeCell ref="I9:I15"/>
    <mergeCell ref="J9:J15"/>
    <mergeCell ref="K9:K15"/>
    <mergeCell ref="L9:L15"/>
    <mergeCell ref="J2:J8"/>
    <mergeCell ref="K2:K8"/>
    <mergeCell ref="L2:L8"/>
    <mergeCell ref="M2:M8"/>
    <mergeCell ref="N2:N8"/>
    <mergeCell ref="Y2:Y8"/>
    <mergeCell ref="A2:A8"/>
    <mergeCell ref="B2:B8"/>
    <mergeCell ref="C2:C8"/>
    <mergeCell ref="D2:D8"/>
    <mergeCell ref="E2:E8"/>
    <mergeCell ref="I2:I8"/>
    <mergeCell ref="A65:A71"/>
    <mergeCell ref="A72:A78"/>
    <mergeCell ref="B65:B71"/>
    <mergeCell ref="C65:C71"/>
    <mergeCell ref="D65:D71"/>
    <mergeCell ref="E65:E71"/>
    <mergeCell ref="I65:I71"/>
    <mergeCell ref="A51:A57"/>
    <mergeCell ref="B51:B57"/>
    <mergeCell ref="C51:C57"/>
    <mergeCell ref="D51:D57"/>
    <mergeCell ref="E51:E57"/>
    <mergeCell ref="I51:I57"/>
    <mergeCell ref="H65:H71"/>
    <mergeCell ref="H72:H78"/>
    <mergeCell ref="B37:B43"/>
    <mergeCell ref="C37:C43"/>
    <mergeCell ref="D37:D43"/>
    <mergeCell ref="E37:E43"/>
    <mergeCell ref="I37:I43"/>
    <mergeCell ref="A58:A64"/>
    <mergeCell ref="B58:B64"/>
    <mergeCell ref="Z65:Z71"/>
    <mergeCell ref="B72:B78"/>
    <mergeCell ref="C72:C78"/>
    <mergeCell ref="D72:D78"/>
    <mergeCell ref="E72:E78"/>
    <mergeCell ref="I72:I78"/>
    <mergeCell ref="J72:J78"/>
    <mergeCell ref="K72:K78"/>
    <mergeCell ref="L72:L78"/>
    <mergeCell ref="M72:M78"/>
    <mergeCell ref="N72:N78"/>
    <mergeCell ref="Y72:Y78"/>
    <mergeCell ref="Z72:Z78"/>
    <mergeCell ref="J65:J71"/>
    <mergeCell ref="K65:K71"/>
    <mergeCell ref="L65:L71"/>
    <mergeCell ref="H79:H85"/>
    <mergeCell ref="M65:M71"/>
    <mergeCell ref="N65:N71"/>
    <mergeCell ref="Y65:Y71"/>
    <mergeCell ref="M79:M85"/>
    <mergeCell ref="N79:N85"/>
    <mergeCell ref="Y79:Y85"/>
    <mergeCell ref="Z79:Z85"/>
    <mergeCell ref="A86:A92"/>
    <mergeCell ref="B86:B92"/>
    <mergeCell ref="C86:C92"/>
    <mergeCell ref="D86:D92"/>
    <mergeCell ref="E86:E92"/>
    <mergeCell ref="I86:I92"/>
    <mergeCell ref="J86:J92"/>
    <mergeCell ref="K86:K92"/>
    <mergeCell ref="L86:L92"/>
    <mergeCell ref="M86:M92"/>
    <mergeCell ref="N86:N92"/>
    <mergeCell ref="Y86:Y92"/>
    <mergeCell ref="Z86:Z92"/>
    <mergeCell ref="A79:A85"/>
    <mergeCell ref="B79:B85"/>
    <mergeCell ref="C79:C85"/>
    <mergeCell ref="D79:D85"/>
    <mergeCell ref="E79:E85"/>
    <mergeCell ref="I79:I85"/>
    <mergeCell ref="J79:J85"/>
    <mergeCell ref="K79:K85"/>
    <mergeCell ref="L79:L85"/>
    <mergeCell ref="Z93:Z99"/>
    <mergeCell ref="A100:A106"/>
    <mergeCell ref="B100:B106"/>
    <mergeCell ref="C100:C106"/>
    <mergeCell ref="D100:D106"/>
    <mergeCell ref="E100:E106"/>
    <mergeCell ref="I100:I106"/>
    <mergeCell ref="J100:J106"/>
    <mergeCell ref="K100:K106"/>
    <mergeCell ref="L100:L106"/>
    <mergeCell ref="M100:M106"/>
    <mergeCell ref="N100:N106"/>
    <mergeCell ref="Y100:Y106"/>
    <mergeCell ref="Z100:Z106"/>
    <mergeCell ref="A93:A99"/>
    <mergeCell ref="B93:B99"/>
    <mergeCell ref="C93:C99"/>
    <mergeCell ref="D93:D99"/>
    <mergeCell ref="E93:E99"/>
    <mergeCell ref="I93:I99"/>
    <mergeCell ref="J93:J99"/>
    <mergeCell ref="K93:K99"/>
    <mergeCell ref="L93:L99"/>
    <mergeCell ref="H93:H99"/>
    <mergeCell ref="D107:D113"/>
    <mergeCell ref="E107:E113"/>
    <mergeCell ref="I107:I113"/>
    <mergeCell ref="J107:J113"/>
    <mergeCell ref="K107:K113"/>
    <mergeCell ref="L107:L113"/>
    <mergeCell ref="M93:M99"/>
    <mergeCell ref="N93:N99"/>
    <mergeCell ref="Y93:Y99"/>
    <mergeCell ref="H100:H106"/>
    <mergeCell ref="H107:H113"/>
    <mergeCell ref="I121:I127"/>
    <mergeCell ref="J121:J127"/>
    <mergeCell ref="K121:K127"/>
    <mergeCell ref="L121:L127"/>
    <mergeCell ref="M107:M113"/>
    <mergeCell ref="N107:N113"/>
    <mergeCell ref="Y107:Y113"/>
    <mergeCell ref="H114:H120"/>
    <mergeCell ref="H121:H127"/>
    <mergeCell ref="Z107:Z113"/>
    <mergeCell ref="A114:A120"/>
    <mergeCell ref="B114:B120"/>
    <mergeCell ref="C114:C120"/>
    <mergeCell ref="D114:D120"/>
    <mergeCell ref="E114:E120"/>
    <mergeCell ref="I114:I120"/>
    <mergeCell ref="J114:J120"/>
    <mergeCell ref="K114:K120"/>
    <mergeCell ref="L114:L120"/>
    <mergeCell ref="M114:M120"/>
    <mergeCell ref="N114:N120"/>
    <mergeCell ref="Y114:Y120"/>
    <mergeCell ref="Z114:Z120"/>
    <mergeCell ref="A107:A113"/>
    <mergeCell ref="B107:B113"/>
    <mergeCell ref="C107:C113"/>
    <mergeCell ref="K135:K141"/>
    <mergeCell ref="L135:L141"/>
    <mergeCell ref="M121:M127"/>
    <mergeCell ref="N121:N127"/>
    <mergeCell ref="Y121:Y127"/>
    <mergeCell ref="Z121:Z127"/>
    <mergeCell ref="A128:A134"/>
    <mergeCell ref="B128:B134"/>
    <mergeCell ref="C128:C134"/>
    <mergeCell ref="D128:D134"/>
    <mergeCell ref="E128:E134"/>
    <mergeCell ref="I128:I134"/>
    <mergeCell ref="J128:J134"/>
    <mergeCell ref="K128:K134"/>
    <mergeCell ref="L128:L134"/>
    <mergeCell ref="M128:M134"/>
    <mergeCell ref="N128:N134"/>
    <mergeCell ref="Y128:Y134"/>
    <mergeCell ref="Z128:Z134"/>
    <mergeCell ref="A121:A127"/>
    <mergeCell ref="B121:B127"/>
    <mergeCell ref="C121:C127"/>
    <mergeCell ref="D121:D127"/>
    <mergeCell ref="E121:E127"/>
    <mergeCell ref="M135:M141"/>
    <mergeCell ref="N135:N141"/>
    <mergeCell ref="Y135:Y141"/>
    <mergeCell ref="Z135:Z141"/>
    <mergeCell ref="A142:A148"/>
    <mergeCell ref="B142:B148"/>
    <mergeCell ref="C142:C148"/>
    <mergeCell ref="D142:D148"/>
    <mergeCell ref="E142:E148"/>
    <mergeCell ref="I142:I148"/>
    <mergeCell ref="J142:J148"/>
    <mergeCell ref="K142:K148"/>
    <mergeCell ref="L142:L148"/>
    <mergeCell ref="M142:M148"/>
    <mergeCell ref="N142:N148"/>
    <mergeCell ref="Y142:Y148"/>
    <mergeCell ref="Z142:Z148"/>
    <mergeCell ref="A135:A141"/>
    <mergeCell ref="B135:B141"/>
    <mergeCell ref="C135:C141"/>
    <mergeCell ref="D135:D141"/>
    <mergeCell ref="E135:E141"/>
    <mergeCell ref="I135:I141"/>
    <mergeCell ref="J135:J141"/>
    <mergeCell ref="Z149:Z155"/>
    <mergeCell ref="A156:A162"/>
    <mergeCell ref="B156:B162"/>
    <mergeCell ref="C156:C162"/>
    <mergeCell ref="D156:D162"/>
    <mergeCell ref="E156:E162"/>
    <mergeCell ref="I156:I162"/>
    <mergeCell ref="J156:J162"/>
    <mergeCell ref="K156:K162"/>
    <mergeCell ref="L156:L162"/>
    <mergeCell ref="M156:M162"/>
    <mergeCell ref="N156:N162"/>
    <mergeCell ref="Y156:Y162"/>
    <mergeCell ref="Z156:Z162"/>
    <mergeCell ref="A149:A155"/>
    <mergeCell ref="B149:B155"/>
    <mergeCell ref="C149:C155"/>
    <mergeCell ref="D149:D155"/>
    <mergeCell ref="E149:E155"/>
    <mergeCell ref="I149:I155"/>
    <mergeCell ref="J149:J155"/>
    <mergeCell ref="K149:K155"/>
    <mergeCell ref="L149:L155"/>
    <mergeCell ref="D163:D169"/>
    <mergeCell ref="E163:E169"/>
    <mergeCell ref="I163:I169"/>
    <mergeCell ref="J163:J169"/>
    <mergeCell ref="K163:K169"/>
    <mergeCell ref="L163:L169"/>
    <mergeCell ref="M149:M155"/>
    <mergeCell ref="N149:N155"/>
    <mergeCell ref="Y149:Y155"/>
    <mergeCell ref="I177:I183"/>
    <mergeCell ref="J177:J183"/>
    <mergeCell ref="K177:K183"/>
    <mergeCell ref="L177:L183"/>
    <mergeCell ref="M163:M169"/>
    <mergeCell ref="N163:N169"/>
    <mergeCell ref="Y163:Y169"/>
    <mergeCell ref="Z163:Z169"/>
    <mergeCell ref="A170:A176"/>
    <mergeCell ref="B170:B176"/>
    <mergeCell ref="C170:C176"/>
    <mergeCell ref="D170:D176"/>
    <mergeCell ref="E170:E176"/>
    <mergeCell ref="I170:I176"/>
    <mergeCell ref="J170:J176"/>
    <mergeCell ref="K170:K176"/>
    <mergeCell ref="L170:L176"/>
    <mergeCell ref="M170:M176"/>
    <mergeCell ref="N170:N176"/>
    <mergeCell ref="Y170:Y176"/>
    <mergeCell ref="Z170:Z176"/>
    <mergeCell ref="A163:A169"/>
    <mergeCell ref="B163:B169"/>
    <mergeCell ref="C163:C169"/>
    <mergeCell ref="K191:K197"/>
    <mergeCell ref="L191:L197"/>
    <mergeCell ref="M177:M183"/>
    <mergeCell ref="N177:N183"/>
    <mergeCell ref="Y177:Y183"/>
    <mergeCell ref="Z177:Z183"/>
    <mergeCell ref="A184:A190"/>
    <mergeCell ref="B184:B190"/>
    <mergeCell ref="C184:C190"/>
    <mergeCell ref="D184:D190"/>
    <mergeCell ref="E184:E190"/>
    <mergeCell ref="I184:I190"/>
    <mergeCell ref="J184:J190"/>
    <mergeCell ref="K184:K190"/>
    <mergeCell ref="L184:L190"/>
    <mergeCell ref="M184:M190"/>
    <mergeCell ref="N184:N190"/>
    <mergeCell ref="Y184:Y190"/>
    <mergeCell ref="Z184:Z190"/>
    <mergeCell ref="A177:A183"/>
    <mergeCell ref="B177:B183"/>
    <mergeCell ref="C177:C183"/>
    <mergeCell ref="D177:D183"/>
    <mergeCell ref="E177:E183"/>
    <mergeCell ref="M191:M197"/>
    <mergeCell ref="N191:N197"/>
    <mergeCell ref="Y191:Y197"/>
    <mergeCell ref="Z191:Z197"/>
    <mergeCell ref="A198:A204"/>
    <mergeCell ref="B198:B204"/>
    <mergeCell ref="C198:C204"/>
    <mergeCell ref="D198:D204"/>
    <mergeCell ref="E198:E204"/>
    <mergeCell ref="I198:I204"/>
    <mergeCell ref="J198:J204"/>
    <mergeCell ref="K198:K204"/>
    <mergeCell ref="L198:L204"/>
    <mergeCell ref="M198:M204"/>
    <mergeCell ref="N198:N204"/>
    <mergeCell ref="Y198:Y204"/>
    <mergeCell ref="Z198:Z204"/>
    <mergeCell ref="A191:A197"/>
    <mergeCell ref="B191:B197"/>
    <mergeCell ref="C191:C197"/>
    <mergeCell ref="D191:D197"/>
    <mergeCell ref="E191:E197"/>
    <mergeCell ref="I191:I197"/>
    <mergeCell ref="J191:J197"/>
    <mergeCell ref="Z205:Z211"/>
    <mergeCell ref="A212:A218"/>
    <mergeCell ref="B212:B218"/>
    <mergeCell ref="C212:C218"/>
    <mergeCell ref="D212:D218"/>
    <mergeCell ref="E212:E218"/>
    <mergeCell ref="I212:I218"/>
    <mergeCell ref="J212:J218"/>
    <mergeCell ref="K212:K218"/>
    <mergeCell ref="L212:L218"/>
    <mergeCell ref="M212:M218"/>
    <mergeCell ref="N212:N218"/>
    <mergeCell ref="Y212:Y218"/>
    <mergeCell ref="Z212:Z218"/>
    <mergeCell ref="A205:A211"/>
    <mergeCell ref="B205:B211"/>
    <mergeCell ref="C205:C211"/>
    <mergeCell ref="D205:D211"/>
    <mergeCell ref="E205:E211"/>
    <mergeCell ref="I205:I211"/>
    <mergeCell ref="J205:J211"/>
    <mergeCell ref="K205:K211"/>
    <mergeCell ref="L205:L211"/>
    <mergeCell ref="D219:D225"/>
    <mergeCell ref="E219:E225"/>
    <mergeCell ref="I219:I225"/>
    <mergeCell ref="J219:J225"/>
    <mergeCell ref="K219:K225"/>
    <mergeCell ref="L219:L225"/>
    <mergeCell ref="M205:M211"/>
    <mergeCell ref="N205:N211"/>
    <mergeCell ref="Y205:Y211"/>
    <mergeCell ref="I233:I239"/>
    <mergeCell ref="J233:J239"/>
    <mergeCell ref="K233:K239"/>
    <mergeCell ref="L233:L239"/>
    <mergeCell ref="M219:M225"/>
    <mergeCell ref="N219:N225"/>
    <mergeCell ref="Y219:Y225"/>
    <mergeCell ref="Z219:Z225"/>
    <mergeCell ref="A226:A232"/>
    <mergeCell ref="B226:B232"/>
    <mergeCell ref="C226:C232"/>
    <mergeCell ref="D226:D232"/>
    <mergeCell ref="E226:E232"/>
    <mergeCell ref="I226:I232"/>
    <mergeCell ref="J226:J232"/>
    <mergeCell ref="K226:K232"/>
    <mergeCell ref="L226:L232"/>
    <mergeCell ref="M226:M232"/>
    <mergeCell ref="N226:N232"/>
    <mergeCell ref="Y226:Y232"/>
    <mergeCell ref="Z226:Z232"/>
    <mergeCell ref="A219:A225"/>
    <mergeCell ref="B219:B225"/>
    <mergeCell ref="C219:C225"/>
    <mergeCell ref="K247:K253"/>
    <mergeCell ref="L247:L253"/>
    <mergeCell ref="M233:M239"/>
    <mergeCell ref="N233:N239"/>
    <mergeCell ref="Y233:Y239"/>
    <mergeCell ref="Z233:Z239"/>
    <mergeCell ref="A240:A246"/>
    <mergeCell ref="B240:B246"/>
    <mergeCell ref="C240:C246"/>
    <mergeCell ref="D240:D246"/>
    <mergeCell ref="E240:E246"/>
    <mergeCell ref="I240:I246"/>
    <mergeCell ref="J240:J246"/>
    <mergeCell ref="K240:K246"/>
    <mergeCell ref="L240:L246"/>
    <mergeCell ref="M240:M246"/>
    <mergeCell ref="N240:N246"/>
    <mergeCell ref="Y240:Y246"/>
    <mergeCell ref="Z240:Z246"/>
    <mergeCell ref="A233:A239"/>
    <mergeCell ref="B233:B239"/>
    <mergeCell ref="C233:C239"/>
    <mergeCell ref="D233:D239"/>
    <mergeCell ref="E233:E239"/>
    <mergeCell ref="M247:M253"/>
    <mergeCell ref="N247:N253"/>
    <mergeCell ref="Y247:Y253"/>
    <mergeCell ref="Z247:Z253"/>
    <mergeCell ref="A254:A260"/>
    <mergeCell ref="B254:B260"/>
    <mergeCell ref="C254:C260"/>
    <mergeCell ref="D254:D260"/>
    <mergeCell ref="E254:E260"/>
    <mergeCell ref="I254:I260"/>
    <mergeCell ref="J254:J260"/>
    <mergeCell ref="K254:K260"/>
    <mergeCell ref="L254:L260"/>
    <mergeCell ref="M254:M260"/>
    <mergeCell ref="N254:N260"/>
    <mergeCell ref="Y254:Y260"/>
    <mergeCell ref="Z254:Z260"/>
    <mergeCell ref="A247:A253"/>
    <mergeCell ref="B247:B253"/>
    <mergeCell ref="C247:C253"/>
    <mergeCell ref="D247:D253"/>
    <mergeCell ref="E247:E253"/>
    <mergeCell ref="I247:I253"/>
    <mergeCell ref="J247:J253"/>
    <mergeCell ref="Z268:Z274"/>
    <mergeCell ref="A261:A267"/>
    <mergeCell ref="B261:B267"/>
    <mergeCell ref="C261:C267"/>
    <mergeCell ref="D261:D267"/>
    <mergeCell ref="E261:E267"/>
    <mergeCell ref="I261:I267"/>
    <mergeCell ref="J261:J267"/>
    <mergeCell ref="K261:K267"/>
    <mergeCell ref="L261:L267"/>
    <mergeCell ref="A268:A274"/>
    <mergeCell ref="B268:B274"/>
    <mergeCell ref="C268:C274"/>
    <mergeCell ref="D268:D274"/>
    <mergeCell ref="E268:E274"/>
    <mergeCell ref="I268:I274"/>
    <mergeCell ref="J268:J274"/>
    <mergeCell ref="K268:K274"/>
    <mergeCell ref="L268:L274"/>
    <mergeCell ref="A275:A281"/>
    <mergeCell ref="B275:B281"/>
    <mergeCell ref="C275:C281"/>
    <mergeCell ref="D275:D281"/>
    <mergeCell ref="E275:E281"/>
    <mergeCell ref="I275:I281"/>
    <mergeCell ref="J275:J281"/>
    <mergeCell ref="K275:K281"/>
    <mergeCell ref="L275:L281"/>
    <mergeCell ref="A282:A288"/>
    <mergeCell ref="B282:B288"/>
    <mergeCell ref="C282:C288"/>
    <mergeCell ref="D282:D288"/>
    <mergeCell ref="E282:E288"/>
    <mergeCell ref="I282:I288"/>
    <mergeCell ref="J282:J288"/>
    <mergeCell ref="K282:K288"/>
    <mergeCell ref="L282:L288"/>
    <mergeCell ref="A289:A295"/>
    <mergeCell ref="B289:B295"/>
    <mergeCell ref="C289:C295"/>
    <mergeCell ref="D289:D295"/>
    <mergeCell ref="E289:E295"/>
    <mergeCell ref="I289:I295"/>
    <mergeCell ref="J289:J295"/>
    <mergeCell ref="K289:K295"/>
    <mergeCell ref="L289:L295"/>
    <mergeCell ref="AA128:AA134"/>
    <mergeCell ref="AA135:AA141"/>
    <mergeCell ref="AA142:AA148"/>
    <mergeCell ref="AA149:AA155"/>
    <mergeCell ref="AA156:AA162"/>
    <mergeCell ref="M289:M295"/>
    <mergeCell ref="N289:N295"/>
    <mergeCell ref="Y289:Y295"/>
    <mergeCell ref="Z289:Z295"/>
    <mergeCell ref="M275:M281"/>
    <mergeCell ref="N275:N281"/>
    <mergeCell ref="Y275:Y281"/>
    <mergeCell ref="Z275:Z281"/>
    <mergeCell ref="M282:M288"/>
    <mergeCell ref="N282:N288"/>
    <mergeCell ref="Y282:Y288"/>
    <mergeCell ref="Z282:Z288"/>
    <mergeCell ref="M261:M267"/>
    <mergeCell ref="N261:N267"/>
    <mergeCell ref="Y261:Y267"/>
    <mergeCell ref="Z261:Z267"/>
    <mergeCell ref="M268:M274"/>
    <mergeCell ref="N268:N274"/>
    <mergeCell ref="Y268:Y274"/>
    <mergeCell ref="AA65:AA71"/>
    <mergeCell ref="AA72:AA78"/>
    <mergeCell ref="AA79:AA85"/>
    <mergeCell ref="AA86:AA92"/>
    <mergeCell ref="AA93:AA99"/>
    <mergeCell ref="AA100:AA106"/>
    <mergeCell ref="AA107:AA113"/>
    <mergeCell ref="AA114:AA120"/>
    <mergeCell ref="AA121:AA127"/>
    <mergeCell ref="AA2:AA8"/>
    <mergeCell ref="AA9:AA15"/>
    <mergeCell ref="AA16:AA22"/>
    <mergeCell ref="AA23:AA29"/>
    <mergeCell ref="AA30:AA36"/>
    <mergeCell ref="AA37:AA43"/>
    <mergeCell ref="AA44:AA50"/>
    <mergeCell ref="AA51:AA57"/>
    <mergeCell ref="AA58:AA64"/>
    <mergeCell ref="AA163:AA169"/>
    <mergeCell ref="AA170:AA176"/>
    <mergeCell ref="AA177:AA183"/>
    <mergeCell ref="AA184:AA190"/>
    <mergeCell ref="AA191:AA197"/>
    <mergeCell ref="AA198:AA204"/>
    <mergeCell ref="AA205:AA211"/>
    <mergeCell ref="AA212:AA218"/>
    <mergeCell ref="AA219:AA225"/>
    <mergeCell ref="AA289:AA295"/>
    <mergeCell ref="AA226:AA232"/>
    <mergeCell ref="AA233:AA239"/>
    <mergeCell ref="AA240:AA246"/>
    <mergeCell ref="AA247:AA253"/>
    <mergeCell ref="AA254:AA260"/>
    <mergeCell ref="AA261:AA267"/>
    <mergeCell ref="AA268:AA274"/>
    <mergeCell ref="AA275:AA281"/>
    <mergeCell ref="AA282:AA288"/>
  </mergeCells>
  <conditionalFormatting sqref="AA2:AA295">
    <cfRule type="cellIs" dxfId="2" priority="1" operator="equal">
      <formula>"New Scheme"</formula>
    </cfRule>
  </conditionalFormatting>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38"/>
  <sheetViews>
    <sheetView workbookViewId="0">
      <selection sqref="A1:C1"/>
    </sheetView>
  </sheetViews>
  <sheetFormatPr defaultColWidth="0" defaultRowHeight="15" zeroHeight="1" x14ac:dyDescent="0.25"/>
  <cols>
    <col min="1" max="1" width="26.28515625" style="38" customWidth="1"/>
    <col min="2" max="2" width="12" style="38" customWidth="1"/>
    <col min="3" max="3" width="15.42578125" style="38" customWidth="1"/>
    <col min="4" max="5" width="0" style="38" hidden="1"/>
    <col min="6" max="16384" width="9.140625" style="38" hidden="1"/>
  </cols>
  <sheetData>
    <row r="1" spans="1:5" ht="31.5" customHeight="1" x14ac:dyDescent="0.25">
      <c r="A1" s="58" t="s">
        <v>49</v>
      </c>
      <c r="B1" s="58"/>
      <c r="C1" s="58"/>
      <c r="D1" s="37"/>
      <c r="E1" s="37"/>
    </row>
    <row r="2" spans="1:5" x14ac:dyDescent="0.25">
      <c r="A2" s="70" t="s">
        <v>66</v>
      </c>
      <c r="B2" s="70"/>
      <c r="C2" s="70"/>
      <c r="D2" s="39"/>
      <c r="E2" s="39"/>
    </row>
    <row r="3" spans="1:5" x14ac:dyDescent="0.25">
      <c r="A3" s="71" t="s">
        <v>67</v>
      </c>
      <c r="B3" s="71"/>
      <c r="C3" s="71"/>
      <c r="D3" s="39"/>
      <c r="E3" s="39"/>
    </row>
    <row r="4" spans="1:5" x14ac:dyDescent="0.25">
      <c r="A4" s="72"/>
      <c r="B4" s="72"/>
      <c r="C4" s="72"/>
      <c r="D4" s="39"/>
      <c r="E4" s="39"/>
    </row>
    <row r="5" spans="1:5" x14ac:dyDescent="0.25">
      <c r="A5" s="18" t="s">
        <v>68</v>
      </c>
      <c r="B5" s="57" t="str">
        <f>+Caclulator!B2</f>
        <v>Employee 1</v>
      </c>
      <c r="C5" s="57"/>
      <c r="D5" s="40"/>
      <c r="E5" s="40"/>
    </row>
    <row r="6" spans="1:5" x14ac:dyDescent="0.25">
      <c r="A6" s="19"/>
      <c r="B6" s="17"/>
      <c r="C6" s="17"/>
      <c r="D6" s="40"/>
      <c r="E6" s="40"/>
    </row>
    <row r="7" spans="1:5" x14ac:dyDescent="0.25">
      <c r="A7" s="27" t="s">
        <v>44</v>
      </c>
      <c r="B7" s="28" t="s">
        <v>13</v>
      </c>
      <c r="C7" s="29" t="s">
        <v>13</v>
      </c>
    </row>
    <row r="8" spans="1:5" x14ac:dyDescent="0.25">
      <c r="A8" s="23" t="s">
        <v>35</v>
      </c>
      <c r="B8" s="20"/>
      <c r="C8" s="30">
        <f>+Caclulator!C2</f>
        <v>1000000</v>
      </c>
    </row>
    <row r="9" spans="1:5" x14ac:dyDescent="0.25">
      <c r="A9" s="23" t="s">
        <v>36</v>
      </c>
      <c r="B9" s="20"/>
      <c r="C9" s="30">
        <f>+Caclulator!D2</f>
        <v>2400</v>
      </c>
    </row>
    <row r="10" spans="1:5" x14ac:dyDescent="0.25">
      <c r="A10" s="23" t="s">
        <v>28</v>
      </c>
      <c r="B10" s="20"/>
      <c r="C10" s="30">
        <f>+Caclulator!E2</f>
        <v>50000</v>
      </c>
    </row>
    <row r="11" spans="1:5" x14ac:dyDescent="0.25">
      <c r="A11" s="24" t="s">
        <v>37</v>
      </c>
      <c r="B11" s="20"/>
      <c r="C11" s="31">
        <f>+B18</f>
        <v>150000</v>
      </c>
    </row>
    <row r="12" spans="1:5" x14ac:dyDescent="0.25">
      <c r="A12" s="23" t="s">
        <v>4</v>
      </c>
      <c r="B12" s="21">
        <f>+Caclulator!G2</f>
        <v>0</v>
      </c>
      <c r="C12" s="30"/>
    </row>
    <row r="13" spans="1:5" x14ac:dyDescent="0.25">
      <c r="A13" s="23" t="s">
        <v>5</v>
      </c>
      <c r="B13" s="21">
        <f>+Caclulator!G3</f>
        <v>0</v>
      </c>
      <c r="C13" s="30"/>
    </row>
    <row r="14" spans="1:5" x14ac:dyDescent="0.25">
      <c r="A14" s="23" t="s">
        <v>6</v>
      </c>
      <c r="B14" s="21">
        <f>+Caclulator!G4</f>
        <v>0</v>
      </c>
      <c r="C14" s="30"/>
    </row>
    <row r="15" spans="1:5" x14ac:dyDescent="0.25">
      <c r="A15" s="23" t="s">
        <v>7</v>
      </c>
      <c r="B15" s="21">
        <f>+Caclulator!G5</f>
        <v>0</v>
      </c>
      <c r="C15" s="30"/>
    </row>
    <row r="16" spans="1:5" x14ac:dyDescent="0.25">
      <c r="A16" s="23" t="s">
        <v>8</v>
      </c>
      <c r="B16" s="21">
        <f>+Caclulator!G6</f>
        <v>0</v>
      </c>
      <c r="C16" s="30"/>
    </row>
    <row r="17" spans="1:3" x14ac:dyDescent="0.25">
      <c r="A17" s="23" t="s">
        <v>9</v>
      </c>
      <c r="B17" s="21">
        <f>+Caclulator!G7</f>
        <v>200000</v>
      </c>
      <c r="C17" s="30"/>
    </row>
    <row r="18" spans="1:3" ht="30" x14ac:dyDescent="0.25">
      <c r="A18" s="25" t="s">
        <v>15</v>
      </c>
      <c r="B18" s="22">
        <f>MIN(SUM(B12:B17),150000)</f>
        <v>150000</v>
      </c>
      <c r="C18" s="30"/>
    </row>
    <row r="19" spans="1:3" x14ac:dyDescent="0.25">
      <c r="A19" s="63" t="s">
        <v>51</v>
      </c>
      <c r="B19" s="64">
        <f>+Caclulator!H2</f>
        <v>50000</v>
      </c>
      <c r="C19" s="30">
        <f>+Caclulator!H2</f>
        <v>50000</v>
      </c>
    </row>
    <row r="20" spans="1:3" x14ac:dyDescent="0.25">
      <c r="A20" s="26" t="s">
        <v>38</v>
      </c>
      <c r="B20" s="65">
        <f>+Caclulator!I2</f>
        <v>0</v>
      </c>
      <c r="C20" s="30">
        <f>+Caclulator!I2</f>
        <v>0</v>
      </c>
    </row>
    <row r="21" spans="1:3" x14ac:dyDescent="0.25">
      <c r="A21" s="26" t="s">
        <v>39</v>
      </c>
      <c r="B21" s="65">
        <f>+Caclulator!J2</f>
        <v>0</v>
      </c>
      <c r="C21" s="30">
        <f>+Caclulator!J2</f>
        <v>0</v>
      </c>
    </row>
    <row r="22" spans="1:3" x14ac:dyDescent="0.25">
      <c r="A22" s="26" t="s">
        <v>40</v>
      </c>
      <c r="B22" s="65"/>
      <c r="C22" s="30">
        <f>+Caclulator!K2</f>
        <v>0</v>
      </c>
    </row>
    <row r="23" spans="1:3" x14ac:dyDescent="0.25">
      <c r="A23" s="26" t="s">
        <v>41</v>
      </c>
      <c r="B23" s="65"/>
      <c r="C23" s="30">
        <f>+Caclulator!L2</f>
        <v>100000</v>
      </c>
    </row>
    <row r="24" spans="1:3" x14ac:dyDescent="0.25">
      <c r="A24" s="34" t="s">
        <v>53</v>
      </c>
      <c r="B24" s="66"/>
      <c r="C24" s="35">
        <f>+Caclulator!M2</f>
        <v>0</v>
      </c>
    </row>
    <row r="25" spans="1:3" x14ac:dyDescent="0.25">
      <c r="A25" s="57" t="s">
        <v>42</v>
      </c>
      <c r="B25" s="57"/>
      <c r="C25" s="32">
        <f>+C8-C9-C10-C11-C20-C21-C22-C23-C24-C19</f>
        <v>647600</v>
      </c>
    </row>
    <row r="26" spans="1:3" x14ac:dyDescent="0.25">
      <c r="A26" s="57" t="s">
        <v>18</v>
      </c>
      <c r="B26" s="57"/>
      <c r="C26" s="30">
        <f>+Caclulator!Y2</f>
        <v>43700.800000000003</v>
      </c>
    </row>
    <row r="27" spans="1:3" x14ac:dyDescent="0.25">
      <c r="A27" s="57" t="s">
        <v>19</v>
      </c>
      <c r="B27" s="57"/>
      <c r="C27" s="30">
        <f>+Caclulator!Z2</f>
        <v>78000</v>
      </c>
    </row>
    <row r="28" spans="1:3" x14ac:dyDescent="0.25">
      <c r="A28" s="57" t="s">
        <v>43</v>
      </c>
      <c r="B28" s="57"/>
      <c r="C28" s="33" t="str">
        <f>IF(C26&lt;C27, "Old Scheme","New Scheme")</f>
        <v>Old Scheme</v>
      </c>
    </row>
    <row r="29" spans="1:3" x14ac:dyDescent="0.25">
      <c r="A29"/>
      <c r="B29"/>
      <c r="C29"/>
    </row>
    <row r="30" spans="1:3" x14ac:dyDescent="0.25">
      <c r="A30" t="s">
        <v>48</v>
      </c>
      <c r="B30"/>
      <c r="C30"/>
    </row>
    <row r="31" spans="1:3" x14ac:dyDescent="0.25">
      <c r="A31" t="s">
        <v>45</v>
      </c>
      <c r="B31" s="18" t="str">
        <f>+C28</f>
        <v>Old Scheme</v>
      </c>
      <c r="C31" s="19" t="s">
        <v>50</v>
      </c>
    </row>
    <row r="32" spans="1:3" x14ac:dyDescent="0.25">
      <c r="A32"/>
      <c r="B32"/>
      <c r="C32"/>
    </row>
    <row r="33" spans="1:3" x14ac:dyDescent="0.25">
      <c r="A33" t="s">
        <v>46</v>
      </c>
      <c r="B33"/>
      <c r="C33"/>
    </row>
    <row r="34" spans="1:3" x14ac:dyDescent="0.25">
      <c r="A34"/>
      <c r="B34"/>
      <c r="C34"/>
    </row>
    <row r="35" spans="1:3" x14ac:dyDescent="0.25">
      <c r="A35" s="18" t="str">
        <f>+B5</f>
        <v>Employee 1</v>
      </c>
      <c r="B35"/>
      <c r="C35"/>
    </row>
    <row r="36" spans="1:3" x14ac:dyDescent="0.25">
      <c r="A36" s="18" t="s">
        <v>56</v>
      </c>
      <c r="B36"/>
      <c r="C36"/>
    </row>
    <row r="37" spans="1:3" x14ac:dyDescent="0.25">
      <c r="A37" s="36">
        <f ca="1">TODAY()</f>
        <v>43937</v>
      </c>
      <c r="B37"/>
      <c r="C37"/>
    </row>
    <row r="38" spans="1:3" hidden="1" x14ac:dyDescent="0.25">
      <c r="A38" s="41" t="s">
        <v>47</v>
      </c>
    </row>
  </sheetData>
  <mergeCells count="8">
    <mergeCell ref="A28:B28"/>
    <mergeCell ref="B5:C5"/>
    <mergeCell ref="A1:C1"/>
    <mergeCell ref="A25:B25"/>
    <mergeCell ref="A26:B26"/>
    <mergeCell ref="A27:B27"/>
    <mergeCell ref="A2:C2"/>
    <mergeCell ref="A3:C3"/>
  </mergeCells>
  <conditionalFormatting sqref="C28">
    <cfRule type="containsText" dxfId="1" priority="1" operator="containsText" text="Old Scheme">
      <formula>NOT(ISERROR(SEARCH("Old Scheme",C28)))</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opLeftCell="A8" workbookViewId="0">
      <selection activeCell="A31" sqref="A31"/>
    </sheetView>
  </sheetViews>
  <sheetFormatPr defaultColWidth="0" defaultRowHeight="15" zeroHeight="1" x14ac:dyDescent="0.25"/>
  <cols>
    <col min="1" max="1" width="26.28515625" style="38" customWidth="1"/>
    <col min="2" max="2" width="12" style="38" customWidth="1"/>
    <col min="3" max="3" width="15.42578125" style="38" customWidth="1"/>
    <col min="4" max="5" width="0" style="38" hidden="1"/>
    <col min="6" max="16384" width="9.140625" style="38" hidden="1"/>
  </cols>
  <sheetData>
    <row r="1" spans="1:5" ht="31.5" customHeight="1" x14ac:dyDescent="0.25">
      <c r="A1" s="58" t="s">
        <v>49</v>
      </c>
      <c r="B1" s="58"/>
      <c r="C1" s="58"/>
      <c r="D1" s="37"/>
      <c r="E1" s="37"/>
    </row>
    <row r="2" spans="1:5" x14ac:dyDescent="0.25">
      <c r="A2" s="70" t="s">
        <v>66</v>
      </c>
      <c r="B2" s="70"/>
      <c r="C2" s="70"/>
      <c r="D2" s="39"/>
      <c r="E2" s="39"/>
    </row>
    <row r="3" spans="1:5" x14ac:dyDescent="0.25">
      <c r="A3" s="71" t="s">
        <v>67</v>
      </c>
      <c r="B3" s="71"/>
      <c r="C3" s="71"/>
      <c r="D3" s="39"/>
      <c r="E3" s="39"/>
    </row>
    <row r="4" spans="1:5" x14ac:dyDescent="0.25">
      <c r="A4" s="72"/>
      <c r="B4" s="72"/>
      <c r="C4" s="72"/>
      <c r="D4" s="39"/>
      <c r="E4" s="39"/>
    </row>
    <row r="5" spans="1:5" x14ac:dyDescent="0.25">
      <c r="A5" s="18" t="s">
        <v>68</v>
      </c>
      <c r="B5" s="57" t="str">
        <f>+Caclulator!B9</f>
        <v>Employee 2</v>
      </c>
      <c r="C5" s="57"/>
      <c r="D5" s="40"/>
      <c r="E5" s="40"/>
    </row>
    <row r="6" spans="1:5" x14ac:dyDescent="0.25">
      <c r="A6" s="19"/>
      <c r="B6" s="43"/>
      <c r="C6" s="43"/>
      <c r="D6" s="40"/>
      <c r="E6" s="40"/>
    </row>
    <row r="7" spans="1:5" x14ac:dyDescent="0.25">
      <c r="A7" s="27" t="s">
        <v>44</v>
      </c>
      <c r="B7" s="28" t="s">
        <v>13</v>
      </c>
      <c r="C7" s="29" t="s">
        <v>13</v>
      </c>
    </row>
    <row r="8" spans="1:5" x14ac:dyDescent="0.25">
      <c r="A8" s="23" t="s">
        <v>35</v>
      </c>
      <c r="B8" s="20"/>
      <c r="C8" s="30">
        <f>+Caclulator!C9</f>
        <v>1000000</v>
      </c>
    </row>
    <row r="9" spans="1:5" x14ac:dyDescent="0.25">
      <c r="A9" s="23" t="s">
        <v>36</v>
      </c>
      <c r="B9" s="20"/>
      <c r="C9" s="30">
        <f>+Caclulator!D9</f>
        <v>2400</v>
      </c>
    </row>
    <row r="10" spans="1:5" x14ac:dyDescent="0.25">
      <c r="A10" s="23" t="s">
        <v>28</v>
      </c>
      <c r="B10" s="20"/>
      <c r="C10" s="30">
        <f>+Caclulator!E9</f>
        <v>50000</v>
      </c>
    </row>
    <row r="11" spans="1:5" x14ac:dyDescent="0.25">
      <c r="A11" s="24" t="s">
        <v>37</v>
      </c>
      <c r="B11" s="20"/>
      <c r="C11" s="31">
        <f>+B18</f>
        <v>20000</v>
      </c>
    </row>
    <row r="12" spans="1:5" x14ac:dyDescent="0.25">
      <c r="A12" s="23" t="s">
        <v>4</v>
      </c>
      <c r="B12" s="21">
        <f>+Caclulator!G9</f>
        <v>0</v>
      </c>
      <c r="C12" s="30"/>
    </row>
    <row r="13" spans="1:5" x14ac:dyDescent="0.25">
      <c r="A13" s="23" t="s">
        <v>5</v>
      </c>
      <c r="B13" s="21">
        <f>+Caclulator!G10</f>
        <v>0</v>
      </c>
      <c r="C13" s="30"/>
    </row>
    <row r="14" spans="1:5" x14ac:dyDescent="0.25">
      <c r="A14" s="23" t="s">
        <v>6</v>
      </c>
      <c r="B14" s="21">
        <f>+Caclulator!G11</f>
        <v>0</v>
      </c>
      <c r="C14" s="30"/>
    </row>
    <row r="15" spans="1:5" x14ac:dyDescent="0.25">
      <c r="A15" s="23" t="s">
        <v>7</v>
      </c>
      <c r="B15" s="21">
        <f>+Caclulator!G12</f>
        <v>20000</v>
      </c>
      <c r="C15" s="30"/>
    </row>
    <row r="16" spans="1:5" x14ac:dyDescent="0.25">
      <c r="A16" s="23" t="s">
        <v>8</v>
      </c>
      <c r="B16" s="21">
        <f>+Caclulator!G13</f>
        <v>0</v>
      </c>
      <c r="C16" s="30"/>
    </row>
    <row r="17" spans="1:3" x14ac:dyDescent="0.25">
      <c r="A17" s="23" t="s">
        <v>9</v>
      </c>
      <c r="B17" s="21">
        <f>+Caclulator!G14</f>
        <v>0</v>
      </c>
      <c r="C17" s="30"/>
    </row>
    <row r="18" spans="1:3" ht="30" x14ac:dyDescent="0.25">
      <c r="A18" s="25" t="s">
        <v>15</v>
      </c>
      <c r="B18" s="22">
        <f>MIN(SUM(B12:B17),150000)</f>
        <v>20000</v>
      </c>
      <c r="C18" s="30"/>
    </row>
    <row r="19" spans="1:3" x14ac:dyDescent="0.25">
      <c r="A19" s="63" t="s">
        <v>51</v>
      </c>
      <c r="B19" s="64"/>
      <c r="C19" s="30">
        <f>+Caclulator!H9</f>
        <v>0</v>
      </c>
    </row>
    <row r="20" spans="1:3" x14ac:dyDescent="0.25">
      <c r="A20" s="26" t="s">
        <v>38</v>
      </c>
      <c r="B20" s="65"/>
      <c r="C20" s="30">
        <f>+Caclulator!I9</f>
        <v>0</v>
      </c>
    </row>
    <row r="21" spans="1:3" x14ac:dyDescent="0.25">
      <c r="A21" s="26" t="s">
        <v>39</v>
      </c>
      <c r="B21" s="65"/>
      <c r="C21" s="30">
        <f>+Caclulator!J9</f>
        <v>0</v>
      </c>
    </row>
    <row r="22" spans="1:3" x14ac:dyDescent="0.25">
      <c r="A22" s="26" t="s">
        <v>40</v>
      </c>
      <c r="B22" s="65"/>
      <c r="C22" s="30">
        <f>+Caclulator!K9</f>
        <v>0</v>
      </c>
    </row>
    <row r="23" spans="1:3" x14ac:dyDescent="0.25">
      <c r="A23" s="26" t="s">
        <v>41</v>
      </c>
      <c r="B23" s="65"/>
      <c r="C23" s="30">
        <f>+Caclulator!L9</f>
        <v>0</v>
      </c>
    </row>
    <row r="24" spans="1:3" x14ac:dyDescent="0.25">
      <c r="A24" s="34" t="s">
        <v>53</v>
      </c>
      <c r="B24" s="66"/>
      <c r="C24" s="35">
        <f>+Caclulator!M9</f>
        <v>0</v>
      </c>
    </row>
    <row r="25" spans="1:3" x14ac:dyDescent="0.25">
      <c r="A25" s="57" t="s">
        <v>42</v>
      </c>
      <c r="B25" s="57"/>
      <c r="C25" s="32">
        <f>+C8-C9-C10-C11-C20-C21-C22-C23-C24-C19</f>
        <v>927600</v>
      </c>
    </row>
    <row r="26" spans="1:3" x14ac:dyDescent="0.25">
      <c r="A26" s="57" t="s">
        <v>18</v>
      </c>
      <c r="B26" s="57"/>
      <c r="C26" s="30">
        <f>+Caclulator!Y9</f>
        <v>101940.8</v>
      </c>
    </row>
    <row r="27" spans="1:3" x14ac:dyDescent="0.25">
      <c r="A27" s="57" t="s">
        <v>19</v>
      </c>
      <c r="B27" s="57"/>
      <c r="C27" s="30">
        <f>+Caclulator!Z9</f>
        <v>78000</v>
      </c>
    </row>
    <row r="28" spans="1:3" x14ac:dyDescent="0.25">
      <c r="A28" s="57" t="s">
        <v>43</v>
      </c>
      <c r="B28" s="57"/>
      <c r="C28" s="33" t="str">
        <f>IF(C26&lt;C27, "Old Scheme","New Scheme")</f>
        <v>New Scheme</v>
      </c>
    </row>
    <row r="29" spans="1:3" x14ac:dyDescent="0.25">
      <c r="A29"/>
      <c r="B29"/>
      <c r="C29"/>
    </row>
    <row r="30" spans="1:3" x14ac:dyDescent="0.25">
      <c r="A30" t="s">
        <v>48</v>
      </c>
      <c r="B30"/>
      <c r="C30"/>
    </row>
    <row r="31" spans="1:3" x14ac:dyDescent="0.25">
      <c r="A31" t="s">
        <v>45</v>
      </c>
      <c r="B31" s="18" t="str">
        <f>+C28</f>
        <v>New Scheme</v>
      </c>
      <c r="C31" s="19" t="s">
        <v>50</v>
      </c>
    </row>
    <row r="32" spans="1:3" x14ac:dyDescent="0.25">
      <c r="A32"/>
      <c r="B32"/>
      <c r="C32"/>
    </row>
    <row r="33" spans="1:3" x14ac:dyDescent="0.25">
      <c r="A33" t="s">
        <v>46</v>
      </c>
      <c r="B33"/>
      <c r="C33"/>
    </row>
    <row r="34" spans="1:3" x14ac:dyDescent="0.25">
      <c r="A34"/>
      <c r="B34"/>
      <c r="C34"/>
    </row>
    <row r="35" spans="1:3" x14ac:dyDescent="0.25">
      <c r="A35" s="18" t="str">
        <f>+B5</f>
        <v>Employee 2</v>
      </c>
      <c r="B35"/>
      <c r="C35"/>
    </row>
    <row r="36" spans="1:3" x14ac:dyDescent="0.25">
      <c r="A36" s="18" t="s">
        <v>56</v>
      </c>
      <c r="B36"/>
      <c r="C36"/>
    </row>
    <row r="37" spans="1:3" x14ac:dyDescent="0.25">
      <c r="A37" s="36">
        <f ca="1">TODAY()</f>
        <v>43937</v>
      </c>
      <c r="B37"/>
      <c r="C37"/>
    </row>
    <row r="38" spans="1:3" hidden="1" x14ac:dyDescent="0.25">
      <c r="A38" s="41" t="s">
        <v>47</v>
      </c>
    </row>
  </sheetData>
  <mergeCells count="8">
    <mergeCell ref="A1:C1"/>
    <mergeCell ref="B5:C5"/>
    <mergeCell ref="A25:B25"/>
    <mergeCell ref="A26:B26"/>
    <mergeCell ref="A27:B27"/>
    <mergeCell ref="A28:B28"/>
    <mergeCell ref="A2:C2"/>
    <mergeCell ref="A3:C3"/>
  </mergeCells>
  <conditionalFormatting sqref="C28">
    <cfRule type="containsText" dxfId="0" priority="1" operator="containsText" text="Old Scheme">
      <formula>NOT(ISERROR(SEARCH("Old Scheme",C28)))</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New Scheme FAQs</vt:lpstr>
      <vt:lpstr>Caclulator</vt:lpstr>
      <vt:lpstr>Emp-1</vt:lpstr>
      <vt:lpstr>Emp-2</vt:lpstr>
      <vt:lpstr>'Emp-1'!Print_Area</vt:lpstr>
      <vt:lpstr>'Emp-2'!Print_Area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2020-04-16T12:45:05Z</dcterms:modified>
</cp:coreProperties>
</file>